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defaultThemeVersion="124226"/>
  <mc:AlternateContent xmlns:mc="http://schemas.openxmlformats.org/markup-compatibility/2006">
    <mc:Choice Requires="x15">
      <x15ac:absPath xmlns:x15ac="http://schemas.microsoft.com/office/spreadsheetml/2010/11/ac" url="H:\APP\PA\PAForum\Web Publications\FINANCE\Expenditure Study\"/>
    </mc:Choice>
  </mc:AlternateContent>
  <xr:revisionPtr revIDLastSave="0" documentId="13_ncr:1_{D539F9FC-268C-460F-A055-413A3252EF4B}" xr6:coauthVersionLast="47" xr6:coauthVersionMax="47" xr10:uidLastSave="{00000000-0000-0000-0000-000000000000}"/>
  <bookViews>
    <workbookView xWindow="-108" yWindow="-108" windowWidth="23256" windowHeight="12576" tabRatio="949" activeTab="1" xr2:uid="{00000000-000D-0000-FFFF-FFFF00000000}"/>
  </bookViews>
  <sheets>
    <sheet name="Overview" sheetId="63" r:id="rId1"/>
    <sheet name="Relative Weights" sheetId="46" r:id="rId2"/>
    <sheet name="RW History" sheetId="60" r:id="rId3"/>
    <sheet name="FTSE Summary" sheetId="47" r:id="rId4"/>
    <sheet name="Discipline Summary" sheetId="48" r:id="rId5"/>
    <sheet name="Discipline Analysis" sheetId="49" r:id="rId6"/>
    <sheet name="UTA" sheetId="6" r:id="rId7"/>
    <sheet name="UT" sheetId="9" r:id="rId8"/>
    <sheet name="UTD" sheetId="10" r:id="rId9"/>
    <sheet name="UTEP" sheetId="11" r:id="rId10"/>
    <sheet name="UTRGV" sheetId="12" r:id="rId11"/>
    <sheet name="UTPB" sheetId="14" r:id="rId12"/>
    <sheet name="UTSA" sheetId="15" r:id="rId13"/>
    <sheet name="UTT" sheetId="16" r:id="rId14"/>
    <sheet name="TAMU" sheetId="17" r:id="rId15"/>
    <sheet name="TAMUG" sheetId="18" r:id="rId16"/>
    <sheet name="PVAMU" sheetId="19" r:id="rId17"/>
    <sheet name="TAR" sheetId="20" r:id="rId18"/>
    <sheet name="TAMUCT" sheetId="57" r:id="rId19"/>
    <sheet name="TAMUCC" sheetId="21" r:id="rId20"/>
    <sheet name="TAMUK" sheetId="22" r:id="rId21"/>
    <sheet name="TAMUSA" sheetId="62" r:id="rId22"/>
    <sheet name="TAMIU" sheetId="23" r:id="rId23"/>
    <sheet name="WTAMU" sheetId="24" r:id="rId24"/>
    <sheet name="ETAMU" sheetId="25" r:id="rId25"/>
    <sheet name="TAMUT" sheetId="26" r:id="rId26"/>
    <sheet name="UH" sheetId="27" r:id="rId27"/>
    <sheet name="UHCL" sheetId="28" r:id="rId28"/>
    <sheet name="UHD" sheetId="29" r:id="rId29"/>
    <sheet name="UHV" sheetId="30" r:id="rId30"/>
    <sheet name="UNT" sheetId="32" r:id="rId31"/>
    <sheet name="UNTD" sheetId="59" r:id="rId32"/>
    <sheet name="SFASU" sheetId="33" r:id="rId33"/>
    <sheet name="MID" sheetId="31" r:id="rId34"/>
    <sheet name="TSU" sheetId="34" r:id="rId35"/>
    <sheet name="TTU" sheetId="35" r:id="rId36"/>
    <sheet name="ASU" sheetId="36" r:id="rId37"/>
    <sheet name="TWU" sheetId="37" r:id="rId38"/>
    <sheet name="LU" sheetId="38" r:id="rId39"/>
    <sheet name="SHSU" sheetId="39" r:id="rId40"/>
    <sheet name="TXST" sheetId="40" r:id="rId41"/>
    <sheet name="SRSU" sheetId="41" r:id="rId42"/>
    <sheet name="Total" sheetId="44" r:id="rId43"/>
    <sheet name="Data" sheetId="56" r:id="rId44"/>
  </sheets>
  <definedNames>
    <definedName name="_xlnm._FilterDatabase" localSheetId="43" hidden="1">Data!$HP$1:$QD$38</definedName>
    <definedName name="_xlnm._FilterDatabase" localSheetId="2" hidden="1">'RW History'!$A$2:$R$108</definedName>
    <definedName name="Appendix_H" localSheetId="21">#REF!</definedName>
    <definedName name="Appendix_H">#REF!</definedName>
    <definedName name="Broadway_AP_FRP_CostStudy_Data" localSheetId="43" hidden="1">Data!#REF!</definedName>
    <definedName name="HR">Data!$T$5</definedName>
    <definedName name="_xlnm.Print_Area" localSheetId="5">'Discipline Analysis'!$A$1:$AR$127</definedName>
    <definedName name="_xlnm.Print_Area" localSheetId="1">'Relative Weights'!$A$1:$H$243</definedName>
    <definedName name="_xlnm.Print_Titles" localSheetId="2">'RW History'!#REF!</definedName>
    <definedName name="Z_0D6A04B5_CD00_4F77_ACC7_14DAB17FC792_.wvu.Cols" localSheetId="5" hidden="1">'Discipline Analysis'!#REF!</definedName>
    <definedName name="Z_0D6A04B5_CD00_4F77_ACC7_14DAB17FC792_.wvu.Cols" localSheetId="3" hidden="1">'FTSE Summary'!#REF!</definedName>
    <definedName name="Z_0D6A04B5_CD00_4F77_ACC7_14DAB17FC792_.wvu.PrintArea" localSheetId="5" hidden="1">'Discipline Analysis'!$J$3:$O$43</definedName>
    <definedName name="Z_0D6A04B5_CD00_4F77_ACC7_14DAB17FC792_.wvu.PrintArea" localSheetId="3" hidden="1">'FTSE Summary'!$A$3:$D$42</definedName>
    <definedName name="Z_0D6A04B5_CD00_4F77_ACC7_14DAB17FC792_.wvu.PrintTitles" localSheetId="5" hidden="1">'Discipline Analysis'!$A:$A</definedName>
    <definedName name="Z_0D6A04B5_CD00_4F77_ACC7_14DAB17FC792_.wvu.Rows" localSheetId="4" hidden="1">'Discipline Summary'!#REF!</definedName>
    <definedName name="Z_1442A549_9D6B_46D7_B55A_ADB7B4A9530B_.wvu.Cols" localSheetId="5" hidden="1">'Discipline Analysis'!#REF!</definedName>
    <definedName name="Z_1442A549_9D6B_46D7_B55A_ADB7B4A9530B_.wvu.Cols" localSheetId="3" hidden="1">'FTSE Summary'!#REF!</definedName>
    <definedName name="Z_1442A549_9D6B_46D7_B55A_ADB7B4A9530B_.wvu.PrintArea" localSheetId="5" hidden="1">'Discipline Analysis'!$J$3:$O$43</definedName>
    <definedName name="Z_1442A549_9D6B_46D7_B55A_ADB7B4A9530B_.wvu.PrintArea" localSheetId="3" hidden="1">'FTSE Summary'!$A$3:$D$42</definedName>
    <definedName name="Z_1442A549_9D6B_46D7_B55A_ADB7B4A9530B_.wvu.PrintTitles" localSheetId="5" hidden="1">'Discipline Analysis'!$A:$A</definedName>
    <definedName name="Z_1442A549_9D6B_46D7_B55A_ADB7B4A9530B_.wvu.Rows" localSheetId="4" hidden="1">'Discipline Summary'!#REF!</definedName>
    <definedName name="Z_1FFC368C_FAAC_4C27_917C_33EB7F20D079_.wvu.PrintTitles" hidden="1">#REF!,#REF!</definedName>
    <definedName name="Z_27F9E306_C248_45F3_84A0_232BF88FD190_.wvu.Cols" localSheetId="5" hidden="1">'Discipline Analysis'!#REF!</definedName>
    <definedName name="Z_27F9E306_C248_45F3_84A0_232BF88FD190_.wvu.Cols" localSheetId="3" hidden="1">'FTSE Summary'!#REF!</definedName>
    <definedName name="Z_27F9E306_C248_45F3_84A0_232BF88FD190_.wvu.PrintArea" localSheetId="5" hidden="1">'Discipline Analysis'!$J$3:$O$43</definedName>
    <definedName name="Z_27F9E306_C248_45F3_84A0_232BF88FD190_.wvu.PrintArea" localSheetId="3" hidden="1">'FTSE Summary'!$A$3:$D$42</definedName>
    <definedName name="Z_27F9E306_C248_45F3_84A0_232BF88FD190_.wvu.PrintTitles" localSheetId="5" hidden="1">'Discipline Analysis'!$A:$A</definedName>
    <definedName name="Z_27F9E306_C248_45F3_84A0_232BF88FD190_.wvu.Rows" localSheetId="4" hidden="1">'Discipline Summary'!#REF!</definedName>
    <definedName name="Z_390E69FE_30BF_46A8_BB03_D0C9901EA0FB_.wvu.PrintTitles" hidden="1">#REF!,#REF!</definedName>
    <definedName name="Z_4AC09102_7151_4BC1_97EC_C57915589D6D_.wvu.PrintTitles" hidden="1">#REF!,#REF!</definedName>
    <definedName name="Z_57E1A335_6562_424D_B12F_A80F8D222AC3_.wvu.Cols" localSheetId="5" hidden="1">'Discipline Analysis'!#REF!</definedName>
    <definedName name="Z_57E1A335_6562_424D_B12F_A80F8D222AC3_.wvu.Cols" localSheetId="3" hidden="1">'FTSE Summary'!#REF!</definedName>
    <definedName name="Z_57E1A335_6562_424D_B12F_A80F8D222AC3_.wvu.PrintArea" localSheetId="5" hidden="1">'Discipline Analysis'!$J$3:$O$43</definedName>
    <definedName name="Z_57E1A335_6562_424D_B12F_A80F8D222AC3_.wvu.PrintArea" localSheetId="3" hidden="1">'FTSE Summary'!$A$3:$D$42</definedName>
    <definedName name="Z_57E1A335_6562_424D_B12F_A80F8D222AC3_.wvu.PrintTitles" localSheetId="5" hidden="1">'Discipline Analysis'!$A:$A</definedName>
    <definedName name="Z_57E1A335_6562_424D_B12F_A80F8D222AC3_.wvu.Rows" localSheetId="4" hidden="1">'Discipline Summary'!#REF!</definedName>
    <definedName name="Z_59C042EE_7BE0_46D7_83D3_48C0860AA9B7_.wvu.PrintTitles" hidden="1">#REF!,#REF!</definedName>
    <definedName name="Z_5DB122DC_76B1_4E56_B2C5_DC5B34D3FE31_.wvu.PrintTitles" hidden="1">#REF!,#REF!</definedName>
    <definedName name="Z_69CC68D0_7082_4F65_9ED7_9A6C423E431E_.wvu.Cols" localSheetId="5" hidden="1">'Discipline Analysis'!#REF!</definedName>
    <definedName name="Z_69CC68D0_7082_4F65_9ED7_9A6C423E431E_.wvu.Cols" localSheetId="3" hidden="1">'FTSE Summary'!#REF!</definedName>
    <definedName name="Z_69CC68D0_7082_4F65_9ED7_9A6C423E431E_.wvu.PrintArea" localSheetId="5" hidden="1">'Discipline Analysis'!$J$3:$O$43</definedName>
    <definedName name="Z_69CC68D0_7082_4F65_9ED7_9A6C423E431E_.wvu.PrintArea" localSheetId="3" hidden="1">'FTSE Summary'!$A$3:$D$42</definedName>
    <definedName name="Z_69CC68D0_7082_4F65_9ED7_9A6C423E431E_.wvu.PrintTitles" localSheetId="5" hidden="1">'Discipline Analysis'!$A:$A</definedName>
    <definedName name="Z_69CC68D0_7082_4F65_9ED7_9A6C423E431E_.wvu.Rows" localSheetId="4" hidden="1">'Discipline Summary'!#REF!</definedName>
    <definedName name="Z_781B0C7D_37AB_45AA_97DE_651E544B0900_.wvu.Cols" localSheetId="5" hidden="1">'Discipline Analysis'!#REF!</definedName>
    <definedName name="Z_781B0C7D_37AB_45AA_97DE_651E544B0900_.wvu.Cols" localSheetId="3" hidden="1">'FTSE Summary'!#REF!</definedName>
    <definedName name="Z_781B0C7D_37AB_45AA_97DE_651E544B0900_.wvu.PrintArea" localSheetId="5" hidden="1">'Discipline Analysis'!$J$3:$O$43</definedName>
    <definedName name="Z_781B0C7D_37AB_45AA_97DE_651E544B0900_.wvu.PrintArea" localSheetId="3" hidden="1">'FTSE Summary'!$A$3:$D$42</definedName>
    <definedName name="Z_781B0C7D_37AB_45AA_97DE_651E544B0900_.wvu.PrintTitles" localSheetId="5" hidden="1">'Discipline Analysis'!$A:$A</definedName>
    <definedName name="Z_781B0C7D_37AB_45AA_97DE_651E544B0900_.wvu.Rows" localSheetId="4" hidden="1">'Discipline Summary'!#REF!</definedName>
    <definedName name="Z_7D803815_A672_4AF4_B4A6_9CDBE1923F20_.wvu.Cols" localSheetId="5" hidden="1">'Discipline Analysis'!#REF!</definedName>
    <definedName name="Z_7D803815_A672_4AF4_B4A6_9CDBE1923F20_.wvu.Cols" localSheetId="3" hidden="1">'FTSE Summary'!#REF!</definedName>
    <definedName name="Z_7D803815_A672_4AF4_B4A6_9CDBE1923F20_.wvu.PrintArea" localSheetId="5" hidden="1">'Discipline Analysis'!$J$3:$O$43</definedName>
    <definedName name="Z_7D803815_A672_4AF4_B4A6_9CDBE1923F20_.wvu.PrintArea" localSheetId="3" hidden="1">'FTSE Summary'!$A$3:$D$42</definedName>
    <definedName name="Z_7D803815_A672_4AF4_B4A6_9CDBE1923F20_.wvu.PrintTitles" localSheetId="5" hidden="1">'Discipline Analysis'!$A:$A</definedName>
    <definedName name="Z_7D803815_A672_4AF4_B4A6_9CDBE1923F20_.wvu.Rows" localSheetId="4" hidden="1">'Discipline Summary'!#REF!</definedName>
    <definedName name="Z_7E968537_F35A_46C0_AAAE_B8F2523DE409_.wvu.PrintTitles" hidden="1">#REF!,#REF!</definedName>
    <definedName name="Z_82F62AED_BF08_430C_AFEF_890DA166D88D_.wvu.Cols" localSheetId="5" hidden="1">'Discipline Analysis'!#REF!</definedName>
    <definedName name="Z_82F62AED_BF08_430C_AFEF_890DA166D88D_.wvu.Cols" localSheetId="3" hidden="1">'FTSE Summary'!#REF!</definedName>
    <definedName name="Z_82F62AED_BF08_430C_AFEF_890DA166D88D_.wvu.PrintArea" localSheetId="5" hidden="1">'Discipline Analysis'!$J$3:$O$43</definedName>
    <definedName name="Z_82F62AED_BF08_430C_AFEF_890DA166D88D_.wvu.PrintArea" localSheetId="3" hidden="1">'FTSE Summary'!$A$3:$D$42</definedName>
    <definedName name="Z_82F62AED_BF08_430C_AFEF_890DA166D88D_.wvu.PrintTitles" localSheetId="5" hidden="1">'Discipline Analysis'!$A:$A</definedName>
    <definedName name="Z_82F62AED_BF08_430C_AFEF_890DA166D88D_.wvu.Rows" localSheetId="4" hidden="1">'Discipline Summary'!#REF!</definedName>
    <definedName name="Z_999D944D_85B2_4CAE_97DA_DC2EB4BF0AB0_.wvu.PrintTitles" hidden="1">#REF!,#REF!</definedName>
    <definedName name="Z_9A9AF875_8B7A_4EA5_9837_BF2AFF98C487_.wvu.PrintTitles" hidden="1">#REF!,#REF!</definedName>
    <definedName name="Z_AF3AF677_0F2D_4D70_91F8_671ED83C9C84_.wvu.Cols" localSheetId="5" hidden="1">'Discipline Analysis'!#REF!</definedName>
    <definedName name="Z_AF3AF677_0F2D_4D70_91F8_671ED83C9C84_.wvu.Cols" localSheetId="3" hidden="1">'FTSE Summary'!#REF!</definedName>
    <definedName name="Z_AF3AF677_0F2D_4D70_91F8_671ED83C9C84_.wvu.PrintArea" localSheetId="5" hidden="1">'Discipline Analysis'!$J$3:$O$43</definedName>
    <definedName name="Z_AF3AF677_0F2D_4D70_91F8_671ED83C9C84_.wvu.PrintArea" localSheetId="3" hidden="1">'FTSE Summary'!$A$3:$D$42</definedName>
    <definedName name="Z_AF3AF677_0F2D_4D70_91F8_671ED83C9C84_.wvu.PrintTitles" localSheetId="5" hidden="1">'Discipline Analysis'!$A:$A</definedName>
    <definedName name="Z_AF3AF677_0F2D_4D70_91F8_671ED83C9C84_.wvu.Rows" localSheetId="4" hidden="1">'Discipline Summary'!#REF!</definedName>
    <definedName name="Z_AF9FC034_FEF6_4E81_8E7C_0BEB1839439D_.wvu.Cols" localSheetId="5" hidden="1">'Discipline Analysis'!#REF!</definedName>
    <definedName name="Z_AF9FC034_FEF6_4E81_8E7C_0BEB1839439D_.wvu.Cols" localSheetId="3" hidden="1">'FTSE Summary'!#REF!</definedName>
    <definedName name="Z_AF9FC034_FEF6_4E81_8E7C_0BEB1839439D_.wvu.PrintArea" localSheetId="5" hidden="1">'Discipline Analysis'!$J$3:$O$43</definedName>
    <definedName name="Z_AF9FC034_FEF6_4E81_8E7C_0BEB1839439D_.wvu.PrintArea" localSheetId="3" hidden="1">'FTSE Summary'!$A$3:$D$42</definedName>
    <definedName name="Z_AF9FC034_FEF6_4E81_8E7C_0BEB1839439D_.wvu.PrintTitles" localSheetId="5" hidden="1">'Discipline Analysis'!$A:$A</definedName>
    <definedName name="Z_AF9FC034_FEF6_4E81_8E7C_0BEB1839439D_.wvu.Rows" localSheetId="4" hidden="1">'Discipline Summary'!#REF!</definedName>
    <definedName name="Z_B99B5CD3_BE57_4246_AEBD_EF88E268CAAA_.wvu.Cols" localSheetId="5" hidden="1">'Discipline Analysis'!#REF!</definedName>
    <definedName name="Z_B99B5CD3_BE57_4246_AEBD_EF88E268CAAA_.wvu.Cols" localSheetId="3" hidden="1">'FTSE Summary'!#REF!</definedName>
    <definedName name="Z_B99B5CD3_BE57_4246_AEBD_EF88E268CAAA_.wvu.PrintArea" localSheetId="5" hidden="1">'Discipline Analysis'!$J$3:$O$43</definedName>
    <definedName name="Z_B99B5CD3_BE57_4246_AEBD_EF88E268CAAA_.wvu.PrintArea" localSheetId="3" hidden="1">'FTSE Summary'!$A$3:$D$42</definedName>
    <definedName name="Z_B99B5CD3_BE57_4246_AEBD_EF88E268CAAA_.wvu.PrintTitles" localSheetId="5" hidden="1">'Discipline Analysis'!$A:$A</definedName>
    <definedName name="Z_B99B5CD3_BE57_4246_AEBD_EF88E268CAAA_.wvu.Rows" localSheetId="4" hidden="1">'Discipline Summary'!#REF!</definedName>
    <definedName name="Z_C030375C_CA87_4F87_8379_E4A4DD2442F6_.wvu.Cols" localSheetId="5" hidden="1">'Discipline Analysis'!#REF!</definedName>
    <definedName name="Z_C030375C_CA87_4F87_8379_E4A4DD2442F6_.wvu.Cols" localSheetId="3" hidden="1">'FTSE Summary'!#REF!</definedName>
    <definedName name="Z_C030375C_CA87_4F87_8379_E4A4DD2442F6_.wvu.PrintArea" localSheetId="5" hidden="1">'Discipline Analysis'!$J$3:$O$43</definedName>
    <definedName name="Z_C030375C_CA87_4F87_8379_E4A4DD2442F6_.wvu.PrintArea" localSheetId="3" hidden="1">'FTSE Summary'!$A$3:$D$42</definedName>
    <definedName name="Z_C030375C_CA87_4F87_8379_E4A4DD2442F6_.wvu.PrintTitles" localSheetId="5" hidden="1">'Discipline Analysis'!$A:$A</definedName>
    <definedName name="Z_C030375C_CA87_4F87_8379_E4A4DD2442F6_.wvu.Rows" localSheetId="4" hidden="1">'Discipline Summary'!#REF!</definedName>
    <definedName name="Z_C63CB8F7_18C4_4A70_94EC_26C8D6B5C80F_.wvu.PrintTitles" hidden="1">#REF!,#REF!</definedName>
    <definedName name="Z_D8EE2E15_379C_4027_9083_08D90932B4E1_.wvu.PrintTitles" hidden="1">#REF!,#REF!</definedName>
    <definedName name="Z_DCADF4B1_3283_4B0E_898D_03FF4C5055CE_.wvu.Cols" localSheetId="5" hidden="1">'Discipline Analysis'!#REF!</definedName>
    <definedName name="Z_DCADF4B1_3283_4B0E_898D_03FF4C5055CE_.wvu.Cols" localSheetId="3" hidden="1">'FTSE Summary'!#REF!</definedName>
    <definedName name="Z_DCADF4B1_3283_4B0E_898D_03FF4C5055CE_.wvu.PrintArea" localSheetId="5" hidden="1">'Discipline Analysis'!$J$3:$O$43</definedName>
    <definedName name="Z_DCADF4B1_3283_4B0E_898D_03FF4C5055CE_.wvu.PrintArea" localSheetId="3" hidden="1">'FTSE Summary'!$A$3:$D$42</definedName>
    <definedName name="Z_DCADF4B1_3283_4B0E_898D_03FF4C5055CE_.wvu.PrintTitles" localSheetId="5" hidden="1">'Discipline Analysis'!$A:$A</definedName>
    <definedName name="Z_DCADF4B1_3283_4B0E_898D_03FF4C5055CE_.wvu.Rows" localSheetId="4" hidden="1">'Discipline Summary'!#REF!</definedName>
    <definedName name="Z_E24BC210_CA00_4D90_8DFB_123CF42EF667_.wvu.Cols" localSheetId="5" hidden="1">'Discipline Analysis'!#REF!</definedName>
    <definedName name="Z_E24BC210_CA00_4D90_8DFB_123CF42EF667_.wvu.Cols" localSheetId="3" hidden="1">'FTSE Summary'!#REF!</definedName>
    <definedName name="Z_E24BC210_CA00_4D90_8DFB_123CF42EF667_.wvu.PrintArea" localSheetId="5" hidden="1">'Discipline Analysis'!$J$3:$O$43</definedName>
    <definedName name="Z_E24BC210_CA00_4D90_8DFB_123CF42EF667_.wvu.PrintArea" localSheetId="3" hidden="1">'FTSE Summary'!$A$3:$D$42</definedName>
    <definedName name="Z_E24BC210_CA00_4D90_8DFB_123CF42EF667_.wvu.PrintTitles" localSheetId="5" hidden="1">'Discipline Analysis'!$A:$A</definedName>
    <definedName name="Z_E24BC210_CA00_4D90_8DFB_123CF42EF667_.wvu.Rows" localSheetId="4" hidden="1">'Discipline Summary'!#REF!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9" i="56" l="1"/>
  <c r="K10" i="46"/>
  <c r="K9" i="46"/>
  <c r="L71" i="46"/>
  <c r="L74" i="46"/>
  <c r="K56" i="46"/>
  <c r="K59" i="46"/>
  <c r="L83" i="46"/>
  <c r="K6" i="46"/>
  <c r="L80" i="46"/>
  <c r="K7" i="46"/>
  <c r="L77" i="46"/>
  <c r="K8" i="46"/>
  <c r="K12" i="46"/>
  <c r="C32" i="6"/>
  <c r="C32" i="9"/>
  <c r="C32" i="10"/>
  <c r="C32" i="11"/>
  <c r="C32" i="12"/>
  <c r="C32" i="14"/>
  <c r="C32" i="15"/>
  <c r="C32" i="16"/>
  <c r="C32" i="17"/>
  <c r="C32" i="18"/>
  <c r="C32" i="19"/>
  <c r="B17" i="49"/>
  <c r="C32" i="20"/>
  <c r="C32" i="57"/>
  <c r="B19" i="49"/>
  <c r="C32" i="21"/>
  <c r="C32" i="22"/>
  <c r="C32" i="62"/>
  <c r="C32" i="23"/>
  <c r="C32" i="24"/>
  <c r="C32" i="25"/>
  <c r="C32" i="26"/>
  <c r="C32" i="27"/>
  <c r="C32" i="28"/>
  <c r="C32" i="29"/>
  <c r="B29" i="49"/>
  <c r="C32" i="30"/>
  <c r="C32" i="31"/>
  <c r="B31" i="49"/>
  <c r="C32" i="32"/>
  <c r="C32" i="59"/>
  <c r="C32" i="33"/>
  <c r="C32" i="34"/>
  <c r="C32" i="35"/>
  <c r="C32" i="36"/>
  <c r="C32" i="37"/>
  <c r="C32" i="38"/>
  <c r="C32" i="39"/>
  <c r="C32" i="40"/>
  <c r="B41" i="49"/>
  <c r="C32" i="41"/>
  <c r="H16" i="6"/>
  <c r="H240" i="6"/>
  <c r="C25" i="6"/>
  <c r="D25" i="6"/>
  <c r="E25" i="6"/>
  <c r="F25" i="6"/>
  <c r="G25" i="6"/>
  <c r="H25" i="6"/>
  <c r="C33" i="6"/>
  <c r="C34" i="6"/>
  <c r="C35" i="6"/>
  <c r="C36" i="6"/>
  <c r="C37" i="6"/>
  <c r="C38" i="6"/>
  <c r="C39" i="6"/>
  <c r="C40" i="6"/>
  <c r="C41" i="6"/>
  <c r="C42" i="6"/>
  <c r="C43" i="6"/>
  <c r="C44" i="6"/>
  <c r="C45" i="6"/>
  <c r="C46" i="6"/>
  <c r="C47" i="6"/>
  <c r="C48" i="6"/>
  <c r="C49" i="6"/>
  <c r="C310" i="6"/>
  <c r="C360" i="6" s="1"/>
  <c r="C50" i="6"/>
  <c r="C51" i="6"/>
  <c r="H17" i="6"/>
  <c r="H215" i="6"/>
  <c r="H15" i="6"/>
  <c r="H190" i="6"/>
  <c r="C61" i="6"/>
  <c r="C91" i="6"/>
  <c r="C116" i="6" s="1"/>
  <c r="C92" i="6"/>
  <c r="C117" i="6" s="1"/>
  <c r="C62" i="6"/>
  <c r="C93" i="6"/>
  <c r="C118" i="6" s="1"/>
  <c r="H118" i="6" s="1"/>
  <c r="C63" i="6"/>
  <c r="C94" i="6"/>
  <c r="C64" i="6"/>
  <c r="C119" i="6"/>
  <c r="C95" i="6"/>
  <c r="C65" i="6"/>
  <c r="C120" i="6"/>
  <c r="C96" i="6"/>
  <c r="C121" i="6" s="1"/>
  <c r="C66" i="6"/>
  <c r="C97" i="6"/>
  <c r="C67" i="6"/>
  <c r="C122" i="6"/>
  <c r="C98" i="6"/>
  <c r="C68" i="6"/>
  <c r="C123" i="6"/>
  <c r="C99" i="6"/>
  <c r="C69" i="6"/>
  <c r="C124" i="6"/>
  <c r="C100" i="6"/>
  <c r="C125" i="6" s="1"/>
  <c r="C70" i="6"/>
  <c r="C101" i="6"/>
  <c r="C71" i="6"/>
  <c r="C126" i="6"/>
  <c r="C102" i="6"/>
  <c r="C72" i="6"/>
  <c r="C127" i="6"/>
  <c r="C103" i="6"/>
  <c r="C73" i="6"/>
  <c r="C128" i="6"/>
  <c r="C104" i="6"/>
  <c r="C129" i="6" s="1"/>
  <c r="C74" i="6"/>
  <c r="C105" i="6"/>
  <c r="C75" i="6"/>
  <c r="C130" i="6"/>
  <c r="C106" i="6"/>
  <c r="C76" i="6"/>
  <c r="C131" i="6"/>
  <c r="C107" i="6"/>
  <c r="C77" i="6"/>
  <c r="C132" i="6"/>
  <c r="H132" i="6" s="1"/>
  <c r="C108" i="6"/>
  <c r="C133" i="6" s="1"/>
  <c r="C78" i="6"/>
  <c r="C109" i="6"/>
  <c r="C79" i="6"/>
  <c r="C134" i="6"/>
  <c r="C110" i="6"/>
  <c r="C80" i="6"/>
  <c r="C135" i="6"/>
  <c r="D91" i="6"/>
  <c r="D61" i="6"/>
  <c r="D116" i="6"/>
  <c r="D92" i="6"/>
  <c r="D117" i="6" s="1"/>
  <c r="D136" i="6" s="1"/>
  <c r="D62" i="6"/>
  <c r="D93" i="6"/>
  <c r="D63" i="6"/>
  <c r="D118" i="6"/>
  <c r="D94" i="6"/>
  <c r="D64" i="6"/>
  <c r="D119" i="6"/>
  <c r="D95" i="6"/>
  <c r="D65" i="6"/>
  <c r="D120" i="6"/>
  <c r="D96" i="6"/>
  <c r="D121" i="6" s="1"/>
  <c r="D66" i="6"/>
  <c r="D97" i="6"/>
  <c r="D67" i="6"/>
  <c r="D122" i="6"/>
  <c r="D98" i="6"/>
  <c r="D68" i="6"/>
  <c r="D123" i="6"/>
  <c r="D99" i="6"/>
  <c r="D69" i="6"/>
  <c r="D124" i="6"/>
  <c r="D100" i="6"/>
  <c r="D125" i="6" s="1"/>
  <c r="D70" i="6"/>
  <c r="D101" i="6"/>
  <c r="D71" i="6"/>
  <c r="D126" i="6"/>
  <c r="D102" i="6"/>
  <c r="D72" i="6"/>
  <c r="D127" i="6"/>
  <c r="D103" i="6"/>
  <c r="D73" i="6"/>
  <c r="D128" i="6"/>
  <c r="D104" i="6"/>
  <c r="D129" i="6" s="1"/>
  <c r="D74" i="6"/>
  <c r="D105" i="6"/>
  <c r="D75" i="6"/>
  <c r="D130" i="6"/>
  <c r="D106" i="6"/>
  <c r="D76" i="6"/>
  <c r="D131" i="6"/>
  <c r="D107" i="6"/>
  <c r="D77" i="6"/>
  <c r="D132" i="6"/>
  <c r="D108" i="6"/>
  <c r="D133" i="6" s="1"/>
  <c r="D78" i="6"/>
  <c r="D109" i="6"/>
  <c r="D79" i="6"/>
  <c r="D134" i="6"/>
  <c r="D110" i="6"/>
  <c r="D80" i="6"/>
  <c r="D135" i="6"/>
  <c r="E91" i="6"/>
  <c r="E61" i="6"/>
  <c r="E116" i="6"/>
  <c r="E92" i="6"/>
  <c r="E117" i="6" s="1"/>
  <c r="E62" i="6"/>
  <c r="E93" i="6"/>
  <c r="E63" i="6"/>
  <c r="E118" i="6"/>
  <c r="E94" i="6"/>
  <c r="E64" i="6"/>
  <c r="E119" i="6"/>
  <c r="E95" i="6"/>
  <c r="E65" i="6"/>
  <c r="E120" i="6"/>
  <c r="E96" i="6"/>
  <c r="E121" i="6" s="1"/>
  <c r="E66" i="6"/>
  <c r="E97" i="6"/>
  <c r="E67" i="6"/>
  <c r="E122" i="6"/>
  <c r="E98" i="6"/>
  <c r="E68" i="6"/>
  <c r="E123" i="6"/>
  <c r="E99" i="6"/>
  <c r="E69" i="6"/>
  <c r="E124" i="6"/>
  <c r="E100" i="6"/>
  <c r="E125" i="6" s="1"/>
  <c r="E70" i="6"/>
  <c r="E101" i="6"/>
  <c r="E71" i="6"/>
  <c r="E126" i="6"/>
  <c r="E102" i="6"/>
  <c r="E72" i="6"/>
  <c r="E127" i="6"/>
  <c r="E103" i="6"/>
  <c r="E73" i="6"/>
  <c r="E128" i="6"/>
  <c r="E104" i="6"/>
  <c r="E129" i="6" s="1"/>
  <c r="E74" i="6"/>
  <c r="E105" i="6"/>
  <c r="E75" i="6"/>
  <c r="E130" i="6"/>
  <c r="E106" i="6"/>
  <c r="E76" i="6"/>
  <c r="E131" i="6"/>
  <c r="E107" i="6"/>
  <c r="E77" i="6"/>
  <c r="E132" i="6"/>
  <c r="E108" i="6"/>
  <c r="E133" i="6" s="1"/>
  <c r="E78" i="6"/>
  <c r="E109" i="6"/>
  <c r="E79" i="6"/>
  <c r="E134" i="6"/>
  <c r="E110" i="6"/>
  <c r="E80" i="6"/>
  <c r="E135" i="6"/>
  <c r="F91" i="6"/>
  <c r="F61" i="6"/>
  <c r="F116" i="6"/>
  <c r="F92" i="6"/>
  <c r="F117" i="6" s="1"/>
  <c r="F62" i="6"/>
  <c r="F93" i="6"/>
  <c r="F63" i="6"/>
  <c r="F118" i="6"/>
  <c r="F94" i="6"/>
  <c r="F64" i="6"/>
  <c r="F119" i="6"/>
  <c r="F95" i="6"/>
  <c r="F65" i="6"/>
  <c r="F120" i="6"/>
  <c r="F96" i="6"/>
  <c r="F121" i="6" s="1"/>
  <c r="F66" i="6"/>
  <c r="F97" i="6"/>
  <c r="F67" i="6"/>
  <c r="F122" i="6"/>
  <c r="F98" i="6"/>
  <c r="F68" i="6"/>
  <c r="F123" i="6"/>
  <c r="F99" i="6"/>
  <c r="F69" i="6"/>
  <c r="F124" i="6"/>
  <c r="F100" i="6"/>
  <c r="F125" i="6" s="1"/>
  <c r="F70" i="6"/>
  <c r="F101" i="6"/>
  <c r="F71" i="6"/>
  <c r="F126" i="6"/>
  <c r="F102" i="6"/>
  <c r="F72" i="6"/>
  <c r="F127" i="6"/>
  <c r="F103" i="6"/>
  <c r="F73" i="6"/>
  <c r="F128" i="6"/>
  <c r="F104" i="6"/>
  <c r="F129" i="6" s="1"/>
  <c r="F74" i="6"/>
  <c r="F105" i="6"/>
  <c r="F75" i="6"/>
  <c r="F130" i="6"/>
  <c r="F106" i="6"/>
  <c r="F76" i="6"/>
  <c r="F131" i="6"/>
  <c r="F107" i="6"/>
  <c r="F77" i="6"/>
  <c r="F132" i="6"/>
  <c r="F108" i="6"/>
  <c r="F133" i="6" s="1"/>
  <c r="F78" i="6"/>
  <c r="F109" i="6"/>
  <c r="F79" i="6"/>
  <c r="F134" i="6"/>
  <c r="F110" i="6"/>
  <c r="F80" i="6"/>
  <c r="F135" i="6"/>
  <c r="G91" i="6"/>
  <c r="G61" i="6"/>
  <c r="G116" i="6"/>
  <c r="G92" i="6"/>
  <c r="G117" i="6" s="1"/>
  <c r="G62" i="6"/>
  <c r="G93" i="6"/>
  <c r="G63" i="6"/>
  <c r="G118" i="6"/>
  <c r="G94" i="6"/>
  <c r="G64" i="6"/>
  <c r="G119" i="6"/>
  <c r="G95" i="6"/>
  <c r="G65" i="6"/>
  <c r="G120" i="6"/>
  <c r="G96" i="6"/>
  <c r="G121" i="6" s="1"/>
  <c r="G66" i="6"/>
  <c r="G97" i="6"/>
  <c r="G67" i="6"/>
  <c r="G122" i="6"/>
  <c r="G98" i="6"/>
  <c r="G68" i="6"/>
  <c r="G123" i="6"/>
  <c r="G99" i="6"/>
  <c r="G69" i="6"/>
  <c r="G124" i="6"/>
  <c r="G100" i="6"/>
  <c r="G125" i="6" s="1"/>
  <c r="G70" i="6"/>
  <c r="G101" i="6"/>
  <c r="G71" i="6"/>
  <c r="G126" i="6"/>
  <c r="G102" i="6"/>
  <c r="G72" i="6"/>
  <c r="G127" i="6"/>
  <c r="G103" i="6"/>
  <c r="G73" i="6"/>
  <c r="G128" i="6"/>
  <c r="G104" i="6"/>
  <c r="G129" i="6" s="1"/>
  <c r="G74" i="6"/>
  <c r="G105" i="6"/>
  <c r="G75" i="6"/>
  <c r="G130" i="6"/>
  <c r="G106" i="6"/>
  <c r="G76" i="6"/>
  <c r="G131" i="6"/>
  <c r="G107" i="6"/>
  <c r="G77" i="6"/>
  <c r="G132" i="6"/>
  <c r="G108" i="6"/>
  <c r="G133" i="6" s="1"/>
  <c r="G78" i="6"/>
  <c r="G109" i="6"/>
  <c r="G79" i="6"/>
  <c r="G80" i="6"/>
  <c r="G135" i="6"/>
  <c r="D32" i="6"/>
  <c r="E32" i="6"/>
  <c r="F32" i="6"/>
  <c r="G32" i="6"/>
  <c r="C143" i="6"/>
  <c r="H143" i="6"/>
  <c r="H16" i="9"/>
  <c r="H240" i="9"/>
  <c r="C25" i="9"/>
  <c r="D25" i="9"/>
  <c r="E25" i="9"/>
  <c r="F25" i="9"/>
  <c r="G25" i="9"/>
  <c r="H25" i="9"/>
  <c r="C33" i="9"/>
  <c r="C34" i="9"/>
  <c r="C35" i="9"/>
  <c r="C36" i="9"/>
  <c r="C37" i="9"/>
  <c r="C38" i="9"/>
  <c r="C39" i="9"/>
  <c r="C40" i="9"/>
  <c r="C41" i="9"/>
  <c r="C42" i="9"/>
  <c r="C303" i="9"/>
  <c r="C353" i="9" s="1"/>
  <c r="C43" i="9"/>
  <c r="C44" i="9"/>
  <c r="C45" i="9"/>
  <c r="C46" i="9"/>
  <c r="C47" i="9"/>
  <c r="C48" i="9"/>
  <c r="C49" i="9"/>
  <c r="C50" i="9"/>
  <c r="C51" i="9"/>
  <c r="H17" i="9"/>
  <c r="H215" i="9"/>
  <c r="H15" i="9"/>
  <c r="H190" i="9"/>
  <c r="C61" i="9"/>
  <c r="C91" i="9"/>
  <c r="C116" i="9" s="1"/>
  <c r="C92" i="9"/>
  <c r="C117" i="9" s="1"/>
  <c r="C62" i="9"/>
  <c r="C93" i="9"/>
  <c r="C63" i="9"/>
  <c r="C118" i="9"/>
  <c r="C94" i="9"/>
  <c r="C64" i="9"/>
  <c r="C119" i="9"/>
  <c r="C95" i="9"/>
  <c r="C65" i="9"/>
  <c r="C120" i="9"/>
  <c r="C96" i="9"/>
  <c r="C121" i="9" s="1"/>
  <c r="C66" i="9"/>
  <c r="C97" i="9"/>
  <c r="C67" i="9"/>
  <c r="C122" i="9"/>
  <c r="C98" i="9"/>
  <c r="C68" i="9"/>
  <c r="C123" i="9"/>
  <c r="C99" i="9"/>
  <c r="C69" i="9"/>
  <c r="C124" i="9"/>
  <c r="C100" i="9"/>
  <c r="C125" i="9" s="1"/>
  <c r="C70" i="9"/>
  <c r="C101" i="9"/>
  <c r="C71" i="9"/>
  <c r="C126" i="9"/>
  <c r="C102" i="9"/>
  <c r="C72" i="9"/>
  <c r="C127" i="9"/>
  <c r="C103" i="9"/>
  <c r="C73" i="9"/>
  <c r="C128" i="9"/>
  <c r="C104" i="9"/>
  <c r="C129" i="9" s="1"/>
  <c r="C74" i="9"/>
  <c r="C105" i="9"/>
  <c r="C75" i="9"/>
  <c r="C130" i="9"/>
  <c r="C106" i="9"/>
  <c r="C76" i="9"/>
  <c r="C131" i="9"/>
  <c r="C107" i="9"/>
  <c r="C77" i="9"/>
  <c r="C132" i="9"/>
  <c r="C108" i="9"/>
  <c r="C133" i="9" s="1"/>
  <c r="C78" i="9"/>
  <c r="C109" i="9"/>
  <c r="C79" i="9"/>
  <c r="C134" i="9"/>
  <c r="C110" i="9"/>
  <c r="C80" i="9"/>
  <c r="C135" i="9"/>
  <c r="D91" i="9"/>
  <c r="D61" i="9"/>
  <c r="D116" i="9"/>
  <c r="D92" i="9"/>
  <c r="D117" i="9" s="1"/>
  <c r="D62" i="9"/>
  <c r="D93" i="9"/>
  <c r="D63" i="9"/>
  <c r="D118" i="9"/>
  <c r="D94" i="9"/>
  <c r="D119" i="9" s="1"/>
  <c r="H119" i="9" s="1"/>
  <c r="D64" i="9"/>
  <c r="D95" i="9"/>
  <c r="D120" i="9" s="1"/>
  <c r="D65" i="9"/>
  <c r="D96" i="9"/>
  <c r="D121" i="9" s="1"/>
  <c r="D66" i="9"/>
  <c r="D97" i="9"/>
  <c r="D67" i="9"/>
  <c r="D122" i="9"/>
  <c r="D98" i="9"/>
  <c r="D123" i="9" s="1"/>
  <c r="D68" i="9"/>
  <c r="D99" i="9"/>
  <c r="D124" i="9" s="1"/>
  <c r="D69" i="9"/>
  <c r="D100" i="9"/>
  <c r="D125" i="9" s="1"/>
  <c r="D70" i="9"/>
  <c r="D101" i="9"/>
  <c r="D71" i="9"/>
  <c r="D126" i="9"/>
  <c r="D102" i="9"/>
  <c r="D127" i="9" s="1"/>
  <c r="D72" i="9"/>
  <c r="D103" i="9"/>
  <c r="D128" i="9" s="1"/>
  <c r="D73" i="9"/>
  <c r="D104" i="9"/>
  <c r="D129" i="9" s="1"/>
  <c r="D74" i="9"/>
  <c r="D105" i="9"/>
  <c r="D75" i="9"/>
  <c r="D130" i="9"/>
  <c r="D106" i="9"/>
  <c r="D131" i="9" s="1"/>
  <c r="D76" i="9"/>
  <c r="D107" i="9"/>
  <c r="D132" i="9" s="1"/>
  <c r="H132" i="9" s="1"/>
  <c r="D77" i="9"/>
  <c r="D108" i="9"/>
  <c r="D133" i="9" s="1"/>
  <c r="D78" i="9"/>
  <c r="D109" i="9"/>
  <c r="D79" i="9"/>
  <c r="D134" i="9"/>
  <c r="D110" i="9"/>
  <c r="D135" i="9" s="1"/>
  <c r="H135" i="9" s="1"/>
  <c r="D80" i="9"/>
  <c r="E91" i="9"/>
  <c r="E116" i="9" s="1"/>
  <c r="E61" i="9"/>
  <c r="E92" i="9"/>
  <c r="E117" i="9" s="1"/>
  <c r="E62" i="9"/>
  <c r="E93" i="9"/>
  <c r="E63" i="9"/>
  <c r="E118" i="9"/>
  <c r="E94" i="9"/>
  <c r="E119" i="9" s="1"/>
  <c r="E64" i="9"/>
  <c r="E95" i="9"/>
  <c r="E120" i="9" s="1"/>
  <c r="E65" i="9"/>
  <c r="E96" i="9"/>
  <c r="E121" i="9" s="1"/>
  <c r="E66" i="9"/>
  <c r="E97" i="9"/>
  <c r="E67" i="9"/>
  <c r="E122" i="9"/>
  <c r="E98" i="9"/>
  <c r="E123" i="9" s="1"/>
  <c r="E68" i="9"/>
  <c r="E99" i="9"/>
  <c r="E124" i="9" s="1"/>
  <c r="E69" i="9"/>
  <c r="E100" i="9"/>
  <c r="E125" i="9" s="1"/>
  <c r="E70" i="9"/>
  <c r="E101" i="9"/>
  <c r="E71" i="9"/>
  <c r="E126" i="9"/>
  <c r="E102" i="9"/>
  <c r="E127" i="9" s="1"/>
  <c r="E72" i="9"/>
  <c r="E103" i="9"/>
  <c r="E128" i="9" s="1"/>
  <c r="E73" i="9"/>
  <c r="E104" i="9"/>
  <c r="E129" i="9" s="1"/>
  <c r="E74" i="9"/>
  <c r="E105" i="9"/>
  <c r="E75" i="9"/>
  <c r="E130" i="9"/>
  <c r="E106" i="9"/>
  <c r="E131" i="9" s="1"/>
  <c r="E76" i="9"/>
  <c r="E107" i="9"/>
  <c r="E132" i="9" s="1"/>
  <c r="E77" i="9"/>
  <c r="E108" i="9"/>
  <c r="E133" i="9" s="1"/>
  <c r="E78" i="9"/>
  <c r="E109" i="9"/>
  <c r="E79" i="9"/>
  <c r="E134" i="9"/>
  <c r="E110" i="9"/>
  <c r="E135" i="9" s="1"/>
  <c r="E80" i="9"/>
  <c r="F91" i="9"/>
  <c r="F116" i="9" s="1"/>
  <c r="F61" i="9"/>
  <c r="F92" i="9"/>
  <c r="F117" i="9" s="1"/>
  <c r="F62" i="9"/>
  <c r="F93" i="9"/>
  <c r="F63" i="9"/>
  <c r="F118" i="9"/>
  <c r="F94" i="9"/>
  <c r="F119" i="9" s="1"/>
  <c r="F64" i="9"/>
  <c r="F95" i="9"/>
  <c r="F120" i="9" s="1"/>
  <c r="F65" i="9"/>
  <c r="F96" i="9"/>
  <c r="F121" i="9" s="1"/>
  <c r="F66" i="9"/>
  <c r="F97" i="9"/>
  <c r="F67" i="9"/>
  <c r="F122" i="9"/>
  <c r="F98" i="9"/>
  <c r="F123" i="9" s="1"/>
  <c r="F68" i="9"/>
  <c r="F99" i="9"/>
  <c r="F124" i="9" s="1"/>
  <c r="F69" i="9"/>
  <c r="F100" i="9"/>
  <c r="F125" i="9" s="1"/>
  <c r="F70" i="9"/>
  <c r="F101" i="9"/>
  <c r="F71" i="9"/>
  <c r="F126" i="9"/>
  <c r="F102" i="9"/>
  <c r="F72" i="9"/>
  <c r="F127" i="9"/>
  <c r="F103" i="9"/>
  <c r="F128" i="9" s="1"/>
  <c r="F73" i="9"/>
  <c r="F104" i="9"/>
  <c r="F129" i="9" s="1"/>
  <c r="F74" i="9"/>
  <c r="F105" i="9"/>
  <c r="F75" i="9"/>
  <c r="F130" i="9"/>
  <c r="F106" i="9"/>
  <c r="F76" i="9"/>
  <c r="F131" i="9"/>
  <c r="F107" i="9"/>
  <c r="F77" i="9"/>
  <c r="F132" i="9"/>
  <c r="F108" i="9"/>
  <c r="F133" i="9" s="1"/>
  <c r="F78" i="9"/>
  <c r="F109" i="9"/>
  <c r="F79" i="9"/>
  <c r="F134" i="9"/>
  <c r="F110" i="9"/>
  <c r="F80" i="9"/>
  <c r="F135" i="9"/>
  <c r="G91" i="9"/>
  <c r="G61" i="9"/>
  <c r="G116" i="9"/>
  <c r="G92" i="9"/>
  <c r="G117" i="9" s="1"/>
  <c r="G62" i="9"/>
  <c r="G93" i="9"/>
  <c r="G63" i="9"/>
  <c r="G118" i="9"/>
  <c r="G94" i="9"/>
  <c r="G64" i="9"/>
  <c r="G119" i="9"/>
  <c r="G95" i="9"/>
  <c r="G65" i="9"/>
  <c r="G120" i="9"/>
  <c r="G96" i="9"/>
  <c r="G121" i="9" s="1"/>
  <c r="G66" i="9"/>
  <c r="G97" i="9"/>
  <c r="G67" i="9"/>
  <c r="G122" i="9"/>
  <c r="G98" i="9"/>
  <c r="G68" i="9"/>
  <c r="G123" i="9"/>
  <c r="G99" i="9"/>
  <c r="G69" i="9"/>
  <c r="G124" i="9"/>
  <c r="G100" i="9"/>
  <c r="G125" i="9" s="1"/>
  <c r="G70" i="9"/>
  <c r="G101" i="9"/>
  <c r="G71" i="9"/>
  <c r="G126" i="9"/>
  <c r="H126" i="9" s="1"/>
  <c r="G102" i="9"/>
  <c r="G72" i="9"/>
  <c r="G127" i="9"/>
  <c r="G103" i="9"/>
  <c r="G73" i="9"/>
  <c r="G128" i="9"/>
  <c r="G104" i="9"/>
  <c r="G129" i="9" s="1"/>
  <c r="G74" i="9"/>
  <c r="G105" i="9"/>
  <c r="G75" i="9"/>
  <c r="G130" i="9"/>
  <c r="G106" i="9"/>
  <c r="G76" i="9"/>
  <c r="G131" i="9"/>
  <c r="G107" i="9"/>
  <c r="G77" i="9"/>
  <c r="G132" i="9"/>
  <c r="G108" i="9"/>
  <c r="G133" i="9" s="1"/>
  <c r="G78" i="9"/>
  <c r="G109" i="9"/>
  <c r="G79" i="9"/>
  <c r="G134" i="9"/>
  <c r="G80" i="9"/>
  <c r="G135" i="9"/>
  <c r="D32" i="9"/>
  <c r="E32" i="9"/>
  <c r="F32" i="9"/>
  <c r="C143" i="9"/>
  <c r="H143" i="9"/>
  <c r="H16" i="10"/>
  <c r="H240" i="10"/>
  <c r="C25" i="10"/>
  <c r="D25" i="10"/>
  <c r="E25" i="10"/>
  <c r="F25" i="10"/>
  <c r="G25" i="10"/>
  <c r="H25" i="10"/>
  <c r="C33" i="10"/>
  <c r="C34" i="10"/>
  <c r="C35" i="10"/>
  <c r="C36" i="10"/>
  <c r="C37" i="10"/>
  <c r="C38" i="10"/>
  <c r="C39" i="10"/>
  <c r="C40" i="10"/>
  <c r="C41" i="10"/>
  <c r="C42" i="10"/>
  <c r="C43" i="10"/>
  <c r="C304" i="10"/>
  <c r="C354" i="10" s="1"/>
  <c r="C44" i="10"/>
  <c r="C45" i="10"/>
  <c r="C46" i="10"/>
  <c r="C47" i="10"/>
  <c r="C48" i="10"/>
  <c r="C49" i="10"/>
  <c r="C50" i="10"/>
  <c r="C51" i="10"/>
  <c r="H17" i="10"/>
  <c r="H215" i="10"/>
  <c r="H15" i="10"/>
  <c r="H190" i="10"/>
  <c r="C61" i="10"/>
  <c r="C91" i="10"/>
  <c r="C92" i="10"/>
  <c r="C117" i="10" s="1"/>
  <c r="C62" i="10"/>
  <c r="C93" i="10"/>
  <c r="C118" i="10" s="1"/>
  <c r="C63" i="10"/>
  <c r="C94" i="10"/>
  <c r="C119" i="10" s="1"/>
  <c r="C64" i="10"/>
  <c r="C95" i="10"/>
  <c r="C120" i="10" s="1"/>
  <c r="C65" i="10"/>
  <c r="C96" i="10"/>
  <c r="C121" i="10" s="1"/>
  <c r="C66" i="10"/>
  <c r="C97" i="10"/>
  <c r="C122" i="10" s="1"/>
  <c r="C67" i="10"/>
  <c r="C98" i="10"/>
  <c r="C123" i="10" s="1"/>
  <c r="C68" i="10"/>
  <c r="C99" i="10"/>
  <c r="C124" i="10" s="1"/>
  <c r="C69" i="10"/>
  <c r="C100" i="10"/>
  <c r="C125" i="10" s="1"/>
  <c r="C70" i="10"/>
  <c r="C101" i="10"/>
  <c r="C126" i="10" s="1"/>
  <c r="C71" i="10"/>
  <c r="C102" i="10"/>
  <c r="C127" i="10" s="1"/>
  <c r="C72" i="10"/>
  <c r="C103" i="10"/>
  <c r="C128" i="10" s="1"/>
  <c r="C73" i="10"/>
  <c r="C104" i="10"/>
  <c r="C129" i="10" s="1"/>
  <c r="C74" i="10"/>
  <c r="C105" i="10"/>
  <c r="C130" i="10" s="1"/>
  <c r="C75" i="10"/>
  <c r="C106" i="10"/>
  <c r="C131" i="10" s="1"/>
  <c r="C76" i="10"/>
  <c r="C107" i="10"/>
  <c r="C132" i="10" s="1"/>
  <c r="C77" i="10"/>
  <c r="C108" i="10"/>
  <c r="C133" i="10" s="1"/>
  <c r="C78" i="10"/>
  <c r="C109" i="10"/>
  <c r="C134" i="10" s="1"/>
  <c r="C79" i="10"/>
  <c r="C110" i="10"/>
  <c r="C135" i="10" s="1"/>
  <c r="C80" i="10"/>
  <c r="D91" i="10"/>
  <c r="D116" i="10" s="1"/>
  <c r="K9" i="49" s="1"/>
  <c r="D61" i="10"/>
  <c r="D92" i="10"/>
  <c r="D117" i="10" s="1"/>
  <c r="D62" i="10"/>
  <c r="D93" i="10"/>
  <c r="D118" i="10" s="1"/>
  <c r="D63" i="10"/>
  <c r="D94" i="10"/>
  <c r="D119" i="10" s="1"/>
  <c r="D64" i="10"/>
  <c r="D95" i="10"/>
  <c r="D120" i="10" s="1"/>
  <c r="D65" i="10"/>
  <c r="D96" i="10"/>
  <c r="D66" i="10"/>
  <c r="D121" i="10"/>
  <c r="D97" i="10"/>
  <c r="D122" i="10" s="1"/>
  <c r="D67" i="10"/>
  <c r="D98" i="10"/>
  <c r="D123" i="10" s="1"/>
  <c r="D68" i="10"/>
  <c r="D99" i="10"/>
  <c r="D124" i="10" s="1"/>
  <c r="D69" i="10"/>
  <c r="D100" i="10"/>
  <c r="D125" i="10" s="1"/>
  <c r="D70" i="10"/>
  <c r="D101" i="10"/>
  <c r="D126" i="10" s="1"/>
  <c r="D71" i="10"/>
  <c r="D102" i="10"/>
  <c r="D127" i="10" s="1"/>
  <c r="D72" i="10"/>
  <c r="D103" i="10"/>
  <c r="D128" i="10" s="1"/>
  <c r="D73" i="10"/>
  <c r="D104" i="10"/>
  <c r="D129" i="10" s="1"/>
  <c r="D74" i="10"/>
  <c r="D105" i="10"/>
  <c r="D130" i="10" s="1"/>
  <c r="D75" i="10"/>
  <c r="D106" i="10"/>
  <c r="D131" i="10" s="1"/>
  <c r="D76" i="10"/>
  <c r="D107" i="10"/>
  <c r="D132" i="10" s="1"/>
  <c r="D77" i="10"/>
  <c r="D108" i="10"/>
  <c r="D133" i="10" s="1"/>
  <c r="D78" i="10"/>
  <c r="D109" i="10"/>
  <c r="D134" i="10" s="1"/>
  <c r="D79" i="10"/>
  <c r="D110" i="10"/>
  <c r="D135" i="10" s="1"/>
  <c r="D80" i="10"/>
  <c r="E91" i="10"/>
  <c r="E116" i="10" s="1"/>
  <c r="L9" i="49" s="1"/>
  <c r="E61" i="10"/>
  <c r="E92" i="10"/>
  <c r="E117" i="10" s="1"/>
  <c r="E62" i="10"/>
  <c r="E93" i="10"/>
  <c r="E118" i="10" s="1"/>
  <c r="E63" i="10"/>
  <c r="E94" i="10"/>
  <c r="E119" i="10" s="1"/>
  <c r="E64" i="10"/>
  <c r="E95" i="10"/>
  <c r="E120" i="10" s="1"/>
  <c r="E65" i="10"/>
  <c r="E96" i="10"/>
  <c r="E121" i="10" s="1"/>
  <c r="E66" i="10"/>
  <c r="E97" i="10"/>
  <c r="E122" i="10" s="1"/>
  <c r="E67" i="10"/>
  <c r="E98" i="10"/>
  <c r="E123" i="10" s="1"/>
  <c r="E68" i="10"/>
  <c r="E99" i="10"/>
  <c r="E124" i="10" s="1"/>
  <c r="E69" i="10"/>
  <c r="E100" i="10"/>
  <c r="E125" i="10" s="1"/>
  <c r="E70" i="10"/>
  <c r="E101" i="10"/>
  <c r="E126" i="10" s="1"/>
  <c r="E71" i="10"/>
  <c r="E102" i="10"/>
  <c r="E127" i="10" s="1"/>
  <c r="E72" i="10"/>
  <c r="E103" i="10"/>
  <c r="E128" i="10" s="1"/>
  <c r="E73" i="10"/>
  <c r="E104" i="10"/>
  <c r="E129" i="10" s="1"/>
  <c r="E74" i="10"/>
  <c r="E105" i="10"/>
  <c r="E130" i="10" s="1"/>
  <c r="E75" i="10"/>
  <c r="E106" i="10"/>
  <c r="E131" i="10" s="1"/>
  <c r="E76" i="10"/>
  <c r="E107" i="10"/>
  <c r="E132" i="10" s="1"/>
  <c r="E77" i="10"/>
  <c r="E108" i="10"/>
  <c r="E133" i="10" s="1"/>
  <c r="E78" i="10"/>
  <c r="E109" i="10"/>
  <c r="E134" i="10" s="1"/>
  <c r="E79" i="10"/>
  <c r="E110" i="10"/>
  <c r="E135" i="10" s="1"/>
  <c r="E80" i="10"/>
  <c r="F91" i="10"/>
  <c r="F116" i="10" s="1"/>
  <c r="M9" i="49" s="1"/>
  <c r="F61" i="10"/>
  <c r="F92" i="10"/>
  <c r="F117" i="10" s="1"/>
  <c r="F62" i="10"/>
  <c r="F93" i="10"/>
  <c r="F118" i="10" s="1"/>
  <c r="F63" i="10"/>
  <c r="F94" i="10"/>
  <c r="F119" i="10" s="1"/>
  <c r="F64" i="10"/>
  <c r="F95" i="10"/>
  <c r="F120" i="10" s="1"/>
  <c r="F65" i="10"/>
  <c r="F96" i="10"/>
  <c r="F66" i="10"/>
  <c r="F121" i="10"/>
  <c r="F97" i="10"/>
  <c r="F122" i="10" s="1"/>
  <c r="F67" i="10"/>
  <c r="F98" i="10"/>
  <c r="F123" i="10" s="1"/>
  <c r="F68" i="10"/>
  <c r="F99" i="10"/>
  <c r="F124" i="10" s="1"/>
  <c r="F69" i="10"/>
  <c r="F100" i="10"/>
  <c r="F125" i="10" s="1"/>
  <c r="F70" i="10"/>
  <c r="F101" i="10"/>
  <c r="F126" i="10" s="1"/>
  <c r="F71" i="10"/>
  <c r="F102" i="10"/>
  <c r="F127" i="10" s="1"/>
  <c r="F72" i="10"/>
  <c r="F103" i="10"/>
  <c r="F128" i="10" s="1"/>
  <c r="F73" i="10"/>
  <c r="F104" i="10"/>
  <c r="F74" i="10"/>
  <c r="F129" i="10"/>
  <c r="F105" i="10"/>
  <c r="F130" i="10" s="1"/>
  <c r="F75" i="10"/>
  <c r="F106" i="10"/>
  <c r="F131" i="10" s="1"/>
  <c r="F76" i="10"/>
  <c r="F107" i="10"/>
  <c r="F77" i="10"/>
  <c r="F132" i="10"/>
  <c r="F108" i="10"/>
  <c r="F78" i="10"/>
  <c r="F109" i="10"/>
  <c r="F134" i="10" s="1"/>
  <c r="F79" i="10"/>
  <c r="F110" i="10"/>
  <c r="F135" i="10" s="1"/>
  <c r="F80" i="10"/>
  <c r="G91" i="10"/>
  <c r="G116" i="10" s="1"/>
  <c r="G61" i="10"/>
  <c r="G92" i="10"/>
  <c r="G117" i="10" s="1"/>
  <c r="G62" i="10"/>
  <c r="G93" i="10"/>
  <c r="G63" i="10"/>
  <c r="G94" i="10"/>
  <c r="G64" i="10"/>
  <c r="G95" i="10"/>
  <c r="G120" i="10" s="1"/>
  <c r="G65" i="10"/>
  <c r="G96" i="10"/>
  <c r="G121" i="10" s="1"/>
  <c r="G66" i="10"/>
  <c r="G97" i="10"/>
  <c r="G122" i="10" s="1"/>
  <c r="G67" i="10"/>
  <c r="G98" i="10"/>
  <c r="G123" i="10" s="1"/>
  <c r="G68" i="10"/>
  <c r="G99" i="10"/>
  <c r="G124" i="10" s="1"/>
  <c r="G69" i="10"/>
  <c r="G100" i="10"/>
  <c r="G125" i="10" s="1"/>
  <c r="G70" i="10"/>
  <c r="G101" i="10"/>
  <c r="G126" i="10" s="1"/>
  <c r="G71" i="10"/>
  <c r="G102" i="10"/>
  <c r="G127" i="10" s="1"/>
  <c r="G72" i="10"/>
  <c r="G103" i="10"/>
  <c r="G128" i="10" s="1"/>
  <c r="G73" i="10"/>
  <c r="G104" i="10"/>
  <c r="G129" i="10" s="1"/>
  <c r="G74" i="10"/>
  <c r="G105" i="10"/>
  <c r="G75" i="10"/>
  <c r="G130" i="10"/>
  <c r="G106" i="10"/>
  <c r="G131" i="10" s="1"/>
  <c r="G76" i="10"/>
  <c r="G107" i="10"/>
  <c r="G132" i="10" s="1"/>
  <c r="G77" i="10"/>
  <c r="G108" i="10"/>
  <c r="G133" i="10" s="1"/>
  <c r="G78" i="10"/>
  <c r="G109" i="10"/>
  <c r="G134" i="10" s="1"/>
  <c r="G79" i="10"/>
  <c r="G80" i="10"/>
  <c r="G135" i="10"/>
  <c r="D32" i="10"/>
  <c r="E32" i="10"/>
  <c r="F32" i="10"/>
  <c r="G32" i="10"/>
  <c r="C143" i="10"/>
  <c r="H143" i="10"/>
  <c r="H16" i="11"/>
  <c r="H240" i="11"/>
  <c r="C25" i="11"/>
  <c r="D25" i="11"/>
  <c r="E25" i="11"/>
  <c r="F25" i="11"/>
  <c r="G25" i="11"/>
  <c r="H25" i="11"/>
  <c r="C33" i="11"/>
  <c r="C34" i="11"/>
  <c r="C35" i="11"/>
  <c r="C36" i="11"/>
  <c r="C37" i="11"/>
  <c r="C38" i="11"/>
  <c r="C39" i="11"/>
  <c r="C40" i="11"/>
  <c r="C41" i="11"/>
  <c r="C42" i="11"/>
  <c r="C43" i="11"/>
  <c r="C44" i="11"/>
  <c r="C45" i="11"/>
  <c r="C46" i="11"/>
  <c r="C47" i="11"/>
  <c r="C48" i="11"/>
  <c r="C49" i="11"/>
  <c r="C50" i="11"/>
  <c r="C51" i="11"/>
  <c r="H17" i="11"/>
  <c r="H215" i="11"/>
  <c r="H15" i="11"/>
  <c r="H190" i="11"/>
  <c r="C61" i="11"/>
  <c r="C91" i="11"/>
  <c r="C116" i="11" s="1"/>
  <c r="C92" i="11"/>
  <c r="C117" i="11" s="1"/>
  <c r="C62" i="11"/>
  <c r="C93" i="11"/>
  <c r="C63" i="11"/>
  <c r="C118" i="11"/>
  <c r="C94" i="11"/>
  <c r="C119" i="11" s="1"/>
  <c r="C64" i="11"/>
  <c r="C95" i="11"/>
  <c r="C65" i="11"/>
  <c r="C120" i="11"/>
  <c r="C96" i="11"/>
  <c r="C66" i="11"/>
  <c r="C121" i="11"/>
  <c r="C97" i="11"/>
  <c r="C67" i="11"/>
  <c r="C122" i="11"/>
  <c r="C98" i="11"/>
  <c r="C123" i="11" s="1"/>
  <c r="H123" i="11" s="1"/>
  <c r="C68" i="11"/>
  <c r="C99" i="11"/>
  <c r="C69" i="11"/>
  <c r="C124" i="11"/>
  <c r="C100" i="11"/>
  <c r="C70" i="11"/>
  <c r="C125" i="11"/>
  <c r="C101" i="11"/>
  <c r="C71" i="11"/>
  <c r="C126" i="11"/>
  <c r="C102" i="11"/>
  <c r="C127" i="11" s="1"/>
  <c r="C72" i="11"/>
  <c r="C103" i="11"/>
  <c r="C73" i="11"/>
  <c r="C128" i="11"/>
  <c r="C104" i="11"/>
  <c r="C74" i="11"/>
  <c r="C129" i="11"/>
  <c r="C105" i="11"/>
  <c r="C75" i="11"/>
  <c r="C130" i="11"/>
  <c r="C106" i="11"/>
  <c r="C131" i="11" s="1"/>
  <c r="C76" i="11"/>
  <c r="C107" i="11"/>
  <c r="C77" i="11"/>
  <c r="C132" i="11"/>
  <c r="C108" i="11"/>
  <c r="C78" i="11"/>
  <c r="C133" i="11"/>
  <c r="C109" i="11"/>
  <c r="C79" i="11"/>
  <c r="C134" i="11"/>
  <c r="C110" i="11"/>
  <c r="C135" i="11" s="1"/>
  <c r="C80" i="11"/>
  <c r="D91" i="11"/>
  <c r="D61" i="11"/>
  <c r="D116" i="11"/>
  <c r="D92" i="11"/>
  <c r="D62" i="11"/>
  <c r="D117" i="11"/>
  <c r="D93" i="11"/>
  <c r="D63" i="11"/>
  <c r="D118" i="11"/>
  <c r="D94" i="11"/>
  <c r="D119" i="11" s="1"/>
  <c r="D136" i="11" s="1"/>
  <c r="D64" i="11"/>
  <c r="D95" i="11"/>
  <c r="D65" i="11"/>
  <c r="D120" i="11"/>
  <c r="D96" i="11"/>
  <c r="D66" i="11"/>
  <c r="D121" i="11"/>
  <c r="D97" i="11"/>
  <c r="D67" i="11"/>
  <c r="D122" i="11"/>
  <c r="D98" i="11"/>
  <c r="D123" i="11" s="1"/>
  <c r="D68" i="11"/>
  <c r="D99" i="11"/>
  <c r="D69" i="11"/>
  <c r="D124" i="11"/>
  <c r="D100" i="11"/>
  <c r="D70" i="11"/>
  <c r="D125" i="11"/>
  <c r="D101" i="11"/>
  <c r="D71" i="11"/>
  <c r="D126" i="11"/>
  <c r="D102" i="11"/>
  <c r="D127" i="11" s="1"/>
  <c r="D72" i="11"/>
  <c r="D103" i="11"/>
  <c r="D73" i="11"/>
  <c r="D128" i="11"/>
  <c r="D104" i="11"/>
  <c r="D74" i="11"/>
  <c r="D129" i="11"/>
  <c r="D105" i="11"/>
  <c r="D75" i="11"/>
  <c r="D130" i="11"/>
  <c r="D106" i="11"/>
  <c r="D131" i="11" s="1"/>
  <c r="D76" i="11"/>
  <c r="D107" i="11"/>
  <c r="D77" i="11"/>
  <c r="D132" i="11"/>
  <c r="D108" i="11"/>
  <c r="D78" i="11"/>
  <c r="D133" i="11"/>
  <c r="D109" i="11"/>
  <c r="D79" i="11"/>
  <c r="D134" i="11"/>
  <c r="D110" i="11"/>
  <c r="D135" i="11" s="1"/>
  <c r="D80" i="11"/>
  <c r="E91" i="11"/>
  <c r="E61" i="11"/>
  <c r="E116" i="11"/>
  <c r="E92" i="11"/>
  <c r="E62" i="11"/>
  <c r="E117" i="11"/>
  <c r="E93" i="11"/>
  <c r="E63" i="11"/>
  <c r="E118" i="11"/>
  <c r="E94" i="11"/>
  <c r="E119" i="11" s="1"/>
  <c r="E64" i="11"/>
  <c r="E95" i="11"/>
  <c r="E65" i="11"/>
  <c r="E120" i="11"/>
  <c r="E96" i="11"/>
  <c r="E66" i="11"/>
  <c r="E121" i="11"/>
  <c r="E97" i="11"/>
  <c r="E67" i="11"/>
  <c r="E122" i="11"/>
  <c r="E98" i="11"/>
  <c r="E123" i="11" s="1"/>
  <c r="E68" i="11"/>
  <c r="E99" i="11"/>
  <c r="E69" i="11"/>
  <c r="E124" i="11"/>
  <c r="E100" i="11"/>
  <c r="E70" i="11"/>
  <c r="E125" i="11"/>
  <c r="E101" i="11"/>
  <c r="E71" i="11"/>
  <c r="E126" i="11"/>
  <c r="E102" i="11"/>
  <c r="E127" i="11" s="1"/>
  <c r="E72" i="11"/>
  <c r="E103" i="11"/>
  <c r="E73" i="11"/>
  <c r="E128" i="11"/>
  <c r="E104" i="11"/>
  <c r="E74" i="11"/>
  <c r="E129" i="11"/>
  <c r="E105" i="11"/>
  <c r="E75" i="11"/>
  <c r="E130" i="11"/>
  <c r="E106" i="11"/>
  <c r="E131" i="11" s="1"/>
  <c r="E76" i="11"/>
  <c r="E107" i="11"/>
  <c r="E77" i="11"/>
  <c r="E132" i="11"/>
  <c r="E108" i="11"/>
  <c r="E78" i="11"/>
  <c r="E133" i="11"/>
  <c r="E109" i="11"/>
  <c r="E79" i="11"/>
  <c r="E134" i="11"/>
  <c r="E110" i="11"/>
  <c r="E135" i="11" s="1"/>
  <c r="E80" i="11"/>
  <c r="F91" i="11"/>
  <c r="F61" i="11"/>
  <c r="F116" i="11"/>
  <c r="F92" i="11"/>
  <c r="F62" i="11"/>
  <c r="F117" i="11"/>
  <c r="F93" i="11"/>
  <c r="F63" i="11"/>
  <c r="F118" i="11"/>
  <c r="F94" i="11"/>
  <c r="F119" i="11" s="1"/>
  <c r="F136" i="11" s="1"/>
  <c r="F64" i="11"/>
  <c r="F95" i="11"/>
  <c r="F65" i="11"/>
  <c r="F120" i="11"/>
  <c r="F96" i="11"/>
  <c r="F66" i="11"/>
  <c r="F121" i="11"/>
  <c r="F97" i="11"/>
  <c r="F67" i="11"/>
  <c r="F122" i="11"/>
  <c r="F98" i="11"/>
  <c r="F123" i="11" s="1"/>
  <c r="F68" i="11"/>
  <c r="F99" i="11"/>
  <c r="F69" i="11"/>
  <c r="F124" i="11"/>
  <c r="F100" i="11"/>
  <c r="F70" i="11"/>
  <c r="F125" i="11"/>
  <c r="F101" i="11"/>
  <c r="F71" i="11"/>
  <c r="F126" i="11"/>
  <c r="F102" i="11"/>
  <c r="F127" i="11" s="1"/>
  <c r="F72" i="11"/>
  <c r="F103" i="11"/>
  <c r="F73" i="11"/>
  <c r="F128" i="11"/>
  <c r="F104" i="11"/>
  <c r="F74" i="11"/>
  <c r="F129" i="11"/>
  <c r="F105" i="11"/>
  <c r="F75" i="11"/>
  <c r="F130" i="11"/>
  <c r="F106" i="11"/>
  <c r="F131" i="11" s="1"/>
  <c r="F76" i="11"/>
  <c r="F107" i="11"/>
  <c r="F77" i="11"/>
  <c r="F132" i="11"/>
  <c r="F108" i="11"/>
  <c r="F78" i="11"/>
  <c r="F133" i="11"/>
  <c r="F109" i="11"/>
  <c r="F79" i="11"/>
  <c r="F134" i="11"/>
  <c r="F110" i="11"/>
  <c r="F135" i="11" s="1"/>
  <c r="F80" i="11"/>
  <c r="G91" i="11"/>
  <c r="G61" i="11"/>
  <c r="G116" i="11"/>
  <c r="G92" i="11"/>
  <c r="G62" i="11"/>
  <c r="G117" i="11"/>
  <c r="G93" i="11"/>
  <c r="G63" i="11"/>
  <c r="G118" i="11"/>
  <c r="G94" i="11"/>
  <c r="G64" i="11"/>
  <c r="G119" i="11"/>
  <c r="G95" i="11"/>
  <c r="G65" i="11"/>
  <c r="G120" i="11"/>
  <c r="G96" i="11"/>
  <c r="G66" i="11"/>
  <c r="G121" i="11"/>
  <c r="G97" i="11"/>
  <c r="G67" i="11"/>
  <c r="G122" i="11"/>
  <c r="G98" i="11"/>
  <c r="G68" i="11"/>
  <c r="G123" i="11"/>
  <c r="G99" i="11"/>
  <c r="G69" i="11"/>
  <c r="G124" i="11"/>
  <c r="G100" i="11"/>
  <c r="G70" i="11"/>
  <c r="G125" i="11"/>
  <c r="G101" i="11"/>
  <c r="G71" i="11"/>
  <c r="G126" i="11"/>
  <c r="G102" i="11"/>
  <c r="G72" i="11"/>
  <c r="G127" i="11"/>
  <c r="G103" i="11"/>
  <c r="G73" i="11"/>
  <c r="G128" i="11"/>
  <c r="G104" i="11"/>
  <c r="G74" i="11"/>
  <c r="G129" i="11"/>
  <c r="G105" i="11"/>
  <c r="G75" i="11"/>
  <c r="G130" i="11"/>
  <c r="G106" i="11"/>
  <c r="G76" i="11"/>
  <c r="G131" i="11"/>
  <c r="G107" i="11"/>
  <c r="G77" i="11"/>
  <c r="G132" i="11"/>
  <c r="G108" i="11"/>
  <c r="G78" i="11"/>
  <c r="G133" i="11"/>
  <c r="G109" i="11"/>
  <c r="G79" i="11"/>
  <c r="G134" i="11"/>
  <c r="G80" i="11"/>
  <c r="G135" i="11"/>
  <c r="D32" i="11"/>
  <c r="E32" i="11"/>
  <c r="F32" i="11"/>
  <c r="G32" i="11"/>
  <c r="C143" i="11"/>
  <c r="H143" i="11"/>
  <c r="H16" i="12"/>
  <c r="H240" i="12"/>
  <c r="C25" i="12"/>
  <c r="D25" i="12"/>
  <c r="E25" i="12"/>
  <c r="F25" i="12"/>
  <c r="G25" i="12"/>
  <c r="H25" i="12"/>
  <c r="C33" i="12"/>
  <c r="C34" i="12"/>
  <c r="C35" i="12"/>
  <c r="C36" i="12"/>
  <c r="C37" i="12"/>
  <c r="C38" i="12"/>
  <c r="C39" i="12"/>
  <c r="C40" i="12"/>
  <c r="C41" i="12"/>
  <c r="C42" i="12"/>
  <c r="C43" i="12"/>
  <c r="C304" i="12"/>
  <c r="C354" i="12" s="1"/>
  <c r="C44" i="12"/>
  <c r="C45" i="12"/>
  <c r="C46" i="12"/>
  <c r="C47" i="12"/>
  <c r="C48" i="12"/>
  <c r="C49" i="12"/>
  <c r="C50" i="12"/>
  <c r="C51" i="12"/>
  <c r="H17" i="12"/>
  <c r="H215" i="12"/>
  <c r="H15" i="12"/>
  <c r="H190" i="12"/>
  <c r="C61" i="12"/>
  <c r="C116" i="12"/>
  <c r="C91" i="12"/>
  <c r="C92" i="12"/>
  <c r="C117" i="12" s="1"/>
  <c r="C62" i="12"/>
  <c r="C93" i="12"/>
  <c r="C118" i="12" s="1"/>
  <c r="H118" i="12" s="1"/>
  <c r="C63" i="12"/>
  <c r="C94" i="12"/>
  <c r="C119" i="12" s="1"/>
  <c r="H119" i="12" s="1"/>
  <c r="C64" i="12"/>
  <c r="C95" i="12"/>
  <c r="C65" i="12"/>
  <c r="C120" i="12"/>
  <c r="C96" i="12"/>
  <c r="C121" i="12" s="1"/>
  <c r="C66" i="12"/>
  <c r="C97" i="12"/>
  <c r="C122" i="12" s="1"/>
  <c r="H122" i="12" s="1"/>
  <c r="C67" i="12"/>
  <c r="C98" i="12"/>
  <c r="C123" i="12" s="1"/>
  <c r="H123" i="12" s="1"/>
  <c r="C68" i="12"/>
  <c r="C99" i="12"/>
  <c r="C69" i="12"/>
  <c r="C124" i="12"/>
  <c r="C100" i="12"/>
  <c r="C125" i="12" s="1"/>
  <c r="C70" i="12"/>
  <c r="C101" i="12"/>
  <c r="C126" i="12" s="1"/>
  <c r="H126" i="12" s="1"/>
  <c r="C71" i="12"/>
  <c r="C102" i="12"/>
  <c r="C127" i="12" s="1"/>
  <c r="H127" i="12" s="1"/>
  <c r="C72" i="12"/>
  <c r="C103" i="12"/>
  <c r="C73" i="12"/>
  <c r="C128" i="12"/>
  <c r="C104" i="12"/>
  <c r="C129" i="12" s="1"/>
  <c r="C74" i="12"/>
  <c r="C105" i="12"/>
  <c r="C130" i="12" s="1"/>
  <c r="H130" i="12" s="1"/>
  <c r="C75" i="12"/>
  <c r="C106" i="12"/>
  <c r="C131" i="12" s="1"/>
  <c r="H131" i="12" s="1"/>
  <c r="C76" i="12"/>
  <c r="C107" i="12"/>
  <c r="C77" i="12"/>
  <c r="C132" i="12"/>
  <c r="C108" i="12"/>
  <c r="C133" i="12" s="1"/>
  <c r="C78" i="12"/>
  <c r="C109" i="12"/>
  <c r="C79" i="12"/>
  <c r="C134" i="12"/>
  <c r="C110" i="12"/>
  <c r="C80" i="12"/>
  <c r="C135" i="12"/>
  <c r="D91" i="12"/>
  <c r="H91" i="12" s="1"/>
  <c r="D61" i="12"/>
  <c r="D92" i="12"/>
  <c r="D117" i="12" s="1"/>
  <c r="D62" i="12"/>
  <c r="D93" i="12"/>
  <c r="D63" i="12"/>
  <c r="D118" i="12"/>
  <c r="D94" i="12"/>
  <c r="D64" i="12"/>
  <c r="D119" i="12"/>
  <c r="D95" i="12"/>
  <c r="H95" i="12" s="1"/>
  <c r="D65" i="12"/>
  <c r="D96" i="12"/>
  <c r="D121" i="12" s="1"/>
  <c r="D66" i="12"/>
  <c r="D97" i="12"/>
  <c r="D67" i="12"/>
  <c r="D122" i="12"/>
  <c r="D98" i="12"/>
  <c r="D68" i="12"/>
  <c r="D123" i="12"/>
  <c r="D99" i="12"/>
  <c r="H99" i="12" s="1"/>
  <c r="D69" i="12"/>
  <c r="D100" i="12"/>
  <c r="D125" i="12" s="1"/>
  <c r="D70" i="12"/>
  <c r="D101" i="12"/>
  <c r="D71" i="12"/>
  <c r="D126" i="12"/>
  <c r="D102" i="12"/>
  <c r="D72" i="12"/>
  <c r="D127" i="12"/>
  <c r="D103" i="12"/>
  <c r="D128" i="12" s="1"/>
  <c r="H128" i="12" s="1"/>
  <c r="D73" i="12"/>
  <c r="D104" i="12"/>
  <c r="D129" i="12" s="1"/>
  <c r="D74" i="12"/>
  <c r="D105" i="12"/>
  <c r="D75" i="12"/>
  <c r="D130" i="12"/>
  <c r="D106" i="12"/>
  <c r="D76" i="12"/>
  <c r="D131" i="12"/>
  <c r="D107" i="12"/>
  <c r="H107" i="12" s="1"/>
  <c r="D77" i="12"/>
  <c r="D108" i="12"/>
  <c r="D133" i="12" s="1"/>
  <c r="D78" i="12"/>
  <c r="D109" i="12"/>
  <c r="D79" i="12"/>
  <c r="D134" i="12"/>
  <c r="D110" i="12"/>
  <c r="D80" i="12"/>
  <c r="D135" i="12"/>
  <c r="E91" i="12"/>
  <c r="E116" i="12" s="1"/>
  <c r="E61" i="12"/>
  <c r="E92" i="12"/>
  <c r="E117" i="12" s="1"/>
  <c r="E62" i="12"/>
  <c r="E93" i="12"/>
  <c r="E63" i="12"/>
  <c r="E118" i="12"/>
  <c r="E94" i="12"/>
  <c r="E64" i="12"/>
  <c r="E119" i="12"/>
  <c r="E95" i="12"/>
  <c r="E120" i="12" s="1"/>
  <c r="E65" i="12"/>
  <c r="E96" i="12"/>
  <c r="E121" i="12" s="1"/>
  <c r="E66" i="12"/>
  <c r="E97" i="12"/>
  <c r="E67" i="12"/>
  <c r="E122" i="12"/>
  <c r="E98" i="12"/>
  <c r="E68" i="12"/>
  <c r="E123" i="12"/>
  <c r="E99" i="12"/>
  <c r="E124" i="12" s="1"/>
  <c r="E69" i="12"/>
  <c r="E100" i="12"/>
  <c r="E125" i="12" s="1"/>
  <c r="E70" i="12"/>
  <c r="E101" i="12"/>
  <c r="E71" i="12"/>
  <c r="E126" i="12"/>
  <c r="E102" i="12"/>
  <c r="E72" i="12"/>
  <c r="E127" i="12"/>
  <c r="E103" i="12"/>
  <c r="E128" i="12" s="1"/>
  <c r="E73" i="12"/>
  <c r="E104" i="12"/>
  <c r="E129" i="12" s="1"/>
  <c r="E74" i="12"/>
  <c r="E105" i="12"/>
  <c r="E75" i="12"/>
  <c r="E130" i="12"/>
  <c r="E106" i="12"/>
  <c r="E76" i="12"/>
  <c r="E131" i="12"/>
  <c r="E107" i="12"/>
  <c r="E132" i="12" s="1"/>
  <c r="E77" i="12"/>
  <c r="E108" i="12"/>
  <c r="E133" i="12" s="1"/>
  <c r="E78" i="12"/>
  <c r="E109" i="12"/>
  <c r="E79" i="12"/>
  <c r="E134" i="12"/>
  <c r="E110" i="12"/>
  <c r="E80" i="12"/>
  <c r="E135" i="12"/>
  <c r="F91" i="12"/>
  <c r="F116" i="12" s="1"/>
  <c r="F61" i="12"/>
  <c r="F92" i="12"/>
  <c r="F117" i="12" s="1"/>
  <c r="F62" i="12"/>
  <c r="F93" i="12"/>
  <c r="F63" i="12"/>
  <c r="F118" i="12"/>
  <c r="F94" i="12"/>
  <c r="F64" i="12"/>
  <c r="F119" i="12"/>
  <c r="F95" i="12"/>
  <c r="F120" i="12" s="1"/>
  <c r="F65" i="12"/>
  <c r="F96" i="12"/>
  <c r="F121" i="12" s="1"/>
  <c r="F66" i="12"/>
  <c r="F97" i="12"/>
  <c r="F67" i="12"/>
  <c r="F122" i="12"/>
  <c r="F98" i="12"/>
  <c r="F68" i="12"/>
  <c r="F123" i="12"/>
  <c r="F99" i="12"/>
  <c r="F124" i="12" s="1"/>
  <c r="F69" i="12"/>
  <c r="F100" i="12"/>
  <c r="F125" i="12" s="1"/>
  <c r="F70" i="12"/>
  <c r="F101" i="12"/>
  <c r="F71" i="12"/>
  <c r="F126" i="12"/>
  <c r="F102" i="12"/>
  <c r="F72" i="12"/>
  <c r="F127" i="12"/>
  <c r="F103" i="12"/>
  <c r="F128" i="12" s="1"/>
  <c r="F73" i="12"/>
  <c r="F104" i="12"/>
  <c r="F129" i="12" s="1"/>
  <c r="F74" i="12"/>
  <c r="F105" i="12"/>
  <c r="F75" i="12"/>
  <c r="F130" i="12"/>
  <c r="F106" i="12"/>
  <c r="F76" i="12"/>
  <c r="F131" i="12"/>
  <c r="F107" i="12"/>
  <c r="F132" i="12" s="1"/>
  <c r="F77" i="12"/>
  <c r="F108" i="12"/>
  <c r="F133" i="12" s="1"/>
  <c r="F78" i="12"/>
  <c r="F109" i="12"/>
  <c r="F79" i="12"/>
  <c r="F134" i="12"/>
  <c r="F110" i="12"/>
  <c r="F80" i="12"/>
  <c r="F135" i="12"/>
  <c r="G91" i="12"/>
  <c r="G116" i="12" s="1"/>
  <c r="G61" i="12"/>
  <c r="G92" i="12"/>
  <c r="G117" i="12" s="1"/>
  <c r="G62" i="12"/>
  <c r="G93" i="12"/>
  <c r="G63" i="12"/>
  <c r="G118" i="12"/>
  <c r="G94" i="12"/>
  <c r="G64" i="12"/>
  <c r="G119" i="12"/>
  <c r="G95" i="12"/>
  <c r="G120" i="12" s="1"/>
  <c r="G65" i="12"/>
  <c r="G96" i="12"/>
  <c r="G121" i="12" s="1"/>
  <c r="G66" i="12"/>
  <c r="G97" i="12"/>
  <c r="G67" i="12"/>
  <c r="G122" i="12"/>
  <c r="G98" i="12"/>
  <c r="G68" i="12"/>
  <c r="G123" i="12"/>
  <c r="G99" i="12"/>
  <c r="G124" i="12" s="1"/>
  <c r="G69" i="12"/>
  <c r="G100" i="12"/>
  <c r="G125" i="12" s="1"/>
  <c r="G70" i="12"/>
  <c r="G101" i="12"/>
  <c r="G71" i="12"/>
  <c r="G126" i="12"/>
  <c r="G102" i="12"/>
  <c r="G72" i="12"/>
  <c r="G127" i="12"/>
  <c r="G103" i="12"/>
  <c r="G128" i="12" s="1"/>
  <c r="G73" i="12"/>
  <c r="G104" i="12"/>
  <c r="G129" i="12" s="1"/>
  <c r="G74" i="12"/>
  <c r="G105" i="12"/>
  <c r="G75" i="12"/>
  <c r="G130" i="12"/>
  <c r="G106" i="12"/>
  <c r="G76" i="12"/>
  <c r="G131" i="12"/>
  <c r="G107" i="12"/>
  <c r="G132" i="12" s="1"/>
  <c r="G77" i="12"/>
  <c r="G108" i="12"/>
  <c r="G133" i="12" s="1"/>
  <c r="G78" i="12"/>
  <c r="G109" i="12"/>
  <c r="G79" i="12"/>
  <c r="G134" i="12"/>
  <c r="G80" i="12"/>
  <c r="G135" i="12"/>
  <c r="D32" i="12"/>
  <c r="E32" i="12"/>
  <c r="F32" i="12"/>
  <c r="G32" i="12"/>
  <c r="C143" i="12"/>
  <c r="H143" i="12"/>
  <c r="H16" i="14"/>
  <c r="C25" i="14"/>
  <c r="D25" i="14"/>
  <c r="E25" i="14"/>
  <c r="F25" i="14"/>
  <c r="G25" i="14"/>
  <c r="H25" i="14"/>
  <c r="C33" i="14"/>
  <c r="C34" i="14"/>
  <c r="C35" i="14"/>
  <c r="C36" i="14"/>
  <c r="C37" i="14"/>
  <c r="C38" i="14"/>
  <c r="C39" i="14"/>
  <c r="C40" i="14"/>
  <c r="C41" i="14"/>
  <c r="C42" i="14"/>
  <c r="C43" i="14"/>
  <c r="C44" i="14"/>
  <c r="C45" i="14"/>
  <c r="C46" i="14"/>
  <c r="C47" i="14"/>
  <c r="C48" i="14"/>
  <c r="C49" i="14"/>
  <c r="C50" i="14"/>
  <c r="C51" i="14"/>
  <c r="H17" i="14"/>
  <c r="H215" i="14"/>
  <c r="H15" i="14"/>
  <c r="H190" i="14"/>
  <c r="C61" i="14"/>
  <c r="C91" i="14"/>
  <c r="C116" i="14" s="1"/>
  <c r="C92" i="14"/>
  <c r="C117" i="14" s="1"/>
  <c r="H117" i="14" s="1"/>
  <c r="C62" i="14"/>
  <c r="C93" i="14"/>
  <c r="C63" i="14"/>
  <c r="C118" i="14"/>
  <c r="H118" i="14" s="1"/>
  <c r="C94" i="14"/>
  <c r="C64" i="14"/>
  <c r="C119" i="14"/>
  <c r="C95" i="14"/>
  <c r="C120" i="14" s="1"/>
  <c r="C65" i="14"/>
  <c r="C96" i="14"/>
  <c r="C121" i="14" s="1"/>
  <c r="C66" i="14"/>
  <c r="C97" i="14"/>
  <c r="C67" i="14"/>
  <c r="C122" i="14"/>
  <c r="H122" i="14" s="1"/>
  <c r="C98" i="14"/>
  <c r="C68" i="14"/>
  <c r="C123" i="14"/>
  <c r="C99" i="14"/>
  <c r="C124" i="14" s="1"/>
  <c r="C69" i="14"/>
  <c r="C100" i="14"/>
  <c r="C125" i="14" s="1"/>
  <c r="H125" i="14" s="1"/>
  <c r="C70" i="14"/>
  <c r="C101" i="14"/>
  <c r="C71" i="14"/>
  <c r="C126" i="14"/>
  <c r="C102" i="14"/>
  <c r="C72" i="14"/>
  <c r="C127" i="14"/>
  <c r="C103" i="14"/>
  <c r="C128" i="14" s="1"/>
  <c r="C73" i="14"/>
  <c r="C104" i="14"/>
  <c r="C129" i="14" s="1"/>
  <c r="C74" i="14"/>
  <c r="C105" i="14"/>
  <c r="C75" i="14"/>
  <c r="C130" i="14"/>
  <c r="C106" i="14"/>
  <c r="C76" i="14"/>
  <c r="C131" i="14"/>
  <c r="H131" i="14" s="1"/>
  <c r="C107" i="14"/>
  <c r="C132" i="14" s="1"/>
  <c r="C77" i="14"/>
  <c r="C108" i="14"/>
  <c r="C133" i="14" s="1"/>
  <c r="C78" i="14"/>
  <c r="C109" i="14"/>
  <c r="C79" i="14"/>
  <c r="C134" i="14"/>
  <c r="H134" i="14" s="1"/>
  <c r="C110" i="14"/>
  <c r="C80" i="14"/>
  <c r="C135" i="14"/>
  <c r="D91" i="14"/>
  <c r="D116" i="14" s="1"/>
  <c r="D61" i="14"/>
  <c r="D92" i="14"/>
  <c r="D117" i="14" s="1"/>
  <c r="D62" i="14"/>
  <c r="D93" i="14"/>
  <c r="D63" i="14"/>
  <c r="D118" i="14"/>
  <c r="D94" i="14"/>
  <c r="D64" i="14"/>
  <c r="D119" i="14"/>
  <c r="D95" i="14"/>
  <c r="D120" i="14" s="1"/>
  <c r="D65" i="14"/>
  <c r="D96" i="14"/>
  <c r="D121" i="14" s="1"/>
  <c r="D66" i="14"/>
  <c r="D97" i="14"/>
  <c r="D67" i="14"/>
  <c r="D122" i="14"/>
  <c r="D98" i="14"/>
  <c r="D68" i="14"/>
  <c r="D123" i="14"/>
  <c r="D99" i="14"/>
  <c r="D124" i="14" s="1"/>
  <c r="D69" i="14"/>
  <c r="D100" i="14"/>
  <c r="D125" i="14" s="1"/>
  <c r="D70" i="14"/>
  <c r="D101" i="14"/>
  <c r="D71" i="14"/>
  <c r="D126" i="14"/>
  <c r="D102" i="14"/>
  <c r="D72" i="14"/>
  <c r="D127" i="14"/>
  <c r="D103" i="14"/>
  <c r="D128" i="14" s="1"/>
  <c r="D73" i="14"/>
  <c r="D104" i="14"/>
  <c r="D129" i="14" s="1"/>
  <c r="D74" i="14"/>
  <c r="D105" i="14"/>
  <c r="D75" i="14"/>
  <c r="D130" i="14"/>
  <c r="D106" i="14"/>
  <c r="D76" i="14"/>
  <c r="D131" i="14"/>
  <c r="D107" i="14"/>
  <c r="D132" i="14" s="1"/>
  <c r="D77" i="14"/>
  <c r="D108" i="14"/>
  <c r="D133" i="14" s="1"/>
  <c r="D78" i="14"/>
  <c r="D109" i="14"/>
  <c r="D79" i="14"/>
  <c r="D134" i="14"/>
  <c r="D110" i="14"/>
  <c r="D80" i="14"/>
  <c r="D135" i="14"/>
  <c r="E91" i="14"/>
  <c r="E116" i="14" s="1"/>
  <c r="E61" i="14"/>
  <c r="E92" i="14"/>
  <c r="E117" i="14" s="1"/>
  <c r="E62" i="14"/>
  <c r="E93" i="14"/>
  <c r="E63" i="14"/>
  <c r="E118" i="14"/>
  <c r="E94" i="14"/>
  <c r="E64" i="14"/>
  <c r="E119" i="14"/>
  <c r="E95" i="14"/>
  <c r="E120" i="14" s="1"/>
  <c r="E65" i="14"/>
  <c r="E96" i="14"/>
  <c r="E121" i="14" s="1"/>
  <c r="E66" i="14"/>
  <c r="E97" i="14"/>
  <c r="E67" i="14"/>
  <c r="E122" i="14"/>
  <c r="E98" i="14"/>
  <c r="E68" i="14"/>
  <c r="E123" i="14"/>
  <c r="E99" i="14"/>
  <c r="E124" i="14" s="1"/>
  <c r="E69" i="14"/>
  <c r="E100" i="14"/>
  <c r="E125" i="14" s="1"/>
  <c r="E70" i="14"/>
  <c r="E101" i="14"/>
  <c r="E71" i="14"/>
  <c r="E126" i="14"/>
  <c r="E102" i="14"/>
  <c r="E72" i="14"/>
  <c r="E127" i="14"/>
  <c r="E103" i="14"/>
  <c r="E128" i="14" s="1"/>
  <c r="E73" i="14"/>
  <c r="E104" i="14"/>
  <c r="E129" i="14" s="1"/>
  <c r="E74" i="14"/>
  <c r="E105" i="14"/>
  <c r="E75" i="14"/>
  <c r="E130" i="14"/>
  <c r="E106" i="14"/>
  <c r="E76" i="14"/>
  <c r="E131" i="14"/>
  <c r="E107" i="14"/>
  <c r="E132" i="14" s="1"/>
  <c r="E77" i="14"/>
  <c r="E108" i="14"/>
  <c r="E133" i="14" s="1"/>
  <c r="E78" i="14"/>
  <c r="E109" i="14"/>
  <c r="E79" i="14"/>
  <c r="E134" i="14"/>
  <c r="E110" i="14"/>
  <c r="E80" i="14"/>
  <c r="E135" i="14"/>
  <c r="F91" i="14"/>
  <c r="F61" i="14"/>
  <c r="F116" i="14"/>
  <c r="F92" i="14"/>
  <c r="F62" i="14"/>
  <c r="F117" i="14"/>
  <c r="F93" i="14"/>
  <c r="F63" i="14"/>
  <c r="F118" i="14"/>
  <c r="F94" i="14"/>
  <c r="F64" i="14"/>
  <c r="F119" i="14"/>
  <c r="F95" i="14"/>
  <c r="F65" i="14"/>
  <c r="F120" i="14"/>
  <c r="F96" i="14"/>
  <c r="F66" i="14"/>
  <c r="F121" i="14"/>
  <c r="F97" i="14"/>
  <c r="F67" i="14"/>
  <c r="F122" i="14"/>
  <c r="F98" i="14"/>
  <c r="F68" i="14"/>
  <c r="F123" i="14"/>
  <c r="F99" i="14"/>
  <c r="F69" i="14"/>
  <c r="F124" i="14"/>
  <c r="F100" i="14"/>
  <c r="F70" i="14"/>
  <c r="F125" i="14"/>
  <c r="F101" i="14"/>
  <c r="F111" i="14" s="1"/>
  <c r="H111" i="14" s="1"/>
  <c r="H138" i="14" s="1"/>
  <c r="F71" i="14"/>
  <c r="F102" i="14"/>
  <c r="F127" i="14" s="1"/>
  <c r="H127" i="14" s="1"/>
  <c r="F72" i="14"/>
  <c r="F103" i="14"/>
  <c r="F73" i="14"/>
  <c r="F128" i="14"/>
  <c r="F104" i="14"/>
  <c r="F74" i="14"/>
  <c r="F129" i="14"/>
  <c r="F105" i="14"/>
  <c r="F75" i="14"/>
  <c r="F106" i="14"/>
  <c r="F131" i="14" s="1"/>
  <c r="F76" i="14"/>
  <c r="F107" i="14"/>
  <c r="F132" i="14" s="1"/>
  <c r="F77" i="14"/>
  <c r="F108" i="14"/>
  <c r="F78" i="14"/>
  <c r="F133" i="14"/>
  <c r="F109" i="14"/>
  <c r="F79" i="14"/>
  <c r="F134" i="14"/>
  <c r="F110" i="14"/>
  <c r="F135" i="14" s="1"/>
  <c r="H135" i="14" s="1"/>
  <c r="F80" i="14"/>
  <c r="G91" i="14"/>
  <c r="G116" i="14" s="1"/>
  <c r="G61" i="14"/>
  <c r="G92" i="14"/>
  <c r="G62" i="14"/>
  <c r="G117" i="14"/>
  <c r="G93" i="14"/>
  <c r="G63" i="14"/>
  <c r="G118" i="14"/>
  <c r="G94" i="14"/>
  <c r="G119" i="14" s="1"/>
  <c r="H119" i="14" s="1"/>
  <c r="G64" i="14"/>
  <c r="G95" i="14"/>
  <c r="G120" i="14" s="1"/>
  <c r="G65" i="14"/>
  <c r="G96" i="14"/>
  <c r="G66" i="14"/>
  <c r="G121" i="14"/>
  <c r="G97" i="14"/>
  <c r="G67" i="14"/>
  <c r="G122" i="14"/>
  <c r="G98" i="14"/>
  <c r="G123" i="14" s="1"/>
  <c r="H123" i="14" s="1"/>
  <c r="G68" i="14"/>
  <c r="G99" i="14"/>
  <c r="G124" i="14" s="1"/>
  <c r="G69" i="14"/>
  <c r="G100" i="14"/>
  <c r="G70" i="14"/>
  <c r="G125" i="14"/>
  <c r="G101" i="14"/>
  <c r="G71" i="14"/>
  <c r="G126" i="14"/>
  <c r="G102" i="14"/>
  <c r="G127" i="14" s="1"/>
  <c r="G72" i="14"/>
  <c r="G103" i="14"/>
  <c r="G128" i="14" s="1"/>
  <c r="G73" i="14"/>
  <c r="G104" i="14"/>
  <c r="G74" i="14"/>
  <c r="G129" i="14"/>
  <c r="G105" i="14"/>
  <c r="G75" i="14"/>
  <c r="G130" i="14"/>
  <c r="G106" i="14"/>
  <c r="G76" i="14"/>
  <c r="G131" i="14"/>
  <c r="G107" i="14"/>
  <c r="G77" i="14"/>
  <c r="G132" i="14"/>
  <c r="G108" i="14"/>
  <c r="G78" i="14"/>
  <c r="G133" i="14"/>
  <c r="G109" i="14"/>
  <c r="G79" i="14"/>
  <c r="G134" i="14"/>
  <c r="G80" i="14"/>
  <c r="G135" i="14"/>
  <c r="D32" i="14"/>
  <c r="C12" i="49"/>
  <c r="E32" i="14"/>
  <c r="F32" i="14"/>
  <c r="G32" i="14"/>
  <c r="C143" i="14"/>
  <c r="I143" i="14" s="1"/>
  <c r="H143" i="14"/>
  <c r="H16" i="15"/>
  <c r="H240" i="15"/>
  <c r="C25" i="15"/>
  <c r="D25" i="15"/>
  <c r="E25" i="15"/>
  <c r="F25" i="15"/>
  <c r="G25" i="15"/>
  <c r="H25" i="15"/>
  <c r="C33" i="15"/>
  <c r="C34" i="15"/>
  <c r="C35" i="15"/>
  <c r="C36" i="15"/>
  <c r="C37" i="15"/>
  <c r="C38" i="15"/>
  <c r="C39" i="15"/>
  <c r="C40" i="15"/>
  <c r="C41" i="15"/>
  <c r="C42" i="15"/>
  <c r="C43" i="15"/>
  <c r="C44" i="15"/>
  <c r="C45" i="15"/>
  <c r="C46" i="15"/>
  <c r="C47" i="15"/>
  <c r="C48" i="15"/>
  <c r="C49" i="15"/>
  <c r="C50" i="15"/>
  <c r="C51" i="15"/>
  <c r="H17" i="15"/>
  <c r="H215" i="15"/>
  <c r="H15" i="15"/>
  <c r="C61" i="15"/>
  <c r="C91" i="15"/>
  <c r="C116" i="15" s="1"/>
  <c r="C92" i="15"/>
  <c r="C117" i="15" s="1"/>
  <c r="H117" i="15" s="1"/>
  <c r="C62" i="15"/>
  <c r="C93" i="15"/>
  <c r="C118" i="15" s="1"/>
  <c r="H118" i="15" s="1"/>
  <c r="C63" i="15"/>
  <c r="C94" i="15"/>
  <c r="C119" i="15" s="1"/>
  <c r="H119" i="15" s="1"/>
  <c r="C64" i="15"/>
  <c r="C95" i="15"/>
  <c r="C120" i="15" s="1"/>
  <c r="H120" i="15" s="1"/>
  <c r="C65" i="15"/>
  <c r="C96" i="15"/>
  <c r="C121" i="15" s="1"/>
  <c r="H121" i="15" s="1"/>
  <c r="C66" i="15"/>
  <c r="C97" i="15"/>
  <c r="C122" i="15" s="1"/>
  <c r="H122" i="15" s="1"/>
  <c r="C67" i="15"/>
  <c r="C98" i="15"/>
  <c r="C123" i="15" s="1"/>
  <c r="H123" i="15" s="1"/>
  <c r="C68" i="15"/>
  <c r="C99" i="15"/>
  <c r="C124" i="15" s="1"/>
  <c r="H124" i="15" s="1"/>
  <c r="C69" i="15"/>
  <c r="C100" i="15"/>
  <c r="C125" i="15" s="1"/>
  <c r="H125" i="15" s="1"/>
  <c r="C70" i="15"/>
  <c r="C101" i="15"/>
  <c r="C126" i="15" s="1"/>
  <c r="H126" i="15" s="1"/>
  <c r="C71" i="15"/>
  <c r="C102" i="15"/>
  <c r="C127" i="15" s="1"/>
  <c r="H127" i="15" s="1"/>
  <c r="C72" i="15"/>
  <c r="C103" i="15"/>
  <c r="C128" i="15" s="1"/>
  <c r="H128" i="15" s="1"/>
  <c r="C73" i="15"/>
  <c r="C104" i="15"/>
  <c r="C129" i="15" s="1"/>
  <c r="H129" i="15" s="1"/>
  <c r="C74" i="15"/>
  <c r="C105" i="15"/>
  <c r="C130" i="15" s="1"/>
  <c r="H130" i="15" s="1"/>
  <c r="C75" i="15"/>
  <c r="C106" i="15"/>
  <c r="C131" i="15" s="1"/>
  <c r="H131" i="15" s="1"/>
  <c r="C76" i="15"/>
  <c r="C107" i="15"/>
  <c r="C132" i="15" s="1"/>
  <c r="H132" i="15" s="1"/>
  <c r="C77" i="15"/>
  <c r="C108" i="15"/>
  <c r="C78" i="15"/>
  <c r="C133" i="15"/>
  <c r="C109" i="15"/>
  <c r="C79" i="15"/>
  <c r="C134" i="15"/>
  <c r="C110" i="15"/>
  <c r="C80" i="15"/>
  <c r="C135" i="15"/>
  <c r="D91" i="15"/>
  <c r="D61" i="15"/>
  <c r="D116" i="15"/>
  <c r="D92" i="15"/>
  <c r="D62" i="15"/>
  <c r="D117" i="15"/>
  <c r="D93" i="15"/>
  <c r="D63" i="15"/>
  <c r="D118" i="15"/>
  <c r="D94" i="15"/>
  <c r="D64" i="15"/>
  <c r="D119" i="15"/>
  <c r="D95" i="15"/>
  <c r="D65" i="15"/>
  <c r="D120" i="15"/>
  <c r="D96" i="15"/>
  <c r="D66" i="15"/>
  <c r="D121" i="15"/>
  <c r="D97" i="15"/>
  <c r="D67" i="15"/>
  <c r="D122" i="15"/>
  <c r="D98" i="15"/>
  <c r="D68" i="15"/>
  <c r="D123" i="15"/>
  <c r="D99" i="15"/>
  <c r="D69" i="15"/>
  <c r="D124" i="15"/>
  <c r="D100" i="15"/>
  <c r="D70" i="15"/>
  <c r="D125" i="15"/>
  <c r="D101" i="15"/>
  <c r="D71" i="15"/>
  <c r="D126" i="15"/>
  <c r="D102" i="15"/>
  <c r="D72" i="15"/>
  <c r="D127" i="15"/>
  <c r="D103" i="15"/>
  <c r="D73" i="15"/>
  <c r="D128" i="15"/>
  <c r="D104" i="15"/>
  <c r="D74" i="15"/>
  <c r="D129" i="15"/>
  <c r="D105" i="15"/>
  <c r="D75" i="15"/>
  <c r="D130" i="15"/>
  <c r="D106" i="15"/>
  <c r="D76" i="15"/>
  <c r="D131" i="15"/>
  <c r="D107" i="15"/>
  <c r="D77" i="15"/>
  <c r="D132" i="15"/>
  <c r="D108" i="15"/>
  <c r="D78" i="15"/>
  <c r="D133" i="15"/>
  <c r="D109" i="15"/>
  <c r="D79" i="15"/>
  <c r="D134" i="15"/>
  <c r="D110" i="15"/>
  <c r="D80" i="15"/>
  <c r="D135" i="15"/>
  <c r="E91" i="15"/>
  <c r="E61" i="15"/>
  <c r="E116" i="15"/>
  <c r="E92" i="15"/>
  <c r="E62" i="15"/>
  <c r="E117" i="15"/>
  <c r="E93" i="15"/>
  <c r="E63" i="15"/>
  <c r="E118" i="15"/>
  <c r="E94" i="15"/>
  <c r="E64" i="15"/>
  <c r="E119" i="15"/>
  <c r="E95" i="15"/>
  <c r="E65" i="15"/>
  <c r="E120" i="15"/>
  <c r="E96" i="15"/>
  <c r="E66" i="15"/>
  <c r="E121" i="15"/>
  <c r="E97" i="15"/>
  <c r="E67" i="15"/>
  <c r="E122" i="15"/>
  <c r="E98" i="15"/>
  <c r="E68" i="15"/>
  <c r="E123" i="15"/>
  <c r="E99" i="15"/>
  <c r="E69" i="15"/>
  <c r="E124" i="15"/>
  <c r="E100" i="15"/>
  <c r="E70" i="15"/>
  <c r="E125" i="15"/>
  <c r="E101" i="15"/>
  <c r="E71" i="15"/>
  <c r="E126" i="15"/>
  <c r="E102" i="15"/>
  <c r="E72" i="15"/>
  <c r="E127" i="15"/>
  <c r="E103" i="15"/>
  <c r="E73" i="15"/>
  <c r="E128" i="15"/>
  <c r="E104" i="15"/>
  <c r="E74" i="15"/>
  <c r="E129" i="15"/>
  <c r="E105" i="15"/>
  <c r="E75" i="15"/>
  <c r="E130" i="15"/>
  <c r="E106" i="15"/>
  <c r="E76" i="15"/>
  <c r="E131" i="15"/>
  <c r="E107" i="15"/>
  <c r="E77" i="15"/>
  <c r="E132" i="15"/>
  <c r="E108" i="15"/>
  <c r="E78" i="15"/>
  <c r="E133" i="15"/>
  <c r="E109" i="15"/>
  <c r="E79" i="15"/>
  <c r="E134" i="15"/>
  <c r="E110" i="15"/>
  <c r="E80" i="15"/>
  <c r="E135" i="15"/>
  <c r="F91" i="15"/>
  <c r="F61" i="15"/>
  <c r="F116" i="15"/>
  <c r="F92" i="15"/>
  <c r="F62" i="15"/>
  <c r="F117" i="15"/>
  <c r="F93" i="15"/>
  <c r="F63" i="15"/>
  <c r="F118" i="15"/>
  <c r="F94" i="15"/>
  <c r="F64" i="15"/>
  <c r="F119" i="15"/>
  <c r="F95" i="15"/>
  <c r="F65" i="15"/>
  <c r="F120" i="15"/>
  <c r="F96" i="15"/>
  <c r="F66" i="15"/>
  <c r="F121" i="15"/>
  <c r="F97" i="15"/>
  <c r="F67" i="15"/>
  <c r="F122" i="15"/>
  <c r="F98" i="15"/>
  <c r="F68" i="15"/>
  <c r="F123" i="15"/>
  <c r="F99" i="15"/>
  <c r="F69" i="15"/>
  <c r="F124" i="15"/>
  <c r="F100" i="15"/>
  <c r="F70" i="15"/>
  <c r="F125" i="15"/>
  <c r="F101" i="15"/>
  <c r="F71" i="15"/>
  <c r="F126" i="15"/>
  <c r="F102" i="15"/>
  <c r="F72" i="15"/>
  <c r="F127" i="15"/>
  <c r="F103" i="15"/>
  <c r="F73" i="15"/>
  <c r="F128" i="15"/>
  <c r="F104" i="15"/>
  <c r="F74" i="15"/>
  <c r="F129" i="15"/>
  <c r="F105" i="15"/>
  <c r="F75" i="15"/>
  <c r="F130" i="15"/>
  <c r="F106" i="15"/>
  <c r="F76" i="15"/>
  <c r="F131" i="15"/>
  <c r="F107" i="15"/>
  <c r="F77" i="15"/>
  <c r="F132" i="15"/>
  <c r="F108" i="15"/>
  <c r="F78" i="15"/>
  <c r="F133" i="15"/>
  <c r="F109" i="15"/>
  <c r="F79" i="15"/>
  <c r="F134" i="15"/>
  <c r="F110" i="15"/>
  <c r="F80" i="15"/>
  <c r="F135" i="15"/>
  <c r="G91" i="15"/>
  <c r="G61" i="15"/>
  <c r="G116" i="15"/>
  <c r="G92" i="15"/>
  <c r="G62" i="15"/>
  <c r="G117" i="15"/>
  <c r="G93" i="15"/>
  <c r="G63" i="15"/>
  <c r="G118" i="15"/>
  <c r="G94" i="15"/>
  <c r="G64" i="15"/>
  <c r="G119" i="15"/>
  <c r="G95" i="15"/>
  <c r="G65" i="15"/>
  <c r="G120" i="15"/>
  <c r="G96" i="15"/>
  <c r="G66" i="15"/>
  <c r="G121" i="15"/>
  <c r="G97" i="15"/>
  <c r="G67" i="15"/>
  <c r="G122" i="15"/>
  <c r="G98" i="15"/>
  <c r="G68" i="15"/>
  <c r="G123" i="15"/>
  <c r="G99" i="15"/>
  <c r="G69" i="15"/>
  <c r="G124" i="15"/>
  <c r="G100" i="15"/>
  <c r="G70" i="15"/>
  <c r="G125" i="15"/>
  <c r="G101" i="15"/>
  <c r="G71" i="15"/>
  <c r="G126" i="15"/>
  <c r="G102" i="15"/>
  <c r="G72" i="15"/>
  <c r="G127" i="15"/>
  <c r="G103" i="15"/>
  <c r="G73" i="15"/>
  <c r="G128" i="15"/>
  <c r="G104" i="15"/>
  <c r="G74" i="15"/>
  <c r="G129" i="15"/>
  <c r="G105" i="15"/>
  <c r="G75" i="15"/>
  <c r="G130" i="15"/>
  <c r="G106" i="15"/>
  <c r="G76" i="15"/>
  <c r="G131" i="15"/>
  <c r="G107" i="15"/>
  <c r="G77" i="15"/>
  <c r="G132" i="15"/>
  <c r="G108" i="15"/>
  <c r="G78" i="15"/>
  <c r="G133" i="15"/>
  <c r="G109" i="15"/>
  <c r="G79" i="15"/>
  <c r="G134" i="15"/>
  <c r="G80" i="15"/>
  <c r="G135" i="15"/>
  <c r="D32" i="15"/>
  <c r="E32" i="15"/>
  <c r="F32" i="15"/>
  <c r="G32" i="15"/>
  <c r="C143" i="15"/>
  <c r="H143" i="15"/>
  <c r="H16" i="16"/>
  <c r="H240" i="16"/>
  <c r="C25" i="16"/>
  <c r="D25" i="16"/>
  <c r="E25" i="16"/>
  <c r="F25" i="16"/>
  <c r="G25" i="16"/>
  <c r="H25" i="16"/>
  <c r="C33" i="16"/>
  <c r="C34" i="16"/>
  <c r="C35" i="16"/>
  <c r="C36" i="16"/>
  <c r="C37" i="16"/>
  <c r="C38" i="16"/>
  <c r="C39" i="16"/>
  <c r="C40" i="16"/>
  <c r="C41" i="16"/>
  <c r="C42" i="16"/>
  <c r="C43" i="16"/>
  <c r="C44" i="16"/>
  <c r="C45" i="16"/>
  <c r="C46" i="16"/>
  <c r="C47" i="16"/>
  <c r="C48" i="16"/>
  <c r="C49" i="16"/>
  <c r="C50" i="16"/>
  <c r="C51" i="16"/>
  <c r="H17" i="16"/>
  <c r="H215" i="16"/>
  <c r="H15" i="16"/>
  <c r="H190" i="16"/>
  <c r="C61" i="16"/>
  <c r="C91" i="16"/>
  <c r="C116" i="16" s="1"/>
  <c r="C92" i="16"/>
  <c r="C117" i="16" s="1"/>
  <c r="H117" i="16" s="1"/>
  <c r="C62" i="16"/>
  <c r="C93" i="16"/>
  <c r="C118" i="16" s="1"/>
  <c r="C63" i="16"/>
  <c r="C94" i="16"/>
  <c r="C64" i="16"/>
  <c r="C95" i="16"/>
  <c r="C120" i="16" s="1"/>
  <c r="C65" i="16"/>
  <c r="C96" i="16"/>
  <c r="C66" i="16"/>
  <c r="C121" i="16"/>
  <c r="C97" i="16"/>
  <c r="C122" i="16" s="1"/>
  <c r="H122" i="16" s="1"/>
  <c r="C67" i="16"/>
  <c r="C98" i="16"/>
  <c r="H98" i="16" s="1"/>
  <c r="C68" i="16"/>
  <c r="C99" i="16"/>
  <c r="C124" i="16" s="1"/>
  <c r="C69" i="16"/>
  <c r="C100" i="16"/>
  <c r="C70" i="16"/>
  <c r="C125" i="16"/>
  <c r="C101" i="16"/>
  <c r="C126" i="16" s="1"/>
  <c r="H126" i="16" s="1"/>
  <c r="C71" i="16"/>
  <c r="C102" i="16"/>
  <c r="C72" i="16"/>
  <c r="C103" i="16"/>
  <c r="C128" i="16" s="1"/>
  <c r="C73" i="16"/>
  <c r="C104" i="16"/>
  <c r="C74" i="16"/>
  <c r="C129" i="16"/>
  <c r="C105" i="16"/>
  <c r="C130" i="16" s="1"/>
  <c r="C75" i="16"/>
  <c r="C106" i="16"/>
  <c r="C131" i="16" s="1"/>
  <c r="H131" i="16" s="1"/>
  <c r="C76" i="16"/>
  <c r="C107" i="16"/>
  <c r="C132" i="16" s="1"/>
  <c r="C77" i="16"/>
  <c r="C108" i="16"/>
  <c r="C78" i="16"/>
  <c r="C133" i="16"/>
  <c r="C109" i="16"/>
  <c r="C79" i="16"/>
  <c r="C110" i="16"/>
  <c r="C80" i="16"/>
  <c r="C135" i="16"/>
  <c r="D91" i="16"/>
  <c r="D116" i="16" s="1"/>
  <c r="D61" i="16"/>
  <c r="D92" i="16"/>
  <c r="D117" i="16" s="1"/>
  <c r="D62" i="16"/>
  <c r="D93" i="16"/>
  <c r="D118" i="16" s="1"/>
  <c r="D63" i="16"/>
  <c r="D94" i="16"/>
  <c r="D64" i="16"/>
  <c r="D119" i="16"/>
  <c r="D95" i="16"/>
  <c r="D120" i="16" s="1"/>
  <c r="D65" i="16"/>
  <c r="D96" i="16"/>
  <c r="D66" i="16"/>
  <c r="D97" i="16"/>
  <c r="D122" i="16" s="1"/>
  <c r="D67" i="16"/>
  <c r="D98" i="16"/>
  <c r="D68" i="16"/>
  <c r="D123" i="16"/>
  <c r="D99" i="16"/>
  <c r="D124" i="16" s="1"/>
  <c r="D69" i="16"/>
  <c r="D100" i="16"/>
  <c r="D125" i="16" s="1"/>
  <c r="H125" i="16" s="1"/>
  <c r="D70" i="16"/>
  <c r="D101" i="16"/>
  <c r="D126" i="16" s="1"/>
  <c r="D71" i="16"/>
  <c r="D102" i="16"/>
  <c r="D72" i="16"/>
  <c r="D103" i="16"/>
  <c r="H103" i="16" s="1"/>
  <c r="D73" i="16"/>
  <c r="D104" i="16"/>
  <c r="D129" i="16" s="1"/>
  <c r="H129" i="16" s="1"/>
  <c r="D74" i="16"/>
  <c r="D105" i="16"/>
  <c r="D130" i="16" s="1"/>
  <c r="D75" i="16"/>
  <c r="D106" i="16"/>
  <c r="D76" i="16"/>
  <c r="D131" i="16"/>
  <c r="D107" i="16"/>
  <c r="D132" i="16" s="1"/>
  <c r="D77" i="16"/>
  <c r="D108" i="16"/>
  <c r="D133" i="16" s="1"/>
  <c r="H133" i="16" s="1"/>
  <c r="D78" i="16"/>
  <c r="D109" i="16"/>
  <c r="D134" i="16" s="1"/>
  <c r="D79" i="16"/>
  <c r="D110" i="16"/>
  <c r="D80" i="16"/>
  <c r="D135" i="16"/>
  <c r="E91" i="16"/>
  <c r="E111" i="16" s="1"/>
  <c r="E61" i="16"/>
  <c r="E92" i="16"/>
  <c r="E117" i="16" s="1"/>
  <c r="E62" i="16"/>
  <c r="E93" i="16"/>
  <c r="E118" i="16" s="1"/>
  <c r="E63" i="16"/>
  <c r="E94" i="16"/>
  <c r="E64" i="16"/>
  <c r="E119" i="16"/>
  <c r="E95" i="16"/>
  <c r="E120" i="16" s="1"/>
  <c r="E65" i="16"/>
  <c r="E96" i="16"/>
  <c r="E66" i="16"/>
  <c r="E121" i="16"/>
  <c r="E97" i="16"/>
  <c r="E67" i="16"/>
  <c r="E122" i="16"/>
  <c r="E98" i="16"/>
  <c r="E68" i="16"/>
  <c r="E123" i="16"/>
  <c r="E99" i="16"/>
  <c r="E124" i="16" s="1"/>
  <c r="E69" i="16"/>
  <c r="E100" i="16"/>
  <c r="E70" i="16"/>
  <c r="E125" i="16"/>
  <c r="E101" i="16"/>
  <c r="E71" i="16"/>
  <c r="E126" i="16"/>
  <c r="E102" i="16"/>
  <c r="E72" i="16"/>
  <c r="E127" i="16"/>
  <c r="E103" i="16"/>
  <c r="E128" i="16" s="1"/>
  <c r="E73" i="16"/>
  <c r="E104" i="16"/>
  <c r="E74" i="16"/>
  <c r="E129" i="16"/>
  <c r="E105" i="16"/>
  <c r="E75" i="16"/>
  <c r="E130" i="16"/>
  <c r="E106" i="16"/>
  <c r="E76" i="16"/>
  <c r="E131" i="16"/>
  <c r="E107" i="16"/>
  <c r="E132" i="16" s="1"/>
  <c r="E77" i="16"/>
  <c r="E108" i="16"/>
  <c r="E78" i="16"/>
  <c r="E133" i="16"/>
  <c r="E109" i="16"/>
  <c r="E79" i="16"/>
  <c r="E134" i="16"/>
  <c r="E110" i="16"/>
  <c r="E80" i="16"/>
  <c r="E135" i="16"/>
  <c r="F91" i="16"/>
  <c r="F116" i="16" s="1"/>
  <c r="F136" i="16" s="1"/>
  <c r="F61" i="16"/>
  <c r="F92" i="16"/>
  <c r="F62" i="16"/>
  <c r="F117" i="16"/>
  <c r="F93" i="16"/>
  <c r="F63" i="16"/>
  <c r="F118" i="16"/>
  <c r="F94" i="16"/>
  <c r="F64" i="16"/>
  <c r="F119" i="16"/>
  <c r="F95" i="16"/>
  <c r="F120" i="16" s="1"/>
  <c r="F65" i="16"/>
  <c r="F96" i="16"/>
  <c r="F66" i="16"/>
  <c r="F121" i="16"/>
  <c r="F97" i="16"/>
  <c r="F67" i="16"/>
  <c r="F122" i="16"/>
  <c r="F98" i="16"/>
  <c r="F68" i="16"/>
  <c r="F123" i="16"/>
  <c r="F99" i="16"/>
  <c r="F124" i="16" s="1"/>
  <c r="F69" i="16"/>
  <c r="F100" i="16"/>
  <c r="F70" i="16"/>
  <c r="F125" i="16"/>
  <c r="F101" i="16"/>
  <c r="F71" i="16"/>
  <c r="F126" i="16"/>
  <c r="F102" i="16"/>
  <c r="F72" i="16"/>
  <c r="F127" i="16"/>
  <c r="F103" i="16"/>
  <c r="F128" i="16" s="1"/>
  <c r="F73" i="16"/>
  <c r="F104" i="16"/>
  <c r="F74" i="16"/>
  <c r="F129" i="16"/>
  <c r="F105" i="16"/>
  <c r="F75" i="16"/>
  <c r="F130" i="16"/>
  <c r="F106" i="16"/>
  <c r="F76" i="16"/>
  <c r="F131" i="16"/>
  <c r="F107" i="16"/>
  <c r="F132" i="16" s="1"/>
  <c r="F77" i="16"/>
  <c r="F108" i="16"/>
  <c r="F78" i="16"/>
  <c r="F133" i="16"/>
  <c r="F109" i="16"/>
  <c r="F79" i="16"/>
  <c r="F134" i="16"/>
  <c r="F110" i="16"/>
  <c r="F80" i="16"/>
  <c r="F135" i="16"/>
  <c r="G91" i="16"/>
  <c r="G116" i="16" s="1"/>
  <c r="N14" i="49" s="1"/>
  <c r="G61" i="16"/>
  <c r="G92" i="16"/>
  <c r="G62" i="16"/>
  <c r="G117" i="16"/>
  <c r="G93" i="16"/>
  <c r="G63" i="16"/>
  <c r="G118" i="16"/>
  <c r="G94" i="16"/>
  <c r="G64" i="16"/>
  <c r="G119" i="16"/>
  <c r="G95" i="16"/>
  <c r="G120" i="16" s="1"/>
  <c r="G65" i="16"/>
  <c r="G96" i="16"/>
  <c r="G66" i="16"/>
  <c r="G121" i="16"/>
  <c r="G97" i="16"/>
  <c r="G67" i="16"/>
  <c r="G122" i="16"/>
  <c r="G98" i="16"/>
  <c r="G68" i="16"/>
  <c r="G123" i="16"/>
  <c r="G99" i="16"/>
  <c r="G124" i="16" s="1"/>
  <c r="G69" i="16"/>
  <c r="G100" i="16"/>
  <c r="G70" i="16"/>
  <c r="G125" i="16"/>
  <c r="G101" i="16"/>
  <c r="G71" i="16"/>
  <c r="G126" i="16"/>
  <c r="G102" i="16"/>
  <c r="G72" i="16"/>
  <c r="G127" i="16"/>
  <c r="G103" i="16"/>
  <c r="G128" i="16" s="1"/>
  <c r="G73" i="16"/>
  <c r="G104" i="16"/>
  <c r="G74" i="16"/>
  <c r="G129" i="16"/>
  <c r="G105" i="16"/>
  <c r="G75" i="16"/>
  <c r="G130" i="16"/>
  <c r="G106" i="16"/>
  <c r="G76" i="16"/>
  <c r="G131" i="16"/>
  <c r="G107" i="16"/>
  <c r="G132" i="16" s="1"/>
  <c r="G77" i="16"/>
  <c r="G108" i="16"/>
  <c r="G78" i="16"/>
  <c r="G133" i="16"/>
  <c r="G109" i="16"/>
  <c r="G79" i="16"/>
  <c r="G134" i="16"/>
  <c r="G80" i="16"/>
  <c r="G135" i="16"/>
  <c r="D32" i="16"/>
  <c r="E32" i="16"/>
  <c r="F32" i="16"/>
  <c r="G32" i="16"/>
  <c r="G293" i="16"/>
  <c r="G343" i="16" s="1"/>
  <c r="C143" i="16"/>
  <c r="H143" i="16"/>
  <c r="H16" i="17"/>
  <c r="H240" i="17"/>
  <c r="C25" i="17"/>
  <c r="D25" i="17"/>
  <c r="E25" i="17"/>
  <c r="F25" i="17"/>
  <c r="G25" i="17"/>
  <c r="H25" i="17"/>
  <c r="C33" i="17"/>
  <c r="C34" i="17"/>
  <c r="C35" i="17"/>
  <c r="C36" i="17"/>
  <c r="C37" i="17"/>
  <c r="C38" i="17"/>
  <c r="C39" i="17"/>
  <c r="C40" i="17"/>
  <c r="C41" i="17"/>
  <c r="C42" i="17"/>
  <c r="C43" i="17"/>
  <c r="C44" i="17"/>
  <c r="C45" i="17"/>
  <c r="C46" i="17"/>
  <c r="C307" i="17"/>
  <c r="C357" i="17" s="1"/>
  <c r="C47" i="17"/>
  <c r="C48" i="17"/>
  <c r="C49" i="17"/>
  <c r="C50" i="17"/>
  <c r="C51" i="17"/>
  <c r="H17" i="17"/>
  <c r="H215" i="17"/>
  <c r="H15" i="17"/>
  <c r="H190" i="17"/>
  <c r="C61" i="17"/>
  <c r="C91" i="17"/>
  <c r="C116" i="17" s="1"/>
  <c r="C92" i="17"/>
  <c r="C117" i="17" s="1"/>
  <c r="C62" i="17"/>
  <c r="C93" i="17"/>
  <c r="C118" i="17" s="1"/>
  <c r="H118" i="17" s="1"/>
  <c r="C63" i="17"/>
  <c r="C94" i="17"/>
  <c r="C64" i="17"/>
  <c r="C119" i="17"/>
  <c r="C95" i="17"/>
  <c r="C65" i="17"/>
  <c r="C120" i="17"/>
  <c r="C96" i="17"/>
  <c r="C121" i="17" s="1"/>
  <c r="C66" i="17"/>
  <c r="C97" i="17"/>
  <c r="C122" i="17" s="1"/>
  <c r="C67" i="17"/>
  <c r="C98" i="17"/>
  <c r="C68" i="17"/>
  <c r="C123" i="17"/>
  <c r="C99" i="17"/>
  <c r="C69" i="17"/>
  <c r="C124" i="17"/>
  <c r="C100" i="17"/>
  <c r="C125" i="17" s="1"/>
  <c r="C70" i="17"/>
  <c r="C101" i="17"/>
  <c r="C126" i="17" s="1"/>
  <c r="C71" i="17"/>
  <c r="C102" i="17"/>
  <c r="C72" i="17"/>
  <c r="C127" i="17"/>
  <c r="C103" i="17"/>
  <c r="C73" i="17"/>
  <c r="C128" i="17"/>
  <c r="C104" i="17"/>
  <c r="C129" i="17" s="1"/>
  <c r="C74" i="17"/>
  <c r="C105" i="17"/>
  <c r="C130" i="17" s="1"/>
  <c r="C75" i="17"/>
  <c r="C106" i="17"/>
  <c r="C76" i="17"/>
  <c r="C131" i="17"/>
  <c r="C107" i="17"/>
  <c r="C77" i="17"/>
  <c r="C132" i="17"/>
  <c r="C108" i="17"/>
  <c r="C133" i="17" s="1"/>
  <c r="H133" i="17" s="1"/>
  <c r="C78" i="17"/>
  <c r="C109" i="17"/>
  <c r="C134" i="17" s="1"/>
  <c r="C79" i="17"/>
  <c r="C110" i="17"/>
  <c r="C80" i="17"/>
  <c r="C135" i="17"/>
  <c r="D91" i="17"/>
  <c r="D61" i="17"/>
  <c r="D116" i="17"/>
  <c r="D92" i="17"/>
  <c r="D117" i="17" s="1"/>
  <c r="D62" i="17"/>
  <c r="D93" i="17"/>
  <c r="D118" i="17" s="1"/>
  <c r="D63" i="17"/>
  <c r="D94" i="17"/>
  <c r="D64" i="17"/>
  <c r="D119" i="17"/>
  <c r="D95" i="17"/>
  <c r="D65" i="17"/>
  <c r="D120" i="17"/>
  <c r="D96" i="17"/>
  <c r="D121" i="17" s="1"/>
  <c r="D66" i="17"/>
  <c r="D97" i="17"/>
  <c r="D122" i="17" s="1"/>
  <c r="D67" i="17"/>
  <c r="D98" i="17"/>
  <c r="D68" i="17"/>
  <c r="D123" i="17"/>
  <c r="D99" i="17"/>
  <c r="D69" i="17"/>
  <c r="D124" i="17"/>
  <c r="D100" i="17"/>
  <c r="D125" i="17" s="1"/>
  <c r="D70" i="17"/>
  <c r="D101" i="17"/>
  <c r="D126" i="17" s="1"/>
  <c r="D71" i="17"/>
  <c r="D102" i="17"/>
  <c r="D127" i="17" s="1"/>
  <c r="D72" i="17"/>
  <c r="D103" i="17"/>
  <c r="D128" i="17" s="1"/>
  <c r="D73" i="17"/>
  <c r="D104" i="17"/>
  <c r="D129" i="17" s="1"/>
  <c r="D74" i="17"/>
  <c r="D105" i="17"/>
  <c r="D130" i="17" s="1"/>
  <c r="D75" i="17"/>
  <c r="D106" i="17"/>
  <c r="D131" i="17" s="1"/>
  <c r="D76" i="17"/>
  <c r="D107" i="17"/>
  <c r="D132" i="17" s="1"/>
  <c r="D77" i="17"/>
  <c r="D108" i="17"/>
  <c r="D133" i="17" s="1"/>
  <c r="D78" i="17"/>
  <c r="D109" i="17"/>
  <c r="D79" i="17"/>
  <c r="D134" i="17"/>
  <c r="D110" i="17"/>
  <c r="D135" i="17" s="1"/>
  <c r="D80" i="17"/>
  <c r="E91" i="17"/>
  <c r="E116" i="17" s="1"/>
  <c r="E61" i="17"/>
  <c r="E92" i="17"/>
  <c r="E117" i="17" s="1"/>
  <c r="E62" i="17"/>
  <c r="E93" i="17"/>
  <c r="E63" i="17"/>
  <c r="E118" i="17"/>
  <c r="E94" i="17"/>
  <c r="E119" i="17" s="1"/>
  <c r="E64" i="17"/>
  <c r="E95" i="17"/>
  <c r="E120" i="17" s="1"/>
  <c r="E65" i="17"/>
  <c r="E96" i="17"/>
  <c r="E121" i="17" s="1"/>
  <c r="E66" i="17"/>
  <c r="E97" i="17"/>
  <c r="E122" i="17" s="1"/>
  <c r="E67" i="17"/>
  <c r="E98" i="17"/>
  <c r="E123" i="17" s="1"/>
  <c r="E68" i="17"/>
  <c r="E99" i="17"/>
  <c r="E69" i="17"/>
  <c r="E124" i="17"/>
  <c r="E100" i="17"/>
  <c r="E125" i="17" s="1"/>
  <c r="E70" i="17"/>
  <c r="E101" i="17"/>
  <c r="E126" i="17" s="1"/>
  <c r="E71" i="17"/>
  <c r="E102" i="17"/>
  <c r="E127" i="17" s="1"/>
  <c r="E72" i="17"/>
  <c r="E103" i="17"/>
  <c r="E73" i="17"/>
  <c r="E128" i="17"/>
  <c r="E104" i="17"/>
  <c r="E129" i="17" s="1"/>
  <c r="E74" i="17"/>
  <c r="E105" i="17"/>
  <c r="E130" i="17" s="1"/>
  <c r="E75" i="17"/>
  <c r="E106" i="17"/>
  <c r="E131" i="17" s="1"/>
  <c r="E76" i="17"/>
  <c r="E107" i="17"/>
  <c r="E132" i="17" s="1"/>
  <c r="E77" i="17"/>
  <c r="E108" i="17"/>
  <c r="E133" i="17" s="1"/>
  <c r="E78" i="17"/>
  <c r="E109" i="17"/>
  <c r="E79" i="17"/>
  <c r="E134" i="17"/>
  <c r="E110" i="17"/>
  <c r="E135" i="17" s="1"/>
  <c r="E80" i="17"/>
  <c r="F91" i="17"/>
  <c r="F61" i="17"/>
  <c r="F116" i="17"/>
  <c r="F92" i="17"/>
  <c r="F117" i="17" s="1"/>
  <c r="F62" i="17"/>
  <c r="F93" i="17"/>
  <c r="F118" i="17" s="1"/>
  <c r="F63" i="17"/>
  <c r="F94" i="17"/>
  <c r="F119" i="17" s="1"/>
  <c r="F64" i="17"/>
  <c r="F95" i="17"/>
  <c r="F65" i="17"/>
  <c r="F120" i="17"/>
  <c r="F96" i="17"/>
  <c r="F121" i="17" s="1"/>
  <c r="F66" i="17"/>
  <c r="F97" i="17"/>
  <c r="F67" i="17"/>
  <c r="F122" i="17"/>
  <c r="F98" i="17"/>
  <c r="F123" i="17" s="1"/>
  <c r="F68" i="17"/>
  <c r="F99" i="17"/>
  <c r="F124" i="17" s="1"/>
  <c r="H124" i="17" s="1"/>
  <c r="F69" i="17"/>
  <c r="F100" i="17"/>
  <c r="F125" i="17" s="1"/>
  <c r="F70" i="17"/>
  <c r="F101" i="17"/>
  <c r="F126" i="17" s="1"/>
  <c r="F71" i="17"/>
  <c r="F102" i="17"/>
  <c r="F127" i="17" s="1"/>
  <c r="F72" i="17"/>
  <c r="F103" i="17"/>
  <c r="F73" i="17"/>
  <c r="F128" i="17"/>
  <c r="F104" i="17"/>
  <c r="F129" i="17" s="1"/>
  <c r="F74" i="17"/>
  <c r="F105" i="17"/>
  <c r="F130" i="17" s="1"/>
  <c r="F75" i="17"/>
  <c r="F106" i="17"/>
  <c r="F131" i="17" s="1"/>
  <c r="F76" i="17"/>
  <c r="F107" i="17"/>
  <c r="F77" i="17"/>
  <c r="F132" i="17"/>
  <c r="F108" i="17"/>
  <c r="F133" i="17" s="1"/>
  <c r="F78" i="17"/>
  <c r="F109" i="17"/>
  <c r="F134" i="17" s="1"/>
  <c r="F79" i="17"/>
  <c r="F110" i="17"/>
  <c r="F135" i="17" s="1"/>
  <c r="F80" i="17"/>
  <c r="G91" i="17"/>
  <c r="G116" i="17" s="1"/>
  <c r="N15" i="49" s="1"/>
  <c r="G61" i="17"/>
  <c r="G92" i="17"/>
  <c r="G117" i="17" s="1"/>
  <c r="G62" i="17"/>
  <c r="G93" i="17"/>
  <c r="G63" i="17"/>
  <c r="G118" i="17"/>
  <c r="G94" i="17"/>
  <c r="G119" i="17" s="1"/>
  <c r="G64" i="17"/>
  <c r="G95" i="17"/>
  <c r="G65" i="17"/>
  <c r="G120" i="17"/>
  <c r="G96" i="17"/>
  <c r="G121" i="17" s="1"/>
  <c r="G66" i="17"/>
  <c r="G97" i="17"/>
  <c r="G67" i="17"/>
  <c r="G122" i="17"/>
  <c r="G98" i="17"/>
  <c r="G123" i="17" s="1"/>
  <c r="G68" i="17"/>
  <c r="G99" i="17"/>
  <c r="G69" i="17"/>
  <c r="G124" i="17"/>
  <c r="G100" i="17"/>
  <c r="G125" i="17" s="1"/>
  <c r="G70" i="17"/>
  <c r="G101" i="17"/>
  <c r="G71" i="17"/>
  <c r="G126" i="17"/>
  <c r="G102" i="17"/>
  <c r="G127" i="17" s="1"/>
  <c r="G72" i="17"/>
  <c r="G103" i="17"/>
  <c r="G128" i="17" s="1"/>
  <c r="G73" i="17"/>
  <c r="G104" i="17"/>
  <c r="G129" i="17" s="1"/>
  <c r="G74" i="17"/>
  <c r="G105" i="17"/>
  <c r="G130" i="17" s="1"/>
  <c r="G75" i="17"/>
  <c r="G106" i="17"/>
  <c r="G131" i="17" s="1"/>
  <c r="G76" i="17"/>
  <c r="G107" i="17"/>
  <c r="G77" i="17"/>
  <c r="G132" i="17"/>
  <c r="G108" i="17"/>
  <c r="G133" i="17" s="1"/>
  <c r="G78" i="17"/>
  <c r="G109" i="17"/>
  <c r="G134" i="17" s="1"/>
  <c r="G79" i="17"/>
  <c r="G80" i="17"/>
  <c r="G135" i="17"/>
  <c r="D32" i="17"/>
  <c r="E32" i="17"/>
  <c r="F32" i="17"/>
  <c r="G32" i="17"/>
  <c r="C143" i="17"/>
  <c r="H143" i="17"/>
  <c r="H16" i="18"/>
  <c r="H240" i="18"/>
  <c r="C25" i="18"/>
  <c r="D25" i="18"/>
  <c r="E25" i="18"/>
  <c r="F25" i="18"/>
  <c r="G25" i="18"/>
  <c r="H25" i="18"/>
  <c r="C33" i="18"/>
  <c r="C34" i="18"/>
  <c r="C35" i="18"/>
  <c r="C36" i="18"/>
  <c r="C37" i="18"/>
  <c r="C38" i="18"/>
  <c r="C39" i="18"/>
  <c r="C40" i="18"/>
  <c r="C41" i="18"/>
  <c r="C42" i="18"/>
  <c r="C303" i="18"/>
  <c r="C353" i="18" s="1"/>
  <c r="C43" i="18"/>
  <c r="C44" i="18"/>
  <c r="C45" i="18"/>
  <c r="C46" i="18"/>
  <c r="C47" i="18"/>
  <c r="C48" i="18"/>
  <c r="C49" i="18"/>
  <c r="C50" i="18"/>
  <c r="C51" i="18"/>
  <c r="H17" i="18"/>
  <c r="H215" i="18"/>
  <c r="H15" i="18"/>
  <c r="H190" i="18"/>
  <c r="C61" i="18"/>
  <c r="C91" i="18"/>
  <c r="C116" i="18" s="1"/>
  <c r="C92" i="18"/>
  <c r="C117" i="18" s="1"/>
  <c r="C62" i="18"/>
  <c r="C93" i="18"/>
  <c r="C118" i="18" s="1"/>
  <c r="H118" i="18" s="1"/>
  <c r="C63" i="18"/>
  <c r="C94" i="18"/>
  <c r="C119" i="18" s="1"/>
  <c r="C64" i="18"/>
  <c r="C95" i="18"/>
  <c r="C120" i="18" s="1"/>
  <c r="H120" i="18" s="1"/>
  <c r="C65" i="18"/>
  <c r="C96" i="18"/>
  <c r="C121" i="18" s="1"/>
  <c r="H121" i="18" s="1"/>
  <c r="C66" i="18"/>
  <c r="C97" i="18"/>
  <c r="C67" i="18"/>
  <c r="C122" i="18"/>
  <c r="C98" i="18"/>
  <c r="C123" i="18" s="1"/>
  <c r="C68" i="18"/>
  <c r="C99" i="18"/>
  <c r="C69" i="18"/>
  <c r="C124" i="18"/>
  <c r="C100" i="18"/>
  <c r="C125" i="18" s="1"/>
  <c r="C70" i="18"/>
  <c r="C101" i="18"/>
  <c r="C71" i="18"/>
  <c r="C126" i="18"/>
  <c r="C102" i="18"/>
  <c r="C127" i="18" s="1"/>
  <c r="C72" i="18"/>
  <c r="C103" i="18"/>
  <c r="C73" i="18"/>
  <c r="C128" i="18"/>
  <c r="C104" i="18"/>
  <c r="C129" i="18" s="1"/>
  <c r="C74" i="18"/>
  <c r="C105" i="18"/>
  <c r="C75" i="18"/>
  <c r="C130" i="18"/>
  <c r="C106" i="18"/>
  <c r="C131" i="18" s="1"/>
  <c r="C76" i="18"/>
  <c r="C107" i="18"/>
  <c r="C77" i="18"/>
  <c r="C132" i="18"/>
  <c r="C108" i="18"/>
  <c r="C133" i="18" s="1"/>
  <c r="C78" i="18"/>
  <c r="C109" i="18"/>
  <c r="C79" i="18"/>
  <c r="C134" i="18"/>
  <c r="C110" i="18"/>
  <c r="C135" i="18" s="1"/>
  <c r="C80" i="18"/>
  <c r="D91" i="18"/>
  <c r="D61" i="18"/>
  <c r="D116" i="18"/>
  <c r="D92" i="18"/>
  <c r="D117" i="18" s="1"/>
  <c r="D62" i="18"/>
  <c r="D93" i="18"/>
  <c r="D63" i="18"/>
  <c r="D118" i="18"/>
  <c r="D94" i="18"/>
  <c r="D119" i="18" s="1"/>
  <c r="D64" i="18"/>
  <c r="D95" i="18"/>
  <c r="D65" i="18"/>
  <c r="D120" i="18"/>
  <c r="D96" i="18"/>
  <c r="D121" i="18" s="1"/>
  <c r="D66" i="18"/>
  <c r="D97" i="18"/>
  <c r="D67" i="18"/>
  <c r="D122" i="18"/>
  <c r="D98" i="18"/>
  <c r="D123" i="18" s="1"/>
  <c r="D68" i="18"/>
  <c r="D99" i="18"/>
  <c r="D69" i="18"/>
  <c r="D124" i="18"/>
  <c r="D100" i="18"/>
  <c r="D125" i="18" s="1"/>
  <c r="D70" i="18"/>
  <c r="D101" i="18"/>
  <c r="D71" i="18"/>
  <c r="D126" i="18"/>
  <c r="D102" i="18"/>
  <c r="D127" i="18" s="1"/>
  <c r="D72" i="18"/>
  <c r="D103" i="18"/>
  <c r="D73" i="18"/>
  <c r="D128" i="18"/>
  <c r="D104" i="18"/>
  <c r="D129" i="18" s="1"/>
  <c r="D74" i="18"/>
  <c r="D105" i="18"/>
  <c r="D75" i="18"/>
  <c r="D130" i="18"/>
  <c r="D106" i="18"/>
  <c r="D131" i="18" s="1"/>
  <c r="D76" i="18"/>
  <c r="D107" i="18"/>
  <c r="D77" i="18"/>
  <c r="D132" i="18"/>
  <c r="D108" i="18"/>
  <c r="D133" i="18" s="1"/>
  <c r="D78" i="18"/>
  <c r="D109" i="18"/>
  <c r="D79" i="18"/>
  <c r="D134" i="18"/>
  <c r="D110" i="18"/>
  <c r="D135" i="18" s="1"/>
  <c r="D80" i="18"/>
  <c r="E91" i="18"/>
  <c r="E61" i="18"/>
  <c r="E116" i="18"/>
  <c r="E92" i="18"/>
  <c r="E117" i="18" s="1"/>
  <c r="E62" i="18"/>
  <c r="E93" i="18"/>
  <c r="E63" i="18"/>
  <c r="E118" i="18"/>
  <c r="E94" i="18"/>
  <c r="E119" i="18" s="1"/>
  <c r="E64" i="18"/>
  <c r="E95" i="18"/>
  <c r="E65" i="18"/>
  <c r="E120" i="18"/>
  <c r="E96" i="18"/>
  <c r="E121" i="18" s="1"/>
  <c r="E66" i="18"/>
  <c r="E97" i="18"/>
  <c r="E67" i="18"/>
  <c r="E122" i="18"/>
  <c r="E98" i="18"/>
  <c r="E123" i="18" s="1"/>
  <c r="E68" i="18"/>
  <c r="E99" i="18"/>
  <c r="E69" i="18"/>
  <c r="E124" i="18"/>
  <c r="E100" i="18"/>
  <c r="E125" i="18" s="1"/>
  <c r="E70" i="18"/>
  <c r="E101" i="18"/>
  <c r="E71" i="18"/>
  <c r="E126" i="18"/>
  <c r="E102" i="18"/>
  <c r="E127" i="18" s="1"/>
  <c r="E72" i="18"/>
  <c r="E103" i="18"/>
  <c r="E73" i="18"/>
  <c r="E128" i="18"/>
  <c r="E104" i="18"/>
  <c r="E129" i="18" s="1"/>
  <c r="E74" i="18"/>
  <c r="E105" i="18"/>
  <c r="E75" i="18"/>
  <c r="E130" i="18"/>
  <c r="E106" i="18"/>
  <c r="E131" i="18" s="1"/>
  <c r="E76" i="18"/>
  <c r="E107" i="18"/>
  <c r="E77" i="18"/>
  <c r="E132" i="18"/>
  <c r="E108" i="18"/>
  <c r="E133" i="18" s="1"/>
  <c r="E78" i="18"/>
  <c r="E109" i="18"/>
  <c r="E79" i="18"/>
  <c r="E134" i="18"/>
  <c r="E110" i="18"/>
  <c r="E135" i="18" s="1"/>
  <c r="E80" i="18"/>
  <c r="F91" i="18"/>
  <c r="F61" i="18"/>
  <c r="F116" i="18"/>
  <c r="F92" i="18"/>
  <c r="F117" i="18" s="1"/>
  <c r="F62" i="18"/>
  <c r="F93" i="18"/>
  <c r="F63" i="18"/>
  <c r="F118" i="18"/>
  <c r="F94" i="18"/>
  <c r="F119" i="18" s="1"/>
  <c r="F64" i="18"/>
  <c r="F95" i="18"/>
  <c r="F65" i="18"/>
  <c r="F120" i="18"/>
  <c r="F96" i="18"/>
  <c r="F121" i="18" s="1"/>
  <c r="F66" i="18"/>
  <c r="F97" i="18"/>
  <c r="F67" i="18"/>
  <c r="F122" i="18"/>
  <c r="F98" i="18"/>
  <c r="F123" i="18" s="1"/>
  <c r="F68" i="18"/>
  <c r="F99" i="18"/>
  <c r="F69" i="18"/>
  <c r="F124" i="18"/>
  <c r="F100" i="18"/>
  <c r="F125" i="18" s="1"/>
  <c r="F70" i="18"/>
  <c r="F101" i="18"/>
  <c r="F71" i="18"/>
  <c r="F126" i="18"/>
  <c r="F102" i="18"/>
  <c r="F127" i="18" s="1"/>
  <c r="F72" i="18"/>
  <c r="F103" i="18"/>
  <c r="F73" i="18"/>
  <c r="F128" i="18"/>
  <c r="F104" i="18"/>
  <c r="F129" i="18" s="1"/>
  <c r="F74" i="18"/>
  <c r="F105" i="18"/>
  <c r="F75" i="18"/>
  <c r="F130" i="18"/>
  <c r="F106" i="18"/>
  <c r="F131" i="18" s="1"/>
  <c r="F76" i="18"/>
  <c r="F107" i="18"/>
  <c r="F77" i="18"/>
  <c r="F132" i="18"/>
  <c r="F108" i="18"/>
  <c r="F133" i="18" s="1"/>
  <c r="F78" i="18"/>
  <c r="F109" i="18"/>
  <c r="F79" i="18"/>
  <c r="F134" i="18"/>
  <c r="F110" i="18"/>
  <c r="F135" i="18" s="1"/>
  <c r="F80" i="18"/>
  <c r="G91" i="18"/>
  <c r="G61" i="18"/>
  <c r="G116" i="18"/>
  <c r="N16" i="49" s="1"/>
  <c r="G92" i="18"/>
  <c r="G62" i="18"/>
  <c r="G117" i="18"/>
  <c r="G93" i="18"/>
  <c r="G63" i="18"/>
  <c r="G118" i="18"/>
  <c r="G94" i="18"/>
  <c r="G119" i="18" s="1"/>
  <c r="G64" i="18"/>
  <c r="G95" i="18"/>
  <c r="G65" i="18"/>
  <c r="G120" i="18"/>
  <c r="G96" i="18"/>
  <c r="G66" i="18"/>
  <c r="G121" i="18"/>
  <c r="G97" i="18"/>
  <c r="G67" i="18"/>
  <c r="G122" i="18"/>
  <c r="G98" i="18"/>
  <c r="G123" i="18" s="1"/>
  <c r="G68" i="18"/>
  <c r="G99" i="18"/>
  <c r="G69" i="18"/>
  <c r="G124" i="18"/>
  <c r="G100" i="18"/>
  <c r="G70" i="18"/>
  <c r="G125" i="18"/>
  <c r="G101" i="18"/>
  <c r="G71" i="18"/>
  <c r="G126" i="18"/>
  <c r="G102" i="18"/>
  <c r="G127" i="18" s="1"/>
  <c r="G72" i="18"/>
  <c r="G103" i="18"/>
  <c r="G73" i="18"/>
  <c r="G128" i="18"/>
  <c r="G104" i="18"/>
  <c r="G74" i="18"/>
  <c r="G129" i="18"/>
  <c r="G105" i="18"/>
  <c r="G75" i="18"/>
  <c r="G130" i="18"/>
  <c r="G106" i="18"/>
  <c r="G131" i="18" s="1"/>
  <c r="G76" i="18"/>
  <c r="G107" i="18"/>
  <c r="G77" i="18"/>
  <c r="G132" i="18"/>
  <c r="G108" i="18"/>
  <c r="G78" i="18"/>
  <c r="G133" i="18"/>
  <c r="G109" i="18"/>
  <c r="G79" i="18"/>
  <c r="G134" i="18"/>
  <c r="G80" i="18"/>
  <c r="G135" i="18"/>
  <c r="D32" i="18"/>
  <c r="C16" i="49"/>
  <c r="E32" i="18"/>
  <c r="F32" i="18"/>
  <c r="E16" i="49"/>
  <c r="G32" i="18"/>
  <c r="C143" i="18"/>
  <c r="H143" i="18"/>
  <c r="H16" i="19"/>
  <c r="H240" i="19"/>
  <c r="C25" i="19"/>
  <c r="D25" i="19"/>
  <c r="E25" i="19"/>
  <c r="F25" i="19"/>
  <c r="G25" i="19"/>
  <c r="H25" i="19"/>
  <c r="C33" i="19"/>
  <c r="C34" i="19"/>
  <c r="C35" i="19"/>
  <c r="C36" i="19"/>
  <c r="C37" i="19"/>
  <c r="C38" i="19"/>
  <c r="C39" i="19"/>
  <c r="C40" i="19"/>
  <c r="C41" i="19"/>
  <c r="C42" i="19"/>
  <c r="C43" i="19"/>
  <c r="C44" i="19"/>
  <c r="C45" i="19"/>
  <c r="C46" i="19"/>
  <c r="C47" i="19"/>
  <c r="C48" i="19"/>
  <c r="C49" i="19"/>
  <c r="C50" i="19"/>
  <c r="C51" i="19"/>
  <c r="H17" i="19"/>
  <c r="H215" i="19"/>
  <c r="H15" i="19"/>
  <c r="H190" i="19"/>
  <c r="C61" i="19"/>
  <c r="C91" i="19"/>
  <c r="C116" i="19" s="1"/>
  <c r="C92" i="19"/>
  <c r="C62" i="19"/>
  <c r="C117" i="19"/>
  <c r="C93" i="19"/>
  <c r="C63" i="19"/>
  <c r="C118" i="19"/>
  <c r="C94" i="19"/>
  <c r="C64" i="19"/>
  <c r="C119" i="19"/>
  <c r="C95" i="19"/>
  <c r="C65" i="19"/>
  <c r="C120" i="19"/>
  <c r="C96" i="19"/>
  <c r="C66" i="19"/>
  <c r="C121" i="19"/>
  <c r="C97" i="19"/>
  <c r="C122" i="19" s="1"/>
  <c r="H122" i="19" s="1"/>
  <c r="C67" i="19"/>
  <c r="C98" i="19"/>
  <c r="C123" i="19" s="1"/>
  <c r="C68" i="19"/>
  <c r="C99" i="19"/>
  <c r="C124" i="19" s="1"/>
  <c r="C69" i="19"/>
  <c r="C100" i="19"/>
  <c r="C70" i="19"/>
  <c r="C125" i="19"/>
  <c r="C101" i="19"/>
  <c r="C126" i="19" s="1"/>
  <c r="H126" i="19" s="1"/>
  <c r="C71" i="19"/>
  <c r="C102" i="19"/>
  <c r="C127" i="19" s="1"/>
  <c r="C72" i="19"/>
  <c r="C103" i="19"/>
  <c r="C128" i="19" s="1"/>
  <c r="C73" i="19"/>
  <c r="C104" i="19"/>
  <c r="C74" i="19"/>
  <c r="C129" i="19"/>
  <c r="C105" i="19"/>
  <c r="C130" i="19" s="1"/>
  <c r="H130" i="19" s="1"/>
  <c r="C75" i="19"/>
  <c r="C106" i="19"/>
  <c r="C131" i="19" s="1"/>
  <c r="C76" i="19"/>
  <c r="C107" i="19"/>
  <c r="C132" i="19" s="1"/>
  <c r="C77" i="19"/>
  <c r="C108" i="19"/>
  <c r="C78" i="19"/>
  <c r="C133" i="19"/>
  <c r="C109" i="19"/>
  <c r="C134" i="19" s="1"/>
  <c r="H134" i="19" s="1"/>
  <c r="C79" i="19"/>
  <c r="C110" i="19"/>
  <c r="C135" i="19" s="1"/>
  <c r="H135" i="19" s="1"/>
  <c r="C80" i="19"/>
  <c r="D91" i="19"/>
  <c r="D116" i="19" s="1"/>
  <c r="D61" i="19"/>
  <c r="D92" i="19"/>
  <c r="D62" i="19"/>
  <c r="D117" i="19"/>
  <c r="D93" i="19"/>
  <c r="D63" i="19"/>
  <c r="D94" i="19"/>
  <c r="D64" i="19"/>
  <c r="D119" i="19"/>
  <c r="D95" i="19"/>
  <c r="D120" i="19" s="1"/>
  <c r="H120" i="19" s="1"/>
  <c r="D65" i="19"/>
  <c r="D96" i="19"/>
  <c r="D66" i="19"/>
  <c r="D121" i="19"/>
  <c r="H121" i="19" s="1"/>
  <c r="D97" i="19"/>
  <c r="D67" i="19"/>
  <c r="D122" i="19"/>
  <c r="D98" i="19"/>
  <c r="D123" i="19" s="1"/>
  <c r="D68" i="19"/>
  <c r="D99" i="19"/>
  <c r="D124" i="19" s="1"/>
  <c r="D69" i="19"/>
  <c r="D100" i="19"/>
  <c r="D70" i="19"/>
  <c r="D125" i="19"/>
  <c r="D101" i="19"/>
  <c r="D71" i="19"/>
  <c r="D126" i="19"/>
  <c r="D102" i="19"/>
  <c r="D127" i="19" s="1"/>
  <c r="D72" i="19"/>
  <c r="D103" i="19"/>
  <c r="D128" i="19" s="1"/>
  <c r="D73" i="19"/>
  <c r="D104" i="19"/>
  <c r="D74" i="19"/>
  <c r="D129" i="19"/>
  <c r="D105" i="19"/>
  <c r="D75" i="19"/>
  <c r="D130" i="19"/>
  <c r="D106" i="19"/>
  <c r="D131" i="19" s="1"/>
  <c r="D76" i="19"/>
  <c r="D107" i="19"/>
  <c r="D132" i="19" s="1"/>
  <c r="D77" i="19"/>
  <c r="D108" i="19"/>
  <c r="D78" i="19"/>
  <c r="D133" i="19"/>
  <c r="D109" i="19"/>
  <c r="D79" i="19"/>
  <c r="D134" i="19"/>
  <c r="D110" i="19"/>
  <c r="D135" i="19" s="1"/>
  <c r="D80" i="19"/>
  <c r="E91" i="19"/>
  <c r="E116" i="19" s="1"/>
  <c r="E61" i="19"/>
  <c r="E92" i="19"/>
  <c r="E62" i="19"/>
  <c r="E117" i="19"/>
  <c r="E93" i="19"/>
  <c r="E63" i="19"/>
  <c r="E118" i="19"/>
  <c r="E94" i="19"/>
  <c r="H94" i="19" s="1"/>
  <c r="E64" i="19"/>
  <c r="E95" i="19"/>
  <c r="E120" i="19" s="1"/>
  <c r="E65" i="19"/>
  <c r="E96" i="19"/>
  <c r="E66" i="19"/>
  <c r="E121" i="19"/>
  <c r="E97" i="19"/>
  <c r="E67" i="19"/>
  <c r="E122" i="19"/>
  <c r="E98" i="19"/>
  <c r="E123" i="19" s="1"/>
  <c r="E68" i="19"/>
  <c r="E99" i="19"/>
  <c r="E69" i="19"/>
  <c r="E124" i="19"/>
  <c r="E100" i="19"/>
  <c r="E70" i="19"/>
  <c r="E125" i="19"/>
  <c r="E101" i="19"/>
  <c r="E71" i="19"/>
  <c r="E126" i="19"/>
  <c r="E102" i="19"/>
  <c r="E127" i="19" s="1"/>
  <c r="E72" i="19"/>
  <c r="E103" i="19"/>
  <c r="E73" i="19"/>
  <c r="E128" i="19"/>
  <c r="E104" i="19"/>
  <c r="E74" i="19"/>
  <c r="E129" i="19"/>
  <c r="E105" i="19"/>
  <c r="E75" i="19"/>
  <c r="E130" i="19"/>
  <c r="E106" i="19"/>
  <c r="E131" i="19" s="1"/>
  <c r="E76" i="19"/>
  <c r="E107" i="19"/>
  <c r="E77" i="19"/>
  <c r="E132" i="19"/>
  <c r="E108" i="19"/>
  <c r="E78" i="19"/>
  <c r="E133" i="19"/>
  <c r="E109" i="19"/>
  <c r="E79" i="19"/>
  <c r="E134" i="19"/>
  <c r="E110" i="19"/>
  <c r="E135" i="19" s="1"/>
  <c r="E80" i="19"/>
  <c r="F91" i="19"/>
  <c r="F61" i="19"/>
  <c r="F116" i="19"/>
  <c r="F92" i="19"/>
  <c r="F62" i="19"/>
  <c r="F117" i="19"/>
  <c r="F93" i="19"/>
  <c r="F63" i="19"/>
  <c r="F118" i="19"/>
  <c r="F94" i="19"/>
  <c r="F119" i="19" s="1"/>
  <c r="F64" i="19"/>
  <c r="F95" i="19"/>
  <c r="F65" i="19"/>
  <c r="F120" i="19"/>
  <c r="F96" i="19"/>
  <c r="F66" i="19"/>
  <c r="F121" i="19"/>
  <c r="F97" i="19"/>
  <c r="F67" i="19"/>
  <c r="F122" i="19"/>
  <c r="F98" i="19"/>
  <c r="F123" i="19" s="1"/>
  <c r="F68" i="19"/>
  <c r="F99" i="19"/>
  <c r="F69" i="19"/>
  <c r="F124" i="19"/>
  <c r="F100" i="19"/>
  <c r="F70" i="19"/>
  <c r="F125" i="19"/>
  <c r="F101" i="19"/>
  <c r="F71" i="19"/>
  <c r="F126" i="19"/>
  <c r="F102" i="19"/>
  <c r="F127" i="19" s="1"/>
  <c r="F72" i="19"/>
  <c r="F103" i="19"/>
  <c r="F73" i="19"/>
  <c r="F128" i="19"/>
  <c r="F104" i="19"/>
  <c r="F74" i="19"/>
  <c r="F129" i="19"/>
  <c r="F105" i="19"/>
  <c r="F75" i="19"/>
  <c r="F130" i="19"/>
  <c r="F106" i="19"/>
  <c r="F131" i="19" s="1"/>
  <c r="F76" i="19"/>
  <c r="F107" i="19"/>
  <c r="F77" i="19"/>
  <c r="F132" i="19"/>
  <c r="F108" i="19"/>
  <c r="F78" i="19"/>
  <c r="F133" i="19"/>
  <c r="F109" i="19"/>
  <c r="F79" i="19"/>
  <c r="F134" i="19"/>
  <c r="F110" i="19"/>
  <c r="F135" i="19" s="1"/>
  <c r="F80" i="19"/>
  <c r="G91" i="19"/>
  <c r="G61" i="19"/>
  <c r="G116" i="19"/>
  <c r="G92" i="19"/>
  <c r="G62" i="19"/>
  <c r="G117" i="19"/>
  <c r="G93" i="19"/>
  <c r="G63" i="19"/>
  <c r="G118" i="19"/>
  <c r="G94" i="19"/>
  <c r="G119" i="19" s="1"/>
  <c r="G64" i="19"/>
  <c r="G95" i="19"/>
  <c r="G65" i="19"/>
  <c r="G120" i="19"/>
  <c r="G96" i="19"/>
  <c r="G66" i="19"/>
  <c r="G121" i="19"/>
  <c r="G97" i="19"/>
  <c r="G67" i="19"/>
  <c r="G122" i="19"/>
  <c r="G98" i="19"/>
  <c r="G123" i="19" s="1"/>
  <c r="G68" i="19"/>
  <c r="G99" i="19"/>
  <c r="G69" i="19"/>
  <c r="G124" i="19"/>
  <c r="G100" i="19"/>
  <c r="G70" i="19"/>
  <c r="G125" i="19"/>
  <c r="G101" i="19"/>
  <c r="G71" i="19"/>
  <c r="G126" i="19"/>
  <c r="G102" i="19"/>
  <c r="G72" i="19"/>
  <c r="G127" i="19"/>
  <c r="G103" i="19"/>
  <c r="G128" i="19" s="1"/>
  <c r="G73" i="19"/>
  <c r="G104" i="19"/>
  <c r="G74" i="19"/>
  <c r="G129" i="19"/>
  <c r="G105" i="19"/>
  <c r="G75" i="19"/>
  <c r="G130" i="19"/>
  <c r="G106" i="19"/>
  <c r="G76" i="19"/>
  <c r="G131" i="19"/>
  <c r="G107" i="19"/>
  <c r="G132" i="19" s="1"/>
  <c r="G77" i="19"/>
  <c r="G108" i="19"/>
  <c r="G78" i="19"/>
  <c r="G133" i="19"/>
  <c r="G109" i="19"/>
  <c r="G79" i="19"/>
  <c r="G134" i="19"/>
  <c r="G80" i="19"/>
  <c r="G135" i="19"/>
  <c r="D32" i="19"/>
  <c r="E32" i="19"/>
  <c r="F32" i="19"/>
  <c r="G32" i="19"/>
  <c r="C143" i="19"/>
  <c r="H143" i="19"/>
  <c r="H16" i="20"/>
  <c r="H240" i="20"/>
  <c r="C25" i="20"/>
  <c r="D25" i="20"/>
  <c r="E25" i="20"/>
  <c r="F25" i="20"/>
  <c r="G25" i="20"/>
  <c r="H25" i="20"/>
  <c r="C33" i="20"/>
  <c r="C34" i="20"/>
  <c r="C35" i="20"/>
  <c r="C36" i="20"/>
  <c r="C37" i="20"/>
  <c r="C38" i="20"/>
  <c r="C39" i="20"/>
  <c r="C40" i="20"/>
  <c r="C41" i="20"/>
  <c r="C42" i="20"/>
  <c r="C43" i="20"/>
  <c r="C44" i="20"/>
  <c r="C45" i="20"/>
  <c r="C46" i="20"/>
  <c r="C47" i="20"/>
  <c r="C48" i="20"/>
  <c r="C49" i="20"/>
  <c r="C50" i="20"/>
  <c r="C51" i="20"/>
  <c r="H17" i="20"/>
  <c r="H215" i="20"/>
  <c r="H15" i="20"/>
  <c r="H190" i="20"/>
  <c r="C61" i="20"/>
  <c r="C116" i="20"/>
  <c r="C91" i="20"/>
  <c r="C92" i="20"/>
  <c r="C62" i="20"/>
  <c r="C117" i="20"/>
  <c r="C93" i="20"/>
  <c r="C118" i="20" s="1"/>
  <c r="C63" i="20"/>
  <c r="C94" i="20"/>
  <c r="C119" i="20" s="1"/>
  <c r="H119" i="20" s="1"/>
  <c r="C64" i="20"/>
  <c r="C95" i="20"/>
  <c r="C65" i="20"/>
  <c r="C120" i="20"/>
  <c r="C96" i="20"/>
  <c r="C66" i="20"/>
  <c r="C121" i="20"/>
  <c r="C97" i="20"/>
  <c r="C67" i="20"/>
  <c r="C122" i="20"/>
  <c r="C98" i="20"/>
  <c r="C68" i="20"/>
  <c r="C123" i="20"/>
  <c r="C99" i="20"/>
  <c r="C124" i="20" s="1"/>
  <c r="C69" i="20"/>
  <c r="C100" i="20"/>
  <c r="C125" i="20" s="1"/>
  <c r="C70" i="20"/>
  <c r="C101" i="20"/>
  <c r="C71" i="20"/>
  <c r="C126" i="20"/>
  <c r="C102" i="20"/>
  <c r="C72" i="20"/>
  <c r="C127" i="20"/>
  <c r="C103" i="20"/>
  <c r="C128" i="20" s="1"/>
  <c r="C73" i="20"/>
  <c r="C104" i="20"/>
  <c r="C129" i="20" s="1"/>
  <c r="C74" i="20"/>
  <c r="C105" i="20"/>
  <c r="C75" i="20"/>
  <c r="C130" i="20"/>
  <c r="C106" i="20"/>
  <c r="C76" i="20"/>
  <c r="C131" i="20"/>
  <c r="C107" i="20"/>
  <c r="C132" i="20" s="1"/>
  <c r="C77" i="20"/>
  <c r="C108" i="20"/>
  <c r="C133" i="20" s="1"/>
  <c r="C78" i="20"/>
  <c r="C109" i="20"/>
  <c r="C79" i="20"/>
  <c r="C134" i="20"/>
  <c r="C110" i="20"/>
  <c r="C80" i="20"/>
  <c r="C135" i="20"/>
  <c r="D91" i="20"/>
  <c r="D116" i="20" s="1"/>
  <c r="D61" i="20"/>
  <c r="D92" i="20"/>
  <c r="D117" i="20" s="1"/>
  <c r="D62" i="20"/>
  <c r="D93" i="20"/>
  <c r="D63" i="20"/>
  <c r="D118" i="20"/>
  <c r="D94" i="20"/>
  <c r="D64" i="20"/>
  <c r="D119" i="20"/>
  <c r="D95" i="20"/>
  <c r="D120" i="20" s="1"/>
  <c r="D65" i="20"/>
  <c r="D96" i="20"/>
  <c r="D121" i="20" s="1"/>
  <c r="D66" i="20"/>
  <c r="D97" i="20"/>
  <c r="D67" i="20"/>
  <c r="D122" i="20"/>
  <c r="D98" i="20"/>
  <c r="D68" i="20"/>
  <c r="D123" i="20"/>
  <c r="D99" i="20"/>
  <c r="D124" i="20" s="1"/>
  <c r="D69" i="20"/>
  <c r="D100" i="20"/>
  <c r="D125" i="20" s="1"/>
  <c r="D70" i="20"/>
  <c r="D101" i="20"/>
  <c r="D71" i="20"/>
  <c r="D126" i="20"/>
  <c r="D102" i="20"/>
  <c r="D72" i="20"/>
  <c r="D127" i="20"/>
  <c r="D103" i="20"/>
  <c r="D128" i="20" s="1"/>
  <c r="D73" i="20"/>
  <c r="D104" i="20"/>
  <c r="D129" i="20" s="1"/>
  <c r="D74" i="20"/>
  <c r="D105" i="20"/>
  <c r="D75" i="20"/>
  <c r="D130" i="20"/>
  <c r="D106" i="20"/>
  <c r="D76" i="20"/>
  <c r="D131" i="20"/>
  <c r="D107" i="20"/>
  <c r="D132" i="20" s="1"/>
  <c r="D77" i="20"/>
  <c r="D108" i="20"/>
  <c r="D133" i="20" s="1"/>
  <c r="D78" i="20"/>
  <c r="D109" i="20"/>
  <c r="D79" i="20"/>
  <c r="D134" i="20"/>
  <c r="D110" i="20"/>
  <c r="D80" i="20"/>
  <c r="D135" i="20"/>
  <c r="E91" i="20"/>
  <c r="E116" i="20" s="1"/>
  <c r="E61" i="20"/>
  <c r="E92" i="20"/>
  <c r="E117" i="20" s="1"/>
  <c r="E62" i="20"/>
  <c r="E93" i="20"/>
  <c r="E63" i="20"/>
  <c r="E118" i="20"/>
  <c r="E94" i="20"/>
  <c r="E64" i="20"/>
  <c r="E119" i="20"/>
  <c r="E95" i="20"/>
  <c r="E120" i="20" s="1"/>
  <c r="E65" i="20"/>
  <c r="E96" i="20"/>
  <c r="E121" i="20" s="1"/>
  <c r="E66" i="20"/>
  <c r="E97" i="20"/>
  <c r="E67" i="20"/>
  <c r="E122" i="20"/>
  <c r="E98" i="20"/>
  <c r="E68" i="20"/>
  <c r="E123" i="20"/>
  <c r="E99" i="20"/>
  <c r="E124" i="20" s="1"/>
  <c r="E69" i="20"/>
  <c r="E100" i="20"/>
  <c r="E125" i="20" s="1"/>
  <c r="E70" i="20"/>
  <c r="E101" i="20"/>
  <c r="E71" i="20"/>
  <c r="E126" i="20"/>
  <c r="E102" i="20"/>
  <c r="E72" i="20"/>
  <c r="E127" i="20"/>
  <c r="E103" i="20"/>
  <c r="E128" i="20" s="1"/>
  <c r="E73" i="20"/>
  <c r="E104" i="20"/>
  <c r="E129" i="20" s="1"/>
  <c r="E74" i="20"/>
  <c r="E105" i="20"/>
  <c r="E75" i="20"/>
  <c r="E130" i="20"/>
  <c r="E106" i="20"/>
  <c r="E76" i="20"/>
  <c r="E131" i="20"/>
  <c r="E107" i="20"/>
  <c r="E132" i="20" s="1"/>
  <c r="E77" i="20"/>
  <c r="E108" i="20"/>
  <c r="E133" i="20" s="1"/>
  <c r="E78" i="20"/>
  <c r="E109" i="20"/>
  <c r="E79" i="20"/>
  <c r="E134" i="20"/>
  <c r="E110" i="20"/>
  <c r="E80" i="20"/>
  <c r="E135" i="20"/>
  <c r="F91" i="20"/>
  <c r="F116" i="20" s="1"/>
  <c r="F61" i="20"/>
  <c r="F92" i="20"/>
  <c r="F117" i="20" s="1"/>
  <c r="F62" i="20"/>
  <c r="F93" i="20"/>
  <c r="F63" i="20"/>
  <c r="F118" i="20"/>
  <c r="F94" i="20"/>
  <c r="F64" i="20"/>
  <c r="F119" i="20"/>
  <c r="F95" i="20"/>
  <c r="F120" i="20" s="1"/>
  <c r="F65" i="20"/>
  <c r="F96" i="20"/>
  <c r="F121" i="20" s="1"/>
  <c r="F66" i="20"/>
  <c r="F97" i="20"/>
  <c r="F67" i="20"/>
  <c r="F122" i="20"/>
  <c r="F98" i="20"/>
  <c r="F68" i="20"/>
  <c r="F123" i="20"/>
  <c r="F99" i="20"/>
  <c r="F124" i="20" s="1"/>
  <c r="F69" i="20"/>
  <c r="F100" i="20"/>
  <c r="F125" i="20" s="1"/>
  <c r="F70" i="20"/>
  <c r="F101" i="20"/>
  <c r="F71" i="20"/>
  <c r="F126" i="20"/>
  <c r="F102" i="20"/>
  <c r="F72" i="20"/>
  <c r="F127" i="20"/>
  <c r="F103" i="20"/>
  <c r="F128" i="20" s="1"/>
  <c r="F73" i="20"/>
  <c r="F104" i="20"/>
  <c r="F129" i="20" s="1"/>
  <c r="F74" i="20"/>
  <c r="F105" i="20"/>
  <c r="F75" i="20"/>
  <c r="F130" i="20"/>
  <c r="F106" i="20"/>
  <c r="F76" i="20"/>
  <c r="F131" i="20"/>
  <c r="F107" i="20"/>
  <c r="F132" i="20" s="1"/>
  <c r="F77" i="20"/>
  <c r="F108" i="20"/>
  <c r="F133" i="20" s="1"/>
  <c r="F78" i="20"/>
  <c r="F109" i="20"/>
  <c r="F79" i="20"/>
  <c r="F134" i="20"/>
  <c r="F110" i="20"/>
  <c r="F80" i="20"/>
  <c r="F135" i="20"/>
  <c r="G91" i="20"/>
  <c r="G116" i="20" s="1"/>
  <c r="G61" i="20"/>
  <c r="G92" i="20"/>
  <c r="G117" i="20" s="1"/>
  <c r="G62" i="20"/>
  <c r="G93" i="20"/>
  <c r="G63" i="20"/>
  <c r="G118" i="20"/>
  <c r="G94" i="20"/>
  <c r="G64" i="20"/>
  <c r="G119" i="20"/>
  <c r="G95" i="20"/>
  <c r="G120" i="20" s="1"/>
  <c r="G65" i="20"/>
  <c r="G96" i="20"/>
  <c r="G121" i="20" s="1"/>
  <c r="G66" i="20"/>
  <c r="G97" i="20"/>
  <c r="G67" i="20"/>
  <c r="G122" i="20"/>
  <c r="G98" i="20"/>
  <c r="G68" i="20"/>
  <c r="G123" i="20"/>
  <c r="H123" i="20"/>
  <c r="G99" i="20"/>
  <c r="G69" i="20"/>
  <c r="G124" i="20"/>
  <c r="G100" i="20"/>
  <c r="G125" i="20" s="1"/>
  <c r="G70" i="20"/>
  <c r="G101" i="20"/>
  <c r="G71" i="20"/>
  <c r="G126" i="20"/>
  <c r="G102" i="20"/>
  <c r="G72" i="20"/>
  <c r="G127" i="20"/>
  <c r="G103" i="20"/>
  <c r="G73" i="20"/>
  <c r="G128" i="20"/>
  <c r="G104" i="20"/>
  <c r="G129" i="20" s="1"/>
  <c r="G74" i="20"/>
  <c r="G105" i="20"/>
  <c r="G75" i="20"/>
  <c r="G130" i="20"/>
  <c r="G106" i="20"/>
  <c r="G76" i="20"/>
  <c r="G131" i="20"/>
  <c r="G107" i="20"/>
  <c r="G77" i="20"/>
  <c r="G132" i="20"/>
  <c r="G108" i="20"/>
  <c r="G133" i="20" s="1"/>
  <c r="G78" i="20"/>
  <c r="G109" i="20"/>
  <c r="G79" i="20"/>
  <c r="G134" i="20"/>
  <c r="G80" i="20"/>
  <c r="G135" i="20"/>
  <c r="H135" i="20"/>
  <c r="D32" i="20"/>
  <c r="E32" i="20"/>
  <c r="F32" i="20"/>
  <c r="G32" i="20"/>
  <c r="C143" i="20"/>
  <c r="H143" i="20"/>
  <c r="H16" i="57"/>
  <c r="H240" i="57"/>
  <c r="C25" i="57"/>
  <c r="D25" i="57"/>
  <c r="E25" i="57"/>
  <c r="F25" i="57"/>
  <c r="G25" i="57"/>
  <c r="H25" i="57"/>
  <c r="C33" i="57"/>
  <c r="C34" i="57"/>
  <c r="C35" i="57"/>
  <c r="C36" i="57"/>
  <c r="C37" i="57"/>
  <c r="C38" i="57"/>
  <c r="C39" i="57"/>
  <c r="C40" i="57"/>
  <c r="C41" i="57"/>
  <c r="C42" i="57"/>
  <c r="C43" i="57"/>
  <c r="C304" i="57"/>
  <c r="C354" i="57"/>
  <c r="C44" i="57"/>
  <c r="C45" i="57"/>
  <c r="C46" i="57"/>
  <c r="C47" i="57"/>
  <c r="C48" i="57"/>
  <c r="C49" i="57"/>
  <c r="C50" i="57"/>
  <c r="C51" i="57"/>
  <c r="H17" i="57"/>
  <c r="H215" i="57"/>
  <c r="H15" i="57"/>
  <c r="H190" i="57"/>
  <c r="C61" i="57"/>
  <c r="C91" i="57"/>
  <c r="C116" i="57"/>
  <c r="C92" i="57"/>
  <c r="C62" i="57"/>
  <c r="C117" i="57"/>
  <c r="C93" i="57"/>
  <c r="C63" i="57"/>
  <c r="C118" i="57"/>
  <c r="C94" i="57"/>
  <c r="C64" i="57"/>
  <c r="C119" i="57"/>
  <c r="C95" i="57"/>
  <c r="C65" i="57"/>
  <c r="C120" i="57"/>
  <c r="C96" i="57"/>
  <c r="C66" i="57"/>
  <c r="C121" i="57"/>
  <c r="C97" i="57"/>
  <c r="C67" i="57"/>
  <c r="C122" i="57"/>
  <c r="C98" i="57"/>
  <c r="C68" i="57"/>
  <c r="C123" i="57"/>
  <c r="C99" i="57"/>
  <c r="C69" i="57"/>
  <c r="C124" i="57"/>
  <c r="C100" i="57"/>
  <c r="C70" i="57"/>
  <c r="C125" i="57"/>
  <c r="C101" i="57"/>
  <c r="C71" i="57"/>
  <c r="C126" i="57"/>
  <c r="C102" i="57"/>
  <c r="C72" i="57"/>
  <c r="C127" i="57"/>
  <c r="C103" i="57"/>
  <c r="C73" i="57"/>
  <c r="C128" i="57"/>
  <c r="C104" i="57"/>
  <c r="C74" i="57"/>
  <c r="C129" i="57"/>
  <c r="C105" i="57"/>
  <c r="C75" i="57"/>
  <c r="C130" i="57"/>
  <c r="C106" i="57"/>
  <c r="C76" i="57"/>
  <c r="C131" i="57"/>
  <c r="C107" i="57"/>
  <c r="C77" i="57"/>
  <c r="C132" i="57"/>
  <c r="C108" i="57"/>
  <c r="C78" i="57"/>
  <c r="C133" i="57"/>
  <c r="C109" i="57"/>
  <c r="C79" i="57"/>
  <c r="C134" i="57"/>
  <c r="C110" i="57"/>
  <c r="C80" i="57"/>
  <c r="C135" i="57"/>
  <c r="D91" i="57"/>
  <c r="D61" i="57"/>
  <c r="D116" i="57"/>
  <c r="D92" i="57"/>
  <c r="D62" i="57"/>
  <c r="D117" i="57"/>
  <c r="D93" i="57"/>
  <c r="D63" i="57"/>
  <c r="D118" i="57"/>
  <c r="D94" i="57"/>
  <c r="D64" i="57"/>
  <c r="D119" i="57"/>
  <c r="D95" i="57"/>
  <c r="D65" i="57"/>
  <c r="D120" i="57"/>
  <c r="D96" i="57"/>
  <c r="D66" i="57"/>
  <c r="D121" i="57"/>
  <c r="D97" i="57"/>
  <c r="D67" i="57"/>
  <c r="D122" i="57"/>
  <c r="D98" i="57"/>
  <c r="D68" i="57"/>
  <c r="D123" i="57"/>
  <c r="D99" i="57"/>
  <c r="D69" i="57"/>
  <c r="D124" i="57"/>
  <c r="D100" i="57"/>
  <c r="D70" i="57"/>
  <c r="D125" i="57"/>
  <c r="D101" i="57"/>
  <c r="D71" i="57"/>
  <c r="D126" i="57"/>
  <c r="D102" i="57"/>
  <c r="D72" i="57"/>
  <c r="D127" i="57"/>
  <c r="D103" i="57"/>
  <c r="D73" i="57"/>
  <c r="D128" i="57"/>
  <c r="D104" i="57"/>
  <c r="D74" i="57"/>
  <c r="D129" i="57"/>
  <c r="D105" i="57"/>
  <c r="D75" i="57"/>
  <c r="D130" i="57"/>
  <c r="D106" i="57"/>
  <c r="D76" i="57"/>
  <c r="D131" i="57"/>
  <c r="D107" i="57"/>
  <c r="D77" i="57"/>
  <c r="D132" i="57"/>
  <c r="D108" i="57"/>
  <c r="D78" i="57"/>
  <c r="D133" i="57"/>
  <c r="D109" i="57"/>
  <c r="D79" i="57"/>
  <c r="D134" i="57"/>
  <c r="D110" i="57"/>
  <c r="D80" i="57"/>
  <c r="D135" i="57"/>
  <c r="E91" i="57"/>
  <c r="E61" i="57"/>
  <c r="E116" i="57"/>
  <c r="L19" i="49"/>
  <c r="E92" i="57"/>
  <c r="E62" i="57"/>
  <c r="E117" i="57"/>
  <c r="E93" i="57"/>
  <c r="E63" i="57"/>
  <c r="E118" i="57"/>
  <c r="E94" i="57"/>
  <c r="E64" i="57"/>
  <c r="E119" i="57"/>
  <c r="E95" i="57"/>
  <c r="E65" i="57"/>
  <c r="E120" i="57"/>
  <c r="E96" i="57"/>
  <c r="E66" i="57"/>
  <c r="E121" i="57"/>
  <c r="E97" i="57"/>
  <c r="E67" i="57"/>
  <c r="E122" i="57"/>
  <c r="E98" i="57"/>
  <c r="E68" i="57"/>
  <c r="E123" i="57"/>
  <c r="E99" i="57"/>
  <c r="E69" i="57"/>
  <c r="E124" i="57"/>
  <c r="E100" i="57"/>
  <c r="E70" i="57"/>
  <c r="E125" i="57"/>
  <c r="E101" i="57"/>
  <c r="E71" i="57"/>
  <c r="E126" i="57"/>
  <c r="E102" i="57"/>
  <c r="E72" i="57"/>
  <c r="E127" i="57"/>
  <c r="E103" i="57"/>
  <c r="E73" i="57"/>
  <c r="E128" i="57"/>
  <c r="E104" i="57"/>
  <c r="E74" i="57"/>
  <c r="E129" i="57"/>
  <c r="E105" i="57"/>
  <c r="E75" i="57"/>
  <c r="E130" i="57"/>
  <c r="E106" i="57"/>
  <c r="E76" i="57"/>
  <c r="E131" i="57"/>
  <c r="E107" i="57"/>
  <c r="E77" i="57"/>
  <c r="E132" i="57"/>
  <c r="E108" i="57"/>
  <c r="E78" i="57"/>
  <c r="E133" i="57"/>
  <c r="E109" i="57"/>
  <c r="E79" i="57"/>
  <c r="E134" i="57"/>
  <c r="E110" i="57"/>
  <c r="E80" i="57"/>
  <c r="E135" i="57"/>
  <c r="F91" i="57"/>
  <c r="F61" i="57"/>
  <c r="F116" i="57"/>
  <c r="F92" i="57"/>
  <c r="F62" i="57"/>
  <c r="F117" i="57"/>
  <c r="F93" i="57"/>
  <c r="F63" i="57"/>
  <c r="F118" i="57"/>
  <c r="F94" i="57"/>
  <c r="F64" i="57"/>
  <c r="F119" i="57"/>
  <c r="F95" i="57"/>
  <c r="F65" i="57"/>
  <c r="F120" i="57"/>
  <c r="F96" i="57"/>
  <c r="F66" i="57"/>
  <c r="F121" i="57"/>
  <c r="F97" i="57"/>
  <c r="F67" i="57"/>
  <c r="F122" i="57"/>
  <c r="F98" i="57"/>
  <c r="F68" i="57"/>
  <c r="F123" i="57"/>
  <c r="F99" i="57"/>
  <c r="F69" i="57"/>
  <c r="F124" i="57"/>
  <c r="F100" i="57"/>
  <c r="F70" i="57"/>
  <c r="F125" i="57"/>
  <c r="F101" i="57"/>
  <c r="F71" i="57"/>
  <c r="F126" i="57"/>
  <c r="G101" i="57"/>
  <c r="G126" i="57"/>
  <c r="H126" i="57"/>
  <c r="F102" i="57"/>
  <c r="F72" i="57"/>
  <c r="F127" i="57"/>
  <c r="F103" i="57"/>
  <c r="F73" i="57"/>
  <c r="F128" i="57"/>
  <c r="F104" i="57"/>
  <c r="F74" i="57"/>
  <c r="F129" i="57"/>
  <c r="F105" i="57"/>
  <c r="F75" i="57"/>
  <c r="F130" i="57"/>
  <c r="F106" i="57"/>
  <c r="F76" i="57"/>
  <c r="F131" i="57"/>
  <c r="F107" i="57"/>
  <c r="F77" i="57"/>
  <c r="F132" i="57"/>
  <c r="F108" i="57"/>
  <c r="F78" i="57"/>
  <c r="F133" i="57"/>
  <c r="F109" i="57"/>
  <c r="F79" i="57"/>
  <c r="F134" i="57"/>
  <c r="F110" i="57"/>
  <c r="F80" i="57"/>
  <c r="F135" i="57"/>
  <c r="G91" i="57"/>
  <c r="G61" i="57"/>
  <c r="G116" i="57"/>
  <c r="G92" i="57"/>
  <c r="G62" i="57"/>
  <c r="G117" i="57"/>
  <c r="G93" i="57"/>
  <c r="G63" i="57"/>
  <c r="G118" i="57"/>
  <c r="G94" i="57"/>
  <c r="G64" i="57"/>
  <c r="G119" i="57"/>
  <c r="G95" i="57"/>
  <c r="G65" i="57"/>
  <c r="G120" i="57"/>
  <c r="G96" i="57"/>
  <c r="G66" i="57"/>
  <c r="G121" i="57"/>
  <c r="G97" i="57"/>
  <c r="G67" i="57"/>
  <c r="G122" i="57"/>
  <c r="G98" i="57"/>
  <c r="G68" i="57"/>
  <c r="G123" i="57"/>
  <c r="G99" i="57"/>
  <c r="G69" i="57"/>
  <c r="G124" i="57"/>
  <c r="G100" i="57"/>
  <c r="G70" i="57"/>
  <c r="G125" i="57"/>
  <c r="G71" i="57"/>
  <c r="G102" i="57"/>
  <c r="G72" i="57"/>
  <c r="G127" i="57"/>
  <c r="G103" i="57"/>
  <c r="G73" i="57"/>
  <c r="G128" i="57"/>
  <c r="G104" i="57"/>
  <c r="G74" i="57"/>
  <c r="G129" i="57"/>
  <c r="G105" i="57"/>
  <c r="G75" i="57"/>
  <c r="G130" i="57"/>
  <c r="G106" i="57"/>
  <c r="G76" i="57"/>
  <c r="G131" i="57"/>
  <c r="G107" i="57"/>
  <c r="G77" i="57"/>
  <c r="G132" i="57"/>
  <c r="G108" i="57"/>
  <c r="G78" i="57"/>
  <c r="G133" i="57"/>
  <c r="G109" i="57"/>
  <c r="G79" i="57"/>
  <c r="G134" i="57"/>
  <c r="G80" i="57"/>
  <c r="G135" i="57"/>
  <c r="D32" i="57"/>
  <c r="E32" i="57"/>
  <c r="F32" i="57"/>
  <c r="G32" i="57"/>
  <c r="C143" i="57"/>
  <c r="H143" i="57"/>
  <c r="H16" i="21"/>
  <c r="H240" i="21"/>
  <c r="C25" i="21"/>
  <c r="D25" i="21"/>
  <c r="E25" i="21"/>
  <c r="F25" i="21"/>
  <c r="G25" i="21"/>
  <c r="H25" i="21"/>
  <c r="C33" i="21"/>
  <c r="C34" i="21"/>
  <c r="C35" i="21"/>
  <c r="C36" i="21"/>
  <c r="C37" i="21"/>
  <c r="C38" i="21"/>
  <c r="C39" i="21"/>
  <c r="C40" i="21"/>
  <c r="C41" i="21"/>
  <c r="C42" i="21"/>
  <c r="C43" i="21"/>
  <c r="C304" i="21"/>
  <c r="C354" i="21"/>
  <c r="C44" i="21"/>
  <c r="C45" i="21"/>
  <c r="C46" i="21"/>
  <c r="C47" i="21"/>
  <c r="C48" i="21"/>
  <c r="C49" i="21"/>
  <c r="C50" i="21"/>
  <c r="C51" i="21"/>
  <c r="H17" i="21"/>
  <c r="H215" i="21"/>
  <c r="H15" i="21"/>
  <c r="H190" i="21"/>
  <c r="C61" i="21"/>
  <c r="C91" i="21"/>
  <c r="C116" i="21"/>
  <c r="C92" i="21"/>
  <c r="C62" i="21"/>
  <c r="C117" i="21"/>
  <c r="C93" i="21"/>
  <c r="C63" i="21"/>
  <c r="C118" i="21"/>
  <c r="C94" i="21"/>
  <c r="C64" i="21"/>
  <c r="C119" i="21"/>
  <c r="C95" i="21"/>
  <c r="C65" i="21"/>
  <c r="C120" i="21"/>
  <c r="C96" i="21"/>
  <c r="C66" i="21"/>
  <c r="C121" i="21"/>
  <c r="C97" i="21"/>
  <c r="C67" i="21"/>
  <c r="C122" i="21"/>
  <c r="C98" i="21"/>
  <c r="C68" i="21"/>
  <c r="C123" i="21"/>
  <c r="C99" i="21"/>
  <c r="C69" i="21"/>
  <c r="C124" i="21"/>
  <c r="C100" i="21"/>
  <c r="C70" i="21"/>
  <c r="C125" i="21"/>
  <c r="C101" i="21"/>
  <c r="C71" i="21"/>
  <c r="C126" i="21"/>
  <c r="C102" i="21"/>
  <c r="C72" i="21"/>
  <c r="C127" i="21"/>
  <c r="C103" i="21"/>
  <c r="C73" i="21"/>
  <c r="C128" i="21"/>
  <c r="C104" i="21"/>
  <c r="C74" i="21"/>
  <c r="C129" i="21"/>
  <c r="C105" i="21"/>
  <c r="C75" i="21"/>
  <c r="C130" i="21"/>
  <c r="C106" i="21"/>
  <c r="C76" i="21"/>
  <c r="C131" i="21"/>
  <c r="C107" i="21"/>
  <c r="C77" i="21"/>
  <c r="C132" i="21"/>
  <c r="C108" i="21"/>
  <c r="C78" i="21"/>
  <c r="C133" i="21"/>
  <c r="C109" i="21"/>
  <c r="C79" i="21"/>
  <c r="C134" i="21"/>
  <c r="C110" i="21"/>
  <c r="C80" i="21"/>
  <c r="C135" i="21"/>
  <c r="D91" i="21"/>
  <c r="D61" i="21"/>
  <c r="D116" i="21"/>
  <c r="D92" i="21"/>
  <c r="D62" i="21"/>
  <c r="D117" i="21"/>
  <c r="D93" i="21"/>
  <c r="D63" i="21"/>
  <c r="D118" i="21"/>
  <c r="D94" i="21"/>
  <c r="D64" i="21"/>
  <c r="D119" i="21"/>
  <c r="D95" i="21"/>
  <c r="D65" i="21"/>
  <c r="D120" i="21"/>
  <c r="D96" i="21"/>
  <c r="D66" i="21"/>
  <c r="D121" i="21"/>
  <c r="D97" i="21"/>
  <c r="D67" i="21"/>
  <c r="D122" i="21"/>
  <c r="D98" i="21"/>
  <c r="D68" i="21"/>
  <c r="D123" i="21"/>
  <c r="D99" i="21"/>
  <c r="D69" i="21"/>
  <c r="D124" i="21"/>
  <c r="D100" i="21"/>
  <c r="D70" i="21"/>
  <c r="D101" i="21"/>
  <c r="D71" i="21"/>
  <c r="D126" i="21"/>
  <c r="D102" i="21"/>
  <c r="D72" i="21"/>
  <c r="D127" i="21"/>
  <c r="D103" i="21"/>
  <c r="D73" i="21"/>
  <c r="D128" i="21"/>
  <c r="D104" i="21"/>
  <c r="D74" i="21"/>
  <c r="D129" i="21"/>
  <c r="D105" i="21"/>
  <c r="D75" i="21"/>
  <c r="D130" i="21"/>
  <c r="D106" i="21"/>
  <c r="D76" i="21"/>
  <c r="D107" i="21"/>
  <c r="D77" i="21"/>
  <c r="D132" i="21"/>
  <c r="D108" i="21"/>
  <c r="D78" i="21"/>
  <c r="D133" i="21"/>
  <c r="D109" i="21"/>
  <c r="D79" i="21"/>
  <c r="D134" i="21"/>
  <c r="D110" i="21"/>
  <c r="D80" i="21"/>
  <c r="D135" i="21"/>
  <c r="E91" i="21"/>
  <c r="E61" i="21"/>
  <c r="E92" i="21"/>
  <c r="E62" i="21"/>
  <c r="E117" i="21"/>
  <c r="E93" i="21"/>
  <c r="E63" i="21"/>
  <c r="E118" i="21"/>
  <c r="E94" i="21"/>
  <c r="E64" i="21"/>
  <c r="E119" i="21"/>
  <c r="E95" i="21"/>
  <c r="E65" i="21"/>
  <c r="E120" i="21"/>
  <c r="E96" i="21"/>
  <c r="E66" i="21"/>
  <c r="E121" i="21"/>
  <c r="E97" i="21"/>
  <c r="E67" i="21"/>
  <c r="E98" i="21"/>
  <c r="E68" i="21"/>
  <c r="E123" i="21"/>
  <c r="E99" i="21"/>
  <c r="E69" i="21"/>
  <c r="E124" i="21"/>
  <c r="E100" i="21"/>
  <c r="E70" i="21"/>
  <c r="E125" i="21"/>
  <c r="E101" i="21"/>
  <c r="E71" i="21"/>
  <c r="E126" i="21"/>
  <c r="E102" i="21"/>
  <c r="E72" i="21"/>
  <c r="E127" i="21"/>
  <c r="E103" i="21"/>
  <c r="E73" i="21"/>
  <c r="E104" i="21"/>
  <c r="E74" i="21"/>
  <c r="E129" i="21"/>
  <c r="E105" i="21"/>
  <c r="E75" i="21"/>
  <c r="E130" i="21"/>
  <c r="E106" i="21"/>
  <c r="E76" i="21"/>
  <c r="E131" i="21"/>
  <c r="E107" i="21"/>
  <c r="E77" i="21"/>
  <c r="E132" i="21"/>
  <c r="E108" i="21"/>
  <c r="E78" i="21"/>
  <c r="E133" i="21"/>
  <c r="E109" i="21"/>
  <c r="E79" i="21"/>
  <c r="E110" i="21"/>
  <c r="E80" i="21"/>
  <c r="E135" i="21"/>
  <c r="F91" i="21"/>
  <c r="F61" i="21"/>
  <c r="F116" i="21"/>
  <c r="F92" i="21"/>
  <c r="F62" i="21"/>
  <c r="F117" i="21"/>
  <c r="F93" i="21"/>
  <c r="F63" i="21"/>
  <c r="F118" i="21"/>
  <c r="F94" i="21"/>
  <c r="F64" i="21"/>
  <c r="F119" i="21"/>
  <c r="F95" i="21"/>
  <c r="F65" i="21"/>
  <c r="F96" i="21"/>
  <c r="F66" i="21"/>
  <c r="F121" i="21"/>
  <c r="G96" i="21"/>
  <c r="G121" i="21"/>
  <c r="H121" i="21"/>
  <c r="F97" i="21"/>
  <c r="F67" i="21"/>
  <c r="F122" i="21"/>
  <c r="F98" i="21"/>
  <c r="F68" i="21"/>
  <c r="F123" i="21"/>
  <c r="F99" i="21"/>
  <c r="F69" i="21"/>
  <c r="F124" i="21"/>
  <c r="F100" i="21"/>
  <c r="F70" i="21"/>
  <c r="F125" i="21"/>
  <c r="F101" i="21"/>
  <c r="F71" i="21"/>
  <c r="F102" i="21"/>
  <c r="F72" i="21"/>
  <c r="F127" i="21"/>
  <c r="G102" i="21"/>
  <c r="G127" i="21"/>
  <c r="H127" i="21"/>
  <c r="F103" i="21"/>
  <c r="F73" i="21"/>
  <c r="F128" i="21"/>
  <c r="F104" i="21"/>
  <c r="F74" i="21"/>
  <c r="F129" i="21"/>
  <c r="F105" i="21"/>
  <c r="F75" i="21"/>
  <c r="F130" i="21"/>
  <c r="F106" i="21"/>
  <c r="F76" i="21"/>
  <c r="F131" i="21"/>
  <c r="F107" i="21"/>
  <c r="F77" i="21"/>
  <c r="F132" i="21"/>
  <c r="F108" i="21"/>
  <c r="F78" i="21"/>
  <c r="F133" i="21"/>
  <c r="F109" i="21"/>
  <c r="F79" i="21"/>
  <c r="F134" i="21"/>
  <c r="F110" i="21"/>
  <c r="F80" i="21"/>
  <c r="F135" i="21"/>
  <c r="G91" i="21"/>
  <c r="G61" i="21"/>
  <c r="G116" i="21"/>
  <c r="G92" i="21"/>
  <c r="G62" i="21"/>
  <c r="G117" i="21"/>
  <c r="G93" i="21"/>
  <c r="G63" i="21"/>
  <c r="G118" i="21"/>
  <c r="G94" i="21"/>
  <c r="G64" i="21"/>
  <c r="G119" i="21"/>
  <c r="G95" i="21"/>
  <c r="G65" i="21"/>
  <c r="G120" i="21"/>
  <c r="G66" i="21"/>
  <c r="G97" i="21"/>
  <c r="G67" i="21"/>
  <c r="G122" i="21"/>
  <c r="G98" i="21"/>
  <c r="G68" i="21"/>
  <c r="G123" i="21"/>
  <c r="G99" i="21"/>
  <c r="G69" i="21"/>
  <c r="G124" i="21"/>
  <c r="G100" i="21"/>
  <c r="G70" i="21"/>
  <c r="G125" i="21"/>
  <c r="G101" i="21"/>
  <c r="G71" i="21"/>
  <c r="G126" i="21"/>
  <c r="G72" i="21"/>
  <c r="G103" i="21"/>
  <c r="G73" i="21"/>
  <c r="G128" i="21"/>
  <c r="G104" i="21"/>
  <c r="G74" i="21"/>
  <c r="G129" i="21"/>
  <c r="G105" i="21"/>
  <c r="G75" i="21"/>
  <c r="G130" i="21"/>
  <c r="G106" i="21"/>
  <c r="G76" i="21"/>
  <c r="G131" i="21"/>
  <c r="G107" i="21"/>
  <c r="G77" i="21"/>
  <c r="G132" i="21"/>
  <c r="G108" i="21"/>
  <c r="G78" i="21"/>
  <c r="G133" i="21"/>
  <c r="G109" i="21"/>
  <c r="G79" i="21"/>
  <c r="G134" i="21"/>
  <c r="G80" i="21"/>
  <c r="G135" i="21"/>
  <c r="D32" i="21"/>
  <c r="E32" i="21"/>
  <c r="D20" i="49"/>
  <c r="F32" i="21"/>
  <c r="G32" i="21"/>
  <c r="F20" i="49"/>
  <c r="F104" i="49" s="1"/>
  <c r="C143" i="21"/>
  <c r="H143" i="21"/>
  <c r="H16" i="22"/>
  <c r="H240" i="22"/>
  <c r="C25" i="22"/>
  <c r="D25" i="22"/>
  <c r="E25" i="22"/>
  <c r="F25" i="22"/>
  <c r="G25" i="22"/>
  <c r="H25" i="22"/>
  <c r="C33" i="22"/>
  <c r="C34" i="22"/>
  <c r="C35" i="22"/>
  <c r="C36" i="22"/>
  <c r="C37" i="22"/>
  <c r="C38" i="22"/>
  <c r="C39" i="22"/>
  <c r="C40" i="22"/>
  <c r="C41" i="22"/>
  <c r="C42" i="22"/>
  <c r="C43" i="22"/>
  <c r="C44" i="22"/>
  <c r="C45" i="22"/>
  <c r="C46" i="22"/>
  <c r="C47" i="22"/>
  <c r="C48" i="22"/>
  <c r="C49" i="22"/>
  <c r="C50" i="22"/>
  <c r="C51" i="22"/>
  <c r="H17" i="22"/>
  <c r="H215" i="22"/>
  <c r="H15" i="22"/>
  <c r="H190" i="22"/>
  <c r="C61" i="22"/>
  <c r="C91" i="22"/>
  <c r="C116" i="22" s="1"/>
  <c r="C92" i="22"/>
  <c r="C117" i="22" s="1"/>
  <c r="C62" i="22"/>
  <c r="C93" i="22"/>
  <c r="C118" i="22" s="1"/>
  <c r="C63" i="22"/>
  <c r="C94" i="22"/>
  <c r="C64" i="22"/>
  <c r="C95" i="22"/>
  <c r="C65" i="22"/>
  <c r="C120" i="22"/>
  <c r="C96" i="22"/>
  <c r="C121" i="22" s="1"/>
  <c r="C66" i="22"/>
  <c r="C97" i="22"/>
  <c r="C122" i="22" s="1"/>
  <c r="C67" i="22"/>
  <c r="C98" i="22"/>
  <c r="C68" i="22"/>
  <c r="C99" i="22"/>
  <c r="C69" i="22"/>
  <c r="C124" i="22"/>
  <c r="C100" i="22"/>
  <c r="C125" i="22" s="1"/>
  <c r="C70" i="22"/>
  <c r="C101" i="22"/>
  <c r="C126" i="22" s="1"/>
  <c r="C71" i="22"/>
  <c r="C102" i="22"/>
  <c r="C72" i="22"/>
  <c r="C103" i="22"/>
  <c r="C73" i="22"/>
  <c r="C128" i="22"/>
  <c r="C104" i="22"/>
  <c r="C129" i="22" s="1"/>
  <c r="C74" i="22"/>
  <c r="C105" i="22"/>
  <c r="C130" i="22" s="1"/>
  <c r="C75" i="22"/>
  <c r="C106" i="22"/>
  <c r="C76" i="22"/>
  <c r="C107" i="22"/>
  <c r="C77" i="22"/>
  <c r="C132" i="22"/>
  <c r="C108" i="22"/>
  <c r="C133" i="22" s="1"/>
  <c r="C78" i="22"/>
  <c r="C109" i="22"/>
  <c r="C134" i="22" s="1"/>
  <c r="C79" i="22"/>
  <c r="C110" i="22"/>
  <c r="C80" i="22"/>
  <c r="D91" i="22"/>
  <c r="D61" i="22"/>
  <c r="D116" i="22"/>
  <c r="D92" i="22"/>
  <c r="D117" i="22" s="1"/>
  <c r="D62" i="22"/>
  <c r="D93" i="22"/>
  <c r="D118" i="22" s="1"/>
  <c r="D63" i="22"/>
  <c r="D94" i="22"/>
  <c r="D64" i="22"/>
  <c r="D95" i="22"/>
  <c r="D65" i="22"/>
  <c r="D120" i="22"/>
  <c r="D96" i="22"/>
  <c r="D121" i="22" s="1"/>
  <c r="D66" i="22"/>
  <c r="D97" i="22"/>
  <c r="D122" i="22" s="1"/>
  <c r="D67" i="22"/>
  <c r="D98" i="22"/>
  <c r="D123" i="22" s="1"/>
  <c r="D68" i="22"/>
  <c r="D99" i="22"/>
  <c r="D69" i="22"/>
  <c r="D124" i="22"/>
  <c r="D100" i="22"/>
  <c r="D125" i="22" s="1"/>
  <c r="D70" i="22"/>
  <c r="D101" i="22"/>
  <c r="D126" i="22" s="1"/>
  <c r="D71" i="22"/>
  <c r="D102" i="22"/>
  <c r="D72" i="22"/>
  <c r="D103" i="22"/>
  <c r="D73" i="22"/>
  <c r="D128" i="22"/>
  <c r="D104" i="22"/>
  <c r="D129" i="22" s="1"/>
  <c r="D74" i="22"/>
  <c r="D105" i="22"/>
  <c r="D130" i="22" s="1"/>
  <c r="D75" i="22"/>
  <c r="D106" i="22"/>
  <c r="D131" i="22" s="1"/>
  <c r="D76" i="22"/>
  <c r="D107" i="22"/>
  <c r="D77" i="22"/>
  <c r="D132" i="22"/>
  <c r="D108" i="22"/>
  <c r="D133" i="22" s="1"/>
  <c r="D78" i="22"/>
  <c r="D109" i="22"/>
  <c r="D134" i="22" s="1"/>
  <c r="D79" i="22"/>
  <c r="D110" i="22"/>
  <c r="D80" i="22"/>
  <c r="E91" i="22"/>
  <c r="E61" i="22"/>
  <c r="E116" i="22"/>
  <c r="E92" i="22"/>
  <c r="E117" i="22" s="1"/>
  <c r="E62" i="22"/>
  <c r="E93" i="22"/>
  <c r="E118" i="22" s="1"/>
  <c r="E63" i="22"/>
  <c r="E94" i="22"/>
  <c r="E64" i="22"/>
  <c r="E95" i="22"/>
  <c r="E65" i="22"/>
  <c r="E120" i="22"/>
  <c r="E96" i="22"/>
  <c r="E121" i="22" s="1"/>
  <c r="E66" i="22"/>
  <c r="E97" i="22"/>
  <c r="E122" i="22" s="1"/>
  <c r="E67" i="22"/>
  <c r="E98" i="22"/>
  <c r="E123" i="22" s="1"/>
  <c r="E68" i="22"/>
  <c r="E99" i="22"/>
  <c r="E69" i="22"/>
  <c r="E124" i="22"/>
  <c r="E100" i="22"/>
  <c r="E125" i="22" s="1"/>
  <c r="E70" i="22"/>
  <c r="E101" i="22"/>
  <c r="E126" i="22" s="1"/>
  <c r="E71" i="22"/>
  <c r="E102" i="22"/>
  <c r="E127" i="22" s="1"/>
  <c r="E72" i="22"/>
  <c r="E103" i="22"/>
  <c r="E73" i="22"/>
  <c r="E128" i="22"/>
  <c r="E104" i="22"/>
  <c r="E129" i="22" s="1"/>
  <c r="E74" i="22"/>
  <c r="E105" i="22"/>
  <c r="E130" i="22" s="1"/>
  <c r="E75" i="22"/>
  <c r="E106" i="22"/>
  <c r="E131" i="22" s="1"/>
  <c r="E76" i="22"/>
  <c r="E107" i="22"/>
  <c r="E77" i="22"/>
  <c r="E132" i="22"/>
  <c r="E108" i="22"/>
  <c r="E133" i="22" s="1"/>
  <c r="E78" i="22"/>
  <c r="E109" i="22"/>
  <c r="E134" i="22" s="1"/>
  <c r="E79" i="22"/>
  <c r="E110" i="22"/>
  <c r="E135" i="22" s="1"/>
  <c r="E80" i="22"/>
  <c r="F91" i="22"/>
  <c r="F61" i="22"/>
  <c r="F116" i="22"/>
  <c r="F92" i="22"/>
  <c r="F117" i="22" s="1"/>
  <c r="F62" i="22"/>
  <c r="F93" i="22"/>
  <c r="F118" i="22" s="1"/>
  <c r="F63" i="22"/>
  <c r="F94" i="22"/>
  <c r="F64" i="22"/>
  <c r="F95" i="22"/>
  <c r="F65" i="22"/>
  <c r="F120" i="22"/>
  <c r="F96" i="22"/>
  <c r="F121" i="22" s="1"/>
  <c r="F66" i="22"/>
  <c r="F97" i="22"/>
  <c r="F122" i="22" s="1"/>
  <c r="F67" i="22"/>
  <c r="F98" i="22"/>
  <c r="F123" i="22" s="1"/>
  <c r="F68" i="22"/>
  <c r="F99" i="22"/>
  <c r="F69" i="22"/>
  <c r="F124" i="22"/>
  <c r="F100" i="22"/>
  <c r="F125" i="22" s="1"/>
  <c r="F70" i="22"/>
  <c r="F101" i="22"/>
  <c r="F126" i="22" s="1"/>
  <c r="F71" i="22"/>
  <c r="F102" i="22"/>
  <c r="F127" i="22" s="1"/>
  <c r="F72" i="22"/>
  <c r="F103" i="22"/>
  <c r="F73" i="22"/>
  <c r="F128" i="22"/>
  <c r="F104" i="22"/>
  <c r="F129" i="22" s="1"/>
  <c r="F74" i="22"/>
  <c r="F105" i="22"/>
  <c r="F130" i="22" s="1"/>
  <c r="F75" i="22"/>
  <c r="F106" i="22"/>
  <c r="F131" i="22" s="1"/>
  <c r="F76" i="22"/>
  <c r="F107" i="22"/>
  <c r="F77" i="22"/>
  <c r="F132" i="22"/>
  <c r="F108" i="22"/>
  <c r="F133" i="22" s="1"/>
  <c r="F78" i="22"/>
  <c r="F109" i="22"/>
  <c r="F134" i="22" s="1"/>
  <c r="F79" i="22"/>
  <c r="F110" i="22"/>
  <c r="F80" i="22"/>
  <c r="G91" i="22"/>
  <c r="G61" i="22"/>
  <c r="G116" i="22"/>
  <c r="G92" i="22"/>
  <c r="G117" i="22" s="1"/>
  <c r="G62" i="22"/>
  <c r="G93" i="22"/>
  <c r="G118" i="22" s="1"/>
  <c r="G63" i="22"/>
  <c r="G94" i="22"/>
  <c r="G119" i="22" s="1"/>
  <c r="G64" i="22"/>
  <c r="G95" i="22"/>
  <c r="G65" i="22"/>
  <c r="G120" i="22"/>
  <c r="G96" i="22"/>
  <c r="G121" i="22" s="1"/>
  <c r="G66" i="22"/>
  <c r="G97" i="22"/>
  <c r="G122" i="22" s="1"/>
  <c r="G67" i="22"/>
  <c r="G98" i="22"/>
  <c r="G68" i="22"/>
  <c r="G99" i="22"/>
  <c r="G69" i="22"/>
  <c r="G124" i="22"/>
  <c r="G100" i="22"/>
  <c r="G125" i="22" s="1"/>
  <c r="G70" i="22"/>
  <c r="G101" i="22"/>
  <c r="G126" i="22" s="1"/>
  <c r="G71" i="22"/>
  <c r="G102" i="22"/>
  <c r="G72" i="22"/>
  <c r="G103" i="22"/>
  <c r="G73" i="22"/>
  <c r="G128" i="22"/>
  <c r="G104" i="22"/>
  <c r="G129" i="22" s="1"/>
  <c r="G74" i="22"/>
  <c r="G105" i="22"/>
  <c r="G130" i="22" s="1"/>
  <c r="G75" i="22"/>
  <c r="G106" i="22"/>
  <c r="G76" i="22"/>
  <c r="G107" i="22"/>
  <c r="G77" i="22"/>
  <c r="G132" i="22"/>
  <c r="G108" i="22"/>
  <c r="G133" i="22" s="1"/>
  <c r="G78" i="22"/>
  <c r="G109" i="22"/>
  <c r="G134" i="22" s="1"/>
  <c r="G79" i="22"/>
  <c r="G80" i="22"/>
  <c r="G135" i="22"/>
  <c r="D32" i="22"/>
  <c r="E32" i="22"/>
  <c r="F32" i="22"/>
  <c r="G32" i="22"/>
  <c r="C143" i="22"/>
  <c r="H143" i="22"/>
  <c r="H16" i="62"/>
  <c r="H240" i="62"/>
  <c r="C25" i="62"/>
  <c r="D25" i="62"/>
  <c r="E25" i="62"/>
  <c r="F25" i="62"/>
  <c r="G25" i="62"/>
  <c r="H25" i="62"/>
  <c r="C33" i="62"/>
  <c r="C34" i="62"/>
  <c r="C35" i="62"/>
  <c r="C36" i="62"/>
  <c r="C37" i="62"/>
  <c r="C38" i="62"/>
  <c r="C39" i="62"/>
  <c r="C40" i="62"/>
  <c r="C41" i="62"/>
  <c r="C42" i="62"/>
  <c r="C43" i="62"/>
  <c r="C44" i="62"/>
  <c r="C45" i="62"/>
  <c r="C46" i="62"/>
  <c r="C47" i="62"/>
  <c r="C48" i="62"/>
  <c r="C49" i="62"/>
  <c r="C50" i="62"/>
  <c r="C51" i="62"/>
  <c r="H17" i="62"/>
  <c r="H215" i="62"/>
  <c r="H15" i="62"/>
  <c r="H190" i="62"/>
  <c r="C61" i="62"/>
  <c r="C116" i="62"/>
  <c r="C91" i="62"/>
  <c r="C92" i="62"/>
  <c r="C62" i="62"/>
  <c r="C117" i="62"/>
  <c r="C93" i="62"/>
  <c r="C63" i="62"/>
  <c r="C118" i="62"/>
  <c r="C94" i="62"/>
  <c r="C64" i="62"/>
  <c r="C119" i="62"/>
  <c r="C95" i="62"/>
  <c r="C120" i="62" s="1"/>
  <c r="C65" i="62"/>
  <c r="C96" i="62"/>
  <c r="C66" i="62"/>
  <c r="C121" i="62"/>
  <c r="C97" i="62"/>
  <c r="C67" i="62"/>
  <c r="C122" i="62"/>
  <c r="C98" i="62"/>
  <c r="C68" i="62"/>
  <c r="C123" i="62"/>
  <c r="C99" i="62"/>
  <c r="C124" i="62" s="1"/>
  <c r="C69" i="62"/>
  <c r="C100" i="62"/>
  <c r="C70" i="62"/>
  <c r="C125" i="62"/>
  <c r="C101" i="62"/>
  <c r="C71" i="62"/>
  <c r="C126" i="62"/>
  <c r="C102" i="62"/>
  <c r="C72" i="62"/>
  <c r="C127" i="62"/>
  <c r="C103" i="62"/>
  <c r="C128" i="62" s="1"/>
  <c r="C73" i="62"/>
  <c r="C104" i="62"/>
  <c r="C74" i="62"/>
  <c r="C129" i="62"/>
  <c r="C105" i="62"/>
  <c r="C75" i="62"/>
  <c r="C130" i="62"/>
  <c r="C106" i="62"/>
  <c r="C76" i="62"/>
  <c r="C131" i="62"/>
  <c r="H131" i="62" s="1"/>
  <c r="C107" i="62"/>
  <c r="C132" i="62" s="1"/>
  <c r="C77" i="62"/>
  <c r="C108" i="62"/>
  <c r="C78" i="62"/>
  <c r="C133" i="62"/>
  <c r="C109" i="62"/>
  <c r="C79" i="62"/>
  <c r="C134" i="62"/>
  <c r="C110" i="62"/>
  <c r="C80" i="62"/>
  <c r="C135" i="62"/>
  <c r="H135" i="62" s="1"/>
  <c r="D91" i="62"/>
  <c r="D116" i="62" s="1"/>
  <c r="D61" i="62"/>
  <c r="D92" i="62"/>
  <c r="D62" i="62"/>
  <c r="D117" i="62"/>
  <c r="D93" i="62"/>
  <c r="D63" i="62"/>
  <c r="D118" i="62"/>
  <c r="D94" i="62"/>
  <c r="D64" i="62"/>
  <c r="D119" i="62"/>
  <c r="D95" i="62"/>
  <c r="D120" i="62" s="1"/>
  <c r="D65" i="62"/>
  <c r="D96" i="62"/>
  <c r="D66" i="62"/>
  <c r="D121" i="62"/>
  <c r="D97" i="62"/>
  <c r="D67" i="62"/>
  <c r="D122" i="62"/>
  <c r="D98" i="62"/>
  <c r="D68" i="62"/>
  <c r="D123" i="62"/>
  <c r="D99" i="62"/>
  <c r="D124" i="62" s="1"/>
  <c r="D69" i="62"/>
  <c r="D100" i="62"/>
  <c r="D70" i="62"/>
  <c r="D125" i="62"/>
  <c r="D101" i="62"/>
  <c r="D71" i="62"/>
  <c r="D126" i="62"/>
  <c r="D102" i="62"/>
  <c r="D72" i="62"/>
  <c r="D127" i="62"/>
  <c r="D103" i="62"/>
  <c r="D128" i="62" s="1"/>
  <c r="D73" i="62"/>
  <c r="D104" i="62"/>
  <c r="D74" i="62"/>
  <c r="D129" i="62"/>
  <c r="D105" i="62"/>
  <c r="D75" i="62"/>
  <c r="D130" i="62"/>
  <c r="D106" i="62"/>
  <c r="D76" i="62"/>
  <c r="D131" i="62"/>
  <c r="D107" i="62"/>
  <c r="D132" i="62" s="1"/>
  <c r="D77" i="62"/>
  <c r="D108" i="62"/>
  <c r="D78" i="62"/>
  <c r="D133" i="62"/>
  <c r="D109" i="62"/>
  <c r="D79" i="62"/>
  <c r="D134" i="62"/>
  <c r="D110" i="62"/>
  <c r="D80" i="62"/>
  <c r="D135" i="62"/>
  <c r="E91" i="62"/>
  <c r="E116" i="62" s="1"/>
  <c r="L22" i="49" s="1"/>
  <c r="E61" i="62"/>
  <c r="E92" i="62"/>
  <c r="E62" i="62"/>
  <c r="E117" i="62"/>
  <c r="E93" i="62"/>
  <c r="E63" i="62"/>
  <c r="E118" i="62"/>
  <c r="E94" i="62"/>
  <c r="E64" i="62"/>
  <c r="E119" i="62"/>
  <c r="E95" i="62"/>
  <c r="E120" i="62" s="1"/>
  <c r="E65" i="62"/>
  <c r="E96" i="62"/>
  <c r="E66" i="62"/>
  <c r="E121" i="62"/>
  <c r="E97" i="62"/>
  <c r="E67" i="62"/>
  <c r="E122" i="62"/>
  <c r="E98" i="62"/>
  <c r="E68" i="62"/>
  <c r="E123" i="62"/>
  <c r="E99" i="62"/>
  <c r="E124" i="62" s="1"/>
  <c r="E69" i="62"/>
  <c r="E100" i="62"/>
  <c r="E70" i="62"/>
  <c r="E125" i="62"/>
  <c r="E101" i="62"/>
  <c r="E71" i="62"/>
  <c r="E126" i="62"/>
  <c r="E102" i="62"/>
  <c r="E72" i="62"/>
  <c r="E127" i="62"/>
  <c r="E103" i="62"/>
  <c r="E128" i="62" s="1"/>
  <c r="E73" i="62"/>
  <c r="E104" i="62"/>
  <c r="E74" i="62"/>
  <c r="E129" i="62"/>
  <c r="E105" i="62"/>
  <c r="E75" i="62"/>
  <c r="E130" i="62"/>
  <c r="E106" i="62"/>
  <c r="E76" i="62"/>
  <c r="E131" i="62"/>
  <c r="E107" i="62"/>
  <c r="E132" i="62" s="1"/>
  <c r="E77" i="62"/>
  <c r="E108" i="62"/>
  <c r="E78" i="62"/>
  <c r="E133" i="62"/>
  <c r="E109" i="62"/>
  <c r="E79" i="62"/>
  <c r="E134" i="62"/>
  <c r="E110" i="62"/>
  <c r="E80" i="62"/>
  <c r="E135" i="62"/>
  <c r="F91" i="62"/>
  <c r="F116" i="62" s="1"/>
  <c r="F61" i="62"/>
  <c r="F92" i="62"/>
  <c r="F62" i="62"/>
  <c r="F117" i="62"/>
  <c r="F93" i="62"/>
  <c r="F63" i="62"/>
  <c r="F118" i="62"/>
  <c r="F94" i="62"/>
  <c r="F64" i="62"/>
  <c r="F119" i="62"/>
  <c r="F95" i="62"/>
  <c r="F120" i="62" s="1"/>
  <c r="F65" i="62"/>
  <c r="F96" i="62"/>
  <c r="F66" i="62"/>
  <c r="F121" i="62"/>
  <c r="F97" i="62"/>
  <c r="F67" i="62"/>
  <c r="F122" i="62"/>
  <c r="F98" i="62"/>
  <c r="F68" i="62"/>
  <c r="F123" i="62"/>
  <c r="F99" i="62"/>
  <c r="F124" i="62" s="1"/>
  <c r="F69" i="62"/>
  <c r="F100" i="62"/>
  <c r="F70" i="62"/>
  <c r="F125" i="62"/>
  <c r="F101" i="62"/>
  <c r="F126" i="62" s="1"/>
  <c r="H126" i="62" s="1"/>
  <c r="F71" i="62"/>
  <c r="F102" i="62"/>
  <c r="F72" i="62"/>
  <c r="F127" i="62"/>
  <c r="F103" i="62"/>
  <c r="F128" i="62" s="1"/>
  <c r="F73" i="62"/>
  <c r="F104" i="62"/>
  <c r="F74" i="62"/>
  <c r="F129" i="62"/>
  <c r="F105" i="62"/>
  <c r="F130" i="62" s="1"/>
  <c r="H130" i="62" s="1"/>
  <c r="F75" i="62"/>
  <c r="F106" i="62"/>
  <c r="F76" i="62"/>
  <c r="F131" i="62"/>
  <c r="F107" i="62"/>
  <c r="F132" i="62" s="1"/>
  <c r="F77" i="62"/>
  <c r="F108" i="62"/>
  <c r="F78" i="62"/>
  <c r="F133" i="62"/>
  <c r="F109" i="62"/>
  <c r="F134" i="62" s="1"/>
  <c r="F79" i="62"/>
  <c r="F110" i="62"/>
  <c r="F80" i="62"/>
  <c r="F135" i="62"/>
  <c r="G91" i="62"/>
  <c r="G116" i="62" s="1"/>
  <c r="G61" i="62"/>
  <c r="G92" i="62"/>
  <c r="G62" i="62"/>
  <c r="G117" i="62"/>
  <c r="G93" i="62"/>
  <c r="G118" i="62" s="1"/>
  <c r="H118" i="62" s="1"/>
  <c r="G63" i="62"/>
  <c r="G94" i="62"/>
  <c r="G64" i="62"/>
  <c r="G119" i="62"/>
  <c r="G95" i="62"/>
  <c r="G120" i="62" s="1"/>
  <c r="G65" i="62"/>
  <c r="G96" i="62"/>
  <c r="G66" i="62"/>
  <c r="G121" i="62"/>
  <c r="G97" i="62"/>
  <c r="G122" i="62" s="1"/>
  <c r="H122" i="62" s="1"/>
  <c r="G67" i="62"/>
  <c r="G98" i="62"/>
  <c r="G68" i="62"/>
  <c r="G123" i="62"/>
  <c r="G99" i="62"/>
  <c r="G124" i="62" s="1"/>
  <c r="G69" i="62"/>
  <c r="G100" i="62"/>
  <c r="G70" i="62"/>
  <c r="G125" i="62"/>
  <c r="G101" i="62"/>
  <c r="G126" i="62" s="1"/>
  <c r="G71" i="62"/>
  <c r="G102" i="62"/>
  <c r="G72" i="62"/>
  <c r="G127" i="62"/>
  <c r="G103" i="62"/>
  <c r="G128" i="62" s="1"/>
  <c r="G73" i="62"/>
  <c r="G104" i="62"/>
  <c r="G74" i="62"/>
  <c r="G129" i="62"/>
  <c r="G105" i="62"/>
  <c r="G130" i="62" s="1"/>
  <c r="G75" i="62"/>
  <c r="G106" i="62"/>
  <c r="G76" i="62"/>
  <c r="G131" i="62"/>
  <c r="G107" i="62"/>
  <c r="G132" i="62" s="1"/>
  <c r="G77" i="62"/>
  <c r="G108" i="62"/>
  <c r="G78" i="62"/>
  <c r="G133" i="62"/>
  <c r="G109" i="62"/>
  <c r="G134" i="62" s="1"/>
  <c r="G79" i="62"/>
  <c r="G80" i="62"/>
  <c r="G135" i="62"/>
  <c r="D32" i="62"/>
  <c r="E32" i="62"/>
  <c r="F32" i="62"/>
  <c r="G32" i="62"/>
  <c r="G293" i="62"/>
  <c r="G343" i="62"/>
  <c r="C143" i="62"/>
  <c r="H143" i="62"/>
  <c r="H16" i="23"/>
  <c r="H240" i="23"/>
  <c r="C25" i="23"/>
  <c r="D25" i="23"/>
  <c r="E25" i="23"/>
  <c r="F25" i="23"/>
  <c r="G25" i="23"/>
  <c r="H25" i="23"/>
  <c r="C33" i="23"/>
  <c r="C34" i="23"/>
  <c r="C35" i="23"/>
  <c r="C36" i="23"/>
  <c r="C37" i="23"/>
  <c r="C38" i="23"/>
  <c r="C39" i="23"/>
  <c r="C40" i="23"/>
  <c r="C41" i="23"/>
  <c r="C42" i="23"/>
  <c r="C43" i="23"/>
  <c r="C44" i="23"/>
  <c r="C45" i="23"/>
  <c r="C46" i="23"/>
  <c r="C47" i="23"/>
  <c r="C48" i="23"/>
  <c r="C49" i="23"/>
  <c r="C50" i="23"/>
  <c r="C51" i="23"/>
  <c r="H17" i="23"/>
  <c r="H215" i="23"/>
  <c r="H15" i="23"/>
  <c r="H190" i="23"/>
  <c r="C61" i="23"/>
  <c r="C91" i="23"/>
  <c r="C92" i="23"/>
  <c r="C117" i="23" s="1"/>
  <c r="C62" i="23"/>
  <c r="C93" i="23"/>
  <c r="C118" i="23" s="1"/>
  <c r="C63" i="23"/>
  <c r="C94" i="23"/>
  <c r="C119" i="23" s="1"/>
  <c r="C64" i="23"/>
  <c r="C95" i="23"/>
  <c r="C120" i="23" s="1"/>
  <c r="C65" i="23"/>
  <c r="C96" i="23"/>
  <c r="C121" i="23" s="1"/>
  <c r="C66" i="23"/>
  <c r="C97" i="23"/>
  <c r="C122" i="23" s="1"/>
  <c r="C67" i="23"/>
  <c r="C98" i="23"/>
  <c r="C68" i="23"/>
  <c r="C123" i="23"/>
  <c r="C99" i="23"/>
  <c r="C124" i="23" s="1"/>
  <c r="C69" i="23"/>
  <c r="C100" i="23"/>
  <c r="C125" i="23" s="1"/>
  <c r="C70" i="23"/>
  <c r="C101" i="23"/>
  <c r="C126" i="23" s="1"/>
  <c r="C71" i="23"/>
  <c r="C102" i="23"/>
  <c r="C127" i="23" s="1"/>
  <c r="C72" i="23"/>
  <c r="C103" i="23"/>
  <c r="C128" i="23" s="1"/>
  <c r="C73" i="23"/>
  <c r="C104" i="23"/>
  <c r="C129" i="23" s="1"/>
  <c r="C74" i="23"/>
  <c r="C105" i="23"/>
  <c r="C130" i="23" s="1"/>
  <c r="C75" i="23"/>
  <c r="C106" i="23"/>
  <c r="C131" i="23" s="1"/>
  <c r="C76" i="23"/>
  <c r="C107" i="23"/>
  <c r="C132" i="23" s="1"/>
  <c r="C77" i="23"/>
  <c r="C108" i="23"/>
  <c r="C133" i="23" s="1"/>
  <c r="C78" i="23"/>
  <c r="C109" i="23"/>
  <c r="C134" i="23" s="1"/>
  <c r="C79" i="23"/>
  <c r="C110" i="23"/>
  <c r="C135" i="23" s="1"/>
  <c r="C80" i="23"/>
  <c r="D91" i="23"/>
  <c r="D116" i="23" s="1"/>
  <c r="K23" i="49" s="1"/>
  <c r="D61" i="23"/>
  <c r="D92" i="23"/>
  <c r="D117" i="23" s="1"/>
  <c r="D62" i="23"/>
  <c r="D93" i="23"/>
  <c r="D118" i="23" s="1"/>
  <c r="D63" i="23"/>
  <c r="D94" i="23"/>
  <c r="D119" i="23" s="1"/>
  <c r="D64" i="23"/>
  <c r="D95" i="23"/>
  <c r="D120" i="23" s="1"/>
  <c r="D65" i="23"/>
  <c r="D96" i="23"/>
  <c r="D121" i="23" s="1"/>
  <c r="D66" i="23"/>
  <c r="D97" i="23"/>
  <c r="D122" i="23" s="1"/>
  <c r="D67" i="23"/>
  <c r="D98" i="23"/>
  <c r="D123" i="23" s="1"/>
  <c r="D68" i="23"/>
  <c r="D99" i="23"/>
  <c r="D124" i="23" s="1"/>
  <c r="D69" i="23"/>
  <c r="D100" i="23"/>
  <c r="D125" i="23" s="1"/>
  <c r="D70" i="23"/>
  <c r="D101" i="23"/>
  <c r="D126" i="23" s="1"/>
  <c r="D71" i="23"/>
  <c r="D102" i="23"/>
  <c r="D127" i="23" s="1"/>
  <c r="D72" i="23"/>
  <c r="D103" i="23"/>
  <c r="D128" i="23" s="1"/>
  <c r="D73" i="23"/>
  <c r="D104" i="23"/>
  <c r="D129" i="23" s="1"/>
  <c r="D74" i="23"/>
  <c r="D105" i="23"/>
  <c r="D130" i="23" s="1"/>
  <c r="D75" i="23"/>
  <c r="D106" i="23"/>
  <c r="D131" i="23" s="1"/>
  <c r="D76" i="23"/>
  <c r="D107" i="23"/>
  <c r="D132" i="23" s="1"/>
  <c r="D77" i="23"/>
  <c r="D108" i="23"/>
  <c r="D133" i="23" s="1"/>
  <c r="D78" i="23"/>
  <c r="D109" i="23"/>
  <c r="D134" i="23" s="1"/>
  <c r="D79" i="23"/>
  <c r="D110" i="23"/>
  <c r="D135" i="23" s="1"/>
  <c r="D80" i="23"/>
  <c r="E91" i="23"/>
  <c r="E116" i="23" s="1"/>
  <c r="E61" i="23"/>
  <c r="E92" i="23"/>
  <c r="E62" i="23"/>
  <c r="E93" i="23"/>
  <c r="E118" i="23" s="1"/>
  <c r="E63" i="23"/>
  <c r="E94" i="23"/>
  <c r="E119" i="23" s="1"/>
  <c r="E64" i="23"/>
  <c r="E95" i="23"/>
  <c r="E120" i="23" s="1"/>
  <c r="E65" i="23"/>
  <c r="E96" i="23"/>
  <c r="E121" i="23" s="1"/>
  <c r="E66" i="23"/>
  <c r="E97" i="23"/>
  <c r="E67" i="23"/>
  <c r="E98" i="23"/>
  <c r="E123" i="23" s="1"/>
  <c r="E68" i="23"/>
  <c r="E99" i="23"/>
  <c r="E124" i="23" s="1"/>
  <c r="E69" i="23"/>
  <c r="E100" i="23"/>
  <c r="E125" i="23" s="1"/>
  <c r="E70" i="23"/>
  <c r="E101" i="23"/>
  <c r="E126" i="23" s="1"/>
  <c r="E71" i="23"/>
  <c r="E102" i="23"/>
  <c r="E127" i="23" s="1"/>
  <c r="E72" i="23"/>
  <c r="E103" i="23"/>
  <c r="E73" i="23"/>
  <c r="E104" i="23"/>
  <c r="E129" i="23" s="1"/>
  <c r="E74" i="23"/>
  <c r="E105" i="23"/>
  <c r="E130" i="23" s="1"/>
  <c r="E75" i="23"/>
  <c r="E106" i="23"/>
  <c r="E131" i="23" s="1"/>
  <c r="E76" i="23"/>
  <c r="E107" i="23"/>
  <c r="E132" i="23" s="1"/>
  <c r="E77" i="23"/>
  <c r="E108" i="23"/>
  <c r="E133" i="23" s="1"/>
  <c r="E78" i="23"/>
  <c r="E109" i="23"/>
  <c r="E134" i="23" s="1"/>
  <c r="E79" i="23"/>
  <c r="E110" i="23"/>
  <c r="E135" i="23" s="1"/>
  <c r="E80" i="23"/>
  <c r="F91" i="23"/>
  <c r="F116" i="23" s="1"/>
  <c r="M23" i="49" s="1"/>
  <c r="F61" i="23"/>
  <c r="F92" i="23"/>
  <c r="F117" i="23" s="1"/>
  <c r="F62" i="23"/>
  <c r="F93" i="23"/>
  <c r="F118" i="23" s="1"/>
  <c r="F63" i="23"/>
  <c r="F94" i="23"/>
  <c r="F119" i="23" s="1"/>
  <c r="F64" i="23"/>
  <c r="F95" i="23"/>
  <c r="F120" i="23" s="1"/>
  <c r="F65" i="23"/>
  <c r="F96" i="23"/>
  <c r="F121" i="23" s="1"/>
  <c r="F66" i="23"/>
  <c r="F97" i="23"/>
  <c r="F122" i="23" s="1"/>
  <c r="F67" i="23"/>
  <c r="F98" i="23"/>
  <c r="F123" i="23" s="1"/>
  <c r="F68" i="23"/>
  <c r="F99" i="23"/>
  <c r="F124" i="23" s="1"/>
  <c r="F69" i="23"/>
  <c r="F100" i="23"/>
  <c r="F125" i="23" s="1"/>
  <c r="F70" i="23"/>
  <c r="F101" i="23"/>
  <c r="F126" i="23" s="1"/>
  <c r="F71" i="23"/>
  <c r="F102" i="23"/>
  <c r="F127" i="23" s="1"/>
  <c r="F72" i="23"/>
  <c r="F103" i="23"/>
  <c r="F128" i="23" s="1"/>
  <c r="F73" i="23"/>
  <c r="F104" i="23"/>
  <c r="F129" i="23" s="1"/>
  <c r="F74" i="23"/>
  <c r="F105" i="23"/>
  <c r="F130" i="23" s="1"/>
  <c r="F75" i="23"/>
  <c r="F106" i="23"/>
  <c r="F131" i="23" s="1"/>
  <c r="F76" i="23"/>
  <c r="F107" i="23"/>
  <c r="F132" i="23" s="1"/>
  <c r="F77" i="23"/>
  <c r="F108" i="23"/>
  <c r="F133" i="23" s="1"/>
  <c r="F78" i="23"/>
  <c r="F109" i="23"/>
  <c r="F134" i="23" s="1"/>
  <c r="F79" i="23"/>
  <c r="F110" i="23"/>
  <c r="F135" i="23" s="1"/>
  <c r="F80" i="23"/>
  <c r="G91" i="23"/>
  <c r="G116" i="23" s="1"/>
  <c r="N23" i="49" s="1"/>
  <c r="G61" i="23"/>
  <c r="G92" i="23"/>
  <c r="G117" i="23" s="1"/>
  <c r="G62" i="23"/>
  <c r="G93" i="23"/>
  <c r="G118" i="23" s="1"/>
  <c r="G63" i="23"/>
  <c r="G94" i="23"/>
  <c r="G119" i="23" s="1"/>
  <c r="G64" i="23"/>
  <c r="G95" i="23"/>
  <c r="G120" i="23" s="1"/>
  <c r="G65" i="23"/>
  <c r="G96" i="23"/>
  <c r="G121" i="23" s="1"/>
  <c r="G66" i="23"/>
  <c r="G97" i="23"/>
  <c r="G122" i="23" s="1"/>
  <c r="G67" i="23"/>
  <c r="G98" i="23"/>
  <c r="G123" i="23" s="1"/>
  <c r="G68" i="23"/>
  <c r="G99" i="23"/>
  <c r="G124" i="23" s="1"/>
  <c r="G69" i="23"/>
  <c r="G100" i="23"/>
  <c r="G125" i="23" s="1"/>
  <c r="G70" i="23"/>
  <c r="G101" i="23"/>
  <c r="G126" i="23" s="1"/>
  <c r="G71" i="23"/>
  <c r="G102" i="23"/>
  <c r="G127" i="23" s="1"/>
  <c r="G72" i="23"/>
  <c r="G103" i="23"/>
  <c r="G128" i="23" s="1"/>
  <c r="G73" i="23"/>
  <c r="G104" i="23"/>
  <c r="G129" i="23" s="1"/>
  <c r="G74" i="23"/>
  <c r="G105" i="23"/>
  <c r="G130" i="23" s="1"/>
  <c r="G75" i="23"/>
  <c r="G106" i="23"/>
  <c r="G131" i="23" s="1"/>
  <c r="G76" i="23"/>
  <c r="G107" i="23"/>
  <c r="G132" i="23" s="1"/>
  <c r="G77" i="23"/>
  <c r="G108" i="23"/>
  <c r="G133" i="23" s="1"/>
  <c r="G78" i="23"/>
  <c r="G109" i="23"/>
  <c r="G134" i="23" s="1"/>
  <c r="G79" i="23"/>
  <c r="G80" i="23"/>
  <c r="G135" i="23"/>
  <c r="D32" i="23"/>
  <c r="E32" i="23"/>
  <c r="F32" i="23"/>
  <c r="G32" i="23"/>
  <c r="C143" i="23"/>
  <c r="H143" i="23"/>
  <c r="H16" i="24"/>
  <c r="H240" i="24"/>
  <c r="C25" i="24"/>
  <c r="D25" i="24"/>
  <c r="E25" i="24"/>
  <c r="F25" i="24"/>
  <c r="G25" i="24"/>
  <c r="H25" i="24"/>
  <c r="C33" i="24"/>
  <c r="C34" i="24"/>
  <c r="C35" i="24"/>
  <c r="C36" i="24"/>
  <c r="C37" i="24"/>
  <c r="C38" i="24"/>
  <c r="C39" i="24"/>
  <c r="C40" i="24"/>
  <c r="C41" i="24"/>
  <c r="C42" i="24"/>
  <c r="C43" i="24"/>
  <c r="C44" i="24"/>
  <c r="C45" i="24"/>
  <c r="C46" i="24"/>
  <c r="C47" i="24"/>
  <c r="C48" i="24"/>
  <c r="C49" i="24"/>
  <c r="C50" i="24"/>
  <c r="C51" i="24"/>
  <c r="H17" i="24"/>
  <c r="H215" i="24"/>
  <c r="H15" i="24"/>
  <c r="H190" i="24"/>
  <c r="C61" i="24"/>
  <c r="C91" i="24"/>
  <c r="C116" i="24"/>
  <c r="C92" i="24"/>
  <c r="C62" i="24"/>
  <c r="C117" i="24"/>
  <c r="C93" i="24"/>
  <c r="C63" i="24"/>
  <c r="C94" i="24"/>
  <c r="C64" i="24"/>
  <c r="C119" i="24"/>
  <c r="C95" i="24"/>
  <c r="C65" i="24"/>
  <c r="C120" i="24"/>
  <c r="C96" i="24"/>
  <c r="C66" i="24"/>
  <c r="C121" i="24"/>
  <c r="C97" i="24"/>
  <c r="C67" i="24"/>
  <c r="C122" i="24"/>
  <c r="C98" i="24"/>
  <c r="C68" i="24"/>
  <c r="C123" i="24"/>
  <c r="C99" i="24"/>
  <c r="C69" i="24"/>
  <c r="C124" i="24"/>
  <c r="C100" i="24"/>
  <c r="C70" i="24"/>
  <c r="C125" i="24"/>
  <c r="C101" i="24"/>
  <c r="C71" i="24"/>
  <c r="C126" i="24"/>
  <c r="C102" i="24"/>
  <c r="C72" i="24"/>
  <c r="C127" i="24"/>
  <c r="C103" i="24"/>
  <c r="C73" i="24"/>
  <c r="C128" i="24"/>
  <c r="C104" i="24"/>
  <c r="C74" i="24"/>
  <c r="C129" i="24"/>
  <c r="C105" i="24"/>
  <c r="C75" i="24"/>
  <c r="C130" i="24"/>
  <c r="C106" i="24"/>
  <c r="C76" i="24"/>
  <c r="C131" i="24"/>
  <c r="C107" i="24"/>
  <c r="C77" i="24"/>
  <c r="C132" i="24"/>
  <c r="C108" i="24"/>
  <c r="C78" i="24"/>
  <c r="C133" i="24"/>
  <c r="C109" i="24"/>
  <c r="C79" i="24"/>
  <c r="C134" i="24"/>
  <c r="C110" i="24"/>
  <c r="C80" i="24"/>
  <c r="C135" i="24"/>
  <c r="D91" i="24"/>
  <c r="D61" i="24"/>
  <c r="D116" i="24"/>
  <c r="K24" i="49"/>
  <c r="D92" i="24"/>
  <c r="D62" i="24"/>
  <c r="D117" i="24"/>
  <c r="D93" i="24"/>
  <c r="D63" i="24"/>
  <c r="D118" i="24"/>
  <c r="D94" i="24"/>
  <c r="D64" i="24"/>
  <c r="D119" i="24"/>
  <c r="D95" i="24"/>
  <c r="D65" i="24"/>
  <c r="D120" i="24"/>
  <c r="D96" i="24"/>
  <c r="D66" i="24"/>
  <c r="D121" i="24"/>
  <c r="D97" i="24"/>
  <c r="D67" i="24"/>
  <c r="D122" i="24"/>
  <c r="E97" i="24"/>
  <c r="E122" i="24"/>
  <c r="F97" i="24"/>
  <c r="F122" i="24"/>
  <c r="G97" i="24"/>
  <c r="G122" i="24"/>
  <c r="H122" i="24"/>
  <c r="D98" i="24"/>
  <c r="D68" i="24"/>
  <c r="D123" i="24"/>
  <c r="D99" i="24"/>
  <c r="D69" i="24"/>
  <c r="D124" i="24"/>
  <c r="D100" i="24"/>
  <c r="D70" i="24"/>
  <c r="D125" i="24"/>
  <c r="D101" i="24"/>
  <c r="D71" i="24"/>
  <c r="D126" i="24"/>
  <c r="D102" i="24"/>
  <c r="D72" i="24"/>
  <c r="D127" i="24"/>
  <c r="D103" i="24"/>
  <c r="D73" i="24"/>
  <c r="D128" i="24"/>
  <c r="D104" i="24"/>
  <c r="D74" i="24"/>
  <c r="D129" i="24"/>
  <c r="D105" i="24"/>
  <c r="D75" i="24"/>
  <c r="D130" i="24"/>
  <c r="D106" i="24"/>
  <c r="D76" i="24"/>
  <c r="D131" i="24"/>
  <c r="D107" i="24"/>
  <c r="D77" i="24"/>
  <c r="D132" i="24"/>
  <c r="D108" i="24"/>
  <c r="D78" i="24"/>
  <c r="D133" i="24"/>
  <c r="D109" i="24"/>
  <c r="D79" i="24"/>
  <c r="D134" i="24"/>
  <c r="D110" i="24"/>
  <c r="D80" i="24"/>
  <c r="D135" i="24"/>
  <c r="E91" i="24"/>
  <c r="E61" i="24"/>
  <c r="E116" i="24"/>
  <c r="E92" i="24"/>
  <c r="E62" i="24"/>
  <c r="E117" i="24"/>
  <c r="E93" i="24"/>
  <c r="E63" i="24"/>
  <c r="E118" i="24"/>
  <c r="E94" i="24"/>
  <c r="E64" i="24"/>
  <c r="E119" i="24"/>
  <c r="E95" i="24"/>
  <c r="E65" i="24"/>
  <c r="E120" i="24"/>
  <c r="E96" i="24"/>
  <c r="E66" i="24"/>
  <c r="E121" i="24"/>
  <c r="E67" i="24"/>
  <c r="E98" i="24"/>
  <c r="E68" i="24"/>
  <c r="E123" i="24"/>
  <c r="E99" i="24"/>
  <c r="E69" i="24"/>
  <c r="E124" i="24"/>
  <c r="E100" i="24"/>
  <c r="E70" i="24"/>
  <c r="E125" i="24"/>
  <c r="E101" i="24"/>
  <c r="E71" i="24"/>
  <c r="E126" i="24"/>
  <c r="E102" i="24"/>
  <c r="E72" i="24"/>
  <c r="E127" i="24"/>
  <c r="E103" i="24"/>
  <c r="E73" i="24"/>
  <c r="E128" i="24"/>
  <c r="E104" i="24"/>
  <c r="E74" i="24"/>
  <c r="E129" i="24"/>
  <c r="E105" i="24"/>
  <c r="E75" i="24"/>
  <c r="E130" i="24"/>
  <c r="E106" i="24"/>
  <c r="E76" i="24"/>
  <c r="E131" i="24"/>
  <c r="E107" i="24"/>
  <c r="E77" i="24"/>
  <c r="E132" i="24"/>
  <c r="E108" i="24"/>
  <c r="E78" i="24"/>
  <c r="E133" i="24"/>
  <c r="E109" i="24"/>
  <c r="E79" i="24"/>
  <c r="E134" i="24"/>
  <c r="E110" i="24"/>
  <c r="E80" i="24"/>
  <c r="E135" i="24"/>
  <c r="F91" i="24"/>
  <c r="F61" i="24"/>
  <c r="F116" i="24"/>
  <c r="F92" i="24"/>
  <c r="F62" i="24"/>
  <c r="F117" i="24"/>
  <c r="F93" i="24"/>
  <c r="F63" i="24"/>
  <c r="F118" i="24"/>
  <c r="F94" i="24"/>
  <c r="F64" i="24"/>
  <c r="F119" i="24"/>
  <c r="F95" i="24"/>
  <c r="F65" i="24"/>
  <c r="F120" i="24"/>
  <c r="F96" i="24"/>
  <c r="F66" i="24"/>
  <c r="F121" i="24"/>
  <c r="F67" i="24"/>
  <c r="F98" i="24"/>
  <c r="F68" i="24"/>
  <c r="F123" i="24"/>
  <c r="F99" i="24"/>
  <c r="F69" i="24"/>
  <c r="F124" i="24"/>
  <c r="F100" i="24"/>
  <c r="F70" i="24"/>
  <c r="F125" i="24"/>
  <c r="F101" i="24"/>
  <c r="F71" i="24"/>
  <c r="F126" i="24"/>
  <c r="F102" i="24"/>
  <c r="F72" i="24"/>
  <c r="F127" i="24"/>
  <c r="G102" i="24"/>
  <c r="G127" i="24"/>
  <c r="H127" i="24"/>
  <c r="F103" i="24"/>
  <c r="F73" i="24"/>
  <c r="F104" i="24"/>
  <c r="F74" i="24"/>
  <c r="F129" i="24"/>
  <c r="F105" i="24"/>
  <c r="F75" i="24"/>
  <c r="F130" i="24"/>
  <c r="F106" i="24"/>
  <c r="F76" i="24"/>
  <c r="F131" i="24"/>
  <c r="F107" i="24"/>
  <c r="F77" i="24"/>
  <c r="F132" i="24"/>
  <c r="F108" i="24"/>
  <c r="F78" i="24"/>
  <c r="F133" i="24"/>
  <c r="F109" i="24"/>
  <c r="F79" i="24"/>
  <c r="F134" i="24"/>
  <c r="F110" i="24"/>
  <c r="F80" i="24"/>
  <c r="F135" i="24"/>
  <c r="G91" i="24"/>
  <c r="G61" i="24"/>
  <c r="G116" i="24"/>
  <c r="G92" i="24"/>
  <c r="G62" i="24"/>
  <c r="G117" i="24"/>
  <c r="G93" i="24"/>
  <c r="G63" i="24"/>
  <c r="G118" i="24"/>
  <c r="G94" i="24"/>
  <c r="G64" i="24"/>
  <c r="G119" i="24"/>
  <c r="G95" i="24"/>
  <c r="G65" i="24"/>
  <c r="G120" i="24"/>
  <c r="G96" i="24"/>
  <c r="G66" i="24"/>
  <c r="G121" i="24"/>
  <c r="G67" i="24"/>
  <c r="G98" i="24"/>
  <c r="G68" i="24"/>
  <c r="G123" i="24"/>
  <c r="G99" i="24"/>
  <c r="G69" i="24"/>
  <c r="G124" i="24"/>
  <c r="G100" i="24"/>
  <c r="G70" i="24"/>
  <c r="G101" i="24"/>
  <c r="G71" i="24"/>
  <c r="G126" i="24"/>
  <c r="G72" i="24"/>
  <c r="G103" i="24"/>
  <c r="G73" i="24"/>
  <c r="G128" i="24"/>
  <c r="G104" i="24"/>
  <c r="G74" i="24"/>
  <c r="G129" i="24"/>
  <c r="G105" i="24"/>
  <c r="G75" i="24"/>
  <c r="G130" i="24"/>
  <c r="G106" i="24"/>
  <c r="G76" i="24"/>
  <c r="G131" i="24"/>
  <c r="G107" i="24"/>
  <c r="G77" i="24"/>
  <c r="G132" i="24"/>
  <c r="G108" i="24"/>
  <c r="G78" i="24"/>
  <c r="G133" i="24"/>
  <c r="G109" i="24"/>
  <c r="G79" i="24"/>
  <c r="G134" i="24"/>
  <c r="G80" i="24"/>
  <c r="G135" i="24"/>
  <c r="D32" i="24"/>
  <c r="E32" i="24"/>
  <c r="F32" i="24"/>
  <c r="G32" i="24"/>
  <c r="C143" i="24"/>
  <c r="H143" i="24"/>
  <c r="H16" i="25"/>
  <c r="H240" i="25"/>
  <c r="C25" i="25"/>
  <c r="D25" i="25"/>
  <c r="E25" i="25"/>
  <c r="F25" i="25"/>
  <c r="G25" i="25"/>
  <c r="H25" i="25"/>
  <c r="C33" i="25"/>
  <c r="C34" i="25"/>
  <c r="C35" i="25"/>
  <c r="C36" i="25"/>
  <c r="C37" i="25"/>
  <c r="C38" i="25"/>
  <c r="C39" i="25"/>
  <c r="C40" i="25"/>
  <c r="C41" i="25"/>
  <c r="C42" i="25"/>
  <c r="C43" i="25"/>
  <c r="C44" i="25"/>
  <c r="C45" i="25"/>
  <c r="C46" i="25"/>
  <c r="C47" i="25"/>
  <c r="C48" i="25"/>
  <c r="C49" i="25"/>
  <c r="C50" i="25"/>
  <c r="C51" i="25"/>
  <c r="H17" i="25"/>
  <c r="H215" i="25"/>
  <c r="H15" i="25"/>
  <c r="H190" i="25"/>
  <c r="C61" i="25"/>
  <c r="C91" i="25"/>
  <c r="C116" i="25"/>
  <c r="C92" i="25"/>
  <c r="C117" i="25" s="1"/>
  <c r="C62" i="25"/>
  <c r="C93" i="25"/>
  <c r="C118" i="25" s="1"/>
  <c r="H118" i="25" s="1"/>
  <c r="C63" i="25"/>
  <c r="C94" i="25"/>
  <c r="C119" i="25" s="1"/>
  <c r="H119" i="25" s="1"/>
  <c r="C64" i="25"/>
  <c r="C95" i="25"/>
  <c r="C65" i="25"/>
  <c r="C120" i="25"/>
  <c r="C96" i="25"/>
  <c r="C121" i="25" s="1"/>
  <c r="C66" i="25"/>
  <c r="C97" i="25"/>
  <c r="C122" i="25" s="1"/>
  <c r="C67" i="25"/>
  <c r="C98" i="25"/>
  <c r="C68" i="25"/>
  <c r="C123" i="25"/>
  <c r="C99" i="25"/>
  <c r="C69" i="25"/>
  <c r="C124" i="25"/>
  <c r="C100" i="25"/>
  <c r="C125" i="25" s="1"/>
  <c r="C70" i="25"/>
  <c r="C101" i="25"/>
  <c r="C126" i="25" s="1"/>
  <c r="C71" i="25"/>
  <c r="C102" i="25"/>
  <c r="C72" i="25"/>
  <c r="C127" i="25"/>
  <c r="C103" i="25"/>
  <c r="C73" i="25"/>
  <c r="C128" i="25"/>
  <c r="C104" i="25"/>
  <c r="C129" i="25" s="1"/>
  <c r="C74" i="25"/>
  <c r="C105" i="25"/>
  <c r="C130" i="25" s="1"/>
  <c r="C75" i="25"/>
  <c r="C106" i="25"/>
  <c r="C76" i="25"/>
  <c r="C131" i="25"/>
  <c r="C107" i="25"/>
  <c r="C77" i="25"/>
  <c r="C132" i="25"/>
  <c r="C108" i="25"/>
  <c r="C133" i="25" s="1"/>
  <c r="C78" i="25"/>
  <c r="C109" i="25"/>
  <c r="C79" i="25"/>
  <c r="C134" i="25"/>
  <c r="C110" i="25"/>
  <c r="C80" i="25"/>
  <c r="C135" i="25"/>
  <c r="D91" i="25"/>
  <c r="D61" i="25"/>
  <c r="D116" i="25"/>
  <c r="D92" i="25"/>
  <c r="D117" i="25" s="1"/>
  <c r="D62" i="25"/>
  <c r="D93" i="25"/>
  <c r="D63" i="25"/>
  <c r="D118" i="25"/>
  <c r="D94" i="25"/>
  <c r="D64" i="25"/>
  <c r="D119" i="25"/>
  <c r="D95" i="25"/>
  <c r="D65" i="25"/>
  <c r="D120" i="25"/>
  <c r="D96" i="25"/>
  <c r="D121" i="25" s="1"/>
  <c r="D66" i="25"/>
  <c r="D97" i="25"/>
  <c r="D67" i="25"/>
  <c r="D122" i="25"/>
  <c r="D98" i="25"/>
  <c r="D68" i="25"/>
  <c r="D123" i="25"/>
  <c r="D99" i="25"/>
  <c r="D69" i="25"/>
  <c r="D124" i="25"/>
  <c r="D100" i="25"/>
  <c r="D125" i="25" s="1"/>
  <c r="D70" i="25"/>
  <c r="D101" i="25"/>
  <c r="D71" i="25"/>
  <c r="D126" i="25"/>
  <c r="D102" i="25"/>
  <c r="D72" i="25"/>
  <c r="D127" i="25"/>
  <c r="D103" i="25"/>
  <c r="D73" i="25"/>
  <c r="D128" i="25"/>
  <c r="D104" i="25"/>
  <c r="D129" i="25" s="1"/>
  <c r="D74" i="25"/>
  <c r="D105" i="25"/>
  <c r="D75" i="25"/>
  <c r="D130" i="25"/>
  <c r="D106" i="25"/>
  <c r="D76" i="25"/>
  <c r="D131" i="25"/>
  <c r="D107" i="25"/>
  <c r="D77" i="25"/>
  <c r="D132" i="25"/>
  <c r="D108" i="25"/>
  <c r="D133" i="25" s="1"/>
  <c r="D78" i="25"/>
  <c r="D109" i="25"/>
  <c r="D79" i="25"/>
  <c r="D134" i="25"/>
  <c r="D110" i="25"/>
  <c r="D80" i="25"/>
  <c r="D135" i="25"/>
  <c r="E91" i="25"/>
  <c r="E61" i="25"/>
  <c r="E116" i="25"/>
  <c r="E92" i="25"/>
  <c r="E117" i="25" s="1"/>
  <c r="E62" i="25"/>
  <c r="E93" i="25"/>
  <c r="E63" i="25"/>
  <c r="E118" i="25"/>
  <c r="E94" i="25"/>
  <c r="E64" i="25"/>
  <c r="E119" i="25"/>
  <c r="E95" i="25"/>
  <c r="E65" i="25"/>
  <c r="E120" i="25"/>
  <c r="E96" i="25"/>
  <c r="E121" i="25" s="1"/>
  <c r="E66" i="25"/>
  <c r="E97" i="25"/>
  <c r="E67" i="25"/>
  <c r="E122" i="25"/>
  <c r="E98" i="25"/>
  <c r="E68" i="25"/>
  <c r="E123" i="25"/>
  <c r="E99" i="25"/>
  <c r="E69" i="25"/>
  <c r="E124" i="25"/>
  <c r="E100" i="25"/>
  <c r="E125" i="25" s="1"/>
  <c r="E70" i="25"/>
  <c r="E101" i="25"/>
  <c r="E71" i="25"/>
  <c r="E126" i="25"/>
  <c r="E102" i="25"/>
  <c r="E72" i="25"/>
  <c r="E127" i="25"/>
  <c r="E103" i="25"/>
  <c r="E73" i="25"/>
  <c r="E128" i="25"/>
  <c r="E104" i="25"/>
  <c r="E129" i="25" s="1"/>
  <c r="E74" i="25"/>
  <c r="E105" i="25"/>
  <c r="E75" i="25"/>
  <c r="E130" i="25"/>
  <c r="E106" i="25"/>
  <c r="E76" i="25"/>
  <c r="E131" i="25"/>
  <c r="E107" i="25"/>
  <c r="E77" i="25"/>
  <c r="E132" i="25"/>
  <c r="E108" i="25"/>
  <c r="E133" i="25" s="1"/>
  <c r="E78" i="25"/>
  <c r="E109" i="25"/>
  <c r="E79" i="25"/>
  <c r="E134" i="25"/>
  <c r="E110" i="25"/>
  <c r="E80" i="25"/>
  <c r="E135" i="25"/>
  <c r="F91" i="25"/>
  <c r="F61" i="25"/>
  <c r="F116" i="25"/>
  <c r="F92" i="25"/>
  <c r="F117" i="25" s="1"/>
  <c r="F62" i="25"/>
  <c r="F93" i="25"/>
  <c r="F63" i="25"/>
  <c r="F118" i="25"/>
  <c r="F94" i="25"/>
  <c r="F64" i="25"/>
  <c r="F119" i="25"/>
  <c r="F95" i="25"/>
  <c r="F65" i="25"/>
  <c r="F96" i="25"/>
  <c r="F121" i="25" s="1"/>
  <c r="F66" i="25"/>
  <c r="F97" i="25"/>
  <c r="F122" i="25" s="1"/>
  <c r="F67" i="25"/>
  <c r="F98" i="25"/>
  <c r="F123" i="25" s="1"/>
  <c r="H123" i="25" s="1"/>
  <c r="F68" i="25"/>
  <c r="F99" i="25"/>
  <c r="F124" i="25" s="1"/>
  <c r="H124" i="25" s="1"/>
  <c r="F69" i="25"/>
  <c r="F100" i="25"/>
  <c r="F125" i="25" s="1"/>
  <c r="F70" i="25"/>
  <c r="F101" i="25"/>
  <c r="F126" i="25" s="1"/>
  <c r="F71" i="25"/>
  <c r="F102" i="25"/>
  <c r="F127" i="25" s="1"/>
  <c r="H127" i="25" s="1"/>
  <c r="F72" i="25"/>
  <c r="F103" i="25"/>
  <c r="F128" i="25" s="1"/>
  <c r="H128" i="25" s="1"/>
  <c r="F73" i="25"/>
  <c r="F104" i="25"/>
  <c r="F129" i="25" s="1"/>
  <c r="F74" i="25"/>
  <c r="F105" i="25"/>
  <c r="F130" i="25" s="1"/>
  <c r="F75" i="25"/>
  <c r="F106" i="25"/>
  <c r="F131" i="25" s="1"/>
  <c r="H131" i="25" s="1"/>
  <c r="F76" i="25"/>
  <c r="F107" i="25"/>
  <c r="F132" i="25" s="1"/>
  <c r="H132" i="25" s="1"/>
  <c r="F77" i="25"/>
  <c r="F108" i="25"/>
  <c r="F78" i="25"/>
  <c r="F109" i="25"/>
  <c r="F79" i="25"/>
  <c r="F134" i="25"/>
  <c r="F110" i="25"/>
  <c r="F80" i="25"/>
  <c r="F135" i="25"/>
  <c r="G91" i="25"/>
  <c r="G116" i="25" s="1"/>
  <c r="G61" i="25"/>
  <c r="G92" i="25"/>
  <c r="G62" i="25"/>
  <c r="G117" i="25"/>
  <c r="G93" i="25"/>
  <c r="G63" i="25"/>
  <c r="G118" i="25"/>
  <c r="G94" i="25"/>
  <c r="G64" i="25"/>
  <c r="G95" i="25"/>
  <c r="G65" i="25"/>
  <c r="G120" i="25"/>
  <c r="G96" i="25"/>
  <c r="G66" i="25"/>
  <c r="G121" i="25"/>
  <c r="G97" i="25"/>
  <c r="G122" i="25" s="1"/>
  <c r="G67" i="25"/>
  <c r="G98" i="25"/>
  <c r="G68" i="25"/>
  <c r="G123" i="25"/>
  <c r="G99" i="25"/>
  <c r="G69" i="25"/>
  <c r="G124" i="25"/>
  <c r="G100" i="25"/>
  <c r="G70" i="25"/>
  <c r="G125" i="25"/>
  <c r="G101" i="25"/>
  <c r="G126" i="25" s="1"/>
  <c r="G71" i="25"/>
  <c r="G102" i="25"/>
  <c r="G72" i="25"/>
  <c r="G127" i="25"/>
  <c r="G103" i="25"/>
  <c r="G73" i="25"/>
  <c r="G128" i="25"/>
  <c r="G104" i="25"/>
  <c r="G74" i="25"/>
  <c r="G129" i="25"/>
  <c r="G105" i="25"/>
  <c r="G130" i="25" s="1"/>
  <c r="G75" i="25"/>
  <c r="G106" i="25"/>
  <c r="G76" i="25"/>
  <c r="G131" i="25"/>
  <c r="G107" i="25"/>
  <c r="G77" i="25"/>
  <c r="G132" i="25"/>
  <c r="G108" i="25"/>
  <c r="G78" i="25"/>
  <c r="G133" i="25"/>
  <c r="G109" i="25"/>
  <c r="G134" i="25" s="1"/>
  <c r="H134" i="25" s="1"/>
  <c r="G79" i="25"/>
  <c r="G80" i="25"/>
  <c r="G135" i="25"/>
  <c r="D32" i="25"/>
  <c r="E32" i="25"/>
  <c r="F32" i="25"/>
  <c r="G32" i="25"/>
  <c r="C143" i="25"/>
  <c r="H143" i="25"/>
  <c r="H16" i="26"/>
  <c r="H240" i="26"/>
  <c r="C25" i="26"/>
  <c r="D25" i="26"/>
  <c r="E25" i="26"/>
  <c r="F25" i="26"/>
  <c r="G25" i="26"/>
  <c r="H25" i="26"/>
  <c r="C33" i="26"/>
  <c r="C34" i="26"/>
  <c r="C35" i="26"/>
  <c r="C36" i="26"/>
  <c r="C37" i="26"/>
  <c r="C38" i="26"/>
  <c r="C39" i="26"/>
  <c r="C40" i="26"/>
  <c r="C41" i="26"/>
  <c r="C42" i="26"/>
  <c r="C43" i="26"/>
  <c r="C44" i="26"/>
  <c r="C305" i="26"/>
  <c r="C355" i="26" s="1"/>
  <c r="C45" i="26"/>
  <c r="C46" i="26"/>
  <c r="C47" i="26"/>
  <c r="C48" i="26"/>
  <c r="C49" i="26"/>
  <c r="C50" i="26"/>
  <c r="C51" i="26"/>
  <c r="H17" i="26"/>
  <c r="H215" i="26"/>
  <c r="H15" i="26"/>
  <c r="H190" i="26"/>
  <c r="C61" i="26"/>
  <c r="C91" i="26"/>
  <c r="C116" i="26" s="1"/>
  <c r="C92" i="26"/>
  <c r="C117" i="26" s="1"/>
  <c r="C62" i="26"/>
  <c r="C93" i="26"/>
  <c r="C63" i="26"/>
  <c r="C94" i="26"/>
  <c r="C119" i="26" s="1"/>
  <c r="C64" i="26"/>
  <c r="C95" i="26"/>
  <c r="C120" i="26" s="1"/>
  <c r="C65" i="26"/>
  <c r="C96" i="26"/>
  <c r="C121" i="26" s="1"/>
  <c r="C66" i="26"/>
  <c r="C97" i="26"/>
  <c r="C122" i="26" s="1"/>
  <c r="H122" i="26" s="1"/>
  <c r="C67" i="26"/>
  <c r="C98" i="26"/>
  <c r="C68" i="26"/>
  <c r="C123" i="26"/>
  <c r="C99" i="26"/>
  <c r="C124" i="26" s="1"/>
  <c r="C69" i="26"/>
  <c r="C100" i="26"/>
  <c r="C125" i="26" s="1"/>
  <c r="C70" i="26"/>
  <c r="C101" i="26"/>
  <c r="C126" i="26" s="1"/>
  <c r="H126" i="26" s="1"/>
  <c r="C71" i="26"/>
  <c r="C102" i="26"/>
  <c r="C72" i="26"/>
  <c r="C127" i="26"/>
  <c r="C103" i="26"/>
  <c r="C128" i="26" s="1"/>
  <c r="C73" i="26"/>
  <c r="C104" i="26"/>
  <c r="C74" i="26"/>
  <c r="C105" i="26"/>
  <c r="C75" i="26"/>
  <c r="C130" i="26"/>
  <c r="C106" i="26"/>
  <c r="C76" i="26"/>
  <c r="C131" i="26"/>
  <c r="C107" i="26"/>
  <c r="C132" i="26" s="1"/>
  <c r="C77" i="26"/>
  <c r="C108" i="26"/>
  <c r="C78" i="26"/>
  <c r="C133" i="26"/>
  <c r="C109" i="26"/>
  <c r="C79" i="26"/>
  <c r="C134" i="26"/>
  <c r="C110" i="26"/>
  <c r="C80" i="26"/>
  <c r="C135" i="26"/>
  <c r="D91" i="26"/>
  <c r="D116" i="26" s="1"/>
  <c r="D61" i="26"/>
  <c r="D92" i="26"/>
  <c r="D62" i="26"/>
  <c r="D117" i="26"/>
  <c r="D93" i="26"/>
  <c r="D63" i="26"/>
  <c r="D118" i="26"/>
  <c r="D94" i="26"/>
  <c r="D64" i="26"/>
  <c r="D119" i="26"/>
  <c r="D95" i="26"/>
  <c r="D120" i="26" s="1"/>
  <c r="D65" i="26"/>
  <c r="D96" i="26"/>
  <c r="D66" i="26"/>
  <c r="D121" i="26"/>
  <c r="D97" i="26"/>
  <c r="D67" i="26"/>
  <c r="D122" i="26"/>
  <c r="D98" i="26"/>
  <c r="D68" i="26"/>
  <c r="D123" i="26"/>
  <c r="D99" i="26"/>
  <c r="D124" i="26" s="1"/>
  <c r="D69" i="26"/>
  <c r="D100" i="26"/>
  <c r="D70" i="26"/>
  <c r="D125" i="26"/>
  <c r="D101" i="26"/>
  <c r="D71" i="26"/>
  <c r="D126" i="26"/>
  <c r="D102" i="26"/>
  <c r="D72" i="26"/>
  <c r="D127" i="26"/>
  <c r="D103" i="26"/>
  <c r="D128" i="26" s="1"/>
  <c r="D73" i="26"/>
  <c r="D104" i="26"/>
  <c r="D74" i="26"/>
  <c r="D129" i="26"/>
  <c r="D105" i="26"/>
  <c r="D75" i="26"/>
  <c r="D130" i="26"/>
  <c r="D106" i="26"/>
  <c r="D76" i="26"/>
  <c r="D131" i="26"/>
  <c r="D107" i="26"/>
  <c r="D132" i="26" s="1"/>
  <c r="D77" i="26"/>
  <c r="D108" i="26"/>
  <c r="D78" i="26"/>
  <c r="D133" i="26"/>
  <c r="D109" i="26"/>
  <c r="D79" i="26"/>
  <c r="D134" i="26"/>
  <c r="D110" i="26"/>
  <c r="D80" i="26"/>
  <c r="D135" i="26"/>
  <c r="E91" i="26"/>
  <c r="E116" i="26" s="1"/>
  <c r="E61" i="26"/>
  <c r="E92" i="26"/>
  <c r="E62" i="26"/>
  <c r="E117" i="26"/>
  <c r="E93" i="26"/>
  <c r="E63" i="26"/>
  <c r="E118" i="26"/>
  <c r="E94" i="26"/>
  <c r="E64" i="26"/>
  <c r="E119" i="26"/>
  <c r="E95" i="26"/>
  <c r="E120" i="26" s="1"/>
  <c r="E65" i="26"/>
  <c r="E96" i="26"/>
  <c r="E66" i="26"/>
  <c r="E121" i="26"/>
  <c r="E97" i="26"/>
  <c r="E67" i="26"/>
  <c r="E122" i="26"/>
  <c r="E98" i="26"/>
  <c r="E68" i="26"/>
  <c r="E99" i="26"/>
  <c r="E69" i="26"/>
  <c r="E100" i="26"/>
  <c r="E125" i="26" s="1"/>
  <c r="E70" i="26"/>
  <c r="E101" i="26"/>
  <c r="E126" i="26" s="1"/>
  <c r="E71" i="26"/>
  <c r="E102" i="26"/>
  <c r="E127" i="26" s="1"/>
  <c r="E72" i="26"/>
  <c r="E103" i="26"/>
  <c r="E73" i="26"/>
  <c r="E104" i="26"/>
  <c r="E129" i="26" s="1"/>
  <c r="E74" i="26"/>
  <c r="E105" i="26"/>
  <c r="E130" i="26" s="1"/>
  <c r="E75" i="26"/>
  <c r="E106" i="26"/>
  <c r="E131" i="26" s="1"/>
  <c r="E76" i="26"/>
  <c r="E107" i="26"/>
  <c r="E77" i="26"/>
  <c r="E108" i="26"/>
  <c r="E133" i="26" s="1"/>
  <c r="E78" i="26"/>
  <c r="E109" i="26"/>
  <c r="E134" i="26" s="1"/>
  <c r="E79" i="26"/>
  <c r="E110" i="26"/>
  <c r="E135" i="26" s="1"/>
  <c r="E80" i="26"/>
  <c r="F91" i="26"/>
  <c r="F61" i="26"/>
  <c r="F92" i="26"/>
  <c r="F117" i="26" s="1"/>
  <c r="F62" i="26"/>
  <c r="F93" i="26"/>
  <c r="F118" i="26" s="1"/>
  <c r="F63" i="26"/>
  <c r="F94" i="26"/>
  <c r="F119" i="26" s="1"/>
  <c r="F64" i="26"/>
  <c r="F95" i="26"/>
  <c r="F65" i="26"/>
  <c r="F96" i="26"/>
  <c r="F121" i="26" s="1"/>
  <c r="F66" i="26"/>
  <c r="F97" i="26"/>
  <c r="F122" i="26" s="1"/>
  <c r="F67" i="26"/>
  <c r="F98" i="26"/>
  <c r="F123" i="26" s="1"/>
  <c r="F68" i="26"/>
  <c r="F99" i="26"/>
  <c r="F69" i="26"/>
  <c r="F100" i="26"/>
  <c r="F125" i="26" s="1"/>
  <c r="F70" i="26"/>
  <c r="F101" i="26"/>
  <c r="F126" i="26" s="1"/>
  <c r="F71" i="26"/>
  <c r="F102" i="26"/>
  <c r="F127" i="26" s="1"/>
  <c r="F72" i="26"/>
  <c r="F103" i="26"/>
  <c r="F128" i="26" s="1"/>
  <c r="F73" i="26"/>
  <c r="F104" i="26"/>
  <c r="F129" i="26" s="1"/>
  <c r="F74" i="26"/>
  <c r="F105" i="26"/>
  <c r="F130" i="26" s="1"/>
  <c r="F75" i="26"/>
  <c r="F106" i="26"/>
  <c r="F131" i="26" s="1"/>
  <c r="F76" i="26"/>
  <c r="F107" i="26"/>
  <c r="F77" i="26"/>
  <c r="F108" i="26"/>
  <c r="F133" i="26" s="1"/>
  <c r="F78" i="26"/>
  <c r="F109" i="26"/>
  <c r="F134" i="26" s="1"/>
  <c r="F79" i="26"/>
  <c r="F110" i="26"/>
  <c r="F135" i="26" s="1"/>
  <c r="F80" i="26"/>
  <c r="G91" i="26"/>
  <c r="G111" i="26" s="1"/>
  <c r="G61" i="26"/>
  <c r="G92" i="26"/>
  <c r="G62" i="26"/>
  <c r="G93" i="26"/>
  <c r="G118" i="26" s="1"/>
  <c r="G63" i="26"/>
  <c r="G94" i="26"/>
  <c r="G119" i="26" s="1"/>
  <c r="G64" i="26"/>
  <c r="G95" i="26"/>
  <c r="G65" i="26"/>
  <c r="G120" i="26"/>
  <c r="G96" i="26"/>
  <c r="G121" i="26" s="1"/>
  <c r="G66" i="26"/>
  <c r="G97" i="26"/>
  <c r="G122" i="26" s="1"/>
  <c r="G67" i="26"/>
  <c r="G98" i="26"/>
  <c r="G123" i="26" s="1"/>
  <c r="G68" i="26"/>
  <c r="G99" i="26"/>
  <c r="G69" i="26"/>
  <c r="G124" i="26"/>
  <c r="G100" i="26"/>
  <c r="G125" i="26" s="1"/>
  <c r="G70" i="26"/>
  <c r="G101" i="26"/>
  <c r="G126" i="26" s="1"/>
  <c r="G71" i="26"/>
  <c r="G102" i="26"/>
  <c r="G127" i="26" s="1"/>
  <c r="G72" i="26"/>
  <c r="G103" i="26"/>
  <c r="G73" i="26"/>
  <c r="G128" i="26"/>
  <c r="G104" i="26"/>
  <c r="G129" i="26" s="1"/>
  <c r="G74" i="26"/>
  <c r="G105" i="26"/>
  <c r="G130" i="26" s="1"/>
  <c r="G75" i="26"/>
  <c r="G106" i="26"/>
  <c r="G131" i="26" s="1"/>
  <c r="G76" i="26"/>
  <c r="G107" i="26"/>
  <c r="G77" i="26"/>
  <c r="G132" i="26"/>
  <c r="G108" i="26"/>
  <c r="G133" i="26" s="1"/>
  <c r="G78" i="26"/>
  <c r="G109" i="26"/>
  <c r="G134" i="26" s="1"/>
  <c r="G79" i="26"/>
  <c r="G80" i="26"/>
  <c r="G135" i="26"/>
  <c r="D32" i="26"/>
  <c r="H32" i="26"/>
  <c r="E32" i="26"/>
  <c r="F32" i="26"/>
  <c r="G32" i="26"/>
  <c r="C143" i="26"/>
  <c r="H143" i="26"/>
  <c r="H16" i="27"/>
  <c r="H240" i="27"/>
  <c r="C25" i="27"/>
  <c r="D25" i="27"/>
  <c r="E25" i="27"/>
  <c r="F25" i="27"/>
  <c r="G25" i="27"/>
  <c r="H25" i="27"/>
  <c r="C33" i="27"/>
  <c r="C34" i="27"/>
  <c r="C35" i="27"/>
  <c r="C36" i="27"/>
  <c r="C37" i="27"/>
  <c r="C38" i="27"/>
  <c r="C39" i="27"/>
  <c r="C40" i="27"/>
  <c r="C41" i="27"/>
  <c r="C42" i="27"/>
  <c r="C43" i="27"/>
  <c r="C44" i="27"/>
  <c r="C45" i="27"/>
  <c r="C46" i="27"/>
  <c r="C47" i="27"/>
  <c r="C48" i="27"/>
  <c r="C49" i="27"/>
  <c r="C50" i="27"/>
  <c r="C51" i="27"/>
  <c r="H17" i="27"/>
  <c r="H215" i="27"/>
  <c r="H15" i="27"/>
  <c r="H190" i="27"/>
  <c r="C61" i="27"/>
  <c r="C91" i="27"/>
  <c r="C116" i="27" s="1"/>
  <c r="C92" i="27"/>
  <c r="C117" i="27" s="1"/>
  <c r="H117" i="27" s="1"/>
  <c r="C62" i="27"/>
  <c r="C93" i="27"/>
  <c r="C118" i="27" s="1"/>
  <c r="H118" i="27" s="1"/>
  <c r="C63" i="27"/>
  <c r="C94" i="27"/>
  <c r="C64" i="27"/>
  <c r="C119" i="27"/>
  <c r="C95" i="27"/>
  <c r="C65" i="27"/>
  <c r="C120" i="27"/>
  <c r="C96" i="27"/>
  <c r="C121" i="27" s="1"/>
  <c r="H121" i="27" s="1"/>
  <c r="C66" i="27"/>
  <c r="C97" i="27"/>
  <c r="C67" i="27"/>
  <c r="C122" i="27"/>
  <c r="C98" i="27"/>
  <c r="C68" i="27"/>
  <c r="C123" i="27"/>
  <c r="C99" i="27"/>
  <c r="C69" i="27"/>
  <c r="C124" i="27"/>
  <c r="C100" i="27"/>
  <c r="C70" i="27"/>
  <c r="C125" i="27"/>
  <c r="C101" i="27"/>
  <c r="C71" i="27"/>
  <c r="C126" i="27"/>
  <c r="C102" i="27"/>
  <c r="C72" i="27"/>
  <c r="C127" i="27"/>
  <c r="C103" i="27"/>
  <c r="C73" i="27"/>
  <c r="C128" i="27"/>
  <c r="C104" i="27"/>
  <c r="C74" i="27"/>
  <c r="C129" i="27"/>
  <c r="C105" i="27"/>
  <c r="C75" i="27"/>
  <c r="C130" i="27"/>
  <c r="C106" i="27"/>
  <c r="C76" i="27"/>
  <c r="C131" i="27"/>
  <c r="C107" i="27"/>
  <c r="C77" i="27"/>
  <c r="C132" i="27"/>
  <c r="C108" i="27"/>
  <c r="C78" i="27"/>
  <c r="C133" i="27"/>
  <c r="C109" i="27"/>
  <c r="C79" i="27"/>
  <c r="C134" i="27"/>
  <c r="C110" i="27"/>
  <c r="C80" i="27"/>
  <c r="C135" i="27"/>
  <c r="D91" i="27"/>
  <c r="D61" i="27"/>
  <c r="D116" i="27"/>
  <c r="D92" i="27"/>
  <c r="D62" i="27"/>
  <c r="D117" i="27"/>
  <c r="D93" i="27"/>
  <c r="D63" i="27"/>
  <c r="D118" i="27"/>
  <c r="D94" i="27"/>
  <c r="D64" i="27"/>
  <c r="D119" i="27"/>
  <c r="D95" i="27"/>
  <c r="D65" i="27"/>
  <c r="D120" i="27"/>
  <c r="D96" i="27"/>
  <c r="D66" i="27"/>
  <c r="D121" i="27"/>
  <c r="D97" i="27"/>
  <c r="D67" i="27"/>
  <c r="D122" i="27"/>
  <c r="D98" i="27"/>
  <c r="D68" i="27"/>
  <c r="D123" i="27"/>
  <c r="D99" i="27"/>
  <c r="D69" i="27"/>
  <c r="D124" i="27"/>
  <c r="D100" i="27"/>
  <c r="D70" i="27"/>
  <c r="D125" i="27"/>
  <c r="D101" i="27"/>
  <c r="D71" i="27"/>
  <c r="D126" i="27"/>
  <c r="D102" i="27"/>
  <c r="D72" i="27"/>
  <c r="D127" i="27"/>
  <c r="D103" i="27"/>
  <c r="D73" i="27"/>
  <c r="D128" i="27"/>
  <c r="D104" i="27"/>
  <c r="D74" i="27"/>
  <c r="D129" i="27"/>
  <c r="D105" i="27"/>
  <c r="D75" i="27"/>
  <c r="D130" i="27"/>
  <c r="D106" i="27"/>
  <c r="D76" i="27"/>
  <c r="D131" i="27"/>
  <c r="D107" i="27"/>
  <c r="D77" i="27"/>
  <c r="D132" i="27"/>
  <c r="D108" i="27"/>
  <c r="D78" i="27"/>
  <c r="D133" i="27"/>
  <c r="D109" i="27"/>
  <c r="D79" i="27"/>
  <c r="D134" i="27"/>
  <c r="D110" i="27"/>
  <c r="D80" i="27"/>
  <c r="D135" i="27"/>
  <c r="E91" i="27"/>
  <c r="E61" i="27"/>
  <c r="E116" i="27"/>
  <c r="E92" i="27"/>
  <c r="E62" i="27"/>
  <c r="E117" i="27"/>
  <c r="E93" i="27"/>
  <c r="E63" i="27"/>
  <c r="E118" i="27"/>
  <c r="E94" i="27"/>
  <c r="E64" i="27"/>
  <c r="E119" i="27"/>
  <c r="E95" i="27"/>
  <c r="E65" i="27"/>
  <c r="E120" i="27"/>
  <c r="E96" i="27"/>
  <c r="E66" i="27"/>
  <c r="E121" i="27"/>
  <c r="E97" i="27"/>
  <c r="E67" i="27"/>
  <c r="E122" i="27"/>
  <c r="E98" i="27"/>
  <c r="E68" i="27"/>
  <c r="E123" i="27"/>
  <c r="E99" i="27"/>
  <c r="E69" i="27"/>
  <c r="E124" i="27"/>
  <c r="E100" i="27"/>
  <c r="E70" i="27"/>
  <c r="E125" i="27"/>
  <c r="E101" i="27"/>
  <c r="E71" i="27"/>
  <c r="E126" i="27"/>
  <c r="E102" i="27"/>
  <c r="E72" i="27"/>
  <c r="E127" i="27"/>
  <c r="E103" i="27"/>
  <c r="E73" i="27"/>
  <c r="E128" i="27"/>
  <c r="E104" i="27"/>
  <c r="E74" i="27"/>
  <c r="E129" i="27"/>
  <c r="E105" i="27"/>
  <c r="E75" i="27"/>
  <c r="E130" i="27"/>
  <c r="E106" i="27"/>
  <c r="E76" i="27"/>
  <c r="E131" i="27"/>
  <c r="E107" i="27"/>
  <c r="E77" i="27"/>
  <c r="E132" i="27"/>
  <c r="E108" i="27"/>
  <c r="E78" i="27"/>
  <c r="E133" i="27"/>
  <c r="E109" i="27"/>
  <c r="E79" i="27"/>
  <c r="E134" i="27"/>
  <c r="E110" i="27"/>
  <c r="E80" i="27"/>
  <c r="E135" i="27"/>
  <c r="F91" i="27"/>
  <c r="F61" i="27"/>
  <c r="F116" i="27"/>
  <c r="F92" i="27"/>
  <c r="F62" i="27"/>
  <c r="F117" i="27"/>
  <c r="F93" i="27"/>
  <c r="F63" i="27"/>
  <c r="F118" i="27"/>
  <c r="F94" i="27"/>
  <c r="F64" i="27"/>
  <c r="F119" i="27"/>
  <c r="F95" i="27"/>
  <c r="F65" i="27"/>
  <c r="F120" i="27"/>
  <c r="F96" i="27"/>
  <c r="F66" i="27"/>
  <c r="F121" i="27"/>
  <c r="F97" i="27"/>
  <c r="F67" i="27"/>
  <c r="F122" i="27"/>
  <c r="F98" i="27"/>
  <c r="F68" i="27"/>
  <c r="F123" i="27"/>
  <c r="F99" i="27"/>
  <c r="F69" i="27"/>
  <c r="F124" i="27"/>
  <c r="F100" i="27"/>
  <c r="F70" i="27"/>
  <c r="F125" i="27"/>
  <c r="F101" i="27"/>
  <c r="F71" i="27"/>
  <c r="F126" i="27"/>
  <c r="F102" i="27"/>
  <c r="F72" i="27"/>
  <c r="F127" i="27"/>
  <c r="F103" i="27"/>
  <c r="F73" i="27"/>
  <c r="F128" i="27"/>
  <c r="F104" i="27"/>
  <c r="F74" i="27"/>
  <c r="F129" i="27"/>
  <c r="F105" i="27"/>
  <c r="F75" i="27"/>
  <c r="F130" i="27"/>
  <c r="F106" i="27"/>
  <c r="F76" i="27"/>
  <c r="F131" i="27"/>
  <c r="F107" i="27"/>
  <c r="F77" i="27"/>
  <c r="F132" i="27"/>
  <c r="F108" i="27"/>
  <c r="F78" i="27"/>
  <c r="F133" i="27"/>
  <c r="F109" i="27"/>
  <c r="F134" i="27" s="1"/>
  <c r="F79" i="27"/>
  <c r="F110" i="27"/>
  <c r="F135" i="27" s="1"/>
  <c r="H135" i="27" s="1"/>
  <c r="F80" i="27"/>
  <c r="G91" i="27"/>
  <c r="G61" i="27"/>
  <c r="G116" i="27"/>
  <c r="G92" i="27"/>
  <c r="G62" i="27"/>
  <c r="G117" i="27"/>
  <c r="G93" i="27"/>
  <c r="G118" i="27" s="1"/>
  <c r="G63" i="27"/>
  <c r="G94" i="27"/>
  <c r="G119" i="27" s="1"/>
  <c r="G64" i="27"/>
  <c r="G95" i="27"/>
  <c r="G65" i="27"/>
  <c r="G120" i="27"/>
  <c r="G96" i="27"/>
  <c r="G66" i="27"/>
  <c r="G121" i="27"/>
  <c r="G97" i="27"/>
  <c r="G122" i="27" s="1"/>
  <c r="H122" i="27" s="1"/>
  <c r="G67" i="27"/>
  <c r="G98" i="27"/>
  <c r="G123" i="27" s="1"/>
  <c r="H123" i="27" s="1"/>
  <c r="G68" i="27"/>
  <c r="G99" i="27"/>
  <c r="G69" i="27"/>
  <c r="G124" i="27"/>
  <c r="G100" i="27"/>
  <c r="G70" i="27"/>
  <c r="G125" i="27"/>
  <c r="G101" i="27"/>
  <c r="G126" i="27" s="1"/>
  <c r="H126" i="27" s="1"/>
  <c r="G71" i="27"/>
  <c r="G102" i="27"/>
  <c r="G127" i="27" s="1"/>
  <c r="H127" i="27" s="1"/>
  <c r="G72" i="27"/>
  <c r="G103" i="27"/>
  <c r="G73" i="27"/>
  <c r="G128" i="27"/>
  <c r="G104" i="27"/>
  <c r="G74" i="27"/>
  <c r="G129" i="27"/>
  <c r="G105" i="27"/>
  <c r="G130" i="27" s="1"/>
  <c r="H130" i="27" s="1"/>
  <c r="G75" i="27"/>
  <c r="G106" i="27"/>
  <c r="G131" i="27" s="1"/>
  <c r="H131" i="27" s="1"/>
  <c r="G76" i="27"/>
  <c r="G107" i="27"/>
  <c r="G132" i="27" s="1"/>
  <c r="G77" i="27"/>
  <c r="G108" i="27"/>
  <c r="G78" i="27"/>
  <c r="G133" i="27"/>
  <c r="G109" i="27"/>
  <c r="G79" i="27"/>
  <c r="G134" i="27"/>
  <c r="G80" i="27"/>
  <c r="G135" i="27"/>
  <c r="D32" i="27"/>
  <c r="E32" i="27"/>
  <c r="F32" i="27"/>
  <c r="E27" i="49"/>
  <c r="G32" i="27"/>
  <c r="C143" i="27"/>
  <c r="H143" i="27"/>
  <c r="H16" i="28"/>
  <c r="H240" i="28"/>
  <c r="C25" i="28"/>
  <c r="D25" i="28"/>
  <c r="E25" i="28"/>
  <c r="F25" i="28"/>
  <c r="G25" i="28"/>
  <c r="H25" i="28"/>
  <c r="C33" i="28"/>
  <c r="C34" i="28"/>
  <c r="C35" i="28"/>
  <c r="C36" i="28"/>
  <c r="C37" i="28"/>
  <c r="C38" i="28"/>
  <c r="C39" i="28"/>
  <c r="C40" i="28"/>
  <c r="C41" i="28"/>
  <c r="C42" i="28"/>
  <c r="C43" i="28"/>
  <c r="C44" i="28"/>
  <c r="C45" i="28"/>
  <c r="C46" i="28"/>
  <c r="C307" i="28"/>
  <c r="C357" i="28"/>
  <c r="C47" i="28"/>
  <c r="C48" i="28"/>
  <c r="C49" i="28"/>
  <c r="C50" i="28"/>
  <c r="C51" i="28"/>
  <c r="H17" i="28"/>
  <c r="H215" i="28"/>
  <c r="H15" i="28"/>
  <c r="H190" i="28"/>
  <c r="C61" i="28"/>
  <c r="C91" i="28"/>
  <c r="C116" i="28" s="1"/>
  <c r="C92" i="28"/>
  <c r="C117" i="28" s="1"/>
  <c r="C62" i="28"/>
  <c r="C93" i="28"/>
  <c r="C118" i="28" s="1"/>
  <c r="H118" i="28" s="1"/>
  <c r="G170" i="28" s="1"/>
  <c r="C63" i="28"/>
  <c r="C94" i="28"/>
  <c r="C119" i="28" s="1"/>
  <c r="H119" i="28" s="1"/>
  <c r="C64" i="28"/>
  <c r="C95" i="28"/>
  <c r="C65" i="28"/>
  <c r="C120" i="28"/>
  <c r="C96" i="28"/>
  <c r="C121" i="28" s="1"/>
  <c r="C66" i="28"/>
  <c r="C97" i="28"/>
  <c r="C122" i="28" s="1"/>
  <c r="C67" i="28"/>
  <c r="C98" i="28"/>
  <c r="C123" i="28" s="1"/>
  <c r="C68" i="28"/>
  <c r="C99" i="28"/>
  <c r="C69" i="28"/>
  <c r="C124" i="28"/>
  <c r="C100" i="28"/>
  <c r="C125" i="28" s="1"/>
  <c r="H125" i="28" s="1"/>
  <c r="C70" i="28"/>
  <c r="C101" i="28"/>
  <c r="C126" i="28" s="1"/>
  <c r="C71" i="28"/>
  <c r="C102" i="28"/>
  <c r="C127" i="28" s="1"/>
  <c r="C72" i="28"/>
  <c r="C103" i="28"/>
  <c r="C73" i="28"/>
  <c r="C128" i="28"/>
  <c r="C104" i="28"/>
  <c r="C129" i="28" s="1"/>
  <c r="C74" i="28"/>
  <c r="C105" i="28"/>
  <c r="C130" i="28" s="1"/>
  <c r="C75" i="28"/>
  <c r="C106" i="28"/>
  <c r="C131" i="28" s="1"/>
  <c r="C76" i="28"/>
  <c r="C107" i="28"/>
  <c r="C77" i="28"/>
  <c r="C132" i="28"/>
  <c r="C108" i="28"/>
  <c r="C133" i="28" s="1"/>
  <c r="C78" i="28"/>
  <c r="C109" i="28"/>
  <c r="C134" i="28" s="1"/>
  <c r="H134" i="28" s="1"/>
  <c r="C79" i="28"/>
  <c r="C110" i="28"/>
  <c r="C135" i="28" s="1"/>
  <c r="H135" i="28" s="1"/>
  <c r="C80" i="28"/>
  <c r="D91" i="28"/>
  <c r="D61" i="28"/>
  <c r="D116" i="28"/>
  <c r="D92" i="28"/>
  <c r="D117" i="28" s="1"/>
  <c r="D62" i="28"/>
  <c r="D93" i="28"/>
  <c r="D118" i="28" s="1"/>
  <c r="D63" i="28"/>
  <c r="D94" i="28"/>
  <c r="D119" i="28" s="1"/>
  <c r="D64" i="28"/>
  <c r="D95" i="28"/>
  <c r="D65" i="28"/>
  <c r="D120" i="28"/>
  <c r="D96" i="28"/>
  <c r="D121" i="28" s="1"/>
  <c r="D66" i="28"/>
  <c r="D97" i="28"/>
  <c r="D122" i="28" s="1"/>
  <c r="D67" i="28"/>
  <c r="D98" i="28"/>
  <c r="D123" i="28" s="1"/>
  <c r="D68" i="28"/>
  <c r="D99" i="28"/>
  <c r="D69" i="28"/>
  <c r="D124" i="28"/>
  <c r="D100" i="28"/>
  <c r="D125" i="28" s="1"/>
  <c r="D70" i="28"/>
  <c r="D101" i="28"/>
  <c r="D126" i="28" s="1"/>
  <c r="D71" i="28"/>
  <c r="D102" i="28"/>
  <c r="D127" i="28" s="1"/>
  <c r="D72" i="28"/>
  <c r="D103" i="28"/>
  <c r="D73" i="28"/>
  <c r="D128" i="28"/>
  <c r="D104" i="28"/>
  <c r="D129" i="28" s="1"/>
  <c r="D74" i="28"/>
  <c r="D105" i="28"/>
  <c r="D130" i="28" s="1"/>
  <c r="D75" i="28"/>
  <c r="D106" i="28"/>
  <c r="D131" i="28" s="1"/>
  <c r="D76" i="28"/>
  <c r="D107" i="28"/>
  <c r="D77" i="28"/>
  <c r="D132" i="28"/>
  <c r="D108" i="28"/>
  <c r="D133" i="28" s="1"/>
  <c r="D78" i="28"/>
  <c r="D109" i="28"/>
  <c r="D134" i="28" s="1"/>
  <c r="D79" i="28"/>
  <c r="D110" i="28"/>
  <c r="D135" i="28" s="1"/>
  <c r="D80" i="28"/>
  <c r="E91" i="28"/>
  <c r="E61" i="28"/>
  <c r="E116" i="28"/>
  <c r="E92" i="28"/>
  <c r="E117" i="28" s="1"/>
  <c r="E62" i="28"/>
  <c r="E93" i="28"/>
  <c r="E118" i="28" s="1"/>
  <c r="E63" i="28"/>
  <c r="E94" i="28"/>
  <c r="E119" i="28" s="1"/>
  <c r="E64" i="28"/>
  <c r="E95" i="28"/>
  <c r="E65" i="28"/>
  <c r="E120" i="28"/>
  <c r="E96" i="28"/>
  <c r="E121" i="28" s="1"/>
  <c r="E66" i="28"/>
  <c r="E97" i="28"/>
  <c r="E122" i="28" s="1"/>
  <c r="E67" i="28"/>
  <c r="E98" i="28"/>
  <c r="E123" i="28" s="1"/>
  <c r="E68" i="28"/>
  <c r="E99" i="28"/>
  <c r="E69" i="28"/>
  <c r="E124" i="28"/>
  <c r="E100" i="28"/>
  <c r="E125" i="28" s="1"/>
  <c r="E70" i="28"/>
  <c r="E101" i="28"/>
  <c r="E126" i="28" s="1"/>
  <c r="E71" i="28"/>
  <c r="E102" i="28"/>
  <c r="E127" i="28" s="1"/>
  <c r="E72" i="28"/>
  <c r="E103" i="28"/>
  <c r="E73" i="28"/>
  <c r="E128" i="28"/>
  <c r="E104" i="28"/>
  <c r="E129" i="28" s="1"/>
  <c r="E74" i="28"/>
  <c r="E105" i="28"/>
  <c r="E130" i="28" s="1"/>
  <c r="E75" i="28"/>
  <c r="E106" i="28"/>
  <c r="E131" i="28" s="1"/>
  <c r="E76" i="28"/>
  <c r="E107" i="28"/>
  <c r="E77" i="28"/>
  <c r="E132" i="28"/>
  <c r="E108" i="28"/>
  <c r="E133" i="28" s="1"/>
  <c r="E78" i="28"/>
  <c r="E109" i="28"/>
  <c r="E134" i="28" s="1"/>
  <c r="E79" i="28"/>
  <c r="E110" i="28"/>
  <c r="E135" i="28" s="1"/>
  <c r="E80" i="28"/>
  <c r="F91" i="28"/>
  <c r="F61" i="28"/>
  <c r="F116" i="28"/>
  <c r="F92" i="28"/>
  <c r="F62" i="28"/>
  <c r="F93" i="28"/>
  <c r="F118" i="28" s="1"/>
  <c r="F63" i="28"/>
  <c r="F94" i="28"/>
  <c r="F119" i="28" s="1"/>
  <c r="F64" i="28"/>
  <c r="F95" i="28"/>
  <c r="F120" i="28" s="1"/>
  <c r="H120" i="28" s="1"/>
  <c r="F65" i="28"/>
  <c r="F96" i="28"/>
  <c r="F121" i="28" s="1"/>
  <c r="F66" i="28"/>
  <c r="F97" i="28"/>
  <c r="F122" i="28" s="1"/>
  <c r="F67" i="28"/>
  <c r="F98" i="28"/>
  <c r="F123" i="28" s="1"/>
  <c r="F68" i="28"/>
  <c r="F99" i="28"/>
  <c r="F124" i="28" s="1"/>
  <c r="H124" i="28" s="1"/>
  <c r="F69" i="28"/>
  <c r="F100" i="28"/>
  <c r="F125" i="28" s="1"/>
  <c r="F70" i="28"/>
  <c r="F101" i="28"/>
  <c r="F126" i="28" s="1"/>
  <c r="F71" i="28"/>
  <c r="F102" i="28"/>
  <c r="F127" i="28" s="1"/>
  <c r="F72" i="28"/>
  <c r="F103" i="28"/>
  <c r="F128" i="28" s="1"/>
  <c r="H128" i="28" s="1"/>
  <c r="F73" i="28"/>
  <c r="F104" i="28"/>
  <c r="F129" i="28" s="1"/>
  <c r="F74" i="28"/>
  <c r="F105" i="28"/>
  <c r="F130" i="28" s="1"/>
  <c r="F75" i="28"/>
  <c r="F106" i="28"/>
  <c r="F131" i="28" s="1"/>
  <c r="F76" i="28"/>
  <c r="F107" i="28"/>
  <c r="F132" i="28" s="1"/>
  <c r="H132" i="28" s="1"/>
  <c r="F77" i="28"/>
  <c r="F108" i="28"/>
  <c r="F133" i="28" s="1"/>
  <c r="F78" i="28"/>
  <c r="F109" i="28"/>
  <c r="F134" i="28" s="1"/>
  <c r="F79" i="28"/>
  <c r="F110" i="28"/>
  <c r="F135" i="28" s="1"/>
  <c r="F80" i="28"/>
  <c r="G91" i="28"/>
  <c r="G116" i="28" s="1"/>
  <c r="G61" i="28"/>
  <c r="G92" i="28"/>
  <c r="G117" i="28" s="1"/>
  <c r="G62" i="28"/>
  <c r="G93" i="28"/>
  <c r="G118" i="28" s="1"/>
  <c r="G63" i="28"/>
  <c r="G94" i="28"/>
  <c r="G119" i="28" s="1"/>
  <c r="G64" i="28"/>
  <c r="G95" i="28"/>
  <c r="G65" i="28"/>
  <c r="G120" i="28"/>
  <c r="G96" i="28"/>
  <c r="G121" i="28" s="1"/>
  <c r="G66" i="28"/>
  <c r="G97" i="28"/>
  <c r="G67" i="28"/>
  <c r="G122" i="28"/>
  <c r="G98" i="28"/>
  <c r="G68" i="28"/>
  <c r="G123" i="28"/>
  <c r="G99" i="28"/>
  <c r="G69" i="28"/>
  <c r="G124" i="28"/>
  <c r="G100" i="28"/>
  <c r="G125" i="28" s="1"/>
  <c r="G70" i="28"/>
  <c r="G101" i="28"/>
  <c r="G71" i="28"/>
  <c r="G126" i="28"/>
  <c r="G102" i="28"/>
  <c r="G72" i="28"/>
  <c r="G127" i="28"/>
  <c r="G103" i="28"/>
  <c r="G73" i="28"/>
  <c r="G128" i="28"/>
  <c r="G104" i="28"/>
  <c r="G129" i="28" s="1"/>
  <c r="G74" i="28"/>
  <c r="G105" i="28"/>
  <c r="G75" i="28"/>
  <c r="G130" i="28"/>
  <c r="G106" i="28"/>
  <c r="G76" i="28"/>
  <c r="G131" i="28"/>
  <c r="G107" i="28"/>
  <c r="G77" i="28"/>
  <c r="G132" i="28"/>
  <c r="G108" i="28"/>
  <c r="G133" i="28" s="1"/>
  <c r="G78" i="28"/>
  <c r="G109" i="28"/>
  <c r="G79" i="28"/>
  <c r="G134" i="28"/>
  <c r="G80" i="28"/>
  <c r="G135" i="28"/>
  <c r="D32" i="28"/>
  <c r="E32" i="28"/>
  <c r="F32" i="28"/>
  <c r="G32" i="28"/>
  <c r="C143" i="28"/>
  <c r="H143" i="28"/>
  <c r="H16" i="29"/>
  <c r="H240" i="29"/>
  <c r="C25" i="29"/>
  <c r="D25" i="29"/>
  <c r="E25" i="29"/>
  <c r="F25" i="29"/>
  <c r="G25" i="29"/>
  <c r="H25" i="29"/>
  <c r="C33" i="29"/>
  <c r="C34" i="29"/>
  <c r="C35" i="29"/>
  <c r="C36" i="29"/>
  <c r="C37" i="29"/>
  <c r="C38" i="29"/>
  <c r="C39" i="29"/>
  <c r="C300" i="29"/>
  <c r="C350" i="29"/>
  <c r="C40" i="29"/>
  <c r="C41" i="29"/>
  <c r="C42" i="29"/>
  <c r="C43" i="29"/>
  <c r="C44" i="29"/>
  <c r="C45" i="29"/>
  <c r="C46" i="29"/>
  <c r="C47" i="29"/>
  <c r="C48" i="29"/>
  <c r="C49" i="29"/>
  <c r="C310" i="29"/>
  <c r="C360" i="29"/>
  <c r="C50" i="29"/>
  <c r="C51" i="29"/>
  <c r="H17" i="29"/>
  <c r="H215" i="29"/>
  <c r="H15" i="29"/>
  <c r="H190" i="29"/>
  <c r="C61" i="29"/>
  <c r="C91" i="29"/>
  <c r="C116" i="29" s="1"/>
  <c r="C92" i="29"/>
  <c r="C62" i="29"/>
  <c r="C117" i="29"/>
  <c r="C93" i="29"/>
  <c r="C63" i="29"/>
  <c r="C118" i="29"/>
  <c r="H118" i="29" s="1"/>
  <c r="C94" i="29"/>
  <c r="C119" i="29" s="1"/>
  <c r="H119" i="29" s="1"/>
  <c r="C64" i="29"/>
  <c r="C95" i="29"/>
  <c r="C120" i="29" s="1"/>
  <c r="C65" i="29"/>
  <c r="C96" i="29"/>
  <c r="C66" i="29"/>
  <c r="C121" i="29"/>
  <c r="C97" i="29"/>
  <c r="C67" i="29"/>
  <c r="C122" i="29"/>
  <c r="H122" i="29" s="1"/>
  <c r="C98" i="29"/>
  <c r="C68" i="29"/>
  <c r="C123" i="29"/>
  <c r="C99" i="29"/>
  <c r="C124" i="29" s="1"/>
  <c r="C69" i="29"/>
  <c r="C100" i="29"/>
  <c r="C70" i="29"/>
  <c r="C125" i="29"/>
  <c r="C101" i="29"/>
  <c r="C71" i="29"/>
  <c r="C126" i="29"/>
  <c r="H126" i="29" s="1"/>
  <c r="C102" i="29"/>
  <c r="C72" i="29"/>
  <c r="C127" i="29"/>
  <c r="C103" i="29"/>
  <c r="C128" i="29" s="1"/>
  <c r="H128" i="29" s="1"/>
  <c r="C73" i="29"/>
  <c r="C104" i="29"/>
  <c r="C74" i="29"/>
  <c r="C129" i="29"/>
  <c r="C105" i="29"/>
  <c r="C75" i="29"/>
  <c r="C130" i="29"/>
  <c r="H130" i="29" s="1"/>
  <c r="C106" i="29"/>
  <c r="C76" i="29"/>
  <c r="C131" i="29"/>
  <c r="C107" i="29"/>
  <c r="C132" i="29" s="1"/>
  <c r="C77" i="29"/>
  <c r="C108" i="29"/>
  <c r="C78" i="29"/>
  <c r="C133" i="29"/>
  <c r="C109" i="29"/>
  <c r="C79" i="29"/>
  <c r="C134" i="29"/>
  <c r="H134" i="29" s="1"/>
  <c r="C110" i="29"/>
  <c r="C80" i="29"/>
  <c r="C135" i="29"/>
  <c r="D91" i="29"/>
  <c r="D116" i="29" s="1"/>
  <c r="D61" i="29"/>
  <c r="D92" i="29"/>
  <c r="D62" i="29"/>
  <c r="D117" i="29"/>
  <c r="D93" i="29"/>
  <c r="D63" i="29"/>
  <c r="D118" i="29"/>
  <c r="D94" i="29"/>
  <c r="D64" i="29"/>
  <c r="D119" i="29"/>
  <c r="D95" i="29"/>
  <c r="D120" i="29" s="1"/>
  <c r="D65" i="29"/>
  <c r="D96" i="29"/>
  <c r="D66" i="29"/>
  <c r="D121" i="29"/>
  <c r="D97" i="29"/>
  <c r="D67" i="29"/>
  <c r="D122" i="29"/>
  <c r="D98" i="29"/>
  <c r="D68" i="29"/>
  <c r="D123" i="29"/>
  <c r="D99" i="29"/>
  <c r="D124" i="29" s="1"/>
  <c r="D69" i="29"/>
  <c r="D100" i="29"/>
  <c r="D70" i="29"/>
  <c r="D125" i="29"/>
  <c r="D101" i="29"/>
  <c r="D71" i="29"/>
  <c r="D126" i="29"/>
  <c r="D102" i="29"/>
  <c r="D72" i="29"/>
  <c r="D127" i="29"/>
  <c r="D103" i="29"/>
  <c r="D128" i="29" s="1"/>
  <c r="D73" i="29"/>
  <c r="D104" i="29"/>
  <c r="D74" i="29"/>
  <c r="D129" i="29"/>
  <c r="D105" i="29"/>
  <c r="D75" i="29"/>
  <c r="D130" i="29"/>
  <c r="D106" i="29"/>
  <c r="D76" i="29"/>
  <c r="D131" i="29"/>
  <c r="D107" i="29"/>
  <c r="D132" i="29" s="1"/>
  <c r="D77" i="29"/>
  <c r="D108" i="29"/>
  <c r="D78" i="29"/>
  <c r="D133" i="29"/>
  <c r="D109" i="29"/>
  <c r="D79" i="29"/>
  <c r="D134" i="29"/>
  <c r="D110" i="29"/>
  <c r="D80" i="29"/>
  <c r="D135" i="29"/>
  <c r="E91" i="29"/>
  <c r="E116" i="29" s="1"/>
  <c r="E61" i="29"/>
  <c r="E92" i="29"/>
  <c r="E62" i="29"/>
  <c r="E117" i="29"/>
  <c r="E93" i="29"/>
  <c r="E63" i="29"/>
  <c r="E118" i="29"/>
  <c r="E94" i="29"/>
  <c r="E64" i="29"/>
  <c r="E119" i="29"/>
  <c r="E95" i="29"/>
  <c r="E120" i="29" s="1"/>
  <c r="E65" i="29"/>
  <c r="E96" i="29"/>
  <c r="E66" i="29"/>
  <c r="E121" i="29"/>
  <c r="E97" i="29"/>
  <c r="E67" i="29"/>
  <c r="E122" i="29"/>
  <c r="E98" i="29"/>
  <c r="E68" i="29"/>
  <c r="E123" i="29"/>
  <c r="E99" i="29"/>
  <c r="E124" i="29" s="1"/>
  <c r="E69" i="29"/>
  <c r="E100" i="29"/>
  <c r="E70" i="29"/>
  <c r="E125" i="29"/>
  <c r="E101" i="29"/>
  <c r="E71" i="29"/>
  <c r="E126" i="29"/>
  <c r="E102" i="29"/>
  <c r="E72" i="29"/>
  <c r="E127" i="29"/>
  <c r="E103" i="29"/>
  <c r="E128" i="29" s="1"/>
  <c r="E73" i="29"/>
  <c r="E104" i="29"/>
  <c r="E74" i="29"/>
  <c r="E129" i="29"/>
  <c r="E105" i="29"/>
  <c r="E75" i="29"/>
  <c r="E130" i="29"/>
  <c r="E106" i="29"/>
  <c r="E76" i="29"/>
  <c r="E131" i="29"/>
  <c r="E107" i="29"/>
  <c r="E132" i="29" s="1"/>
  <c r="E77" i="29"/>
  <c r="E108" i="29"/>
  <c r="E78" i="29"/>
  <c r="E133" i="29"/>
  <c r="E109" i="29"/>
  <c r="E79" i="29"/>
  <c r="E134" i="29"/>
  <c r="E110" i="29"/>
  <c r="E80" i="29"/>
  <c r="E135" i="29"/>
  <c r="F91" i="29"/>
  <c r="F116" i="29" s="1"/>
  <c r="F61" i="29"/>
  <c r="F92" i="29"/>
  <c r="F62" i="29"/>
  <c r="F117" i="29"/>
  <c r="F93" i="29"/>
  <c r="F63" i="29"/>
  <c r="F118" i="29"/>
  <c r="F94" i="29"/>
  <c r="F64" i="29"/>
  <c r="F119" i="29"/>
  <c r="F95" i="29"/>
  <c r="F120" i="29" s="1"/>
  <c r="F65" i="29"/>
  <c r="F96" i="29"/>
  <c r="F66" i="29"/>
  <c r="F121" i="29"/>
  <c r="F97" i="29"/>
  <c r="F67" i="29"/>
  <c r="F122" i="29"/>
  <c r="F98" i="29"/>
  <c r="F68" i="29"/>
  <c r="F123" i="29"/>
  <c r="F99" i="29"/>
  <c r="F124" i="29" s="1"/>
  <c r="F69" i="29"/>
  <c r="F100" i="29"/>
  <c r="F70" i="29"/>
  <c r="F125" i="29"/>
  <c r="F101" i="29"/>
  <c r="F71" i="29"/>
  <c r="F126" i="29"/>
  <c r="F102" i="29"/>
  <c r="F72" i="29"/>
  <c r="F127" i="29"/>
  <c r="F103" i="29"/>
  <c r="F128" i="29" s="1"/>
  <c r="F73" i="29"/>
  <c r="F104" i="29"/>
  <c r="F74" i="29"/>
  <c r="F129" i="29"/>
  <c r="F105" i="29"/>
  <c r="F75" i="29"/>
  <c r="F130" i="29"/>
  <c r="F106" i="29"/>
  <c r="F76" i="29"/>
  <c r="F131" i="29"/>
  <c r="F107" i="29"/>
  <c r="F132" i="29" s="1"/>
  <c r="F77" i="29"/>
  <c r="F108" i="29"/>
  <c r="F78" i="29"/>
  <c r="F133" i="29"/>
  <c r="F109" i="29"/>
  <c r="F79" i="29"/>
  <c r="F134" i="29"/>
  <c r="F110" i="29"/>
  <c r="F80" i="29"/>
  <c r="F135" i="29"/>
  <c r="G91" i="29"/>
  <c r="G116" i="29" s="1"/>
  <c r="G61" i="29"/>
  <c r="G92" i="29"/>
  <c r="G62" i="29"/>
  <c r="G117" i="29"/>
  <c r="G93" i="29"/>
  <c r="G63" i="29"/>
  <c r="G118" i="29"/>
  <c r="G94" i="29"/>
  <c r="G64" i="29"/>
  <c r="G119" i="29"/>
  <c r="G95" i="29"/>
  <c r="G120" i="29" s="1"/>
  <c r="G65" i="29"/>
  <c r="G96" i="29"/>
  <c r="G66" i="29"/>
  <c r="G121" i="29"/>
  <c r="G97" i="29"/>
  <c r="G67" i="29"/>
  <c r="G122" i="29"/>
  <c r="G98" i="29"/>
  <c r="G68" i="29"/>
  <c r="G123" i="29"/>
  <c r="G99" i="29"/>
  <c r="G124" i="29" s="1"/>
  <c r="G69" i="29"/>
  <c r="G100" i="29"/>
  <c r="G70" i="29"/>
  <c r="G125" i="29"/>
  <c r="G101" i="29"/>
  <c r="G71" i="29"/>
  <c r="G126" i="29"/>
  <c r="G102" i="29"/>
  <c r="G72" i="29"/>
  <c r="G127" i="29"/>
  <c r="G103" i="29"/>
  <c r="G128" i="29" s="1"/>
  <c r="G73" i="29"/>
  <c r="G104" i="29"/>
  <c r="G74" i="29"/>
  <c r="G129" i="29"/>
  <c r="G105" i="29"/>
  <c r="G75" i="29"/>
  <c r="G130" i="29"/>
  <c r="G106" i="29"/>
  <c r="G76" i="29"/>
  <c r="G131" i="29"/>
  <c r="G107" i="29"/>
  <c r="G132" i="29" s="1"/>
  <c r="G77" i="29"/>
  <c r="G108" i="29"/>
  <c r="G133" i="29" s="1"/>
  <c r="H133" i="29" s="1"/>
  <c r="G78" i="29"/>
  <c r="G109" i="29"/>
  <c r="G79" i="29"/>
  <c r="G134" i="29"/>
  <c r="G80" i="29"/>
  <c r="G135" i="29"/>
  <c r="D32" i="29"/>
  <c r="E32" i="29"/>
  <c r="F32" i="29"/>
  <c r="G32" i="29"/>
  <c r="C143" i="29"/>
  <c r="H143" i="29"/>
  <c r="H16" i="30"/>
  <c r="H240" i="30"/>
  <c r="C25" i="30"/>
  <c r="D25" i="30"/>
  <c r="E25" i="30"/>
  <c r="F25" i="30"/>
  <c r="G25" i="30"/>
  <c r="H25" i="30"/>
  <c r="C33" i="30"/>
  <c r="C34" i="30"/>
  <c r="C35" i="30"/>
  <c r="C36" i="30"/>
  <c r="C297" i="30"/>
  <c r="C37" i="30"/>
  <c r="C38" i="30"/>
  <c r="C39" i="30"/>
  <c r="C40" i="30"/>
  <c r="C41" i="30"/>
  <c r="C302" i="30"/>
  <c r="C352" i="30"/>
  <c r="C42" i="30"/>
  <c r="C43" i="30"/>
  <c r="C304" i="30"/>
  <c r="C354" i="30"/>
  <c r="C44" i="30"/>
  <c r="C45" i="30"/>
  <c r="C46" i="30"/>
  <c r="C47" i="30"/>
  <c r="C48" i="30"/>
  <c r="C309" i="30"/>
  <c r="C359" i="30"/>
  <c r="C49" i="30"/>
  <c r="C50" i="30"/>
  <c r="C51" i="30"/>
  <c r="H17" i="30"/>
  <c r="H215" i="30"/>
  <c r="H15" i="30"/>
  <c r="H190" i="30"/>
  <c r="C61" i="30"/>
  <c r="C91" i="30"/>
  <c r="C116" i="30"/>
  <c r="C92" i="30"/>
  <c r="C62" i="30"/>
  <c r="C117" i="30"/>
  <c r="C93" i="30"/>
  <c r="C63" i="30"/>
  <c r="C118" i="30"/>
  <c r="C94" i="30"/>
  <c r="C64" i="30"/>
  <c r="C119" i="30"/>
  <c r="C95" i="30"/>
  <c r="C65" i="30"/>
  <c r="C120" i="30"/>
  <c r="C96" i="30"/>
  <c r="C66" i="30"/>
  <c r="C121" i="30"/>
  <c r="C97" i="30"/>
  <c r="C67" i="30"/>
  <c r="C122" i="30"/>
  <c r="C98" i="30"/>
  <c r="C68" i="30"/>
  <c r="C99" i="30"/>
  <c r="C69" i="30"/>
  <c r="C124" i="30"/>
  <c r="C100" i="30"/>
  <c r="C70" i="30"/>
  <c r="C125" i="30"/>
  <c r="C101" i="30"/>
  <c r="C71" i="30"/>
  <c r="C126" i="30"/>
  <c r="C102" i="30"/>
  <c r="C72" i="30"/>
  <c r="C127" i="30"/>
  <c r="C103" i="30"/>
  <c r="C73" i="30"/>
  <c r="C128" i="30"/>
  <c r="C104" i="30"/>
  <c r="C74" i="30"/>
  <c r="C129" i="30"/>
  <c r="C105" i="30"/>
  <c r="C75" i="30"/>
  <c r="C130" i="30"/>
  <c r="C106" i="30"/>
  <c r="C76" i="30"/>
  <c r="C131" i="30"/>
  <c r="C107" i="30"/>
  <c r="C77" i="30"/>
  <c r="C132" i="30"/>
  <c r="C108" i="30"/>
  <c r="C78" i="30"/>
  <c r="C133" i="30"/>
  <c r="C109" i="30"/>
  <c r="C79" i="30"/>
  <c r="C134" i="30"/>
  <c r="C110" i="30"/>
  <c r="C80" i="30"/>
  <c r="D91" i="30"/>
  <c r="D61" i="30"/>
  <c r="D116" i="30"/>
  <c r="D92" i="30"/>
  <c r="D62" i="30"/>
  <c r="D117" i="30"/>
  <c r="D93" i="30"/>
  <c r="D63" i="30"/>
  <c r="D118" i="30"/>
  <c r="D94" i="30"/>
  <c r="D64" i="30"/>
  <c r="D119" i="30"/>
  <c r="D95" i="30"/>
  <c r="D65" i="30"/>
  <c r="D120" i="30"/>
  <c r="D96" i="30"/>
  <c r="D66" i="30"/>
  <c r="D97" i="30"/>
  <c r="D67" i="30"/>
  <c r="D122" i="30"/>
  <c r="D98" i="30"/>
  <c r="D68" i="30"/>
  <c r="D123" i="30"/>
  <c r="D99" i="30"/>
  <c r="D69" i="30"/>
  <c r="D124" i="30"/>
  <c r="D100" i="30"/>
  <c r="D70" i="30"/>
  <c r="D125" i="30"/>
  <c r="D101" i="30"/>
  <c r="D71" i="30"/>
  <c r="D126" i="30"/>
  <c r="D102" i="30"/>
  <c r="D72" i="30"/>
  <c r="D127" i="30"/>
  <c r="D103" i="30"/>
  <c r="D73" i="30"/>
  <c r="D128" i="30"/>
  <c r="D104" i="30"/>
  <c r="D74" i="30"/>
  <c r="D129" i="30"/>
  <c r="D105" i="30"/>
  <c r="D75" i="30"/>
  <c r="D130" i="30"/>
  <c r="D106" i="30"/>
  <c r="D76" i="30"/>
  <c r="D131" i="30"/>
  <c r="D107" i="30"/>
  <c r="D77" i="30"/>
  <c r="D132" i="30"/>
  <c r="D108" i="30"/>
  <c r="D78" i="30"/>
  <c r="D133" i="30"/>
  <c r="D109" i="30"/>
  <c r="D79" i="30"/>
  <c r="D134" i="30"/>
  <c r="D110" i="30"/>
  <c r="D80" i="30"/>
  <c r="D135" i="30"/>
  <c r="E91" i="30"/>
  <c r="E61" i="30"/>
  <c r="E116" i="30"/>
  <c r="E92" i="30"/>
  <c r="E62" i="30"/>
  <c r="E117" i="30"/>
  <c r="E93" i="30"/>
  <c r="E63" i="30"/>
  <c r="E118" i="30"/>
  <c r="E94" i="30"/>
  <c r="E64" i="30"/>
  <c r="E119" i="30"/>
  <c r="E95" i="30"/>
  <c r="E65" i="30"/>
  <c r="E120" i="30"/>
  <c r="E96" i="30"/>
  <c r="E66" i="30"/>
  <c r="E121" i="30"/>
  <c r="E97" i="30"/>
  <c r="E67" i="30"/>
  <c r="E122" i="30"/>
  <c r="E98" i="30"/>
  <c r="E68" i="30"/>
  <c r="E123" i="30"/>
  <c r="E99" i="30"/>
  <c r="E69" i="30"/>
  <c r="E124" i="30"/>
  <c r="E100" i="30"/>
  <c r="E70" i="30"/>
  <c r="E125" i="30"/>
  <c r="E101" i="30"/>
  <c r="E71" i="30"/>
  <c r="E126" i="30"/>
  <c r="E102" i="30"/>
  <c r="E72" i="30"/>
  <c r="E127" i="30"/>
  <c r="E103" i="30"/>
  <c r="E73" i="30"/>
  <c r="E128" i="30"/>
  <c r="E104" i="30"/>
  <c r="E74" i="30"/>
  <c r="E129" i="30"/>
  <c r="E105" i="30"/>
  <c r="E75" i="30"/>
  <c r="E130" i="30"/>
  <c r="E106" i="30"/>
  <c r="E76" i="30"/>
  <c r="E131" i="30"/>
  <c r="E107" i="30"/>
  <c r="E77" i="30"/>
  <c r="E132" i="30"/>
  <c r="E108" i="30"/>
  <c r="E78" i="30"/>
  <c r="E133" i="30"/>
  <c r="E109" i="30"/>
  <c r="E79" i="30"/>
  <c r="E134" i="30"/>
  <c r="E110" i="30"/>
  <c r="E80" i="30"/>
  <c r="E135" i="30"/>
  <c r="F91" i="30"/>
  <c r="F61" i="30"/>
  <c r="F116" i="30"/>
  <c r="F92" i="30"/>
  <c r="F62" i="30"/>
  <c r="F117" i="30"/>
  <c r="F93" i="30"/>
  <c r="F63" i="30"/>
  <c r="F118" i="30"/>
  <c r="F94" i="30"/>
  <c r="F64" i="30"/>
  <c r="F119" i="30"/>
  <c r="F95" i="30"/>
  <c r="F65" i="30"/>
  <c r="F120" i="30"/>
  <c r="F96" i="30"/>
  <c r="F66" i="30"/>
  <c r="F121" i="30"/>
  <c r="F97" i="30"/>
  <c r="F67" i="30"/>
  <c r="F98" i="30"/>
  <c r="F68" i="30"/>
  <c r="F123" i="30"/>
  <c r="F99" i="30"/>
  <c r="F69" i="30"/>
  <c r="F124" i="30"/>
  <c r="F100" i="30"/>
  <c r="F70" i="30"/>
  <c r="F125" i="30"/>
  <c r="F101" i="30"/>
  <c r="F71" i="30"/>
  <c r="F126" i="30"/>
  <c r="F102" i="30"/>
  <c r="F72" i="30"/>
  <c r="F127" i="30"/>
  <c r="F103" i="30"/>
  <c r="F73" i="30"/>
  <c r="F128" i="30"/>
  <c r="F104" i="30"/>
  <c r="F74" i="30"/>
  <c r="F129" i="30"/>
  <c r="F105" i="30"/>
  <c r="F75" i="30"/>
  <c r="F130" i="30"/>
  <c r="F106" i="30"/>
  <c r="F76" i="30"/>
  <c r="F131" i="30"/>
  <c r="F107" i="30"/>
  <c r="F77" i="30"/>
  <c r="F132" i="30"/>
  <c r="F108" i="30"/>
  <c r="F78" i="30"/>
  <c r="F133" i="30"/>
  <c r="F109" i="30"/>
  <c r="F79" i="30"/>
  <c r="F134" i="30"/>
  <c r="F110" i="30"/>
  <c r="F80" i="30"/>
  <c r="F135" i="30"/>
  <c r="G91" i="30"/>
  <c r="G61" i="30"/>
  <c r="G116" i="30"/>
  <c r="G92" i="30"/>
  <c r="G62" i="30"/>
  <c r="G117" i="30"/>
  <c r="G93" i="30"/>
  <c r="G63" i="30"/>
  <c r="G118" i="30"/>
  <c r="G94" i="30"/>
  <c r="G64" i="30"/>
  <c r="G119" i="30"/>
  <c r="G95" i="30"/>
  <c r="G65" i="30"/>
  <c r="G120" i="30"/>
  <c r="G96" i="30"/>
  <c r="G66" i="30"/>
  <c r="G121" i="30"/>
  <c r="G97" i="30"/>
  <c r="G67" i="30"/>
  <c r="G122" i="30"/>
  <c r="G98" i="30"/>
  <c r="G68" i="30"/>
  <c r="G123" i="30"/>
  <c r="G99" i="30"/>
  <c r="G69" i="30"/>
  <c r="G100" i="30"/>
  <c r="G70" i="30"/>
  <c r="G125" i="30"/>
  <c r="G101" i="30"/>
  <c r="G71" i="30"/>
  <c r="G126" i="30"/>
  <c r="G102" i="30"/>
  <c r="G72" i="30"/>
  <c r="G127" i="30"/>
  <c r="G103" i="30"/>
  <c r="G73" i="30"/>
  <c r="G104" i="30"/>
  <c r="G74" i="30"/>
  <c r="G129" i="30"/>
  <c r="G105" i="30"/>
  <c r="G75" i="30"/>
  <c r="G130" i="30"/>
  <c r="G106" i="30"/>
  <c r="G76" i="30"/>
  <c r="G131" i="30"/>
  <c r="G107" i="30"/>
  <c r="G77" i="30"/>
  <c r="G132" i="30"/>
  <c r="G108" i="30"/>
  <c r="G78" i="30"/>
  <c r="G133" i="30"/>
  <c r="G109" i="30"/>
  <c r="G79" i="30"/>
  <c r="G134" i="30"/>
  <c r="G80" i="30"/>
  <c r="G135" i="30"/>
  <c r="D32" i="30"/>
  <c r="E32" i="30"/>
  <c r="F32" i="30"/>
  <c r="G32" i="30"/>
  <c r="C143" i="30"/>
  <c r="H143" i="30"/>
  <c r="H16" i="31"/>
  <c r="H240" i="31"/>
  <c r="C25" i="31"/>
  <c r="D25" i="31"/>
  <c r="E25" i="31"/>
  <c r="F25" i="31"/>
  <c r="G25" i="31"/>
  <c r="H25" i="31"/>
  <c r="C33" i="31"/>
  <c r="C34" i="31"/>
  <c r="C35" i="31"/>
  <c r="C36" i="31"/>
  <c r="C37" i="31"/>
  <c r="C38" i="31"/>
  <c r="C39" i="31"/>
  <c r="C40" i="31"/>
  <c r="C41" i="31"/>
  <c r="C42" i="31"/>
  <c r="C43" i="31"/>
  <c r="C44" i="31"/>
  <c r="C45" i="31"/>
  <c r="C46" i="31"/>
  <c r="C47" i="31"/>
  <c r="C48" i="31"/>
  <c r="C49" i="31"/>
  <c r="C50" i="31"/>
  <c r="C51" i="31"/>
  <c r="H17" i="31"/>
  <c r="H215" i="31"/>
  <c r="H15" i="31"/>
  <c r="H190" i="31"/>
  <c r="C61" i="31"/>
  <c r="C91" i="31"/>
  <c r="C116" i="31"/>
  <c r="C92" i="31"/>
  <c r="C62" i="31"/>
  <c r="C117" i="31"/>
  <c r="C93" i="31"/>
  <c r="C63" i="31"/>
  <c r="C118" i="31"/>
  <c r="C94" i="31"/>
  <c r="C64" i="31"/>
  <c r="C119" i="31"/>
  <c r="C95" i="31"/>
  <c r="C65" i="31"/>
  <c r="C120" i="31"/>
  <c r="C96" i="31"/>
  <c r="C66" i="31"/>
  <c r="C121" i="31"/>
  <c r="C97" i="31"/>
  <c r="C67" i="31"/>
  <c r="C98" i="31"/>
  <c r="C68" i="31"/>
  <c r="C123" i="31"/>
  <c r="C99" i="31"/>
  <c r="C69" i="31"/>
  <c r="C124" i="31"/>
  <c r="C100" i="31"/>
  <c r="C70" i="31"/>
  <c r="C125" i="31"/>
  <c r="C101" i="31"/>
  <c r="C71" i="31"/>
  <c r="C126" i="31"/>
  <c r="C102" i="31"/>
  <c r="C72" i="31"/>
  <c r="C127" i="31"/>
  <c r="C103" i="31"/>
  <c r="C73" i="31"/>
  <c r="C128" i="31"/>
  <c r="C104" i="31"/>
  <c r="C74" i="31"/>
  <c r="C129" i="31"/>
  <c r="C105" i="31"/>
  <c r="C75" i="31"/>
  <c r="C130" i="31"/>
  <c r="C106" i="31"/>
  <c r="C76" i="31"/>
  <c r="C131" i="31"/>
  <c r="C107" i="31"/>
  <c r="C77" i="31"/>
  <c r="C132" i="31"/>
  <c r="C108" i="31"/>
  <c r="C78" i="31"/>
  <c r="C133" i="31"/>
  <c r="C109" i="31"/>
  <c r="C79" i="31"/>
  <c r="C134" i="31"/>
  <c r="C110" i="31"/>
  <c r="C80" i="31"/>
  <c r="C135" i="31"/>
  <c r="D91" i="31"/>
  <c r="D61" i="31"/>
  <c r="D116" i="31"/>
  <c r="D92" i="31"/>
  <c r="D62" i="31"/>
  <c r="D117" i="31"/>
  <c r="D93" i="31"/>
  <c r="D63" i="31"/>
  <c r="D118" i="31"/>
  <c r="D94" i="31"/>
  <c r="D64" i="31"/>
  <c r="D119" i="31"/>
  <c r="D95" i="31"/>
  <c r="D65" i="31"/>
  <c r="D120" i="31"/>
  <c r="D96" i="31"/>
  <c r="D66" i="31"/>
  <c r="D121" i="31"/>
  <c r="D97" i="31"/>
  <c r="D67" i="31"/>
  <c r="D122" i="31"/>
  <c r="D98" i="31"/>
  <c r="D68" i="31"/>
  <c r="D123" i="31"/>
  <c r="D99" i="31"/>
  <c r="D69" i="31"/>
  <c r="D124" i="31"/>
  <c r="D100" i="31"/>
  <c r="D70" i="31"/>
  <c r="D125" i="31"/>
  <c r="D101" i="31"/>
  <c r="D71" i="31"/>
  <c r="D126" i="31"/>
  <c r="D102" i="31"/>
  <c r="D72" i="31"/>
  <c r="D127" i="31"/>
  <c r="D103" i="31"/>
  <c r="D73" i="31"/>
  <c r="D104" i="31"/>
  <c r="D74" i="31"/>
  <c r="D129" i="31"/>
  <c r="D105" i="31"/>
  <c r="D75" i="31"/>
  <c r="D130" i="31"/>
  <c r="D106" i="31"/>
  <c r="D76" i="31"/>
  <c r="D131" i="31"/>
  <c r="D107" i="31"/>
  <c r="D77" i="31"/>
  <c r="D132" i="31"/>
  <c r="D108" i="31"/>
  <c r="D78" i="31"/>
  <c r="D133" i="31"/>
  <c r="D109" i="31"/>
  <c r="D79" i="31"/>
  <c r="D134" i="31"/>
  <c r="D110" i="31"/>
  <c r="D80" i="31"/>
  <c r="D135" i="31"/>
  <c r="E91" i="31"/>
  <c r="E61" i="31"/>
  <c r="E116" i="31"/>
  <c r="E92" i="31"/>
  <c r="E62" i="31"/>
  <c r="E117" i="31"/>
  <c r="E93" i="31"/>
  <c r="E63" i="31"/>
  <c r="E118" i="31"/>
  <c r="E94" i="31"/>
  <c r="E64" i="31"/>
  <c r="E119" i="31"/>
  <c r="E95" i="31"/>
  <c r="E65" i="31"/>
  <c r="E120" i="31"/>
  <c r="E96" i="31"/>
  <c r="E66" i="31"/>
  <c r="E121" i="31"/>
  <c r="E97" i="31"/>
  <c r="E67" i="31"/>
  <c r="E122" i="31"/>
  <c r="E98" i="31"/>
  <c r="E68" i="31"/>
  <c r="E123" i="31"/>
  <c r="E99" i="31"/>
  <c r="E69" i="31"/>
  <c r="E124" i="31"/>
  <c r="E100" i="31"/>
  <c r="E70" i="31"/>
  <c r="E125" i="31"/>
  <c r="E101" i="31"/>
  <c r="E71" i="31"/>
  <c r="E126" i="31"/>
  <c r="E102" i="31"/>
  <c r="E72" i="31"/>
  <c r="E127" i="31"/>
  <c r="E103" i="31"/>
  <c r="E73" i="31"/>
  <c r="E128" i="31"/>
  <c r="E104" i="31"/>
  <c r="E74" i="31"/>
  <c r="E129" i="31"/>
  <c r="E105" i="31"/>
  <c r="E75" i="31"/>
  <c r="E130" i="31"/>
  <c r="E106" i="31"/>
  <c r="E76" i="31"/>
  <c r="E131" i="31"/>
  <c r="E107" i="31"/>
  <c r="E77" i="31"/>
  <c r="E132" i="31"/>
  <c r="E108" i="31"/>
  <c r="E78" i="31"/>
  <c r="E133" i="31"/>
  <c r="E109" i="31"/>
  <c r="E79" i="31"/>
  <c r="E134" i="31"/>
  <c r="E110" i="31"/>
  <c r="E80" i="31"/>
  <c r="E135" i="31"/>
  <c r="F91" i="31"/>
  <c r="F61" i="31"/>
  <c r="F116" i="31"/>
  <c r="F92" i="31"/>
  <c r="F62" i="31"/>
  <c r="F117" i="31"/>
  <c r="F93" i="31"/>
  <c r="F63" i="31"/>
  <c r="F118" i="31"/>
  <c r="F94" i="31"/>
  <c r="F64" i="31"/>
  <c r="F119" i="31"/>
  <c r="F95" i="31"/>
  <c r="F65" i="31"/>
  <c r="F120" i="31"/>
  <c r="F96" i="31"/>
  <c r="F66" i="31"/>
  <c r="F121" i="31"/>
  <c r="F97" i="31"/>
  <c r="F67" i="31"/>
  <c r="F122" i="31"/>
  <c r="F98" i="31"/>
  <c r="F68" i="31"/>
  <c r="F123" i="31"/>
  <c r="F99" i="31"/>
  <c r="F69" i="31"/>
  <c r="F124" i="31"/>
  <c r="F100" i="31"/>
  <c r="F70" i="31"/>
  <c r="F125" i="31"/>
  <c r="F101" i="31"/>
  <c r="F71" i="31"/>
  <c r="F126" i="31"/>
  <c r="F102" i="31"/>
  <c r="F72" i="31"/>
  <c r="F127" i="31"/>
  <c r="F103" i="31"/>
  <c r="F73" i="31"/>
  <c r="F128" i="31"/>
  <c r="F104" i="31"/>
  <c r="F74" i="31"/>
  <c r="F129" i="31"/>
  <c r="F105" i="31"/>
  <c r="F75" i="31"/>
  <c r="F130" i="31"/>
  <c r="F106" i="31"/>
  <c r="F76" i="31"/>
  <c r="F131" i="31"/>
  <c r="F107" i="31"/>
  <c r="F77" i="31"/>
  <c r="F132" i="31"/>
  <c r="F108" i="31"/>
  <c r="F78" i="31"/>
  <c r="F133" i="31"/>
  <c r="F109" i="31"/>
  <c r="F79" i="31"/>
  <c r="F134" i="31"/>
  <c r="F110" i="31"/>
  <c r="F80" i="31"/>
  <c r="F135" i="31"/>
  <c r="G91" i="31"/>
  <c r="G61" i="31"/>
  <c r="G116" i="31"/>
  <c r="G92" i="31"/>
  <c r="G62" i="31"/>
  <c r="G117" i="31"/>
  <c r="G93" i="31"/>
  <c r="G63" i="31"/>
  <c r="G118" i="31"/>
  <c r="G94" i="31"/>
  <c r="G64" i="31"/>
  <c r="G119" i="31"/>
  <c r="G95" i="31"/>
  <c r="G65" i="31"/>
  <c r="G120" i="31"/>
  <c r="G96" i="31"/>
  <c r="G66" i="31"/>
  <c r="G121" i="31"/>
  <c r="G97" i="31"/>
  <c r="G67" i="31"/>
  <c r="G122" i="31"/>
  <c r="G98" i="31"/>
  <c r="G68" i="31"/>
  <c r="G123" i="31"/>
  <c r="G99" i="31"/>
  <c r="G69" i="31"/>
  <c r="G124" i="31"/>
  <c r="G100" i="31"/>
  <c r="G70" i="31"/>
  <c r="G125" i="31"/>
  <c r="G101" i="31"/>
  <c r="G71" i="31"/>
  <c r="G126" i="31"/>
  <c r="G102" i="31"/>
  <c r="G72" i="31"/>
  <c r="G127" i="31"/>
  <c r="G103" i="31"/>
  <c r="G73" i="31"/>
  <c r="G104" i="31"/>
  <c r="G74" i="31"/>
  <c r="G129" i="31"/>
  <c r="G105" i="31"/>
  <c r="G75" i="31"/>
  <c r="G130" i="31"/>
  <c r="G106" i="31"/>
  <c r="G76" i="31"/>
  <c r="G131" i="31"/>
  <c r="G107" i="31"/>
  <c r="G77" i="31"/>
  <c r="G132" i="31"/>
  <c r="G108" i="31"/>
  <c r="G78" i="31"/>
  <c r="G133" i="31"/>
  <c r="G109" i="31"/>
  <c r="G79" i="31"/>
  <c r="G134" i="31"/>
  <c r="G80" i="31"/>
  <c r="G135" i="31"/>
  <c r="D32" i="31"/>
  <c r="E32" i="31"/>
  <c r="F32" i="31"/>
  <c r="G32" i="31"/>
  <c r="C143" i="31"/>
  <c r="H143" i="31"/>
  <c r="H16" i="32"/>
  <c r="H240" i="32"/>
  <c r="C25" i="32"/>
  <c r="D25" i="32"/>
  <c r="E25" i="32"/>
  <c r="F25" i="32"/>
  <c r="G25" i="32"/>
  <c r="H25" i="32"/>
  <c r="C33" i="32"/>
  <c r="C34" i="32"/>
  <c r="C35" i="32"/>
  <c r="C36" i="32"/>
  <c r="C37" i="32"/>
  <c r="C38" i="32"/>
  <c r="C39" i="32"/>
  <c r="C40" i="32"/>
  <c r="C41" i="32"/>
  <c r="C42" i="32"/>
  <c r="C43" i="32"/>
  <c r="C44" i="32"/>
  <c r="C45" i="32"/>
  <c r="C46" i="32"/>
  <c r="C47" i="32"/>
  <c r="C48" i="32"/>
  <c r="C49" i="32"/>
  <c r="C50" i="32"/>
  <c r="C51" i="32"/>
  <c r="H17" i="32"/>
  <c r="H215" i="32"/>
  <c r="H15" i="32"/>
  <c r="H190" i="32"/>
  <c r="C61" i="32"/>
  <c r="C91" i="32"/>
  <c r="C116" i="32" s="1"/>
  <c r="C92" i="32"/>
  <c r="C62" i="32"/>
  <c r="C117" i="32"/>
  <c r="H117" i="32" s="1"/>
  <c r="C93" i="32"/>
  <c r="C118" i="32" s="1"/>
  <c r="C63" i="32"/>
  <c r="C94" i="32"/>
  <c r="C64" i="32"/>
  <c r="C119" i="32"/>
  <c r="C95" i="32"/>
  <c r="C65" i="32"/>
  <c r="C120" i="32"/>
  <c r="C96" i="32"/>
  <c r="C66" i="32"/>
  <c r="C97" i="32"/>
  <c r="C111" i="32" s="1"/>
  <c r="C67" i="32"/>
  <c r="C98" i="32"/>
  <c r="C68" i="32"/>
  <c r="C123" i="32"/>
  <c r="C99" i="32"/>
  <c r="C69" i="32"/>
  <c r="C124" i="32"/>
  <c r="C100" i="32"/>
  <c r="C70" i="32"/>
  <c r="C125" i="32"/>
  <c r="H125" i="32" s="1"/>
  <c r="C101" i="32"/>
  <c r="C71" i="32"/>
  <c r="C102" i="32"/>
  <c r="C72" i="32"/>
  <c r="C103" i="32"/>
  <c r="C128" i="32" s="1"/>
  <c r="C73" i="32"/>
  <c r="C104" i="32"/>
  <c r="C74" i="32"/>
  <c r="C129" i="32"/>
  <c r="C105" i="32"/>
  <c r="C75" i="32"/>
  <c r="C106" i="32"/>
  <c r="C131" i="32" s="1"/>
  <c r="C76" i="32"/>
  <c r="C107" i="32"/>
  <c r="C132" i="32" s="1"/>
  <c r="H132" i="32" s="1"/>
  <c r="C77" i="32"/>
  <c r="C108" i="32"/>
  <c r="C78" i="32"/>
  <c r="C109" i="32"/>
  <c r="C79" i="32"/>
  <c r="C134" i="32"/>
  <c r="C110" i="32"/>
  <c r="C135" i="32" s="1"/>
  <c r="C80" i="32"/>
  <c r="D91" i="32"/>
  <c r="D61" i="32"/>
  <c r="D116" i="32"/>
  <c r="K32" i="49" s="1"/>
  <c r="D92" i="32"/>
  <c r="D62" i="32"/>
  <c r="D117" i="32"/>
  <c r="D93" i="32"/>
  <c r="D63" i="32"/>
  <c r="D94" i="32"/>
  <c r="D119" i="32" s="1"/>
  <c r="D64" i="32"/>
  <c r="D95" i="32"/>
  <c r="D65" i="32"/>
  <c r="D120" i="32"/>
  <c r="D96" i="32"/>
  <c r="D66" i="32"/>
  <c r="D121" i="32"/>
  <c r="D97" i="32"/>
  <c r="D122" i="32" s="1"/>
  <c r="D67" i="32"/>
  <c r="D98" i="32"/>
  <c r="D123" i="32" s="1"/>
  <c r="D68" i="32"/>
  <c r="D99" i="32"/>
  <c r="D69" i="32"/>
  <c r="D100" i="32"/>
  <c r="D70" i="32"/>
  <c r="D125" i="32"/>
  <c r="D101" i="32"/>
  <c r="D71" i="32"/>
  <c r="D126" i="32"/>
  <c r="D102" i="32"/>
  <c r="D127" i="32" s="1"/>
  <c r="D72" i="32"/>
  <c r="D103" i="32"/>
  <c r="D73" i="32"/>
  <c r="D128" i="32"/>
  <c r="D104" i="32"/>
  <c r="D74" i="32"/>
  <c r="D129" i="32"/>
  <c r="D105" i="32"/>
  <c r="D75" i="32"/>
  <c r="D130" i="32"/>
  <c r="D106" i="32"/>
  <c r="D131" i="32" s="1"/>
  <c r="D76" i="32"/>
  <c r="D107" i="32"/>
  <c r="D77" i="32"/>
  <c r="D132" i="32"/>
  <c r="D108" i="32"/>
  <c r="D78" i="32"/>
  <c r="D133" i="32"/>
  <c r="D109" i="32"/>
  <c r="D79" i="32"/>
  <c r="D134" i="32"/>
  <c r="D110" i="32"/>
  <c r="D135" i="32" s="1"/>
  <c r="D80" i="32"/>
  <c r="E91" i="32"/>
  <c r="E61" i="32"/>
  <c r="E92" i="32"/>
  <c r="E62" i="32"/>
  <c r="E117" i="32"/>
  <c r="E93" i="32"/>
  <c r="E63" i="32"/>
  <c r="E118" i="32"/>
  <c r="E94" i="32"/>
  <c r="E64" i="32"/>
  <c r="E95" i="32"/>
  <c r="E65" i="32"/>
  <c r="E120" i="32"/>
  <c r="E96" i="32"/>
  <c r="E66" i="32"/>
  <c r="E121" i="32"/>
  <c r="E97" i="32"/>
  <c r="E67" i="32"/>
  <c r="E98" i="32"/>
  <c r="E68" i="32"/>
  <c r="E99" i="32"/>
  <c r="E124" i="32" s="1"/>
  <c r="E69" i="32"/>
  <c r="E100" i="32"/>
  <c r="E70" i="32"/>
  <c r="E125" i="32"/>
  <c r="E101" i="32"/>
  <c r="E71" i="32"/>
  <c r="E126" i="32"/>
  <c r="E102" i="32"/>
  <c r="E72" i="32"/>
  <c r="E103" i="32"/>
  <c r="E128" i="32" s="1"/>
  <c r="E73" i="32"/>
  <c r="E104" i="32"/>
  <c r="E74" i="32"/>
  <c r="E129" i="32"/>
  <c r="E105" i="32"/>
  <c r="E75" i="32"/>
  <c r="E130" i="32"/>
  <c r="E106" i="32"/>
  <c r="E76" i="32"/>
  <c r="E107" i="32"/>
  <c r="E132" i="32" s="1"/>
  <c r="E77" i="32"/>
  <c r="E108" i="32"/>
  <c r="E78" i="32"/>
  <c r="E133" i="32"/>
  <c r="E109" i="32"/>
  <c r="E79" i="32"/>
  <c r="E134" i="32"/>
  <c r="E110" i="32"/>
  <c r="E80" i="32"/>
  <c r="F91" i="32"/>
  <c r="F116" i="32" s="1"/>
  <c r="F61" i="32"/>
  <c r="F92" i="32"/>
  <c r="F62" i="32"/>
  <c r="F117" i="32"/>
  <c r="F93" i="32"/>
  <c r="F63" i="32"/>
  <c r="F118" i="32"/>
  <c r="F94" i="32"/>
  <c r="F64" i="32"/>
  <c r="F95" i="32"/>
  <c r="F120" i="32" s="1"/>
  <c r="H120" i="32" s="1"/>
  <c r="F65" i="32"/>
  <c r="F96" i="32"/>
  <c r="F66" i="32"/>
  <c r="F121" i="32"/>
  <c r="F97" i="32"/>
  <c r="F67" i="32"/>
  <c r="F122" i="32"/>
  <c r="F98" i="32"/>
  <c r="F68" i="32"/>
  <c r="F99" i="32"/>
  <c r="F124" i="32" s="1"/>
  <c r="F69" i="32"/>
  <c r="F100" i="32"/>
  <c r="F70" i="32"/>
  <c r="F125" i="32"/>
  <c r="F101" i="32"/>
  <c r="F71" i="32"/>
  <c r="F126" i="32"/>
  <c r="F102" i="32"/>
  <c r="F72" i="32"/>
  <c r="F103" i="32"/>
  <c r="F128" i="32" s="1"/>
  <c r="F73" i="32"/>
  <c r="F104" i="32"/>
  <c r="F74" i="32"/>
  <c r="F129" i="32"/>
  <c r="F105" i="32"/>
  <c r="F75" i="32"/>
  <c r="F106" i="32"/>
  <c r="F76" i="32"/>
  <c r="F131" i="32"/>
  <c r="F107" i="32"/>
  <c r="F132" i="32" s="1"/>
  <c r="F77" i="32"/>
  <c r="F108" i="32"/>
  <c r="F78" i="32"/>
  <c r="F133" i="32"/>
  <c r="F109" i="32"/>
  <c r="F79" i="32"/>
  <c r="F134" i="32"/>
  <c r="F110" i="32"/>
  <c r="F80" i="32"/>
  <c r="F135" i="32"/>
  <c r="G91" i="32"/>
  <c r="G116" i="32" s="1"/>
  <c r="G61" i="32"/>
  <c r="G92" i="32"/>
  <c r="G62" i="32"/>
  <c r="G117" i="32"/>
  <c r="G93" i="32"/>
  <c r="G63" i="32"/>
  <c r="G118" i="32"/>
  <c r="G94" i="32"/>
  <c r="G64" i="32"/>
  <c r="G95" i="32"/>
  <c r="G65" i="32"/>
  <c r="G96" i="32"/>
  <c r="G66" i="32"/>
  <c r="G121" i="32"/>
  <c r="G97" i="32"/>
  <c r="G67" i="32"/>
  <c r="G122" i="32"/>
  <c r="G98" i="32"/>
  <c r="G68" i="32"/>
  <c r="G123" i="32"/>
  <c r="G99" i="32"/>
  <c r="G124" i="32" s="1"/>
  <c r="G69" i="32"/>
  <c r="G100" i="32"/>
  <c r="G70" i="32"/>
  <c r="G125" i="32"/>
  <c r="G101" i="32"/>
  <c r="G71" i="32"/>
  <c r="G126" i="32"/>
  <c r="G102" i="32"/>
  <c r="G72" i="32"/>
  <c r="G127" i="32"/>
  <c r="G103" i="32"/>
  <c r="G128" i="32" s="1"/>
  <c r="G73" i="32"/>
  <c r="G104" i="32"/>
  <c r="G74" i="32"/>
  <c r="G129" i="32"/>
  <c r="G105" i="32"/>
  <c r="G75" i="32"/>
  <c r="G130" i="32"/>
  <c r="G106" i="32"/>
  <c r="G76" i="32"/>
  <c r="G131" i="32"/>
  <c r="G107" i="32"/>
  <c r="G132" i="32" s="1"/>
  <c r="G77" i="32"/>
  <c r="G108" i="32"/>
  <c r="G78" i="32"/>
  <c r="G133" i="32"/>
  <c r="G109" i="32"/>
  <c r="G79" i="32"/>
  <c r="G134" i="32"/>
  <c r="G80" i="32"/>
  <c r="G135" i="32"/>
  <c r="D32" i="32"/>
  <c r="E32" i="32"/>
  <c r="F32" i="32"/>
  <c r="G32" i="32"/>
  <c r="C143" i="32"/>
  <c r="H143" i="32"/>
  <c r="H16" i="59"/>
  <c r="H240" i="59"/>
  <c r="C25" i="59"/>
  <c r="D25" i="59"/>
  <c r="E25" i="59"/>
  <c r="F25" i="59"/>
  <c r="G25" i="59"/>
  <c r="H25" i="59"/>
  <c r="C33" i="59"/>
  <c r="C34" i="59"/>
  <c r="C35" i="59"/>
  <c r="C36" i="59"/>
  <c r="C37" i="59"/>
  <c r="C38" i="59"/>
  <c r="C39" i="59"/>
  <c r="C40" i="59"/>
  <c r="C41" i="59"/>
  <c r="C42" i="59"/>
  <c r="C43" i="59"/>
  <c r="C44" i="59"/>
  <c r="C45" i="59"/>
  <c r="C46" i="59"/>
  <c r="C47" i="59"/>
  <c r="C48" i="59"/>
  <c r="C49" i="59"/>
  <c r="C50" i="59"/>
  <c r="C51" i="59"/>
  <c r="C312" i="59"/>
  <c r="C362" i="59" s="1"/>
  <c r="H17" i="59"/>
  <c r="H215" i="59"/>
  <c r="H15" i="59"/>
  <c r="H190" i="59"/>
  <c r="C61" i="59"/>
  <c r="C116" i="59"/>
  <c r="C91" i="59"/>
  <c r="C92" i="59"/>
  <c r="C62" i="59"/>
  <c r="C117" i="59"/>
  <c r="H117" i="59" s="1"/>
  <c r="C93" i="59"/>
  <c r="C118" i="59" s="1"/>
  <c r="H118" i="59" s="1"/>
  <c r="C63" i="59"/>
  <c r="C94" i="59"/>
  <c r="C64" i="59"/>
  <c r="C119" i="59"/>
  <c r="C95" i="59"/>
  <c r="C65" i="59"/>
  <c r="C120" i="59"/>
  <c r="H120" i="59" s="1"/>
  <c r="C96" i="59"/>
  <c r="C66" i="59"/>
  <c r="C121" i="59"/>
  <c r="C97" i="59"/>
  <c r="C122" i="59" s="1"/>
  <c r="H122" i="59" s="1"/>
  <c r="C67" i="59"/>
  <c r="C98" i="59"/>
  <c r="C123" i="59" s="1"/>
  <c r="H123" i="59" s="1"/>
  <c r="C68" i="59"/>
  <c r="C99" i="59"/>
  <c r="C69" i="59"/>
  <c r="C124" i="59"/>
  <c r="C100" i="59"/>
  <c r="C70" i="59"/>
  <c r="C125" i="59"/>
  <c r="C101" i="59"/>
  <c r="C71" i="59"/>
  <c r="C126" i="59"/>
  <c r="C102" i="59"/>
  <c r="C127" i="59" s="1"/>
  <c r="H127" i="59" s="1"/>
  <c r="C72" i="59"/>
  <c r="C103" i="59"/>
  <c r="C73" i="59"/>
  <c r="C128" i="59"/>
  <c r="C104" i="59"/>
  <c r="C74" i="59"/>
  <c r="C129" i="59"/>
  <c r="C105" i="59"/>
  <c r="C75" i="59"/>
  <c r="C130" i="59"/>
  <c r="C106" i="59"/>
  <c r="C131" i="59" s="1"/>
  <c r="H131" i="59" s="1"/>
  <c r="C76" i="59"/>
  <c r="C107" i="59"/>
  <c r="C77" i="59"/>
  <c r="C132" i="59"/>
  <c r="C108" i="59"/>
  <c r="C78" i="59"/>
  <c r="C133" i="59"/>
  <c r="C109" i="59"/>
  <c r="C79" i="59"/>
  <c r="C134" i="59"/>
  <c r="C110" i="59"/>
  <c r="C80" i="59"/>
  <c r="C135" i="59"/>
  <c r="D91" i="59"/>
  <c r="D61" i="59"/>
  <c r="D116" i="59"/>
  <c r="D92" i="59"/>
  <c r="D62" i="59"/>
  <c r="D117" i="59"/>
  <c r="D93" i="59"/>
  <c r="D63" i="59"/>
  <c r="D118" i="59"/>
  <c r="D94" i="59"/>
  <c r="D64" i="59"/>
  <c r="D119" i="59"/>
  <c r="D95" i="59"/>
  <c r="D65" i="59"/>
  <c r="D120" i="59"/>
  <c r="D96" i="59"/>
  <c r="D66" i="59"/>
  <c r="D121" i="59"/>
  <c r="D97" i="59"/>
  <c r="D67" i="59"/>
  <c r="D122" i="59"/>
  <c r="D98" i="59"/>
  <c r="D68" i="59"/>
  <c r="D123" i="59"/>
  <c r="D99" i="59"/>
  <c r="D69" i="59"/>
  <c r="D124" i="59"/>
  <c r="D100" i="59"/>
  <c r="H100" i="59" s="1"/>
  <c r="D70" i="59"/>
  <c r="D101" i="59"/>
  <c r="D71" i="59"/>
  <c r="D126" i="59"/>
  <c r="D102" i="59"/>
  <c r="D72" i="59"/>
  <c r="D127" i="59"/>
  <c r="D103" i="59"/>
  <c r="D73" i="59"/>
  <c r="D128" i="59"/>
  <c r="D104" i="59"/>
  <c r="H104" i="59" s="1"/>
  <c r="D74" i="59"/>
  <c r="D105" i="59"/>
  <c r="D75" i="59"/>
  <c r="D130" i="59"/>
  <c r="D106" i="59"/>
  <c r="D76" i="59"/>
  <c r="D131" i="59"/>
  <c r="D107" i="59"/>
  <c r="D77" i="59"/>
  <c r="D132" i="59"/>
  <c r="D108" i="59"/>
  <c r="D133" i="59" s="1"/>
  <c r="D78" i="59"/>
  <c r="D109" i="59"/>
  <c r="D79" i="59"/>
  <c r="D134" i="59"/>
  <c r="D110" i="59"/>
  <c r="D80" i="59"/>
  <c r="D135" i="59"/>
  <c r="E91" i="59"/>
  <c r="E61" i="59"/>
  <c r="E116" i="59"/>
  <c r="E92" i="59"/>
  <c r="E117" i="59" s="1"/>
  <c r="E62" i="59"/>
  <c r="E93" i="59"/>
  <c r="E63" i="59"/>
  <c r="E118" i="59"/>
  <c r="E94" i="59"/>
  <c r="E64" i="59"/>
  <c r="E119" i="59"/>
  <c r="E95" i="59"/>
  <c r="E65" i="59"/>
  <c r="E120" i="59"/>
  <c r="E96" i="59"/>
  <c r="E121" i="59" s="1"/>
  <c r="H121" i="59" s="1"/>
  <c r="E66" i="59"/>
  <c r="E97" i="59"/>
  <c r="E67" i="59"/>
  <c r="E122" i="59"/>
  <c r="E98" i="59"/>
  <c r="E68" i="59"/>
  <c r="E123" i="59"/>
  <c r="E99" i="59"/>
  <c r="E69" i="59"/>
  <c r="E124" i="59"/>
  <c r="E100" i="59"/>
  <c r="E125" i="59" s="1"/>
  <c r="E70" i="59"/>
  <c r="E101" i="59"/>
  <c r="E71" i="59"/>
  <c r="E126" i="59"/>
  <c r="E102" i="59"/>
  <c r="E72" i="59"/>
  <c r="E127" i="59"/>
  <c r="E103" i="59"/>
  <c r="E73" i="59"/>
  <c r="E128" i="59"/>
  <c r="E104" i="59"/>
  <c r="E129" i="59" s="1"/>
  <c r="E74" i="59"/>
  <c r="E105" i="59"/>
  <c r="E75" i="59"/>
  <c r="E130" i="59"/>
  <c r="E106" i="59"/>
  <c r="E76" i="59"/>
  <c r="E131" i="59"/>
  <c r="E107" i="59"/>
  <c r="E77" i="59"/>
  <c r="E132" i="59"/>
  <c r="E108" i="59"/>
  <c r="E133" i="59" s="1"/>
  <c r="E78" i="59"/>
  <c r="E109" i="59"/>
  <c r="E79" i="59"/>
  <c r="E134" i="59"/>
  <c r="E110" i="59"/>
  <c r="E80" i="59"/>
  <c r="E135" i="59"/>
  <c r="F91" i="59"/>
  <c r="F61" i="59"/>
  <c r="F116" i="59"/>
  <c r="F92" i="59"/>
  <c r="F117" i="59" s="1"/>
  <c r="F62" i="59"/>
  <c r="F93" i="59"/>
  <c r="F63" i="59"/>
  <c r="F118" i="59"/>
  <c r="F94" i="59"/>
  <c r="F64" i="59"/>
  <c r="F119" i="59"/>
  <c r="F95" i="59"/>
  <c r="F65" i="59"/>
  <c r="F120" i="59"/>
  <c r="F96" i="59"/>
  <c r="F121" i="59" s="1"/>
  <c r="F66" i="59"/>
  <c r="F97" i="59"/>
  <c r="F67" i="59"/>
  <c r="F122" i="59"/>
  <c r="F98" i="59"/>
  <c r="F68" i="59"/>
  <c r="F123" i="59"/>
  <c r="F99" i="59"/>
  <c r="F69" i="59"/>
  <c r="F124" i="59"/>
  <c r="F100" i="59"/>
  <c r="F125" i="59" s="1"/>
  <c r="F70" i="59"/>
  <c r="F101" i="59"/>
  <c r="F71" i="59"/>
  <c r="F126" i="59"/>
  <c r="F102" i="59"/>
  <c r="F72" i="59"/>
  <c r="F127" i="59"/>
  <c r="F103" i="59"/>
  <c r="F73" i="59"/>
  <c r="F128" i="59"/>
  <c r="F104" i="59"/>
  <c r="F129" i="59" s="1"/>
  <c r="F74" i="59"/>
  <c r="F105" i="59"/>
  <c r="F75" i="59"/>
  <c r="F130" i="59"/>
  <c r="F106" i="59"/>
  <c r="F76" i="59"/>
  <c r="F131" i="59"/>
  <c r="F107" i="59"/>
  <c r="F77" i="59"/>
  <c r="F132" i="59"/>
  <c r="F108" i="59"/>
  <c r="F133" i="59" s="1"/>
  <c r="F78" i="59"/>
  <c r="F109" i="59"/>
  <c r="F79" i="59"/>
  <c r="F134" i="59"/>
  <c r="F110" i="59"/>
  <c r="F80" i="59"/>
  <c r="F135" i="59"/>
  <c r="G91" i="59"/>
  <c r="G61" i="59"/>
  <c r="G116" i="59"/>
  <c r="G92" i="59"/>
  <c r="G117" i="59" s="1"/>
  <c r="G62" i="59"/>
  <c r="G93" i="59"/>
  <c r="G63" i="59"/>
  <c r="G118" i="59"/>
  <c r="G94" i="59"/>
  <c r="G64" i="59"/>
  <c r="G119" i="59"/>
  <c r="G95" i="59"/>
  <c r="G65" i="59"/>
  <c r="G120" i="59"/>
  <c r="G96" i="59"/>
  <c r="G121" i="59" s="1"/>
  <c r="G66" i="59"/>
  <c r="G97" i="59"/>
  <c r="G67" i="59"/>
  <c r="G122" i="59"/>
  <c r="G98" i="59"/>
  <c r="G68" i="59"/>
  <c r="G123" i="59"/>
  <c r="G99" i="59"/>
  <c r="G69" i="59"/>
  <c r="G124" i="59"/>
  <c r="G100" i="59"/>
  <c r="G125" i="59" s="1"/>
  <c r="G70" i="59"/>
  <c r="G101" i="59"/>
  <c r="G71" i="59"/>
  <c r="G126" i="59"/>
  <c r="G102" i="59"/>
  <c r="G72" i="59"/>
  <c r="G127" i="59"/>
  <c r="G103" i="59"/>
  <c r="G73" i="59"/>
  <c r="G128" i="59"/>
  <c r="G104" i="59"/>
  <c r="G129" i="59" s="1"/>
  <c r="G74" i="59"/>
  <c r="G105" i="59"/>
  <c r="G75" i="59"/>
  <c r="G130" i="59"/>
  <c r="G106" i="59"/>
  <c r="G76" i="59"/>
  <c r="G131" i="59"/>
  <c r="G107" i="59"/>
  <c r="G77" i="59"/>
  <c r="G132" i="59"/>
  <c r="G108" i="59"/>
  <c r="G133" i="59" s="1"/>
  <c r="G78" i="59"/>
  <c r="G109" i="59"/>
  <c r="G79" i="59"/>
  <c r="G134" i="59"/>
  <c r="G80" i="59"/>
  <c r="G135" i="59"/>
  <c r="D32" i="59"/>
  <c r="E32" i="59"/>
  <c r="F32" i="59"/>
  <c r="G32" i="59"/>
  <c r="C143" i="59"/>
  <c r="C163" i="59" s="1"/>
  <c r="H143" i="59"/>
  <c r="H16" i="33"/>
  <c r="H240" i="33"/>
  <c r="C25" i="33"/>
  <c r="D25" i="33"/>
  <c r="E25" i="33"/>
  <c r="F25" i="33"/>
  <c r="G25" i="33"/>
  <c r="H25" i="33"/>
  <c r="C33" i="33"/>
  <c r="C34" i="33"/>
  <c r="C35" i="33"/>
  <c r="C36" i="33"/>
  <c r="C37" i="33"/>
  <c r="C38" i="33"/>
  <c r="C39" i="33"/>
  <c r="C40" i="33"/>
  <c r="C41" i="33"/>
  <c r="C42" i="33"/>
  <c r="C303" i="33"/>
  <c r="C353" i="33" s="1"/>
  <c r="C43" i="33"/>
  <c r="C44" i="33"/>
  <c r="C45" i="33"/>
  <c r="C46" i="33"/>
  <c r="C47" i="33"/>
  <c r="C48" i="33"/>
  <c r="C49" i="33"/>
  <c r="C50" i="33"/>
  <c r="C51" i="33"/>
  <c r="H17" i="33"/>
  <c r="H215" i="33"/>
  <c r="H15" i="33"/>
  <c r="H190" i="33"/>
  <c r="C61" i="33"/>
  <c r="C91" i="33"/>
  <c r="C116" i="33" s="1"/>
  <c r="J34" i="49" s="1"/>
  <c r="C92" i="33"/>
  <c r="C117" i="33" s="1"/>
  <c r="C62" i="33"/>
  <c r="C93" i="33"/>
  <c r="C118" i="33" s="1"/>
  <c r="C63" i="33"/>
  <c r="C94" i="33"/>
  <c r="C119" i="33" s="1"/>
  <c r="C64" i="33"/>
  <c r="C95" i="33"/>
  <c r="C120" i="33" s="1"/>
  <c r="C65" i="33"/>
  <c r="C96" i="33"/>
  <c r="C121" i="33" s="1"/>
  <c r="C66" i="33"/>
  <c r="C97" i="33"/>
  <c r="C67" i="33"/>
  <c r="C98" i="33"/>
  <c r="C123" i="33" s="1"/>
  <c r="C68" i="33"/>
  <c r="C99" i="33"/>
  <c r="C124" i="33" s="1"/>
  <c r="C69" i="33"/>
  <c r="C100" i="33"/>
  <c r="C125" i="33" s="1"/>
  <c r="C70" i="33"/>
  <c r="C101" i="33"/>
  <c r="C126" i="33" s="1"/>
  <c r="C71" i="33"/>
  <c r="C102" i="33"/>
  <c r="C72" i="33"/>
  <c r="C127" i="33"/>
  <c r="C103" i="33"/>
  <c r="C128" i="33" s="1"/>
  <c r="C73" i="33"/>
  <c r="C104" i="33"/>
  <c r="C129" i="33" s="1"/>
  <c r="C74" i="33"/>
  <c r="C105" i="33"/>
  <c r="C130" i="33" s="1"/>
  <c r="C75" i="33"/>
  <c r="C106" i="33"/>
  <c r="C131" i="33" s="1"/>
  <c r="C76" i="33"/>
  <c r="C107" i="33"/>
  <c r="C132" i="33" s="1"/>
  <c r="C77" i="33"/>
  <c r="C108" i="33"/>
  <c r="C133" i="33" s="1"/>
  <c r="C78" i="33"/>
  <c r="C109" i="33"/>
  <c r="C134" i="33" s="1"/>
  <c r="C79" i="33"/>
  <c r="C110" i="33"/>
  <c r="C135" i="33" s="1"/>
  <c r="C80" i="33"/>
  <c r="D91" i="33"/>
  <c r="D116" i="33" s="1"/>
  <c r="K34" i="49" s="1"/>
  <c r="D61" i="33"/>
  <c r="D92" i="33"/>
  <c r="D117" i="33" s="1"/>
  <c r="D62" i="33"/>
  <c r="D93" i="33"/>
  <c r="D118" i="33" s="1"/>
  <c r="D63" i="33"/>
  <c r="D94" i="33"/>
  <c r="D119" i="33" s="1"/>
  <c r="D64" i="33"/>
  <c r="D95" i="33"/>
  <c r="D120" i="33" s="1"/>
  <c r="D65" i="33"/>
  <c r="D96" i="33"/>
  <c r="D121" i="33" s="1"/>
  <c r="D66" i="33"/>
  <c r="D97" i="33"/>
  <c r="D122" i="33" s="1"/>
  <c r="D67" i="33"/>
  <c r="D98" i="33"/>
  <c r="D123" i="33" s="1"/>
  <c r="D68" i="33"/>
  <c r="D99" i="33"/>
  <c r="D124" i="33" s="1"/>
  <c r="D69" i="33"/>
  <c r="D100" i="33"/>
  <c r="D125" i="33" s="1"/>
  <c r="D70" i="33"/>
  <c r="D101" i="33"/>
  <c r="D71" i="33"/>
  <c r="D102" i="33"/>
  <c r="D127" i="33" s="1"/>
  <c r="D72" i="33"/>
  <c r="D103" i="33"/>
  <c r="D128" i="33" s="1"/>
  <c r="D73" i="33"/>
  <c r="D104" i="33"/>
  <c r="D129" i="33" s="1"/>
  <c r="D74" i="33"/>
  <c r="D105" i="33"/>
  <c r="D130" i="33" s="1"/>
  <c r="D75" i="33"/>
  <c r="D106" i="33"/>
  <c r="D131" i="33" s="1"/>
  <c r="D76" i="33"/>
  <c r="D107" i="33"/>
  <c r="D132" i="33" s="1"/>
  <c r="D77" i="33"/>
  <c r="D108" i="33"/>
  <c r="D133" i="33" s="1"/>
  <c r="D78" i="33"/>
  <c r="D109" i="33"/>
  <c r="D134" i="33" s="1"/>
  <c r="D79" i="33"/>
  <c r="D110" i="33"/>
  <c r="D135" i="33" s="1"/>
  <c r="D80" i="33"/>
  <c r="E91" i="33"/>
  <c r="E116" i="33" s="1"/>
  <c r="E61" i="33"/>
  <c r="E92" i="33"/>
  <c r="E117" i="33" s="1"/>
  <c r="E62" i="33"/>
  <c r="E93" i="33"/>
  <c r="E118" i="33" s="1"/>
  <c r="E63" i="33"/>
  <c r="E94" i="33"/>
  <c r="E119" i="33" s="1"/>
  <c r="E64" i="33"/>
  <c r="E95" i="33"/>
  <c r="E120" i="33" s="1"/>
  <c r="E65" i="33"/>
  <c r="E96" i="33"/>
  <c r="E121" i="33" s="1"/>
  <c r="E66" i="33"/>
  <c r="E97" i="33"/>
  <c r="E122" i="33" s="1"/>
  <c r="E67" i="33"/>
  <c r="E98" i="33"/>
  <c r="E123" i="33" s="1"/>
  <c r="E68" i="33"/>
  <c r="E99" i="33"/>
  <c r="E124" i="33" s="1"/>
  <c r="E69" i="33"/>
  <c r="E100" i="33"/>
  <c r="E125" i="33" s="1"/>
  <c r="E70" i="33"/>
  <c r="E101" i="33"/>
  <c r="E126" i="33" s="1"/>
  <c r="E71" i="33"/>
  <c r="E102" i="33"/>
  <c r="E127" i="33" s="1"/>
  <c r="E72" i="33"/>
  <c r="E103" i="33"/>
  <c r="E128" i="33" s="1"/>
  <c r="E73" i="33"/>
  <c r="E104" i="33"/>
  <c r="E129" i="33" s="1"/>
  <c r="E74" i="33"/>
  <c r="E105" i="33"/>
  <c r="E75" i="33"/>
  <c r="E106" i="33"/>
  <c r="E131" i="33" s="1"/>
  <c r="E76" i="33"/>
  <c r="E107" i="33"/>
  <c r="E132" i="33" s="1"/>
  <c r="E77" i="33"/>
  <c r="E108" i="33"/>
  <c r="E133" i="33" s="1"/>
  <c r="E78" i="33"/>
  <c r="E109" i="33"/>
  <c r="E134" i="33" s="1"/>
  <c r="E79" i="33"/>
  <c r="E110" i="33"/>
  <c r="E135" i="33" s="1"/>
  <c r="E80" i="33"/>
  <c r="F91" i="33"/>
  <c r="F116" i="33" s="1"/>
  <c r="F61" i="33"/>
  <c r="F92" i="33"/>
  <c r="F117" i="33" s="1"/>
  <c r="F62" i="33"/>
  <c r="F93" i="33"/>
  <c r="F118" i="33" s="1"/>
  <c r="F63" i="33"/>
  <c r="F94" i="33"/>
  <c r="F119" i="33" s="1"/>
  <c r="F64" i="33"/>
  <c r="F95" i="33"/>
  <c r="F120" i="33" s="1"/>
  <c r="F65" i="33"/>
  <c r="F96" i="33"/>
  <c r="F121" i="33" s="1"/>
  <c r="F66" i="33"/>
  <c r="F97" i="33"/>
  <c r="F122" i="33" s="1"/>
  <c r="F67" i="33"/>
  <c r="F98" i="33"/>
  <c r="F123" i="33" s="1"/>
  <c r="F68" i="33"/>
  <c r="F99" i="33"/>
  <c r="F124" i="33" s="1"/>
  <c r="F69" i="33"/>
  <c r="F100" i="33"/>
  <c r="F125" i="33" s="1"/>
  <c r="F70" i="33"/>
  <c r="F101" i="33"/>
  <c r="F126" i="33" s="1"/>
  <c r="F71" i="33"/>
  <c r="F102" i="33"/>
  <c r="F127" i="33" s="1"/>
  <c r="F72" i="33"/>
  <c r="F103" i="33"/>
  <c r="F128" i="33" s="1"/>
  <c r="F73" i="33"/>
  <c r="F104" i="33"/>
  <c r="F129" i="33" s="1"/>
  <c r="F74" i="33"/>
  <c r="F105" i="33"/>
  <c r="F130" i="33" s="1"/>
  <c r="F75" i="33"/>
  <c r="F106" i="33"/>
  <c r="F131" i="33" s="1"/>
  <c r="F76" i="33"/>
  <c r="F107" i="33"/>
  <c r="F132" i="33" s="1"/>
  <c r="F77" i="33"/>
  <c r="F108" i="33"/>
  <c r="F133" i="33" s="1"/>
  <c r="F78" i="33"/>
  <c r="F109" i="33"/>
  <c r="F79" i="33"/>
  <c r="F110" i="33"/>
  <c r="F135" i="33" s="1"/>
  <c r="F80" i="33"/>
  <c r="G91" i="33"/>
  <c r="G116" i="33" s="1"/>
  <c r="G61" i="33"/>
  <c r="G92" i="33"/>
  <c r="G117" i="33" s="1"/>
  <c r="G62" i="33"/>
  <c r="G93" i="33"/>
  <c r="G118" i="33" s="1"/>
  <c r="G63" i="33"/>
  <c r="G94" i="33"/>
  <c r="G119" i="33" s="1"/>
  <c r="G64" i="33"/>
  <c r="G95" i="33"/>
  <c r="G120" i="33" s="1"/>
  <c r="G65" i="33"/>
  <c r="G96" i="33"/>
  <c r="G121" i="33" s="1"/>
  <c r="G66" i="33"/>
  <c r="G97" i="33"/>
  <c r="G122" i="33" s="1"/>
  <c r="G67" i="33"/>
  <c r="G98" i="33"/>
  <c r="G68" i="33"/>
  <c r="G99" i="33"/>
  <c r="G124" i="33" s="1"/>
  <c r="G69" i="33"/>
  <c r="G100" i="33"/>
  <c r="G125" i="33" s="1"/>
  <c r="G70" i="33"/>
  <c r="G101" i="33"/>
  <c r="G126" i="33" s="1"/>
  <c r="G71" i="33"/>
  <c r="G102" i="33"/>
  <c r="G127" i="33" s="1"/>
  <c r="G72" i="33"/>
  <c r="G103" i="33"/>
  <c r="G128" i="33" s="1"/>
  <c r="G73" i="33"/>
  <c r="G104" i="33"/>
  <c r="G129" i="33" s="1"/>
  <c r="G74" i="33"/>
  <c r="G105" i="33"/>
  <c r="G130" i="33" s="1"/>
  <c r="G75" i="33"/>
  <c r="G106" i="33"/>
  <c r="G131" i="33" s="1"/>
  <c r="G76" i="33"/>
  <c r="G107" i="33"/>
  <c r="G77" i="33"/>
  <c r="G108" i="33"/>
  <c r="G78" i="33"/>
  <c r="G133" i="33"/>
  <c r="G109" i="33"/>
  <c r="G134" i="33" s="1"/>
  <c r="G79" i="33"/>
  <c r="G80" i="33"/>
  <c r="G135" i="33"/>
  <c r="D32" i="33"/>
  <c r="C34" i="49"/>
  <c r="E32" i="33"/>
  <c r="F32" i="33"/>
  <c r="G32" i="33"/>
  <c r="C143" i="33"/>
  <c r="H143" i="33"/>
  <c r="H16" i="34"/>
  <c r="H240" i="34"/>
  <c r="C25" i="34"/>
  <c r="D25" i="34"/>
  <c r="E25" i="34"/>
  <c r="F25" i="34"/>
  <c r="G25" i="34"/>
  <c r="H25" i="34"/>
  <c r="C33" i="34"/>
  <c r="C34" i="34"/>
  <c r="C35" i="34"/>
  <c r="C36" i="34"/>
  <c r="C37" i="34"/>
  <c r="C38" i="34"/>
  <c r="C39" i="34"/>
  <c r="C40" i="34"/>
  <c r="C41" i="34"/>
  <c r="C42" i="34"/>
  <c r="C43" i="34"/>
  <c r="C44" i="34"/>
  <c r="C305" i="34"/>
  <c r="C355" i="34" s="1"/>
  <c r="C45" i="34"/>
  <c r="C46" i="34"/>
  <c r="C47" i="34"/>
  <c r="C48" i="34"/>
  <c r="C49" i="34"/>
  <c r="C50" i="34"/>
  <c r="C51" i="34"/>
  <c r="H17" i="34"/>
  <c r="H215" i="34"/>
  <c r="H15" i="34"/>
  <c r="H190" i="34"/>
  <c r="C61" i="34"/>
  <c r="C116" i="34"/>
  <c r="C91" i="34"/>
  <c r="C92" i="34"/>
  <c r="C117" i="34" s="1"/>
  <c r="H117" i="34" s="1"/>
  <c r="C62" i="34"/>
  <c r="C93" i="34"/>
  <c r="C63" i="34"/>
  <c r="C118" i="34"/>
  <c r="C94" i="34"/>
  <c r="C64" i="34"/>
  <c r="C95" i="34"/>
  <c r="C65" i="34"/>
  <c r="C120" i="34"/>
  <c r="C96" i="34"/>
  <c r="C66" i="34"/>
  <c r="C121" i="34"/>
  <c r="C97" i="34"/>
  <c r="C67" i="34"/>
  <c r="C122" i="34"/>
  <c r="C98" i="34"/>
  <c r="C68" i="34"/>
  <c r="C99" i="34"/>
  <c r="C124" i="34" s="1"/>
  <c r="C69" i="34"/>
  <c r="C100" i="34"/>
  <c r="C70" i="34"/>
  <c r="C125" i="34"/>
  <c r="C101" i="34"/>
  <c r="C126" i="34" s="1"/>
  <c r="C71" i="34"/>
  <c r="C102" i="34"/>
  <c r="C127" i="34" s="1"/>
  <c r="C72" i="34"/>
  <c r="C103" i="34"/>
  <c r="C128" i="34" s="1"/>
  <c r="C73" i="34"/>
  <c r="C104" i="34"/>
  <c r="C74" i="34"/>
  <c r="C129" i="34"/>
  <c r="C105" i="34"/>
  <c r="C75" i="34"/>
  <c r="C130" i="34"/>
  <c r="C106" i="34"/>
  <c r="C131" i="34" s="1"/>
  <c r="C76" i="34"/>
  <c r="C107" i="34"/>
  <c r="C132" i="34" s="1"/>
  <c r="C77" i="34"/>
  <c r="C108" i="34"/>
  <c r="C133" i="34" s="1"/>
  <c r="C78" i="34"/>
  <c r="C109" i="34"/>
  <c r="C134" i="34" s="1"/>
  <c r="C79" i="34"/>
  <c r="C110" i="34"/>
  <c r="C135" i="34" s="1"/>
  <c r="C80" i="34"/>
  <c r="D91" i="34"/>
  <c r="D116" i="34" s="1"/>
  <c r="D61" i="34"/>
  <c r="D92" i="34"/>
  <c r="D62" i="34"/>
  <c r="D117" i="34"/>
  <c r="D93" i="34"/>
  <c r="D118" i="34" s="1"/>
  <c r="D63" i="34"/>
  <c r="D94" i="34"/>
  <c r="D119" i="34" s="1"/>
  <c r="D64" i="34"/>
  <c r="D95" i="34"/>
  <c r="D120" i="34" s="1"/>
  <c r="D65" i="34"/>
  <c r="D96" i="34"/>
  <c r="D121" i="34" s="1"/>
  <c r="H121" i="34" s="1"/>
  <c r="D66" i="34"/>
  <c r="D97" i="34"/>
  <c r="D67" i="34"/>
  <c r="D122" i="34"/>
  <c r="D98" i="34"/>
  <c r="D123" i="34" s="1"/>
  <c r="D68" i="34"/>
  <c r="D99" i="34"/>
  <c r="D124" i="34" s="1"/>
  <c r="D69" i="34"/>
  <c r="D100" i="34"/>
  <c r="D70" i="34"/>
  <c r="D125" i="34"/>
  <c r="D101" i="34"/>
  <c r="D126" i="34" s="1"/>
  <c r="D71" i="34"/>
  <c r="D102" i="34"/>
  <c r="D127" i="34" s="1"/>
  <c r="D72" i="34"/>
  <c r="D103" i="34"/>
  <c r="D128" i="34" s="1"/>
  <c r="D73" i="34"/>
  <c r="D104" i="34"/>
  <c r="D74" i="34"/>
  <c r="D129" i="34"/>
  <c r="D105" i="34"/>
  <c r="D75" i="34"/>
  <c r="D130" i="34"/>
  <c r="D106" i="34"/>
  <c r="D131" i="34" s="1"/>
  <c r="D76" i="34"/>
  <c r="D107" i="34"/>
  <c r="D132" i="34" s="1"/>
  <c r="D77" i="34"/>
  <c r="D108" i="34"/>
  <c r="D133" i="34" s="1"/>
  <c r="D78" i="34"/>
  <c r="D109" i="34"/>
  <c r="D79" i="34"/>
  <c r="D134" i="34"/>
  <c r="D110" i="34"/>
  <c r="D135" i="34" s="1"/>
  <c r="D80" i="34"/>
  <c r="E91" i="34"/>
  <c r="E116" i="34" s="1"/>
  <c r="E61" i="34"/>
  <c r="E92" i="34"/>
  <c r="E62" i="34"/>
  <c r="E93" i="34"/>
  <c r="E63" i="34"/>
  <c r="E118" i="34"/>
  <c r="E94" i="34"/>
  <c r="E119" i="34" s="1"/>
  <c r="E64" i="34"/>
  <c r="E95" i="34"/>
  <c r="E120" i="34" s="1"/>
  <c r="E65" i="34"/>
  <c r="E96" i="34"/>
  <c r="E121" i="34" s="1"/>
  <c r="E66" i="34"/>
  <c r="E97" i="34"/>
  <c r="E67" i="34"/>
  <c r="E122" i="34"/>
  <c r="E98" i="34"/>
  <c r="E123" i="34" s="1"/>
  <c r="E68" i="34"/>
  <c r="E99" i="34"/>
  <c r="E124" i="34" s="1"/>
  <c r="E69" i="34"/>
  <c r="E100" i="34"/>
  <c r="E125" i="34" s="1"/>
  <c r="E70" i="34"/>
  <c r="E101" i="34"/>
  <c r="E126" i="34" s="1"/>
  <c r="E71" i="34"/>
  <c r="E102" i="34"/>
  <c r="E127" i="34" s="1"/>
  <c r="E72" i="34"/>
  <c r="E103" i="34"/>
  <c r="E128" i="34" s="1"/>
  <c r="E73" i="34"/>
  <c r="E104" i="34"/>
  <c r="E129" i="34" s="1"/>
  <c r="E74" i="34"/>
  <c r="E105" i="34"/>
  <c r="E130" i="34" s="1"/>
  <c r="H130" i="34" s="1"/>
  <c r="E75" i="34"/>
  <c r="E106" i="34"/>
  <c r="E131" i="34" s="1"/>
  <c r="E76" i="34"/>
  <c r="E107" i="34"/>
  <c r="E132" i="34" s="1"/>
  <c r="E77" i="34"/>
  <c r="E108" i="34"/>
  <c r="E133" i="34" s="1"/>
  <c r="E78" i="34"/>
  <c r="E109" i="34"/>
  <c r="E79" i="34"/>
  <c r="E134" i="34"/>
  <c r="E110" i="34"/>
  <c r="E135" i="34" s="1"/>
  <c r="E80" i="34"/>
  <c r="F91" i="34"/>
  <c r="F116" i="34" s="1"/>
  <c r="F61" i="34"/>
  <c r="F92" i="34"/>
  <c r="F117" i="34" s="1"/>
  <c r="F62" i="34"/>
  <c r="F93" i="34"/>
  <c r="F63" i="34"/>
  <c r="F118" i="34"/>
  <c r="F94" i="34"/>
  <c r="F119" i="34" s="1"/>
  <c r="F64" i="34"/>
  <c r="F95" i="34"/>
  <c r="F120" i="34" s="1"/>
  <c r="F65" i="34"/>
  <c r="F96" i="34"/>
  <c r="F121" i="34" s="1"/>
  <c r="F66" i="34"/>
  <c r="F97" i="34"/>
  <c r="F122" i="34" s="1"/>
  <c r="F67" i="34"/>
  <c r="F98" i="34"/>
  <c r="F123" i="34" s="1"/>
  <c r="F68" i="34"/>
  <c r="F99" i="34"/>
  <c r="F124" i="34" s="1"/>
  <c r="F69" i="34"/>
  <c r="F100" i="34"/>
  <c r="F125" i="34" s="1"/>
  <c r="F70" i="34"/>
  <c r="F101" i="34"/>
  <c r="F71" i="34"/>
  <c r="F102" i="34"/>
  <c r="F72" i="34"/>
  <c r="F103" i="34"/>
  <c r="F128" i="34" s="1"/>
  <c r="F73" i="34"/>
  <c r="F104" i="34"/>
  <c r="F129" i="34" s="1"/>
  <c r="H129" i="34" s="1"/>
  <c r="F74" i="34"/>
  <c r="F105" i="34"/>
  <c r="F75" i="34"/>
  <c r="F106" i="34"/>
  <c r="F76" i="34"/>
  <c r="F131" i="34"/>
  <c r="F107" i="34"/>
  <c r="F132" i="34" s="1"/>
  <c r="F77" i="34"/>
  <c r="F108" i="34"/>
  <c r="F133" i="34" s="1"/>
  <c r="F78" i="34"/>
  <c r="F109" i="34"/>
  <c r="F134" i="34" s="1"/>
  <c r="F79" i="34"/>
  <c r="F110" i="34"/>
  <c r="F135" i="34" s="1"/>
  <c r="H135" i="34" s="1"/>
  <c r="F80" i="34"/>
  <c r="G91" i="34"/>
  <c r="G116" i="34" s="1"/>
  <c r="G61" i="34"/>
  <c r="G92" i="34"/>
  <c r="G117" i="34" s="1"/>
  <c r="G62" i="34"/>
  <c r="G93" i="34"/>
  <c r="G63" i="34"/>
  <c r="G118" i="34"/>
  <c r="G94" i="34"/>
  <c r="G119" i="34" s="1"/>
  <c r="G64" i="34"/>
  <c r="G95" i="34"/>
  <c r="G120" i="34" s="1"/>
  <c r="G65" i="34"/>
  <c r="G96" i="34"/>
  <c r="G121" i="34" s="1"/>
  <c r="G66" i="34"/>
  <c r="G97" i="34"/>
  <c r="G122" i="34" s="1"/>
  <c r="G67" i="34"/>
  <c r="G98" i="34"/>
  <c r="G68" i="34"/>
  <c r="G123" i="34"/>
  <c r="G99" i="34"/>
  <c r="G124" i="34" s="1"/>
  <c r="G69" i="34"/>
  <c r="G100" i="34"/>
  <c r="G125" i="34" s="1"/>
  <c r="G70" i="34"/>
  <c r="G101" i="34"/>
  <c r="G71" i="34"/>
  <c r="G126" i="34"/>
  <c r="G102" i="34"/>
  <c r="G127" i="34" s="1"/>
  <c r="G72" i="34"/>
  <c r="G103" i="34"/>
  <c r="G128" i="34" s="1"/>
  <c r="G73" i="34"/>
  <c r="G104" i="34"/>
  <c r="G129" i="34" s="1"/>
  <c r="G74" i="34"/>
  <c r="G105" i="34"/>
  <c r="G75" i="34"/>
  <c r="G130" i="34"/>
  <c r="G106" i="34"/>
  <c r="G76" i="34"/>
  <c r="G131" i="34"/>
  <c r="G107" i="34"/>
  <c r="G132" i="34" s="1"/>
  <c r="G77" i="34"/>
  <c r="G108" i="34"/>
  <c r="G133" i="34" s="1"/>
  <c r="G78" i="34"/>
  <c r="G109" i="34"/>
  <c r="G134" i="34" s="1"/>
  <c r="G79" i="34"/>
  <c r="G80" i="34"/>
  <c r="G135" i="34"/>
  <c r="D32" i="34"/>
  <c r="E32" i="34"/>
  <c r="F32" i="34"/>
  <c r="G32" i="34"/>
  <c r="C143" i="34"/>
  <c r="H143" i="34"/>
  <c r="H16" i="35"/>
  <c r="H240" i="35"/>
  <c r="C25" i="35"/>
  <c r="D25" i="35"/>
  <c r="E25" i="35"/>
  <c r="F25" i="35"/>
  <c r="G25" i="35"/>
  <c r="H25" i="35"/>
  <c r="C33" i="35"/>
  <c r="C34" i="35"/>
  <c r="C35" i="35"/>
  <c r="C36" i="35"/>
  <c r="C37" i="35"/>
  <c r="C38" i="35"/>
  <c r="C39" i="35"/>
  <c r="C40" i="35"/>
  <c r="C41" i="35"/>
  <c r="C42" i="35"/>
  <c r="C43" i="35"/>
  <c r="C44" i="35"/>
  <c r="C45" i="35"/>
  <c r="C46" i="35"/>
  <c r="C47" i="35"/>
  <c r="C48" i="35"/>
  <c r="C309" i="35"/>
  <c r="C359" i="35" s="1"/>
  <c r="C49" i="35"/>
  <c r="C50" i="35"/>
  <c r="C51" i="35"/>
  <c r="H17" i="35"/>
  <c r="H215" i="35"/>
  <c r="H15" i="35"/>
  <c r="H190" i="35"/>
  <c r="C61" i="35"/>
  <c r="C91" i="35"/>
  <c r="C116" i="35" s="1"/>
  <c r="C92" i="35"/>
  <c r="C117" i="35" s="1"/>
  <c r="C62" i="35"/>
  <c r="C93" i="35"/>
  <c r="C118" i="35" s="1"/>
  <c r="C63" i="35"/>
  <c r="C94" i="35"/>
  <c r="C119" i="35" s="1"/>
  <c r="C64" i="35"/>
  <c r="C95" i="35"/>
  <c r="C120" i="35" s="1"/>
  <c r="H120" i="35" s="1"/>
  <c r="C65" i="35"/>
  <c r="C96" i="35"/>
  <c r="C121" i="35" s="1"/>
  <c r="H121" i="35" s="1"/>
  <c r="C66" i="35"/>
  <c r="C97" i="35"/>
  <c r="C122" i="35" s="1"/>
  <c r="C67" i="35"/>
  <c r="C98" i="35"/>
  <c r="C123" i="35" s="1"/>
  <c r="C68" i="35"/>
  <c r="C99" i="35"/>
  <c r="C124" i="35" s="1"/>
  <c r="C69" i="35"/>
  <c r="C100" i="35"/>
  <c r="C70" i="35"/>
  <c r="C125" i="35"/>
  <c r="C101" i="35"/>
  <c r="C71" i="35"/>
  <c r="C126" i="35"/>
  <c r="C102" i="35"/>
  <c r="C127" i="35" s="1"/>
  <c r="C72" i="35"/>
  <c r="C103" i="35"/>
  <c r="C128" i="35" s="1"/>
  <c r="C73" i="35"/>
  <c r="C104" i="35"/>
  <c r="C129" i="35" s="1"/>
  <c r="H129" i="35" s="1"/>
  <c r="C74" i="35"/>
  <c r="C105" i="35"/>
  <c r="C130" i="35" s="1"/>
  <c r="H130" i="35" s="1"/>
  <c r="C75" i="35"/>
  <c r="C106" i="35"/>
  <c r="C131" i="35" s="1"/>
  <c r="C76" i="35"/>
  <c r="C107" i="35"/>
  <c r="C132" i="35" s="1"/>
  <c r="C77" i="35"/>
  <c r="C108" i="35"/>
  <c r="C78" i="35"/>
  <c r="C133" i="35"/>
  <c r="C109" i="35"/>
  <c r="C79" i="35"/>
  <c r="C134" i="35"/>
  <c r="C110" i="35"/>
  <c r="C135" i="35" s="1"/>
  <c r="C80" i="35"/>
  <c r="D91" i="35"/>
  <c r="D116" i="35" s="1"/>
  <c r="D61" i="35"/>
  <c r="D92" i="35"/>
  <c r="D117" i="35" s="1"/>
  <c r="D62" i="35"/>
  <c r="D93" i="35"/>
  <c r="D118" i="35" s="1"/>
  <c r="D63" i="35"/>
  <c r="D94" i="35"/>
  <c r="D119" i="35" s="1"/>
  <c r="D64" i="35"/>
  <c r="D95" i="35"/>
  <c r="D120" i="35" s="1"/>
  <c r="D65" i="35"/>
  <c r="D96" i="35"/>
  <c r="D66" i="35"/>
  <c r="D121" i="35"/>
  <c r="D97" i="35"/>
  <c r="D67" i="35"/>
  <c r="D122" i="35"/>
  <c r="D98" i="35"/>
  <c r="D123" i="35" s="1"/>
  <c r="D68" i="35"/>
  <c r="D99" i="35"/>
  <c r="D124" i="35" s="1"/>
  <c r="D69" i="35"/>
  <c r="D100" i="35"/>
  <c r="D125" i="35" s="1"/>
  <c r="H125" i="35" s="1"/>
  <c r="D70" i="35"/>
  <c r="D101" i="35"/>
  <c r="D71" i="35"/>
  <c r="D126" i="35"/>
  <c r="D102" i="35"/>
  <c r="D127" i="35" s="1"/>
  <c r="D72" i="35"/>
  <c r="D103" i="35"/>
  <c r="D128" i="35" s="1"/>
  <c r="D73" i="35"/>
  <c r="D104" i="35"/>
  <c r="D74" i="35"/>
  <c r="D129" i="35"/>
  <c r="D105" i="35"/>
  <c r="D75" i="35"/>
  <c r="D130" i="35"/>
  <c r="D106" i="35"/>
  <c r="D131" i="35" s="1"/>
  <c r="D76" i="35"/>
  <c r="D107" i="35"/>
  <c r="D132" i="35" s="1"/>
  <c r="D77" i="35"/>
  <c r="D108" i="35"/>
  <c r="D133" i="35" s="1"/>
  <c r="D78" i="35"/>
  <c r="D109" i="35"/>
  <c r="D134" i="35" s="1"/>
  <c r="H134" i="35" s="1"/>
  <c r="D79" i="35"/>
  <c r="D110" i="35"/>
  <c r="D135" i="35" s="1"/>
  <c r="D80" i="35"/>
  <c r="E91" i="35"/>
  <c r="E116" i="35" s="1"/>
  <c r="E61" i="35"/>
  <c r="E92" i="35"/>
  <c r="E62" i="35"/>
  <c r="E117" i="35"/>
  <c r="E93" i="35"/>
  <c r="E63" i="35"/>
  <c r="E118" i="35"/>
  <c r="E94" i="35"/>
  <c r="E119" i="35" s="1"/>
  <c r="E64" i="35"/>
  <c r="E95" i="35"/>
  <c r="E120" i="35" s="1"/>
  <c r="E65" i="35"/>
  <c r="E96" i="35"/>
  <c r="E66" i="35"/>
  <c r="E121" i="35"/>
  <c r="E97" i="35"/>
  <c r="E122" i="35" s="1"/>
  <c r="E67" i="35"/>
  <c r="E98" i="35"/>
  <c r="E123" i="35" s="1"/>
  <c r="E68" i="35"/>
  <c r="E99" i="35"/>
  <c r="E124" i="35" s="1"/>
  <c r="E69" i="35"/>
  <c r="E100" i="35"/>
  <c r="E70" i="35"/>
  <c r="E125" i="35"/>
  <c r="E101" i="35"/>
  <c r="E71" i="35"/>
  <c r="E126" i="35"/>
  <c r="E102" i="35"/>
  <c r="E127" i="35" s="1"/>
  <c r="E72" i="35"/>
  <c r="E103" i="35"/>
  <c r="E128" i="35" s="1"/>
  <c r="E73" i="35"/>
  <c r="E104" i="35"/>
  <c r="E129" i="35" s="1"/>
  <c r="E74" i="35"/>
  <c r="E105" i="35"/>
  <c r="E75" i="35"/>
  <c r="E130" i="35"/>
  <c r="E106" i="35"/>
  <c r="E131" i="35" s="1"/>
  <c r="E76" i="35"/>
  <c r="E107" i="35"/>
  <c r="E132" i="35" s="1"/>
  <c r="E77" i="35"/>
  <c r="E108" i="35"/>
  <c r="E133" i="35" s="1"/>
  <c r="E78" i="35"/>
  <c r="E109" i="35"/>
  <c r="E79" i="35"/>
  <c r="E134" i="35"/>
  <c r="E110" i="35"/>
  <c r="E135" i="35" s="1"/>
  <c r="E80" i="35"/>
  <c r="F91" i="35"/>
  <c r="F116" i="35" s="1"/>
  <c r="F61" i="35"/>
  <c r="F92" i="35"/>
  <c r="F117" i="35" s="1"/>
  <c r="F62" i="35"/>
  <c r="F93" i="35"/>
  <c r="F118" i="35" s="1"/>
  <c r="F63" i="35"/>
  <c r="F94" i="35"/>
  <c r="F119" i="35" s="1"/>
  <c r="F64" i="35"/>
  <c r="F95" i="35"/>
  <c r="F120" i="35" s="1"/>
  <c r="F65" i="35"/>
  <c r="F96" i="35"/>
  <c r="F66" i="35"/>
  <c r="F121" i="35"/>
  <c r="F97" i="35"/>
  <c r="F67" i="35"/>
  <c r="F122" i="35"/>
  <c r="F98" i="35"/>
  <c r="F123" i="35" s="1"/>
  <c r="F68" i="35"/>
  <c r="F99" i="35"/>
  <c r="F124" i="35" s="1"/>
  <c r="F69" i="35"/>
  <c r="F100" i="35"/>
  <c r="F70" i="35"/>
  <c r="F125" i="35"/>
  <c r="F101" i="35"/>
  <c r="F71" i="35"/>
  <c r="F126" i="35"/>
  <c r="F102" i="35"/>
  <c r="F127" i="35" s="1"/>
  <c r="F72" i="35"/>
  <c r="F103" i="35"/>
  <c r="F128" i="35" s="1"/>
  <c r="F73" i="35"/>
  <c r="F104" i="35"/>
  <c r="F74" i="35"/>
  <c r="F129" i="35"/>
  <c r="F105" i="35"/>
  <c r="F75" i="35"/>
  <c r="F130" i="35"/>
  <c r="F106" i="35"/>
  <c r="F131" i="35" s="1"/>
  <c r="F76" i="35"/>
  <c r="F107" i="35"/>
  <c r="F132" i="35" s="1"/>
  <c r="F77" i="35"/>
  <c r="F108" i="35"/>
  <c r="F133" i="35" s="1"/>
  <c r="F78" i="35"/>
  <c r="F109" i="35"/>
  <c r="F79" i="35"/>
  <c r="F134" i="35"/>
  <c r="F110" i="35"/>
  <c r="F135" i="35" s="1"/>
  <c r="F80" i="35"/>
  <c r="G91" i="35"/>
  <c r="G116" i="35" s="1"/>
  <c r="G61" i="35"/>
  <c r="G92" i="35"/>
  <c r="G62" i="35"/>
  <c r="G117" i="35"/>
  <c r="G93" i="35"/>
  <c r="G63" i="35"/>
  <c r="G118" i="35"/>
  <c r="G94" i="35"/>
  <c r="G119" i="35" s="1"/>
  <c r="G64" i="35"/>
  <c r="G95" i="35"/>
  <c r="G120" i="35" s="1"/>
  <c r="G65" i="35"/>
  <c r="G96" i="35"/>
  <c r="G121" i="35" s="1"/>
  <c r="G66" i="35"/>
  <c r="G97" i="35"/>
  <c r="G122" i="35" s="1"/>
  <c r="G67" i="35"/>
  <c r="G98" i="35"/>
  <c r="G123" i="35" s="1"/>
  <c r="G68" i="35"/>
  <c r="G99" i="35"/>
  <c r="G124" i="35" s="1"/>
  <c r="G69" i="35"/>
  <c r="G100" i="35"/>
  <c r="G70" i="35"/>
  <c r="G125" i="35"/>
  <c r="G101" i="35"/>
  <c r="G71" i="35"/>
  <c r="G126" i="35"/>
  <c r="G102" i="35"/>
  <c r="G127" i="35" s="1"/>
  <c r="G72" i="35"/>
  <c r="G103" i="35"/>
  <c r="G128" i="35" s="1"/>
  <c r="G73" i="35"/>
  <c r="G104" i="35"/>
  <c r="G74" i="35"/>
  <c r="G129" i="35"/>
  <c r="G105" i="35"/>
  <c r="G75" i="35"/>
  <c r="G130" i="35"/>
  <c r="G106" i="35"/>
  <c r="G131" i="35" s="1"/>
  <c r="G76" i="35"/>
  <c r="G107" i="35"/>
  <c r="G132" i="35" s="1"/>
  <c r="G77" i="35"/>
  <c r="G108" i="35"/>
  <c r="G78" i="35"/>
  <c r="G133" i="35"/>
  <c r="G109" i="35"/>
  <c r="G79" i="35"/>
  <c r="G134" i="35"/>
  <c r="G80" i="35"/>
  <c r="G135" i="35"/>
  <c r="D32" i="35"/>
  <c r="E32" i="35"/>
  <c r="F32" i="35"/>
  <c r="G32" i="35"/>
  <c r="G293" i="35"/>
  <c r="G343" i="35" s="1"/>
  <c r="C143" i="35"/>
  <c r="H143" i="35"/>
  <c r="H16" i="36"/>
  <c r="H240" i="36"/>
  <c r="C25" i="36"/>
  <c r="D25" i="36"/>
  <c r="E25" i="36"/>
  <c r="F25" i="36"/>
  <c r="G25" i="36"/>
  <c r="H25" i="36"/>
  <c r="C33" i="36"/>
  <c r="C34" i="36"/>
  <c r="C35" i="36"/>
  <c r="C36" i="36"/>
  <c r="C37" i="36"/>
  <c r="C38" i="36"/>
  <c r="C39" i="36"/>
  <c r="C40" i="36"/>
  <c r="C41" i="36"/>
  <c r="C42" i="36"/>
  <c r="C43" i="36"/>
  <c r="C44" i="36"/>
  <c r="C45" i="36"/>
  <c r="C46" i="36"/>
  <c r="C47" i="36"/>
  <c r="C48" i="36"/>
  <c r="C49" i="36"/>
  <c r="C50" i="36"/>
  <c r="C51" i="36"/>
  <c r="H17" i="36"/>
  <c r="H215" i="36"/>
  <c r="H15" i="36"/>
  <c r="H190" i="36"/>
  <c r="C61" i="36"/>
  <c r="C116" i="36"/>
  <c r="J37" i="49" s="1"/>
  <c r="C91" i="36"/>
  <c r="C92" i="36"/>
  <c r="C117" i="36" s="1"/>
  <c r="C62" i="36"/>
  <c r="C93" i="36"/>
  <c r="C63" i="36"/>
  <c r="C118" i="36"/>
  <c r="C94" i="36"/>
  <c r="C64" i="36"/>
  <c r="C119" i="36"/>
  <c r="C95" i="36"/>
  <c r="C120" i="36" s="1"/>
  <c r="C65" i="36"/>
  <c r="C96" i="36"/>
  <c r="C121" i="36" s="1"/>
  <c r="C66" i="36"/>
  <c r="C97" i="36"/>
  <c r="C122" i="36" s="1"/>
  <c r="C67" i="36"/>
  <c r="C98" i="36"/>
  <c r="C68" i="36"/>
  <c r="C123" i="36"/>
  <c r="C99" i="36"/>
  <c r="C124" i="36" s="1"/>
  <c r="C69" i="36"/>
  <c r="C100" i="36"/>
  <c r="C125" i="36" s="1"/>
  <c r="H125" i="36" s="1"/>
  <c r="C70" i="36"/>
  <c r="C101" i="36"/>
  <c r="C126" i="36" s="1"/>
  <c r="C71" i="36"/>
  <c r="C102" i="36"/>
  <c r="C127" i="36" s="1"/>
  <c r="C72" i="36"/>
  <c r="C103" i="36"/>
  <c r="C128" i="36" s="1"/>
  <c r="C73" i="36"/>
  <c r="C104" i="36"/>
  <c r="C129" i="36" s="1"/>
  <c r="C74" i="36"/>
  <c r="C105" i="36"/>
  <c r="C130" i="36" s="1"/>
  <c r="H130" i="36" s="1"/>
  <c r="C75" i="36"/>
  <c r="C106" i="36"/>
  <c r="C76" i="36"/>
  <c r="C131" i="36"/>
  <c r="C107" i="36"/>
  <c r="C77" i="36"/>
  <c r="C132" i="36"/>
  <c r="C108" i="36"/>
  <c r="C78" i="36"/>
  <c r="C133" i="36"/>
  <c r="C109" i="36"/>
  <c r="C134" i="36" s="1"/>
  <c r="C79" i="36"/>
  <c r="C110" i="36"/>
  <c r="C80" i="36"/>
  <c r="C135" i="36"/>
  <c r="D91" i="36"/>
  <c r="D116" i="36" s="1"/>
  <c r="D61" i="36"/>
  <c r="D92" i="36"/>
  <c r="D62" i="36"/>
  <c r="D117" i="36"/>
  <c r="D93" i="36"/>
  <c r="D118" i="36" s="1"/>
  <c r="D63" i="36"/>
  <c r="D94" i="36"/>
  <c r="D64" i="36"/>
  <c r="D119" i="36"/>
  <c r="D95" i="36"/>
  <c r="D120" i="36" s="1"/>
  <c r="H120" i="36" s="1"/>
  <c r="D65" i="36"/>
  <c r="D96" i="36"/>
  <c r="D66" i="36"/>
  <c r="D121" i="36"/>
  <c r="D97" i="36"/>
  <c r="D122" i="36" s="1"/>
  <c r="D67" i="36"/>
  <c r="D98" i="36"/>
  <c r="D123" i="36" s="1"/>
  <c r="D68" i="36"/>
  <c r="D99" i="36"/>
  <c r="D124" i="36" s="1"/>
  <c r="D69" i="36"/>
  <c r="D100" i="36"/>
  <c r="D70" i="36"/>
  <c r="D125" i="36"/>
  <c r="D101" i="36"/>
  <c r="D126" i="36" s="1"/>
  <c r="D71" i="36"/>
  <c r="D102" i="36"/>
  <c r="D127" i="36" s="1"/>
  <c r="D72" i="36"/>
  <c r="D103" i="36"/>
  <c r="D73" i="36"/>
  <c r="D128" i="36"/>
  <c r="D104" i="36"/>
  <c r="D74" i="36"/>
  <c r="D129" i="36"/>
  <c r="D105" i="36"/>
  <c r="D130" i="36" s="1"/>
  <c r="D75" i="36"/>
  <c r="D106" i="36"/>
  <c r="D76" i="36"/>
  <c r="D107" i="36"/>
  <c r="D77" i="36"/>
  <c r="D132" i="36"/>
  <c r="D108" i="36"/>
  <c r="D133" i="36" s="1"/>
  <c r="D78" i="36"/>
  <c r="D109" i="36"/>
  <c r="D134" i="36" s="1"/>
  <c r="D79" i="36"/>
  <c r="D110" i="36"/>
  <c r="D135" i="36" s="1"/>
  <c r="D80" i="36"/>
  <c r="E91" i="36"/>
  <c r="E116" i="36" s="1"/>
  <c r="L37" i="49" s="1"/>
  <c r="E61" i="36"/>
  <c r="E92" i="36"/>
  <c r="E117" i="36" s="1"/>
  <c r="E62" i="36"/>
  <c r="E93" i="36"/>
  <c r="E118" i="36" s="1"/>
  <c r="E63" i="36"/>
  <c r="E94" i="36"/>
  <c r="E64" i="36"/>
  <c r="E119" i="36"/>
  <c r="E95" i="36"/>
  <c r="E120" i="36" s="1"/>
  <c r="E65" i="36"/>
  <c r="E96" i="36"/>
  <c r="E66" i="36"/>
  <c r="E121" i="36"/>
  <c r="E97" i="36"/>
  <c r="E122" i="36" s="1"/>
  <c r="E67" i="36"/>
  <c r="E98" i="36"/>
  <c r="E68" i="36"/>
  <c r="E123" i="36"/>
  <c r="E99" i="36"/>
  <c r="H99" i="36" s="1"/>
  <c r="E69" i="36"/>
  <c r="E100" i="36"/>
  <c r="E125" i="36" s="1"/>
  <c r="E70" i="36"/>
  <c r="E101" i="36"/>
  <c r="E126" i="36" s="1"/>
  <c r="E71" i="36"/>
  <c r="E102" i="36"/>
  <c r="E72" i="36"/>
  <c r="E127" i="36"/>
  <c r="E103" i="36"/>
  <c r="E128" i="36" s="1"/>
  <c r="H128" i="36" s="1"/>
  <c r="E73" i="36"/>
  <c r="E104" i="36"/>
  <c r="E129" i="36" s="1"/>
  <c r="E74" i="36"/>
  <c r="E105" i="36"/>
  <c r="E130" i="36" s="1"/>
  <c r="E75" i="36"/>
  <c r="E106" i="36"/>
  <c r="E76" i="36"/>
  <c r="E131" i="36"/>
  <c r="E107" i="36"/>
  <c r="E77" i="36"/>
  <c r="E132" i="36"/>
  <c r="E108" i="36"/>
  <c r="E133" i="36" s="1"/>
  <c r="E78" i="36"/>
  <c r="E109" i="36"/>
  <c r="E134" i="36" s="1"/>
  <c r="E79" i="36"/>
  <c r="E110" i="36"/>
  <c r="E80" i="36"/>
  <c r="F91" i="36"/>
  <c r="F116" i="36" s="1"/>
  <c r="F61" i="36"/>
  <c r="F92" i="36"/>
  <c r="F62" i="36"/>
  <c r="F117" i="36"/>
  <c r="F136" i="36" s="1"/>
  <c r="F93" i="36"/>
  <c r="F118" i="36" s="1"/>
  <c r="F63" i="36"/>
  <c r="F94" i="36"/>
  <c r="F64" i="36"/>
  <c r="F119" i="36"/>
  <c r="F95" i="36"/>
  <c r="F120" i="36" s="1"/>
  <c r="F65" i="36"/>
  <c r="F96" i="36"/>
  <c r="F66" i="36"/>
  <c r="F121" i="36"/>
  <c r="F97" i="36"/>
  <c r="F122" i="36" s="1"/>
  <c r="F67" i="36"/>
  <c r="F98" i="36"/>
  <c r="F123" i="36" s="1"/>
  <c r="F68" i="36"/>
  <c r="F99" i="36"/>
  <c r="F124" i="36" s="1"/>
  <c r="F69" i="36"/>
  <c r="F100" i="36"/>
  <c r="F125" i="36" s="1"/>
  <c r="F70" i="36"/>
  <c r="F101" i="36"/>
  <c r="F126" i="36" s="1"/>
  <c r="F71" i="36"/>
  <c r="F102" i="36"/>
  <c r="F127" i="36" s="1"/>
  <c r="F72" i="36"/>
  <c r="F103" i="36"/>
  <c r="F128" i="36" s="1"/>
  <c r="F73" i="36"/>
  <c r="F104" i="36"/>
  <c r="F74" i="36"/>
  <c r="F129" i="36"/>
  <c r="F105" i="36"/>
  <c r="F130" i="36" s="1"/>
  <c r="F75" i="36"/>
  <c r="F106" i="36"/>
  <c r="F76" i="36"/>
  <c r="F131" i="36"/>
  <c r="F107" i="36"/>
  <c r="F132" i="36" s="1"/>
  <c r="H132" i="36" s="1"/>
  <c r="F184" i="36" s="1"/>
  <c r="F77" i="36"/>
  <c r="F108" i="36"/>
  <c r="F133" i="36" s="1"/>
  <c r="F78" i="36"/>
  <c r="F109" i="36"/>
  <c r="F134" i="36" s="1"/>
  <c r="F79" i="36"/>
  <c r="F110" i="36"/>
  <c r="F80" i="36"/>
  <c r="F135" i="36"/>
  <c r="G91" i="36"/>
  <c r="G116" i="36" s="1"/>
  <c r="G61" i="36"/>
  <c r="G92" i="36"/>
  <c r="G111" i="36" s="1"/>
  <c r="G62" i="36"/>
  <c r="G93" i="36"/>
  <c r="G118" i="36" s="1"/>
  <c r="G63" i="36"/>
  <c r="G94" i="36"/>
  <c r="G119" i="36" s="1"/>
  <c r="G64" i="36"/>
  <c r="G95" i="36"/>
  <c r="G120" i="36" s="1"/>
  <c r="G65" i="36"/>
  <c r="G96" i="36"/>
  <c r="G66" i="36"/>
  <c r="G121" i="36"/>
  <c r="G97" i="36"/>
  <c r="G122" i="36" s="1"/>
  <c r="G67" i="36"/>
  <c r="G98" i="36"/>
  <c r="G123" i="36" s="1"/>
  <c r="G68" i="36"/>
  <c r="G99" i="36"/>
  <c r="G124" i="36" s="1"/>
  <c r="G69" i="36"/>
  <c r="G100" i="36"/>
  <c r="G70" i="36"/>
  <c r="G125" i="36"/>
  <c r="G101" i="36"/>
  <c r="G126" i="36" s="1"/>
  <c r="G71" i="36"/>
  <c r="G102" i="36"/>
  <c r="G127" i="36" s="1"/>
  <c r="G72" i="36"/>
  <c r="G103" i="36"/>
  <c r="G128" i="36" s="1"/>
  <c r="G73" i="36"/>
  <c r="G104" i="36"/>
  <c r="G129" i="36" s="1"/>
  <c r="G74" i="36"/>
  <c r="G105" i="36"/>
  <c r="G130" i="36" s="1"/>
  <c r="G75" i="36"/>
  <c r="G106" i="36"/>
  <c r="G131" i="36" s="1"/>
  <c r="G76" i="36"/>
  <c r="G107" i="36"/>
  <c r="G132" i="36" s="1"/>
  <c r="G77" i="36"/>
  <c r="G108" i="36"/>
  <c r="G133" i="36" s="1"/>
  <c r="G78" i="36"/>
  <c r="G109" i="36"/>
  <c r="G134" i="36" s="1"/>
  <c r="G79" i="36"/>
  <c r="G80" i="36"/>
  <c r="G135" i="36"/>
  <c r="D32" i="36"/>
  <c r="E32" i="36"/>
  <c r="F32" i="36"/>
  <c r="G32" i="36"/>
  <c r="G293" i="36"/>
  <c r="G343" i="36" s="1"/>
  <c r="C143" i="36"/>
  <c r="H143" i="36"/>
  <c r="H16" i="37"/>
  <c r="H240" i="37"/>
  <c r="C25" i="37"/>
  <c r="D25" i="37"/>
  <c r="E25" i="37"/>
  <c r="F25" i="37"/>
  <c r="G25" i="37"/>
  <c r="H25" i="37"/>
  <c r="C33" i="37"/>
  <c r="C34" i="37"/>
  <c r="C35" i="37"/>
  <c r="C36" i="37"/>
  <c r="C37" i="37"/>
  <c r="C38" i="37"/>
  <c r="C39" i="37"/>
  <c r="C40" i="37"/>
  <c r="C41" i="37"/>
  <c r="C42" i="37"/>
  <c r="C303" i="37"/>
  <c r="C353" i="37" s="1"/>
  <c r="C43" i="37"/>
  <c r="C44" i="37"/>
  <c r="C45" i="37"/>
  <c r="C46" i="37"/>
  <c r="C47" i="37"/>
  <c r="C48" i="37"/>
  <c r="C49" i="37"/>
  <c r="C50" i="37"/>
  <c r="C51" i="37"/>
  <c r="H17" i="37"/>
  <c r="H215" i="37"/>
  <c r="H15" i="37"/>
  <c r="H190" i="37"/>
  <c r="C61" i="37"/>
  <c r="C91" i="37"/>
  <c r="C116" i="37" s="1"/>
  <c r="C92" i="37"/>
  <c r="C117" i="37" s="1"/>
  <c r="C62" i="37"/>
  <c r="C93" i="37"/>
  <c r="C118" i="37" s="1"/>
  <c r="C63" i="37"/>
  <c r="C94" i="37"/>
  <c r="C119" i="37" s="1"/>
  <c r="C64" i="37"/>
  <c r="C95" i="37"/>
  <c r="C65" i="37"/>
  <c r="C120" i="37"/>
  <c r="C96" i="37"/>
  <c r="C121" i="37" s="1"/>
  <c r="C66" i="37"/>
  <c r="C97" i="37"/>
  <c r="C122" i="37" s="1"/>
  <c r="C67" i="37"/>
  <c r="C98" i="37"/>
  <c r="C123" i="37" s="1"/>
  <c r="C68" i="37"/>
  <c r="C99" i="37"/>
  <c r="C69" i="37"/>
  <c r="C124" i="37"/>
  <c r="C100" i="37"/>
  <c r="C125" i="37" s="1"/>
  <c r="C70" i="37"/>
  <c r="C101" i="37"/>
  <c r="C126" i="37" s="1"/>
  <c r="C71" i="37"/>
  <c r="C102" i="37"/>
  <c r="C127" i="37" s="1"/>
  <c r="C72" i="37"/>
  <c r="C103" i="37"/>
  <c r="C73" i="37"/>
  <c r="C128" i="37"/>
  <c r="C104" i="37"/>
  <c r="C129" i="37" s="1"/>
  <c r="C74" i="37"/>
  <c r="C105" i="37"/>
  <c r="C130" i="37" s="1"/>
  <c r="H130" i="37" s="1"/>
  <c r="C75" i="37"/>
  <c r="C106" i="37"/>
  <c r="C131" i="37" s="1"/>
  <c r="H131" i="37" s="1"/>
  <c r="C76" i="37"/>
  <c r="C107" i="37"/>
  <c r="C77" i="37"/>
  <c r="C132" i="37"/>
  <c r="C108" i="37"/>
  <c r="C133" i="37" s="1"/>
  <c r="C78" i="37"/>
  <c r="C109" i="37"/>
  <c r="C134" i="37" s="1"/>
  <c r="C79" i="37"/>
  <c r="C110" i="37"/>
  <c r="C135" i="37" s="1"/>
  <c r="C80" i="37"/>
  <c r="D91" i="37"/>
  <c r="D61" i="37"/>
  <c r="D116" i="37"/>
  <c r="D92" i="37"/>
  <c r="D117" i="37" s="1"/>
  <c r="D62" i="37"/>
  <c r="D93" i="37"/>
  <c r="D118" i="37" s="1"/>
  <c r="D63" i="37"/>
  <c r="D94" i="37"/>
  <c r="D119" i="37" s="1"/>
  <c r="D64" i="37"/>
  <c r="D95" i="37"/>
  <c r="D65" i="37"/>
  <c r="D120" i="37"/>
  <c r="D96" i="37"/>
  <c r="D121" i="37" s="1"/>
  <c r="D66" i="37"/>
  <c r="D97" i="37"/>
  <c r="D122" i="37" s="1"/>
  <c r="D67" i="37"/>
  <c r="D98" i="37"/>
  <c r="D123" i="37" s="1"/>
  <c r="D68" i="37"/>
  <c r="D99" i="37"/>
  <c r="D69" i="37"/>
  <c r="D124" i="37"/>
  <c r="D100" i="37"/>
  <c r="D125" i="37" s="1"/>
  <c r="D70" i="37"/>
  <c r="D101" i="37"/>
  <c r="D126" i="37" s="1"/>
  <c r="D71" i="37"/>
  <c r="D102" i="37"/>
  <c r="D127" i="37" s="1"/>
  <c r="D72" i="37"/>
  <c r="D103" i="37"/>
  <c r="D73" i="37"/>
  <c r="D128" i="37"/>
  <c r="D104" i="37"/>
  <c r="D129" i="37" s="1"/>
  <c r="D74" i="37"/>
  <c r="D105" i="37"/>
  <c r="D130" i="37" s="1"/>
  <c r="D75" i="37"/>
  <c r="D106" i="37"/>
  <c r="D131" i="37" s="1"/>
  <c r="D76" i="37"/>
  <c r="D107" i="37"/>
  <c r="D77" i="37"/>
  <c r="D132" i="37"/>
  <c r="D108" i="37"/>
  <c r="D133" i="37" s="1"/>
  <c r="D78" i="37"/>
  <c r="D109" i="37"/>
  <c r="D134" i="37" s="1"/>
  <c r="D79" i="37"/>
  <c r="D110" i="37"/>
  <c r="D135" i="37" s="1"/>
  <c r="D80" i="37"/>
  <c r="E91" i="37"/>
  <c r="E61" i="37"/>
  <c r="E116" i="37"/>
  <c r="E92" i="37"/>
  <c r="E117" i="37" s="1"/>
  <c r="E62" i="37"/>
  <c r="E93" i="37"/>
  <c r="E118" i="37" s="1"/>
  <c r="E63" i="37"/>
  <c r="E94" i="37"/>
  <c r="E119" i="37" s="1"/>
  <c r="E64" i="37"/>
  <c r="E95" i="37"/>
  <c r="E65" i="37"/>
  <c r="E120" i="37"/>
  <c r="E96" i="37"/>
  <c r="E121" i="37" s="1"/>
  <c r="E66" i="37"/>
  <c r="E97" i="37"/>
  <c r="E122" i="37" s="1"/>
  <c r="E67" i="37"/>
  <c r="E98" i="37"/>
  <c r="E123" i="37" s="1"/>
  <c r="E68" i="37"/>
  <c r="E99" i="37"/>
  <c r="E69" i="37"/>
  <c r="E124" i="37"/>
  <c r="E100" i="37"/>
  <c r="E125" i="37" s="1"/>
  <c r="E70" i="37"/>
  <c r="E101" i="37"/>
  <c r="E126" i="37" s="1"/>
  <c r="E71" i="37"/>
  <c r="E102" i="37"/>
  <c r="E127" i="37" s="1"/>
  <c r="E72" i="37"/>
  <c r="E103" i="37"/>
  <c r="E73" i="37"/>
  <c r="E128" i="37"/>
  <c r="E104" i="37"/>
  <c r="E129" i="37" s="1"/>
  <c r="E74" i="37"/>
  <c r="E105" i="37"/>
  <c r="E130" i="37" s="1"/>
  <c r="E75" i="37"/>
  <c r="E106" i="37"/>
  <c r="E76" i="37"/>
  <c r="E131" i="37"/>
  <c r="E107" i="37"/>
  <c r="E77" i="37"/>
  <c r="E132" i="37"/>
  <c r="E108" i="37"/>
  <c r="E133" i="37" s="1"/>
  <c r="E78" i="37"/>
  <c r="E109" i="37"/>
  <c r="E134" i="37" s="1"/>
  <c r="E79" i="37"/>
  <c r="E110" i="37"/>
  <c r="E80" i="37"/>
  <c r="E135" i="37"/>
  <c r="F91" i="37"/>
  <c r="F61" i="37"/>
  <c r="F116" i="37"/>
  <c r="F92" i="37"/>
  <c r="F117" i="37" s="1"/>
  <c r="F62" i="37"/>
  <c r="F93" i="37"/>
  <c r="F118" i="37" s="1"/>
  <c r="F63" i="37"/>
  <c r="F94" i="37"/>
  <c r="F64" i="37"/>
  <c r="F119" i="37"/>
  <c r="F95" i="37"/>
  <c r="F65" i="37"/>
  <c r="F120" i="37"/>
  <c r="F96" i="37"/>
  <c r="F121" i="37" s="1"/>
  <c r="F66" i="37"/>
  <c r="F97" i="37"/>
  <c r="F122" i="37" s="1"/>
  <c r="F67" i="37"/>
  <c r="F98" i="37"/>
  <c r="F68" i="37"/>
  <c r="F123" i="37"/>
  <c r="F99" i="37"/>
  <c r="F69" i="37"/>
  <c r="F124" i="37"/>
  <c r="F100" i="37"/>
  <c r="F125" i="37" s="1"/>
  <c r="F70" i="37"/>
  <c r="F101" i="37"/>
  <c r="F126" i="37" s="1"/>
  <c r="F71" i="37"/>
  <c r="F102" i="37"/>
  <c r="F72" i="37"/>
  <c r="F127" i="37"/>
  <c r="F103" i="37"/>
  <c r="F73" i="37"/>
  <c r="F128" i="37"/>
  <c r="F104" i="37"/>
  <c r="F129" i="37" s="1"/>
  <c r="F74" i="37"/>
  <c r="F105" i="37"/>
  <c r="F130" i="37" s="1"/>
  <c r="F75" i="37"/>
  <c r="F106" i="37"/>
  <c r="F76" i="37"/>
  <c r="F131" i="37"/>
  <c r="F107" i="37"/>
  <c r="F77" i="37"/>
  <c r="F132" i="37"/>
  <c r="F108" i="37"/>
  <c r="F133" i="37" s="1"/>
  <c r="F78" i="37"/>
  <c r="F109" i="37"/>
  <c r="F134" i="37" s="1"/>
  <c r="F79" i="37"/>
  <c r="F110" i="37"/>
  <c r="F80" i="37"/>
  <c r="F135" i="37"/>
  <c r="G91" i="37"/>
  <c r="G61" i="37"/>
  <c r="G116" i="37"/>
  <c r="N38" i="49"/>
  <c r="G92" i="37"/>
  <c r="G117" i="37" s="1"/>
  <c r="G62" i="37"/>
  <c r="G93" i="37"/>
  <c r="G63" i="37"/>
  <c r="G118" i="37"/>
  <c r="G94" i="37"/>
  <c r="G64" i="37"/>
  <c r="G119" i="37"/>
  <c r="G95" i="37"/>
  <c r="G65" i="37"/>
  <c r="G120" i="37"/>
  <c r="G96" i="37"/>
  <c r="G121" i="37" s="1"/>
  <c r="G66" i="37"/>
  <c r="G97" i="37"/>
  <c r="G67" i="37"/>
  <c r="G122" i="37"/>
  <c r="G98" i="37"/>
  <c r="G68" i="37"/>
  <c r="G123" i="37"/>
  <c r="G99" i="37"/>
  <c r="G69" i="37"/>
  <c r="G124" i="37"/>
  <c r="G100" i="37"/>
  <c r="G125" i="37" s="1"/>
  <c r="G70" i="37"/>
  <c r="G101" i="37"/>
  <c r="G71" i="37"/>
  <c r="G126" i="37"/>
  <c r="G102" i="37"/>
  <c r="G72" i="37"/>
  <c r="G127" i="37"/>
  <c r="G103" i="37"/>
  <c r="G73" i="37"/>
  <c r="G128" i="37"/>
  <c r="G104" i="37"/>
  <c r="G129" i="37" s="1"/>
  <c r="G74" i="37"/>
  <c r="G105" i="37"/>
  <c r="G75" i="37"/>
  <c r="G130" i="37"/>
  <c r="G106" i="37"/>
  <c r="G76" i="37"/>
  <c r="G131" i="37"/>
  <c r="G107" i="37"/>
  <c r="G77" i="37"/>
  <c r="G132" i="37"/>
  <c r="G108" i="37"/>
  <c r="G133" i="37" s="1"/>
  <c r="G78" i="37"/>
  <c r="G109" i="37"/>
  <c r="G79" i="37"/>
  <c r="G134" i="37"/>
  <c r="G80" i="37"/>
  <c r="G135" i="37"/>
  <c r="D32" i="37"/>
  <c r="C38" i="49"/>
  <c r="E32" i="37"/>
  <c r="F32" i="37"/>
  <c r="G32" i="37"/>
  <c r="C143" i="37"/>
  <c r="H143" i="37"/>
  <c r="H16" i="38"/>
  <c r="H240" i="38"/>
  <c r="C25" i="38"/>
  <c r="D25" i="38"/>
  <c r="E25" i="38"/>
  <c r="F25" i="38"/>
  <c r="G25" i="38"/>
  <c r="H25" i="38"/>
  <c r="C33" i="38"/>
  <c r="C34" i="38"/>
  <c r="C35" i="38"/>
  <c r="C36" i="38"/>
  <c r="C37" i="38"/>
  <c r="C38" i="38"/>
  <c r="C39" i="38"/>
  <c r="C40" i="38"/>
  <c r="C41" i="38"/>
  <c r="C42" i="38"/>
  <c r="C303" i="38"/>
  <c r="C353" i="38" s="1"/>
  <c r="C43" i="38"/>
  <c r="C44" i="38"/>
  <c r="C45" i="38"/>
  <c r="C46" i="38"/>
  <c r="C47" i="38"/>
  <c r="C48" i="38"/>
  <c r="C49" i="38"/>
  <c r="C50" i="38"/>
  <c r="C51" i="38"/>
  <c r="H17" i="38"/>
  <c r="H215" i="38"/>
  <c r="H15" i="38"/>
  <c r="H190" i="38"/>
  <c r="C61" i="38"/>
  <c r="C91" i="38"/>
  <c r="C116" i="38" s="1"/>
  <c r="C92" i="38"/>
  <c r="C117" i="38" s="1"/>
  <c r="C62" i="38"/>
  <c r="C93" i="38"/>
  <c r="C63" i="38"/>
  <c r="C118" i="38"/>
  <c r="C94" i="38"/>
  <c r="C64" i="38"/>
  <c r="C119" i="38"/>
  <c r="C95" i="38"/>
  <c r="C65" i="38"/>
  <c r="C96" i="38"/>
  <c r="C121" i="38" s="1"/>
  <c r="C66" i="38"/>
  <c r="C97" i="38"/>
  <c r="C67" i="38"/>
  <c r="C122" i="38"/>
  <c r="C98" i="38"/>
  <c r="C68" i="38"/>
  <c r="C123" i="38"/>
  <c r="C99" i="38"/>
  <c r="C69" i="38"/>
  <c r="C100" i="38"/>
  <c r="C125" i="38" s="1"/>
  <c r="C70" i="38"/>
  <c r="C101" i="38"/>
  <c r="C71" i="38"/>
  <c r="C126" i="38"/>
  <c r="C102" i="38"/>
  <c r="C72" i="38"/>
  <c r="C127" i="38"/>
  <c r="C103" i="38"/>
  <c r="C73" i="38"/>
  <c r="C104" i="38"/>
  <c r="C129" i="38" s="1"/>
  <c r="C74" i="38"/>
  <c r="C105" i="38"/>
  <c r="C75" i="38"/>
  <c r="C130" i="38"/>
  <c r="C106" i="38"/>
  <c r="C76" i="38"/>
  <c r="C131" i="38"/>
  <c r="C107" i="38"/>
  <c r="C77" i="38"/>
  <c r="C108" i="38"/>
  <c r="C133" i="38" s="1"/>
  <c r="C78" i="38"/>
  <c r="C109" i="38"/>
  <c r="C79" i="38"/>
  <c r="C134" i="38"/>
  <c r="C110" i="38"/>
  <c r="C80" i="38"/>
  <c r="C135" i="38"/>
  <c r="D91" i="38"/>
  <c r="D61" i="38"/>
  <c r="D92" i="38"/>
  <c r="D117" i="38" s="1"/>
  <c r="D62" i="38"/>
  <c r="D93" i="38"/>
  <c r="D63" i="38"/>
  <c r="D118" i="38"/>
  <c r="D94" i="38"/>
  <c r="D64" i="38"/>
  <c r="D119" i="38"/>
  <c r="D95" i="38"/>
  <c r="D120" i="38" s="1"/>
  <c r="D65" i="38"/>
  <c r="D96" i="38"/>
  <c r="D121" i="38" s="1"/>
  <c r="D66" i="38"/>
  <c r="D97" i="38"/>
  <c r="D67" i="38"/>
  <c r="D122" i="38"/>
  <c r="D98" i="38"/>
  <c r="D68" i="38"/>
  <c r="D123" i="38"/>
  <c r="D99" i="38"/>
  <c r="D124" i="38" s="1"/>
  <c r="D69" i="38"/>
  <c r="D100" i="38"/>
  <c r="D125" i="38" s="1"/>
  <c r="D70" i="38"/>
  <c r="D101" i="38"/>
  <c r="D71" i="38"/>
  <c r="D126" i="38"/>
  <c r="D102" i="38"/>
  <c r="D72" i="38"/>
  <c r="D127" i="38"/>
  <c r="D103" i="38"/>
  <c r="D128" i="38" s="1"/>
  <c r="D73" i="38"/>
  <c r="D104" i="38"/>
  <c r="D74" i="38"/>
  <c r="D129" i="38"/>
  <c r="D105" i="38"/>
  <c r="D75" i="38"/>
  <c r="D130" i="38"/>
  <c r="D106" i="38"/>
  <c r="D76" i="38"/>
  <c r="D131" i="38"/>
  <c r="D107" i="38"/>
  <c r="D132" i="38" s="1"/>
  <c r="D77" i="38"/>
  <c r="D108" i="38"/>
  <c r="D78" i="38"/>
  <c r="D133" i="38"/>
  <c r="D109" i="38"/>
  <c r="D79" i="38"/>
  <c r="D134" i="38"/>
  <c r="D110" i="38"/>
  <c r="D80" i="38"/>
  <c r="D135" i="38"/>
  <c r="E91" i="38"/>
  <c r="E61" i="38"/>
  <c r="E92" i="38"/>
  <c r="E62" i="38"/>
  <c r="E117" i="38"/>
  <c r="E93" i="38"/>
  <c r="E63" i="38"/>
  <c r="E118" i="38"/>
  <c r="E94" i="38"/>
  <c r="E64" i="38"/>
  <c r="E119" i="38"/>
  <c r="E95" i="38"/>
  <c r="E120" i="38" s="1"/>
  <c r="E65" i="38"/>
  <c r="E96" i="38"/>
  <c r="E66" i="38"/>
  <c r="E121" i="38"/>
  <c r="E97" i="38"/>
  <c r="E67" i="38"/>
  <c r="E122" i="38"/>
  <c r="E98" i="38"/>
  <c r="E68" i="38"/>
  <c r="E123" i="38"/>
  <c r="E99" i="38"/>
  <c r="E124" i="38" s="1"/>
  <c r="E69" i="38"/>
  <c r="E100" i="38"/>
  <c r="E70" i="38"/>
  <c r="E125" i="38"/>
  <c r="E101" i="38"/>
  <c r="E71" i="38"/>
  <c r="E126" i="38"/>
  <c r="E102" i="38"/>
  <c r="E72" i="38"/>
  <c r="E127" i="38"/>
  <c r="E103" i="38"/>
  <c r="E128" i="38" s="1"/>
  <c r="E73" i="38"/>
  <c r="E104" i="38"/>
  <c r="E74" i="38"/>
  <c r="E129" i="38"/>
  <c r="E105" i="38"/>
  <c r="E75" i="38"/>
  <c r="E130" i="38"/>
  <c r="E106" i="38"/>
  <c r="E76" i="38"/>
  <c r="E131" i="38"/>
  <c r="E107" i="38"/>
  <c r="E132" i="38" s="1"/>
  <c r="E77" i="38"/>
  <c r="E108" i="38"/>
  <c r="E78" i="38"/>
  <c r="E133" i="38"/>
  <c r="E109" i="38"/>
  <c r="E79" i="38"/>
  <c r="E134" i="38"/>
  <c r="E110" i="38"/>
  <c r="E80" i="38"/>
  <c r="E135" i="38"/>
  <c r="F91" i="38"/>
  <c r="F61" i="38"/>
  <c r="F92" i="38"/>
  <c r="F62" i="38"/>
  <c r="F117" i="38"/>
  <c r="F93" i="38"/>
  <c r="F63" i="38"/>
  <c r="F118" i="38"/>
  <c r="F94" i="38"/>
  <c r="F64" i="38"/>
  <c r="F119" i="38"/>
  <c r="F95" i="38"/>
  <c r="F120" i="38" s="1"/>
  <c r="F65" i="38"/>
  <c r="F96" i="38"/>
  <c r="F66" i="38"/>
  <c r="F121" i="38"/>
  <c r="F97" i="38"/>
  <c r="F67" i="38"/>
  <c r="F122" i="38"/>
  <c r="F98" i="38"/>
  <c r="F68" i="38"/>
  <c r="F123" i="38"/>
  <c r="F99" i="38"/>
  <c r="F124" i="38" s="1"/>
  <c r="F69" i="38"/>
  <c r="F100" i="38"/>
  <c r="F70" i="38"/>
  <c r="F101" i="38"/>
  <c r="F126" i="38" s="1"/>
  <c r="F71" i="38"/>
  <c r="F102" i="38"/>
  <c r="F127" i="38" s="1"/>
  <c r="F72" i="38"/>
  <c r="F103" i="38"/>
  <c r="F128" i="38" s="1"/>
  <c r="F73" i="38"/>
  <c r="F104" i="38"/>
  <c r="F129" i="38" s="1"/>
  <c r="F74" i="38"/>
  <c r="F105" i="38"/>
  <c r="F130" i="38" s="1"/>
  <c r="F75" i="38"/>
  <c r="F106" i="38"/>
  <c r="F131" i="38" s="1"/>
  <c r="H131" i="38" s="1"/>
  <c r="F183" i="38" s="1"/>
  <c r="F76" i="38"/>
  <c r="F107" i="38"/>
  <c r="F132" i="38" s="1"/>
  <c r="F77" i="38"/>
  <c r="F108" i="38"/>
  <c r="F133" i="38" s="1"/>
  <c r="F78" i="38"/>
  <c r="F109" i="38"/>
  <c r="F134" i="38" s="1"/>
  <c r="H134" i="38" s="1"/>
  <c r="F79" i="38"/>
  <c r="F110" i="38"/>
  <c r="F135" i="38" s="1"/>
  <c r="H135" i="38" s="1"/>
  <c r="F80" i="38"/>
  <c r="G91" i="38"/>
  <c r="G116" i="38" s="1"/>
  <c r="G61" i="38"/>
  <c r="G92" i="38"/>
  <c r="G117" i="38" s="1"/>
  <c r="G62" i="38"/>
  <c r="G93" i="38"/>
  <c r="G118" i="38" s="1"/>
  <c r="H118" i="38" s="1"/>
  <c r="G63" i="38"/>
  <c r="G94" i="38"/>
  <c r="G119" i="38" s="1"/>
  <c r="H119" i="38" s="1"/>
  <c r="G64" i="38"/>
  <c r="G95" i="38"/>
  <c r="G120" i="38" s="1"/>
  <c r="G65" i="38"/>
  <c r="G96" i="38"/>
  <c r="G121" i="38" s="1"/>
  <c r="G66" i="38"/>
  <c r="G97" i="38"/>
  <c r="G122" i="38" s="1"/>
  <c r="H122" i="38" s="1"/>
  <c r="G67" i="38"/>
  <c r="G98" i="38"/>
  <c r="G123" i="38" s="1"/>
  <c r="H123" i="38" s="1"/>
  <c r="G68" i="38"/>
  <c r="G99" i="38"/>
  <c r="G124" i="38" s="1"/>
  <c r="G69" i="38"/>
  <c r="G100" i="38"/>
  <c r="G125" i="38" s="1"/>
  <c r="G70" i="38"/>
  <c r="G101" i="38"/>
  <c r="G126" i="38" s="1"/>
  <c r="G71" i="38"/>
  <c r="G102" i="38"/>
  <c r="G127" i="38" s="1"/>
  <c r="G72" i="38"/>
  <c r="G103" i="38"/>
  <c r="G128" i="38" s="1"/>
  <c r="G73" i="38"/>
  <c r="G104" i="38"/>
  <c r="G129" i="38" s="1"/>
  <c r="G74" i="38"/>
  <c r="G105" i="38"/>
  <c r="G130" i="38" s="1"/>
  <c r="G75" i="38"/>
  <c r="G106" i="38"/>
  <c r="G131" i="38" s="1"/>
  <c r="G76" i="38"/>
  <c r="G107" i="38"/>
  <c r="G132" i="38" s="1"/>
  <c r="G77" i="38"/>
  <c r="G108" i="38"/>
  <c r="G133" i="38" s="1"/>
  <c r="G78" i="38"/>
  <c r="G109" i="38"/>
  <c r="G134" i="38" s="1"/>
  <c r="G79" i="38"/>
  <c r="G80" i="38"/>
  <c r="G135" i="38"/>
  <c r="D32" i="38"/>
  <c r="C39" i="49"/>
  <c r="E32" i="38"/>
  <c r="F32" i="38"/>
  <c r="G32" i="38"/>
  <c r="C143" i="38"/>
  <c r="H143" i="38"/>
  <c r="H16" i="39"/>
  <c r="H240" i="39" s="1"/>
  <c r="C25" i="39"/>
  <c r="D25" i="39"/>
  <c r="E25" i="39"/>
  <c r="F25" i="39"/>
  <c r="G25" i="39"/>
  <c r="H25" i="39"/>
  <c r="C33" i="39"/>
  <c r="C34" i="39"/>
  <c r="C35" i="39"/>
  <c r="C36" i="39"/>
  <c r="C37" i="39"/>
  <c r="C38" i="39"/>
  <c r="C39" i="39"/>
  <c r="C40" i="39"/>
  <c r="C41" i="39"/>
  <c r="C42" i="39"/>
  <c r="C43" i="39"/>
  <c r="C44" i="39"/>
  <c r="C45" i="39"/>
  <c r="C46" i="39"/>
  <c r="C47" i="39"/>
  <c r="C48" i="39"/>
  <c r="C49" i="39"/>
  <c r="C50" i="39"/>
  <c r="C51" i="39"/>
  <c r="H17" i="39"/>
  <c r="H18" i="39"/>
  <c r="H215" i="39"/>
  <c r="H15" i="39"/>
  <c r="H190" i="39"/>
  <c r="C61" i="39"/>
  <c r="C116" i="39"/>
  <c r="C91" i="39"/>
  <c r="C92" i="39"/>
  <c r="C62" i="39"/>
  <c r="C117" i="39"/>
  <c r="C93" i="39"/>
  <c r="C118" i="39" s="1"/>
  <c r="C63" i="39"/>
  <c r="C94" i="39"/>
  <c r="C64" i="39"/>
  <c r="C119" i="39"/>
  <c r="C95" i="39"/>
  <c r="C65" i="39"/>
  <c r="C96" i="39"/>
  <c r="C66" i="39"/>
  <c r="C121" i="39"/>
  <c r="C97" i="39"/>
  <c r="C122" i="39" s="1"/>
  <c r="C67" i="39"/>
  <c r="C98" i="39"/>
  <c r="C68" i="39"/>
  <c r="C123" i="39"/>
  <c r="C99" i="39"/>
  <c r="C69" i="39"/>
  <c r="C100" i="39"/>
  <c r="C70" i="39"/>
  <c r="C125" i="39"/>
  <c r="C101" i="39"/>
  <c r="C126" i="39" s="1"/>
  <c r="C71" i="39"/>
  <c r="C102" i="39"/>
  <c r="C72" i="39"/>
  <c r="C127" i="39"/>
  <c r="C103" i="39"/>
  <c r="C73" i="39"/>
  <c r="C104" i="39"/>
  <c r="C74" i="39"/>
  <c r="C129" i="39"/>
  <c r="C105" i="39"/>
  <c r="C130" i="39" s="1"/>
  <c r="C75" i="39"/>
  <c r="C106" i="39"/>
  <c r="C76" i="39"/>
  <c r="C131" i="39"/>
  <c r="C107" i="39"/>
  <c r="C77" i="39"/>
  <c r="C108" i="39"/>
  <c r="C78" i="39"/>
  <c r="C133" i="39"/>
  <c r="C109" i="39"/>
  <c r="C134" i="39" s="1"/>
  <c r="C79" i="39"/>
  <c r="C110" i="39"/>
  <c r="C80" i="39"/>
  <c r="C135" i="39"/>
  <c r="D91" i="39"/>
  <c r="D61" i="39"/>
  <c r="D92" i="39"/>
  <c r="D62" i="39"/>
  <c r="D117" i="39"/>
  <c r="D93" i="39"/>
  <c r="D118" i="39" s="1"/>
  <c r="D63" i="39"/>
  <c r="D94" i="39"/>
  <c r="D64" i="39"/>
  <c r="D119" i="39"/>
  <c r="D95" i="39"/>
  <c r="D65" i="39"/>
  <c r="D96" i="39"/>
  <c r="D66" i="39"/>
  <c r="D121" i="39"/>
  <c r="D97" i="39"/>
  <c r="D122" i="39" s="1"/>
  <c r="D67" i="39"/>
  <c r="D98" i="39"/>
  <c r="D68" i="39"/>
  <c r="D123" i="39"/>
  <c r="D99" i="39"/>
  <c r="D69" i="39"/>
  <c r="D100" i="39"/>
  <c r="D70" i="39"/>
  <c r="D125" i="39"/>
  <c r="D101" i="39"/>
  <c r="D126" i="39" s="1"/>
  <c r="D71" i="39"/>
  <c r="D102" i="39"/>
  <c r="D72" i="39"/>
  <c r="D127" i="39"/>
  <c r="D103" i="39"/>
  <c r="D128" i="39" s="1"/>
  <c r="D73" i="39"/>
  <c r="D104" i="39"/>
  <c r="D74" i="39"/>
  <c r="D129" i="39"/>
  <c r="D105" i="39"/>
  <c r="D130" i="39" s="1"/>
  <c r="D75" i="39"/>
  <c r="D106" i="39"/>
  <c r="D76" i="39"/>
  <c r="D131" i="39"/>
  <c r="D107" i="39"/>
  <c r="D77" i="39"/>
  <c r="D108" i="39"/>
  <c r="D78" i="39"/>
  <c r="D133" i="39"/>
  <c r="D109" i="39"/>
  <c r="D134" i="39" s="1"/>
  <c r="D79" i="39"/>
  <c r="D110" i="39"/>
  <c r="D80" i="39"/>
  <c r="D135" i="39"/>
  <c r="E91" i="39"/>
  <c r="E61" i="39"/>
  <c r="E92" i="39"/>
  <c r="E62" i="39"/>
  <c r="E117" i="39"/>
  <c r="E93" i="39"/>
  <c r="E118" i="39" s="1"/>
  <c r="E63" i="39"/>
  <c r="E94" i="39"/>
  <c r="E64" i="39"/>
  <c r="E95" i="39"/>
  <c r="E120" i="39" s="1"/>
  <c r="E65" i="39"/>
  <c r="E96" i="39"/>
  <c r="E121" i="39" s="1"/>
  <c r="E66" i="39"/>
  <c r="E97" i="39"/>
  <c r="E122" i="39" s="1"/>
  <c r="E67" i="39"/>
  <c r="E98" i="39"/>
  <c r="E123" i="39" s="1"/>
  <c r="E68" i="39"/>
  <c r="E99" i="39"/>
  <c r="E124" i="39" s="1"/>
  <c r="E69" i="39"/>
  <c r="E100" i="39"/>
  <c r="E70" i="39"/>
  <c r="E101" i="39"/>
  <c r="E71" i="39"/>
  <c r="E126" i="39"/>
  <c r="E102" i="39"/>
  <c r="E127" i="39" s="1"/>
  <c r="E72" i="39"/>
  <c r="E103" i="39"/>
  <c r="E73" i="39"/>
  <c r="E128" i="39"/>
  <c r="E104" i="39"/>
  <c r="E129" i="39" s="1"/>
  <c r="E74" i="39"/>
  <c r="E105" i="39"/>
  <c r="E75" i="39"/>
  <c r="E130" i="39"/>
  <c r="E106" i="39"/>
  <c r="E131" i="39" s="1"/>
  <c r="E76" i="39"/>
  <c r="E107" i="39"/>
  <c r="E77" i="39"/>
  <c r="E132" i="39"/>
  <c r="E108" i="39"/>
  <c r="E133" i="39" s="1"/>
  <c r="E78" i="39"/>
  <c r="E109" i="39"/>
  <c r="E79" i="39"/>
  <c r="E134" i="39"/>
  <c r="E110" i="39"/>
  <c r="E135" i="39" s="1"/>
  <c r="E80" i="39"/>
  <c r="F91" i="39"/>
  <c r="F61" i="39"/>
  <c r="F116" i="39"/>
  <c r="F92" i="39"/>
  <c r="F117" i="39" s="1"/>
  <c r="H117" i="39" s="1"/>
  <c r="F62" i="39"/>
  <c r="F93" i="39"/>
  <c r="F63" i="39"/>
  <c r="F118" i="39"/>
  <c r="F94" i="39"/>
  <c r="F119" i="39" s="1"/>
  <c r="F64" i="39"/>
  <c r="F95" i="39"/>
  <c r="F65" i="39"/>
  <c r="F120" i="39"/>
  <c r="F96" i="39"/>
  <c r="F121" i="39" s="1"/>
  <c r="F66" i="39"/>
  <c r="F97" i="39"/>
  <c r="F67" i="39"/>
  <c r="F122" i="39"/>
  <c r="F98" i="39"/>
  <c r="F123" i="39" s="1"/>
  <c r="F68" i="39"/>
  <c r="F99" i="39"/>
  <c r="F69" i="39"/>
  <c r="F124" i="39"/>
  <c r="F100" i="39"/>
  <c r="F125" i="39" s="1"/>
  <c r="F70" i="39"/>
  <c r="F101" i="39"/>
  <c r="F71" i="39"/>
  <c r="F126" i="39"/>
  <c r="F102" i="39"/>
  <c r="F127" i="39" s="1"/>
  <c r="F72" i="39"/>
  <c r="F103" i="39"/>
  <c r="F73" i="39"/>
  <c r="F128" i="39"/>
  <c r="F104" i="39"/>
  <c r="F129" i="39" s="1"/>
  <c r="F74" i="39"/>
  <c r="F105" i="39"/>
  <c r="F75" i="39"/>
  <c r="F130" i="39"/>
  <c r="F106" i="39"/>
  <c r="F131" i="39" s="1"/>
  <c r="F76" i="39"/>
  <c r="F107" i="39"/>
  <c r="F77" i="39"/>
  <c r="F132" i="39"/>
  <c r="F108" i="39"/>
  <c r="F133" i="39" s="1"/>
  <c r="F78" i="39"/>
  <c r="F109" i="39"/>
  <c r="F79" i="39"/>
  <c r="F134" i="39"/>
  <c r="F110" i="39"/>
  <c r="F135" i="39" s="1"/>
  <c r="F80" i="39"/>
  <c r="G91" i="39"/>
  <c r="G61" i="39"/>
  <c r="G116" i="39"/>
  <c r="G92" i="39"/>
  <c r="G117" i="39" s="1"/>
  <c r="G62" i="39"/>
  <c r="G93" i="39"/>
  <c r="G63" i="39"/>
  <c r="G118" i="39"/>
  <c r="G94" i="39"/>
  <c r="G119" i="39" s="1"/>
  <c r="G64" i="39"/>
  <c r="G95" i="39"/>
  <c r="G65" i="39"/>
  <c r="G120" i="39"/>
  <c r="G96" i="39"/>
  <c r="G121" i="39" s="1"/>
  <c r="G66" i="39"/>
  <c r="G97" i="39"/>
  <c r="G67" i="39"/>
  <c r="G122" i="39"/>
  <c r="G98" i="39"/>
  <c r="G123" i="39" s="1"/>
  <c r="G68" i="39"/>
  <c r="G99" i="39"/>
  <c r="G69" i="39"/>
  <c r="G124" i="39"/>
  <c r="G100" i="39"/>
  <c r="G125" i="39" s="1"/>
  <c r="G70" i="39"/>
  <c r="G101" i="39"/>
  <c r="G71" i="39"/>
  <c r="G126" i="39"/>
  <c r="G102" i="39"/>
  <c r="G127" i="39" s="1"/>
  <c r="G72" i="39"/>
  <c r="G103" i="39"/>
  <c r="G73" i="39"/>
  <c r="G128" i="39"/>
  <c r="G104" i="39"/>
  <c r="G129" i="39" s="1"/>
  <c r="G74" i="39"/>
  <c r="G105" i="39"/>
  <c r="G75" i="39"/>
  <c r="G130" i="39"/>
  <c r="G106" i="39"/>
  <c r="G131" i="39" s="1"/>
  <c r="G76" i="39"/>
  <c r="G107" i="39"/>
  <c r="G77" i="39"/>
  <c r="G132" i="39"/>
  <c r="G108" i="39"/>
  <c r="G133" i="39" s="1"/>
  <c r="G78" i="39"/>
  <c r="G109" i="39"/>
  <c r="G79" i="39"/>
  <c r="G134" i="39"/>
  <c r="G80" i="39"/>
  <c r="G135" i="39"/>
  <c r="D32" i="39"/>
  <c r="E32" i="39"/>
  <c r="F32" i="39"/>
  <c r="G32" i="39"/>
  <c r="C143" i="39"/>
  <c r="H143" i="39"/>
  <c r="H16" i="40"/>
  <c r="H240" i="40"/>
  <c r="C25" i="40"/>
  <c r="D25" i="40"/>
  <c r="E25" i="40"/>
  <c r="F25" i="40"/>
  <c r="G25" i="40"/>
  <c r="H25" i="40"/>
  <c r="C33" i="40"/>
  <c r="C34" i="40"/>
  <c r="C35" i="40"/>
  <c r="C36" i="40"/>
  <c r="C37" i="40"/>
  <c r="C38" i="40"/>
  <c r="C39" i="40"/>
  <c r="C40" i="40"/>
  <c r="C41" i="40"/>
  <c r="C42" i="40"/>
  <c r="C43" i="40"/>
  <c r="C44" i="40"/>
  <c r="C45" i="40"/>
  <c r="C46" i="40"/>
  <c r="C47" i="40"/>
  <c r="C48" i="40"/>
  <c r="C49" i="40"/>
  <c r="C310" i="40"/>
  <c r="C360" i="40" s="1"/>
  <c r="C50" i="40"/>
  <c r="C51" i="40"/>
  <c r="H17" i="40"/>
  <c r="H215" i="40"/>
  <c r="H15" i="40"/>
  <c r="H190" i="40"/>
  <c r="C61" i="40"/>
  <c r="C91" i="40"/>
  <c r="C116" i="40" s="1"/>
  <c r="J41" i="49" s="1"/>
  <c r="C92" i="40"/>
  <c r="C117" i="40" s="1"/>
  <c r="C62" i="40"/>
  <c r="C93" i="40"/>
  <c r="C118" i="40" s="1"/>
  <c r="C63" i="40"/>
  <c r="C94" i="40"/>
  <c r="C119" i="40" s="1"/>
  <c r="C64" i="40"/>
  <c r="C95" i="40"/>
  <c r="C65" i="40"/>
  <c r="C96" i="40"/>
  <c r="C121" i="40" s="1"/>
  <c r="C66" i="40"/>
  <c r="C97" i="40"/>
  <c r="C122" i="40" s="1"/>
  <c r="C67" i="40"/>
  <c r="C98" i="40"/>
  <c r="C68" i="40"/>
  <c r="C123" i="40"/>
  <c r="C99" i="40"/>
  <c r="C69" i="40"/>
  <c r="C100" i="40"/>
  <c r="C125" i="40" s="1"/>
  <c r="C70" i="40"/>
  <c r="C101" i="40"/>
  <c r="C126" i="40" s="1"/>
  <c r="C71" i="40"/>
  <c r="C102" i="40"/>
  <c r="C72" i="40"/>
  <c r="C127" i="40"/>
  <c r="C103" i="40"/>
  <c r="C128" i="40" s="1"/>
  <c r="C73" i="40"/>
  <c r="C104" i="40"/>
  <c r="C74" i="40"/>
  <c r="C129" i="40"/>
  <c r="C105" i="40"/>
  <c r="C130" i="40" s="1"/>
  <c r="C75" i="40"/>
  <c r="C106" i="40"/>
  <c r="C76" i="40"/>
  <c r="C131" i="40"/>
  <c r="C107" i="40"/>
  <c r="C132" i="40" s="1"/>
  <c r="C77" i="40"/>
  <c r="C108" i="40"/>
  <c r="C133" i="40" s="1"/>
  <c r="C78" i="40"/>
  <c r="C109" i="40"/>
  <c r="C134" i="40" s="1"/>
  <c r="C79" i="40"/>
  <c r="C110" i="40"/>
  <c r="C135" i="40" s="1"/>
  <c r="C80" i="40"/>
  <c r="D91" i="40"/>
  <c r="D116" i="40" s="1"/>
  <c r="D61" i="40"/>
  <c r="D92" i="40"/>
  <c r="D62" i="40"/>
  <c r="D117" i="40"/>
  <c r="D93" i="40"/>
  <c r="D118" i="40" s="1"/>
  <c r="D63" i="40"/>
  <c r="D94" i="40"/>
  <c r="D119" i="40" s="1"/>
  <c r="D64" i="40"/>
  <c r="D95" i="40"/>
  <c r="D120" i="40" s="1"/>
  <c r="D65" i="40"/>
  <c r="D96" i="40"/>
  <c r="D121" i="40" s="1"/>
  <c r="D66" i="40"/>
  <c r="D97" i="40"/>
  <c r="D122" i="40" s="1"/>
  <c r="D67" i="40"/>
  <c r="D98" i="40"/>
  <c r="D123" i="40" s="1"/>
  <c r="D68" i="40"/>
  <c r="D99" i="40"/>
  <c r="D124" i="40" s="1"/>
  <c r="D69" i="40"/>
  <c r="D100" i="40"/>
  <c r="D70" i="40"/>
  <c r="D125" i="40"/>
  <c r="D101" i="40"/>
  <c r="D126" i="40" s="1"/>
  <c r="D71" i="40"/>
  <c r="D102" i="40"/>
  <c r="D72" i="40"/>
  <c r="D127" i="40"/>
  <c r="D103" i="40"/>
  <c r="D128" i="40" s="1"/>
  <c r="D73" i="40"/>
  <c r="D104" i="40"/>
  <c r="D129" i="40" s="1"/>
  <c r="D74" i="40"/>
  <c r="D105" i="40"/>
  <c r="D75" i="40"/>
  <c r="D130" i="40"/>
  <c r="D106" i="40"/>
  <c r="D131" i="40" s="1"/>
  <c r="D76" i="40"/>
  <c r="D107" i="40"/>
  <c r="D132" i="40" s="1"/>
  <c r="D77" i="40"/>
  <c r="D108" i="40"/>
  <c r="D133" i="40" s="1"/>
  <c r="D78" i="40"/>
  <c r="D109" i="40"/>
  <c r="D134" i="40" s="1"/>
  <c r="D79" i="40"/>
  <c r="D110" i="40"/>
  <c r="D135" i="40" s="1"/>
  <c r="D80" i="40"/>
  <c r="E91" i="40"/>
  <c r="E116" i="40" s="1"/>
  <c r="E61" i="40"/>
  <c r="E92" i="40"/>
  <c r="E62" i="40"/>
  <c r="E93" i="40"/>
  <c r="E63" i="40"/>
  <c r="E118" i="40"/>
  <c r="E94" i="40"/>
  <c r="E119" i="40" s="1"/>
  <c r="E64" i="40"/>
  <c r="E95" i="40"/>
  <c r="E120" i="40" s="1"/>
  <c r="E65" i="40"/>
  <c r="E96" i="40"/>
  <c r="E121" i="40" s="1"/>
  <c r="E66" i="40"/>
  <c r="E97" i="40"/>
  <c r="E122" i="40" s="1"/>
  <c r="E67" i="40"/>
  <c r="E98" i="40"/>
  <c r="E68" i="40"/>
  <c r="E123" i="40"/>
  <c r="E99" i="40"/>
  <c r="E124" i="40" s="1"/>
  <c r="E69" i="40"/>
  <c r="E100" i="40"/>
  <c r="E70" i="40"/>
  <c r="E125" i="40"/>
  <c r="E101" i="40"/>
  <c r="E126" i="40" s="1"/>
  <c r="E71" i="40"/>
  <c r="E102" i="40"/>
  <c r="E127" i="40" s="1"/>
  <c r="E72" i="40"/>
  <c r="E103" i="40"/>
  <c r="E128" i="40" s="1"/>
  <c r="E73" i="40"/>
  <c r="E104" i="40"/>
  <c r="E129" i="40" s="1"/>
  <c r="E74" i="40"/>
  <c r="E105" i="40"/>
  <c r="E130" i="40" s="1"/>
  <c r="E75" i="40"/>
  <c r="E106" i="40"/>
  <c r="E131" i="40" s="1"/>
  <c r="E76" i="40"/>
  <c r="E107" i="40"/>
  <c r="E132" i="40" s="1"/>
  <c r="E77" i="40"/>
  <c r="E108" i="40"/>
  <c r="E133" i="40" s="1"/>
  <c r="E78" i="40"/>
  <c r="E109" i="40"/>
  <c r="E134" i="40" s="1"/>
  <c r="E79" i="40"/>
  <c r="E110" i="40"/>
  <c r="E135" i="40" s="1"/>
  <c r="E80" i="40"/>
  <c r="F91" i="40"/>
  <c r="F116" i="40" s="1"/>
  <c r="M41" i="49" s="1"/>
  <c r="F61" i="40"/>
  <c r="F92" i="40"/>
  <c r="F117" i="40" s="1"/>
  <c r="F62" i="40"/>
  <c r="F93" i="40"/>
  <c r="F118" i="40" s="1"/>
  <c r="F63" i="40"/>
  <c r="F94" i="40"/>
  <c r="F119" i="40" s="1"/>
  <c r="F64" i="40"/>
  <c r="F95" i="40"/>
  <c r="F120" i="40" s="1"/>
  <c r="F65" i="40"/>
  <c r="F96" i="40"/>
  <c r="F121" i="40" s="1"/>
  <c r="F66" i="40"/>
  <c r="F97" i="40"/>
  <c r="F122" i="40" s="1"/>
  <c r="F67" i="40"/>
  <c r="F98" i="40"/>
  <c r="F123" i="40" s="1"/>
  <c r="F68" i="40"/>
  <c r="F99" i="40"/>
  <c r="F124" i="40" s="1"/>
  <c r="F69" i="40"/>
  <c r="F100" i="40"/>
  <c r="F125" i="40" s="1"/>
  <c r="F70" i="40"/>
  <c r="F101" i="40"/>
  <c r="F126" i="40" s="1"/>
  <c r="H126" i="40" s="1"/>
  <c r="F71" i="40"/>
  <c r="F102" i="40"/>
  <c r="F127" i="40" s="1"/>
  <c r="F72" i="40"/>
  <c r="F103" i="40"/>
  <c r="F128" i="40" s="1"/>
  <c r="F73" i="40"/>
  <c r="F104" i="40"/>
  <c r="F129" i="40" s="1"/>
  <c r="F74" i="40"/>
  <c r="F105" i="40"/>
  <c r="F130" i="40" s="1"/>
  <c r="F75" i="40"/>
  <c r="F106" i="40"/>
  <c r="F131" i="40" s="1"/>
  <c r="F76" i="40"/>
  <c r="F107" i="40"/>
  <c r="F132" i="40" s="1"/>
  <c r="F77" i="40"/>
  <c r="F108" i="40"/>
  <c r="F133" i="40" s="1"/>
  <c r="F78" i="40"/>
  <c r="F109" i="40"/>
  <c r="F134" i="40" s="1"/>
  <c r="F79" i="40"/>
  <c r="F110" i="40"/>
  <c r="F135" i="40" s="1"/>
  <c r="F80" i="40"/>
  <c r="G91" i="40"/>
  <c r="G116" i="40" s="1"/>
  <c r="N41" i="49" s="1"/>
  <c r="G61" i="40"/>
  <c r="G92" i="40"/>
  <c r="G117" i="40" s="1"/>
  <c r="G62" i="40"/>
  <c r="G93" i="40"/>
  <c r="G118" i="40" s="1"/>
  <c r="G63" i="40"/>
  <c r="G94" i="40"/>
  <c r="G119" i="40" s="1"/>
  <c r="G64" i="40"/>
  <c r="G95" i="40"/>
  <c r="G120" i="40" s="1"/>
  <c r="G65" i="40"/>
  <c r="G96" i="40"/>
  <c r="G121" i="40" s="1"/>
  <c r="G66" i="40"/>
  <c r="G97" i="40"/>
  <c r="G122" i="40" s="1"/>
  <c r="G67" i="40"/>
  <c r="G98" i="40"/>
  <c r="G123" i="40" s="1"/>
  <c r="G68" i="40"/>
  <c r="G99" i="40"/>
  <c r="G124" i="40" s="1"/>
  <c r="G69" i="40"/>
  <c r="G100" i="40"/>
  <c r="G125" i="40" s="1"/>
  <c r="G70" i="40"/>
  <c r="G101" i="40"/>
  <c r="G126" i="40" s="1"/>
  <c r="G71" i="40"/>
  <c r="G102" i="40"/>
  <c r="G127" i="40" s="1"/>
  <c r="G72" i="40"/>
  <c r="G103" i="40"/>
  <c r="G128" i="40" s="1"/>
  <c r="G73" i="40"/>
  <c r="G104" i="40"/>
  <c r="G129" i="40" s="1"/>
  <c r="G74" i="40"/>
  <c r="G105" i="40"/>
  <c r="G130" i="40" s="1"/>
  <c r="G75" i="40"/>
  <c r="G106" i="40"/>
  <c r="G131" i="40" s="1"/>
  <c r="G76" i="40"/>
  <c r="G107" i="40"/>
  <c r="G132" i="40" s="1"/>
  <c r="G77" i="40"/>
  <c r="G108" i="40"/>
  <c r="G133" i="40" s="1"/>
  <c r="G78" i="40"/>
  <c r="G109" i="40"/>
  <c r="G134" i="40" s="1"/>
  <c r="G79" i="40"/>
  <c r="G80" i="40"/>
  <c r="G135" i="40"/>
  <c r="D32" i="40"/>
  <c r="E32" i="40"/>
  <c r="F32" i="40"/>
  <c r="G32" i="40"/>
  <c r="C143" i="40"/>
  <c r="H143" i="40"/>
  <c r="H16" i="41"/>
  <c r="H240" i="41"/>
  <c r="C25" i="41"/>
  <c r="D25" i="41"/>
  <c r="E25" i="41"/>
  <c r="F25" i="41"/>
  <c r="G25" i="41"/>
  <c r="H25" i="41"/>
  <c r="C33" i="41"/>
  <c r="C34" i="41"/>
  <c r="C35" i="41"/>
  <c r="C36" i="41"/>
  <c r="C37" i="41"/>
  <c r="C38" i="41"/>
  <c r="C39" i="41"/>
  <c r="C40" i="41"/>
  <c r="C41" i="41"/>
  <c r="C42" i="41"/>
  <c r="C43" i="41"/>
  <c r="C44" i="41"/>
  <c r="C45" i="41"/>
  <c r="C46" i="41"/>
  <c r="C47" i="41"/>
  <c r="C48" i="41"/>
  <c r="C309" i="41"/>
  <c r="C359" i="41" s="1"/>
  <c r="C49" i="41"/>
  <c r="C50" i="41"/>
  <c r="C51" i="41"/>
  <c r="H17" i="41"/>
  <c r="H215" i="41"/>
  <c r="H15" i="41"/>
  <c r="H190" i="41"/>
  <c r="C61" i="41"/>
  <c r="C91" i="41"/>
  <c r="C116" i="41" s="1"/>
  <c r="C92" i="41"/>
  <c r="C117" i="41" s="1"/>
  <c r="C62" i="41"/>
  <c r="C93" i="41"/>
  <c r="C118" i="41" s="1"/>
  <c r="C63" i="41"/>
  <c r="C94" i="41"/>
  <c r="C119" i="41" s="1"/>
  <c r="C64" i="41"/>
  <c r="C95" i="41"/>
  <c r="C120" i="41" s="1"/>
  <c r="C65" i="41"/>
  <c r="C96" i="41"/>
  <c r="C121" i="41" s="1"/>
  <c r="C66" i="41"/>
  <c r="C97" i="41"/>
  <c r="C122" i="41" s="1"/>
  <c r="C67" i="41"/>
  <c r="C98" i="41"/>
  <c r="C123" i="41" s="1"/>
  <c r="C68" i="41"/>
  <c r="C99" i="41"/>
  <c r="C124" i="41" s="1"/>
  <c r="C69" i="41"/>
  <c r="C100" i="41"/>
  <c r="C125" i="41" s="1"/>
  <c r="C70" i="41"/>
  <c r="C101" i="41"/>
  <c r="C126" i="41" s="1"/>
  <c r="C71" i="41"/>
  <c r="C102" i="41"/>
  <c r="C127" i="41" s="1"/>
  <c r="C72" i="41"/>
  <c r="C103" i="41"/>
  <c r="C128" i="41" s="1"/>
  <c r="C73" i="41"/>
  <c r="C104" i="41"/>
  <c r="C129" i="41" s="1"/>
  <c r="C74" i="41"/>
  <c r="C105" i="41"/>
  <c r="C130" i="41" s="1"/>
  <c r="C75" i="41"/>
  <c r="C106" i="41"/>
  <c r="C131" i="41" s="1"/>
  <c r="C76" i="41"/>
  <c r="C107" i="41"/>
  <c r="C132" i="41" s="1"/>
  <c r="C77" i="41"/>
  <c r="C108" i="41"/>
  <c r="C133" i="41" s="1"/>
  <c r="C78" i="41"/>
  <c r="C109" i="41"/>
  <c r="C134" i="41" s="1"/>
  <c r="C79" i="41"/>
  <c r="C110" i="41"/>
  <c r="C135" i="41" s="1"/>
  <c r="C80" i="41"/>
  <c r="D91" i="41"/>
  <c r="D116" i="41" s="1"/>
  <c r="K42" i="49" s="1"/>
  <c r="D61" i="41"/>
  <c r="D92" i="41"/>
  <c r="D62" i="41"/>
  <c r="D93" i="41"/>
  <c r="D118" i="41" s="1"/>
  <c r="D63" i="41"/>
  <c r="D94" i="41"/>
  <c r="D119" i="41" s="1"/>
  <c r="D64" i="41"/>
  <c r="D95" i="41"/>
  <c r="D120" i="41" s="1"/>
  <c r="D65" i="41"/>
  <c r="D96" i="41"/>
  <c r="D121" i="41" s="1"/>
  <c r="D66" i="41"/>
  <c r="D97" i="41"/>
  <c r="D122" i="41" s="1"/>
  <c r="D67" i="41"/>
  <c r="D98" i="41"/>
  <c r="D123" i="41" s="1"/>
  <c r="D68" i="41"/>
  <c r="D99" i="41"/>
  <c r="D124" i="41" s="1"/>
  <c r="D69" i="41"/>
  <c r="D100" i="41"/>
  <c r="D125" i="41" s="1"/>
  <c r="D70" i="41"/>
  <c r="D101" i="41"/>
  <c r="D126" i="41" s="1"/>
  <c r="D71" i="41"/>
  <c r="D102" i="41"/>
  <c r="D127" i="41" s="1"/>
  <c r="D72" i="41"/>
  <c r="D103" i="41"/>
  <c r="D128" i="41" s="1"/>
  <c r="D73" i="41"/>
  <c r="D104" i="41"/>
  <c r="D129" i="41" s="1"/>
  <c r="D74" i="41"/>
  <c r="D105" i="41"/>
  <c r="D130" i="41" s="1"/>
  <c r="D75" i="41"/>
  <c r="D106" i="41"/>
  <c r="D131" i="41" s="1"/>
  <c r="D76" i="41"/>
  <c r="D107" i="41"/>
  <c r="D132" i="41" s="1"/>
  <c r="D77" i="41"/>
  <c r="D108" i="41"/>
  <c r="D133" i="41" s="1"/>
  <c r="D78" i="41"/>
  <c r="D109" i="41"/>
  <c r="D134" i="41" s="1"/>
  <c r="D79" i="41"/>
  <c r="D110" i="41"/>
  <c r="D135" i="41" s="1"/>
  <c r="D80" i="41"/>
  <c r="E91" i="41"/>
  <c r="E116" i="41" s="1"/>
  <c r="E61" i="41"/>
  <c r="E92" i="41"/>
  <c r="E117" i="41" s="1"/>
  <c r="E62" i="41"/>
  <c r="E93" i="41"/>
  <c r="E118" i="41" s="1"/>
  <c r="E63" i="41"/>
  <c r="E94" i="41"/>
  <c r="E119" i="41" s="1"/>
  <c r="E64" i="41"/>
  <c r="E95" i="41"/>
  <c r="E120" i="41" s="1"/>
  <c r="E65" i="41"/>
  <c r="E96" i="41"/>
  <c r="E121" i="41" s="1"/>
  <c r="E66" i="41"/>
  <c r="E97" i="41"/>
  <c r="E122" i="41" s="1"/>
  <c r="E67" i="41"/>
  <c r="E98" i="41"/>
  <c r="E123" i="41" s="1"/>
  <c r="E68" i="41"/>
  <c r="E99" i="41"/>
  <c r="E124" i="41" s="1"/>
  <c r="E69" i="41"/>
  <c r="E100" i="41"/>
  <c r="E125" i="41" s="1"/>
  <c r="E70" i="41"/>
  <c r="E101" i="41"/>
  <c r="E126" i="41" s="1"/>
  <c r="E71" i="41"/>
  <c r="E102" i="41"/>
  <c r="E127" i="41" s="1"/>
  <c r="E72" i="41"/>
  <c r="E103" i="41"/>
  <c r="E128" i="41" s="1"/>
  <c r="E73" i="41"/>
  <c r="E104" i="41"/>
  <c r="E129" i="41" s="1"/>
  <c r="E74" i="41"/>
  <c r="E105" i="41"/>
  <c r="E130" i="41" s="1"/>
  <c r="E75" i="41"/>
  <c r="E106" i="41"/>
  <c r="E131" i="41" s="1"/>
  <c r="E76" i="41"/>
  <c r="E107" i="41"/>
  <c r="E132" i="41" s="1"/>
  <c r="E77" i="41"/>
  <c r="E108" i="41"/>
  <c r="E133" i="41" s="1"/>
  <c r="E78" i="41"/>
  <c r="E109" i="41"/>
  <c r="E134" i="41" s="1"/>
  <c r="E79" i="41"/>
  <c r="E110" i="41"/>
  <c r="E135" i="41" s="1"/>
  <c r="E80" i="41"/>
  <c r="F91" i="41"/>
  <c r="F116" i="41" s="1"/>
  <c r="F61" i="41"/>
  <c r="F92" i="41"/>
  <c r="F117" i="41" s="1"/>
  <c r="F62" i="41"/>
  <c r="F93" i="41"/>
  <c r="F118" i="41" s="1"/>
  <c r="F63" i="41"/>
  <c r="F94" i="41"/>
  <c r="F119" i="41" s="1"/>
  <c r="F64" i="41"/>
  <c r="F95" i="41"/>
  <c r="F120" i="41" s="1"/>
  <c r="F65" i="41"/>
  <c r="F96" i="41"/>
  <c r="F121" i="41" s="1"/>
  <c r="F66" i="41"/>
  <c r="F97" i="41"/>
  <c r="F122" i="41" s="1"/>
  <c r="F67" i="41"/>
  <c r="F98" i="41"/>
  <c r="F123" i="41" s="1"/>
  <c r="F68" i="41"/>
  <c r="F99" i="41"/>
  <c r="F124" i="41" s="1"/>
  <c r="F69" i="41"/>
  <c r="F100" i="41"/>
  <c r="F125" i="41" s="1"/>
  <c r="F70" i="41"/>
  <c r="F101" i="41"/>
  <c r="F126" i="41" s="1"/>
  <c r="F71" i="41"/>
  <c r="F102" i="41"/>
  <c r="F127" i="41" s="1"/>
  <c r="F72" i="41"/>
  <c r="F103" i="41"/>
  <c r="F128" i="41" s="1"/>
  <c r="F73" i="41"/>
  <c r="F104" i="41"/>
  <c r="F129" i="41" s="1"/>
  <c r="F74" i="41"/>
  <c r="F105" i="41"/>
  <c r="F130" i="41" s="1"/>
  <c r="F75" i="41"/>
  <c r="F106" i="41"/>
  <c r="F131" i="41" s="1"/>
  <c r="F76" i="41"/>
  <c r="F107" i="41"/>
  <c r="F132" i="41" s="1"/>
  <c r="F77" i="41"/>
  <c r="F108" i="41"/>
  <c r="F133" i="41" s="1"/>
  <c r="F78" i="41"/>
  <c r="F109" i="41"/>
  <c r="F134" i="41" s="1"/>
  <c r="F79" i="41"/>
  <c r="F110" i="41"/>
  <c r="F135" i="41" s="1"/>
  <c r="F80" i="41"/>
  <c r="G91" i="41"/>
  <c r="G116" i="41" s="1"/>
  <c r="G61" i="41"/>
  <c r="G92" i="41"/>
  <c r="G117" i="41" s="1"/>
  <c r="G62" i="41"/>
  <c r="G93" i="41"/>
  <c r="G118" i="41" s="1"/>
  <c r="G63" i="41"/>
  <c r="G94" i="41"/>
  <c r="G119" i="41" s="1"/>
  <c r="G64" i="41"/>
  <c r="G95" i="41"/>
  <c r="G120" i="41" s="1"/>
  <c r="G65" i="41"/>
  <c r="G96" i="41"/>
  <c r="G121" i="41" s="1"/>
  <c r="G66" i="41"/>
  <c r="G97" i="41"/>
  <c r="G122" i="41" s="1"/>
  <c r="G67" i="41"/>
  <c r="G98" i="41"/>
  <c r="G123" i="41" s="1"/>
  <c r="G68" i="41"/>
  <c r="G99" i="41"/>
  <c r="G124" i="41" s="1"/>
  <c r="G69" i="41"/>
  <c r="G100" i="41"/>
  <c r="G125" i="41" s="1"/>
  <c r="G70" i="41"/>
  <c r="G101" i="41"/>
  <c r="G126" i="41" s="1"/>
  <c r="G71" i="41"/>
  <c r="G102" i="41"/>
  <c r="G127" i="41" s="1"/>
  <c r="G72" i="41"/>
  <c r="G103" i="41"/>
  <c r="G128" i="41" s="1"/>
  <c r="G73" i="41"/>
  <c r="G104" i="41"/>
  <c r="G129" i="41" s="1"/>
  <c r="G74" i="41"/>
  <c r="G105" i="41"/>
  <c r="G130" i="41" s="1"/>
  <c r="G75" i="41"/>
  <c r="G106" i="41"/>
  <c r="G131" i="41" s="1"/>
  <c r="G76" i="41"/>
  <c r="G107" i="41"/>
  <c r="G132" i="41" s="1"/>
  <c r="G77" i="41"/>
  <c r="G108" i="41"/>
  <c r="G133" i="41" s="1"/>
  <c r="G78" i="41"/>
  <c r="G109" i="41"/>
  <c r="G134" i="41" s="1"/>
  <c r="G79" i="41"/>
  <c r="G80" i="41"/>
  <c r="G135" i="41"/>
  <c r="D32" i="41"/>
  <c r="E32" i="41"/>
  <c r="F32" i="41"/>
  <c r="G32" i="41"/>
  <c r="C143" i="41"/>
  <c r="H143" i="41"/>
  <c r="D33" i="6"/>
  <c r="E33" i="6"/>
  <c r="F33" i="6"/>
  <c r="G33" i="6"/>
  <c r="C144" i="6"/>
  <c r="H144" i="6"/>
  <c r="D33" i="9"/>
  <c r="E33" i="9"/>
  <c r="F33" i="9"/>
  <c r="G33" i="9"/>
  <c r="C144" i="9"/>
  <c r="H144" i="9"/>
  <c r="D33" i="10"/>
  <c r="E33" i="10"/>
  <c r="F33" i="10"/>
  <c r="G33" i="10"/>
  <c r="G294" i="10"/>
  <c r="G344" i="10" s="1"/>
  <c r="C144" i="10"/>
  <c r="H144" i="10"/>
  <c r="D33" i="11"/>
  <c r="E33" i="11"/>
  <c r="F33" i="11"/>
  <c r="G33" i="11"/>
  <c r="C144" i="11"/>
  <c r="H144" i="11"/>
  <c r="D33" i="12"/>
  <c r="D21" i="44"/>
  <c r="E33" i="12"/>
  <c r="F33" i="12"/>
  <c r="G33" i="12"/>
  <c r="C144" i="12"/>
  <c r="H144" i="12"/>
  <c r="D33" i="14"/>
  <c r="E33" i="14"/>
  <c r="F33" i="14"/>
  <c r="G33" i="14"/>
  <c r="C144" i="14"/>
  <c r="H144" i="14"/>
  <c r="D33" i="15"/>
  <c r="E33" i="15"/>
  <c r="F33" i="15"/>
  <c r="G33" i="15"/>
  <c r="C144" i="15"/>
  <c r="H144" i="15"/>
  <c r="D33" i="16"/>
  <c r="E33" i="16"/>
  <c r="F33" i="16"/>
  <c r="G33" i="16"/>
  <c r="C144" i="16"/>
  <c r="H144" i="16"/>
  <c r="D33" i="17"/>
  <c r="E33" i="17"/>
  <c r="F33" i="17"/>
  <c r="G33" i="17"/>
  <c r="C144" i="17"/>
  <c r="H144" i="17"/>
  <c r="D33" i="18"/>
  <c r="E33" i="18"/>
  <c r="F33" i="18"/>
  <c r="G33" i="18"/>
  <c r="C144" i="18"/>
  <c r="H144" i="18"/>
  <c r="D33" i="19"/>
  <c r="E33" i="19"/>
  <c r="F33" i="19"/>
  <c r="F294" i="19"/>
  <c r="F344" i="19" s="1"/>
  <c r="G33" i="19"/>
  <c r="C144" i="19"/>
  <c r="H144" i="19"/>
  <c r="D33" i="20"/>
  <c r="E33" i="20"/>
  <c r="F33" i="20"/>
  <c r="G33" i="20"/>
  <c r="C144" i="20"/>
  <c r="H144" i="20"/>
  <c r="D33" i="57"/>
  <c r="E33" i="57"/>
  <c r="F33" i="57"/>
  <c r="G33" i="57"/>
  <c r="G294" i="57"/>
  <c r="G344" i="57"/>
  <c r="C144" i="57"/>
  <c r="H144" i="57"/>
  <c r="D33" i="21"/>
  <c r="E33" i="21"/>
  <c r="F33" i="21"/>
  <c r="G33" i="21"/>
  <c r="G294" i="21"/>
  <c r="G344" i="21"/>
  <c r="C144" i="21"/>
  <c r="H144" i="21"/>
  <c r="D33" i="22"/>
  <c r="E33" i="22"/>
  <c r="F33" i="22"/>
  <c r="G33" i="22"/>
  <c r="C144" i="22"/>
  <c r="H144" i="22"/>
  <c r="D33" i="62"/>
  <c r="E33" i="62"/>
  <c r="F33" i="62"/>
  <c r="G33" i="62"/>
  <c r="C144" i="62"/>
  <c r="H144" i="62"/>
  <c r="D33" i="23"/>
  <c r="E33" i="23"/>
  <c r="F33" i="23"/>
  <c r="G33" i="23"/>
  <c r="G294" i="23"/>
  <c r="G344" i="23" s="1"/>
  <c r="C144" i="23"/>
  <c r="H144" i="23"/>
  <c r="D33" i="24"/>
  <c r="E33" i="24"/>
  <c r="F33" i="24"/>
  <c r="G33" i="24"/>
  <c r="C144" i="24"/>
  <c r="H144" i="24"/>
  <c r="D33" i="25"/>
  <c r="E33" i="25"/>
  <c r="F33" i="25"/>
  <c r="G33" i="25"/>
  <c r="C144" i="25"/>
  <c r="H144" i="25"/>
  <c r="D33" i="26"/>
  <c r="E33" i="26"/>
  <c r="F33" i="26"/>
  <c r="G33" i="26"/>
  <c r="C144" i="26"/>
  <c r="I144" i="26" s="1"/>
  <c r="H144" i="26"/>
  <c r="D33" i="27"/>
  <c r="E33" i="27"/>
  <c r="F33" i="27"/>
  <c r="G33" i="27"/>
  <c r="C144" i="27"/>
  <c r="H144" i="27"/>
  <c r="D33" i="28"/>
  <c r="E33" i="28"/>
  <c r="F33" i="28"/>
  <c r="G33" i="28"/>
  <c r="G294" i="28"/>
  <c r="G344" i="28" s="1"/>
  <c r="C144" i="28"/>
  <c r="H144" i="28"/>
  <c r="D33" i="29"/>
  <c r="E33" i="29"/>
  <c r="F33" i="29"/>
  <c r="F294" i="29"/>
  <c r="F344" i="29" s="1"/>
  <c r="G33" i="29"/>
  <c r="G294" i="29"/>
  <c r="G344" i="29" s="1"/>
  <c r="C144" i="29"/>
  <c r="H144" i="29"/>
  <c r="D33" i="30"/>
  <c r="E33" i="30"/>
  <c r="F33" i="30"/>
  <c r="G33" i="30"/>
  <c r="G294" i="30"/>
  <c r="G344" i="30"/>
  <c r="C144" i="30"/>
  <c r="H144" i="30"/>
  <c r="D33" i="31"/>
  <c r="E33" i="31"/>
  <c r="F33" i="31"/>
  <c r="G33" i="31"/>
  <c r="C144" i="31"/>
  <c r="H144" i="31"/>
  <c r="D33" i="32"/>
  <c r="E33" i="32"/>
  <c r="F33" i="32"/>
  <c r="G33" i="32"/>
  <c r="C144" i="32"/>
  <c r="H144" i="32"/>
  <c r="D33" i="59"/>
  <c r="E33" i="59"/>
  <c r="F33" i="59"/>
  <c r="G33" i="59"/>
  <c r="C144" i="59"/>
  <c r="H144" i="59"/>
  <c r="H163" i="59" s="1"/>
  <c r="D33" i="33"/>
  <c r="E33" i="33"/>
  <c r="F33" i="33"/>
  <c r="G33" i="33"/>
  <c r="C144" i="33"/>
  <c r="H144" i="33"/>
  <c r="D33" i="34"/>
  <c r="E33" i="34"/>
  <c r="F33" i="34"/>
  <c r="G33" i="34"/>
  <c r="G294" i="34"/>
  <c r="G344" i="34"/>
  <c r="C144" i="34"/>
  <c r="H144" i="34"/>
  <c r="D33" i="35"/>
  <c r="E33" i="35"/>
  <c r="F33" i="35"/>
  <c r="G33" i="35"/>
  <c r="C144" i="35"/>
  <c r="H144" i="35"/>
  <c r="D33" i="36"/>
  <c r="E33" i="36"/>
  <c r="F33" i="36"/>
  <c r="G33" i="36"/>
  <c r="G294" i="36"/>
  <c r="G344" i="36"/>
  <c r="C144" i="36"/>
  <c r="H144" i="36"/>
  <c r="D33" i="37"/>
  <c r="E33" i="37"/>
  <c r="F33" i="37"/>
  <c r="G33" i="37"/>
  <c r="C144" i="37"/>
  <c r="H144" i="37"/>
  <c r="D33" i="38"/>
  <c r="E33" i="38"/>
  <c r="F33" i="38"/>
  <c r="F294" i="38"/>
  <c r="F344" i="38" s="1"/>
  <c r="G33" i="38"/>
  <c r="C144" i="38"/>
  <c r="H144" i="38"/>
  <c r="D33" i="39"/>
  <c r="E33" i="39"/>
  <c r="F33" i="39"/>
  <c r="G33" i="39"/>
  <c r="C144" i="39"/>
  <c r="H144" i="39"/>
  <c r="D33" i="40"/>
  <c r="E33" i="40"/>
  <c r="F33" i="40"/>
  <c r="G33" i="40"/>
  <c r="G294" i="40"/>
  <c r="G344" i="40" s="1"/>
  <c r="C144" i="40"/>
  <c r="H144" i="40"/>
  <c r="D33" i="41"/>
  <c r="E33" i="41"/>
  <c r="F33" i="41"/>
  <c r="G33" i="41"/>
  <c r="C144" i="41"/>
  <c r="H144" i="41"/>
  <c r="D34" i="6"/>
  <c r="E34" i="6"/>
  <c r="F34" i="6"/>
  <c r="F295" i="6"/>
  <c r="F345" i="6" s="1"/>
  <c r="G34" i="6"/>
  <c r="G295" i="6"/>
  <c r="G345" i="6" s="1"/>
  <c r="C145" i="6"/>
  <c r="H145" i="6"/>
  <c r="D34" i="9"/>
  <c r="E34" i="9"/>
  <c r="F34" i="9"/>
  <c r="G34" i="9"/>
  <c r="G295" i="9"/>
  <c r="G345" i="9" s="1"/>
  <c r="C145" i="9"/>
  <c r="H145" i="9"/>
  <c r="D34" i="10"/>
  <c r="E34" i="10"/>
  <c r="F34" i="10"/>
  <c r="G34" i="10"/>
  <c r="G295" i="10"/>
  <c r="G345" i="10" s="1"/>
  <c r="C145" i="10"/>
  <c r="H145" i="10"/>
  <c r="D34" i="11"/>
  <c r="E34" i="11"/>
  <c r="F34" i="11"/>
  <c r="G34" i="11"/>
  <c r="G295" i="11"/>
  <c r="G345" i="11" s="1"/>
  <c r="C145" i="11"/>
  <c r="H145" i="11"/>
  <c r="D34" i="12"/>
  <c r="E34" i="12"/>
  <c r="F34" i="12"/>
  <c r="G34" i="12"/>
  <c r="C145" i="12"/>
  <c r="H145" i="12"/>
  <c r="D34" i="14"/>
  <c r="E34" i="14"/>
  <c r="F34" i="14"/>
  <c r="G34" i="14"/>
  <c r="C145" i="14"/>
  <c r="H145" i="14"/>
  <c r="D34" i="15"/>
  <c r="E34" i="15"/>
  <c r="F34" i="15"/>
  <c r="G34" i="15"/>
  <c r="C145" i="15"/>
  <c r="H145" i="15"/>
  <c r="D34" i="16"/>
  <c r="E34" i="16"/>
  <c r="F34" i="16"/>
  <c r="G34" i="16"/>
  <c r="C145" i="16"/>
  <c r="H145" i="16"/>
  <c r="D34" i="17"/>
  <c r="E34" i="17"/>
  <c r="F34" i="17"/>
  <c r="G34" i="17"/>
  <c r="C145" i="17"/>
  <c r="H145" i="17"/>
  <c r="D34" i="18"/>
  <c r="E34" i="18"/>
  <c r="F34" i="18"/>
  <c r="F295" i="18"/>
  <c r="F345" i="18" s="1"/>
  <c r="G34" i="18"/>
  <c r="C145" i="18"/>
  <c r="H145" i="18"/>
  <c r="D34" i="19"/>
  <c r="E34" i="19"/>
  <c r="F34" i="19"/>
  <c r="G34" i="19"/>
  <c r="C145" i="19"/>
  <c r="C170" i="19" s="1"/>
  <c r="H170" i="19" s="1"/>
  <c r="H145" i="19"/>
  <c r="D34" i="20"/>
  <c r="E34" i="20"/>
  <c r="F34" i="20"/>
  <c r="G34" i="20"/>
  <c r="C145" i="20"/>
  <c r="H145" i="20"/>
  <c r="D34" i="57"/>
  <c r="E34" i="57"/>
  <c r="F34" i="57"/>
  <c r="G34" i="57"/>
  <c r="C145" i="57"/>
  <c r="H145" i="57"/>
  <c r="D34" i="21"/>
  <c r="E34" i="21"/>
  <c r="F34" i="21"/>
  <c r="G34" i="21"/>
  <c r="C145" i="21"/>
  <c r="H145" i="21"/>
  <c r="D34" i="22"/>
  <c r="E34" i="22"/>
  <c r="F34" i="22"/>
  <c r="G34" i="22"/>
  <c r="C145" i="22"/>
  <c r="H145" i="22"/>
  <c r="D34" i="62"/>
  <c r="E34" i="62"/>
  <c r="F34" i="62"/>
  <c r="G34" i="62"/>
  <c r="C145" i="62"/>
  <c r="H145" i="62"/>
  <c r="D34" i="23"/>
  <c r="E34" i="23"/>
  <c r="F34" i="23"/>
  <c r="G34" i="23"/>
  <c r="C145" i="23"/>
  <c r="H145" i="23"/>
  <c r="D34" i="24"/>
  <c r="E34" i="24"/>
  <c r="F34" i="24"/>
  <c r="G34" i="24"/>
  <c r="C145" i="24"/>
  <c r="H145" i="24"/>
  <c r="D34" i="25"/>
  <c r="E34" i="25"/>
  <c r="F34" i="25"/>
  <c r="G34" i="25"/>
  <c r="C145" i="25"/>
  <c r="H145" i="25"/>
  <c r="D34" i="26"/>
  <c r="E34" i="26"/>
  <c r="F34" i="26"/>
  <c r="G34" i="26"/>
  <c r="C145" i="26"/>
  <c r="H145" i="26"/>
  <c r="D34" i="27"/>
  <c r="E34" i="27"/>
  <c r="F34" i="27"/>
  <c r="G34" i="27"/>
  <c r="C145" i="27"/>
  <c r="H145" i="27"/>
  <c r="D34" i="28"/>
  <c r="E34" i="28"/>
  <c r="F34" i="28"/>
  <c r="G34" i="28"/>
  <c r="G295" i="28"/>
  <c r="G345" i="28"/>
  <c r="C145" i="28"/>
  <c r="H145" i="28"/>
  <c r="D34" i="29"/>
  <c r="E34" i="29"/>
  <c r="F34" i="29"/>
  <c r="G34" i="29"/>
  <c r="C145" i="29"/>
  <c r="H145" i="29"/>
  <c r="D34" i="30"/>
  <c r="E34" i="30"/>
  <c r="F34" i="30"/>
  <c r="G34" i="30"/>
  <c r="G295" i="30"/>
  <c r="G345" i="30"/>
  <c r="C145" i="30"/>
  <c r="H145" i="30"/>
  <c r="D34" i="31"/>
  <c r="E34" i="31"/>
  <c r="F34" i="31"/>
  <c r="G34" i="31"/>
  <c r="C145" i="31"/>
  <c r="H145" i="31"/>
  <c r="D34" i="32"/>
  <c r="E34" i="32"/>
  <c r="F34" i="32"/>
  <c r="G34" i="32"/>
  <c r="G295" i="32"/>
  <c r="G345" i="32" s="1"/>
  <c r="C145" i="32"/>
  <c r="H145" i="32"/>
  <c r="D34" i="59"/>
  <c r="E34" i="59"/>
  <c r="F34" i="59"/>
  <c r="G34" i="59"/>
  <c r="C145" i="59"/>
  <c r="H145" i="59"/>
  <c r="D34" i="33"/>
  <c r="E34" i="33"/>
  <c r="F34" i="33"/>
  <c r="G34" i="33"/>
  <c r="G295" i="33"/>
  <c r="G345" i="33" s="1"/>
  <c r="C145" i="33"/>
  <c r="H145" i="33"/>
  <c r="D34" i="34"/>
  <c r="E34" i="34"/>
  <c r="F34" i="34"/>
  <c r="G34" i="34"/>
  <c r="C145" i="34"/>
  <c r="H145" i="34"/>
  <c r="D34" i="35"/>
  <c r="E34" i="35"/>
  <c r="F34" i="35"/>
  <c r="G34" i="35"/>
  <c r="G295" i="35"/>
  <c r="G345" i="35" s="1"/>
  <c r="C145" i="35"/>
  <c r="H145" i="35"/>
  <c r="D34" i="36"/>
  <c r="E34" i="36"/>
  <c r="F34" i="36"/>
  <c r="G34" i="36"/>
  <c r="C145" i="36"/>
  <c r="H145" i="36"/>
  <c r="D34" i="37"/>
  <c r="E34" i="37"/>
  <c r="F34" i="37"/>
  <c r="G34" i="37"/>
  <c r="C145" i="37"/>
  <c r="H145" i="37"/>
  <c r="D34" i="38"/>
  <c r="E34" i="38"/>
  <c r="F34" i="38"/>
  <c r="G34" i="38"/>
  <c r="C145" i="38"/>
  <c r="H145" i="38"/>
  <c r="D34" i="39"/>
  <c r="E34" i="39"/>
  <c r="F34" i="39"/>
  <c r="G34" i="39"/>
  <c r="G295" i="39"/>
  <c r="G345" i="39" s="1"/>
  <c r="C145" i="39"/>
  <c r="H145" i="39"/>
  <c r="D34" i="40"/>
  <c r="E34" i="40"/>
  <c r="F34" i="40"/>
  <c r="G34" i="40"/>
  <c r="C145" i="40"/>
  <c r="H145" i="40"/>
  <c r="D34" i="41"/>
  <c r="E34" i="41"/>
  <c r="F34" i="41"/>
  <c r="G34" i="41"/>
  <c r="G295" i="41"/>
  <c r="G345" i="41" s="1"/>
  <c r="C145" i="41"/>
  <c r="H145" i="41"/>
  <c r="D35" i="6"/>
  <c r="E35" i="6"/>
  <c r="F35" i="6"/>
  <c r="G35" i="6"/>
  <c r="C146" i="6"/>
  <c r="H146" i="6"/>
  <c r="D35" i="9"/>
  <c r="E35" i="9"/>
  <c r="F35" i="9"/>
  <c r="G35" i="9"/>
  <c r="G296" i="9"/>
  <c r="G346" i="9"/>
  <c r="C146" i="9"/>
  <c r="H146" i="9"/>
  <c r="D35" i="10"/>
  <c r="E35" i="10"/>
  <c r="F35" i="10"/>
  <c r="G35" i="10"/>
  <c r="C146" i="10"/>
  <c r="H146" i="10"/>
  <c r="D35" i="11"/>
  <c r="E35" i="11"/>
  <c r="F35" i="11"/>
  <c r="G35" i="11"/>
  <c r="C146" i="11"/>
  <c r="H146" i="11"/>
  <c r="D35" i="12"/>
  <c r="E35" i="12"/>
  <c r="F35" i="12"/>
  <c r="G35" i="12"/>
  <c r="C146" i="12"/>
  <c r="H146" i="12"/>
  <c r="D35" i="14"/>
  <c r="E35" i="14"/>
  <c r="F35" i="14"/>
  <c r="G35" i="14"/>
  <c r="C146" i="14"/>
  <c r="H146" i="14"/>
  <c r="D35" i="15"/>
  <c r="E35" i="15"/>
  <c r="F35" i="15"/>
  <c r="G35" i="15"/>
  <c r="C146" i="15"/>
  <c r="H146" i="15"/>
  <c r="D35" i="16"/>
  <c r="E35" i="16"/>
  <c r="F35" i="16"/>
  <c r="G35" i="16"/>
  <c r="C146" i="16"/>
  <c r="I146" i="16" s="1"/>
  <c r="H146" i="16"/>
  <c r="D35" i="17"/>
  <c r="E35" i="17"/>
  <c r="F35" i="17"/>
  <c r="G35" i="17"/>
  <c r="C146" i="17"/>
  <c r="H146" i="17"/>
  <c r="D35" i="18"/>
  <c r="D296" i="18"/>
  <c r="D346" i="18" s="1"/>
  <c r="E35" i="18"/>
  <c r="F35" i="18"/>
  <c r="G35" i="18"/>
  <c r="G296" i="18"/>
  <c r="G346" i="18" s="1"/>
  <c r="C146" i="18"/>
  <c r="D35" i="19"/>
  <c r="E35" i="19"/>
  <c r="F35" i="19"/>
  <c r="G35" i="19"/>
  <c r="C146" i="19"/>
  <c r="H146" i="19"/>
  <c r="D35" i="20"/>
  <c r="E35" i="20"/>
  <c r="F35" i="20"/>
  <c r="G35" i="20"/>
  <c r="C146" i="20"/>
  <c r="H146" i="20"/>
  <c r="D35" i="57"/>
  <c r="E35" i="57"/>
  <c r="F35" i="57"/>
  <c r="G35" i="57"/>
  <c r="C146" i="57"/>
  <c r="H146" i="57"/>
  <c r="D35" i="21"/>
  <c r="E35" i="21"/>
  <c r="F35" i="21"/>
  <c r="G35" i="21"/>
  <c r="G296" i="21"/>
  <c r="G346" i="21"/>
  <c r="C146" i="21"/>
  <c r="H146" i="21"/>
  <c r="D35" i="22"/>
  <c r="E35" i="22"/>
  <c r="F35" i="22"/>
  <c r="G35" i="22"/>
  <c r="C146" i="22"/>
  <c r="H146" i="22"/>
  <c r="D35" i="62"/>
  <c r="E35" i="62"/>
  <c r="F35" i="62"/>
  <c r="G35" i="62"/>
  <c r="G296" i="62"/>
  <c r="G346" i="62" s="1"/>
  <c r="C146" i="62"/>
  <c r="H146" i="62"/>
  <c r="D35" i="23"/>
  <c r="E35" i="23"/>
  <c r="F35" i="23"/>
  <c r="G35" i="23"/>
  <c r="C146" i="23"/>
  <c r="H146" i="23"/>
  <c r="D35" i="24"/>
  <c r="E35" i="24"/>
  <c r="F35" i="24"/>
  <c r="G35" i="24"/>
  <c r="G296" i="24"/>
  <c r="G346" i="24"/>
  <c r="C146" i="24"/>
  <c r="H146" i="24"/>
  <c r="D35" i="25"/>
  <c r="E35" i="25"/>
  <c r="F35" i="25"/>
  <c r="G35" i="25"/>
  <c r="C146" i="25"/>
  <c r="H146" i="25"/>
  <c r="D35" i="26"/>
  <c r="E35" i="26"/>
  <c r="F35" i="26"/>
  <c r="G35" i="26"/>
  <c r="G296" i="26"/>
  <c r="G346" i="26" s="1"/>
  <c r="C146" i="26"/>
  <c r="H146" i="26"/>
  <c r="D35" i="27"/>
  <c r="E35" i="27"/>
  <c r="F35" i="27"/>
  <c r="G35" i="27"/>
  <c r="C146" i="27"/>
  <c r="H146" i="27"/>
  <c r="D35" i="28"/>
  <c r="E35" i="28"/>
  <c r="F35" i="28"/>
  <c r="G35" i="28"/>
  <c r="G296" i="28"/>
  <c r="G346" i="28" s="1"/>
  <c r="C146" i="28"/>
  <c r="H146" i="28"/>
  <c r="D35" i="29"/>
  <c r="E35" i="29"/>
  <c r="F35" i="29"/>
  <c r="G35" i="29"/>
  <c r="C146" i="29"/>
  <c r="H146" i="29"/>
  <c r="D35" i="30"/>
  <c r="E35" i="30"/>
  <c r="F35" i="30"/>
  <c r="F296" i="30"/>
  <c r="F346" i="30"/>
  <c r="G35" i="30"/>
  <c r="G296" i="30"/>
  <c r="C146" i="30"/>
  <c r="H146" i="30"/>
  <c r="D35" i="31"/>
  <c r="E35" i="31"/>
  <c r="F35" i="31"/>
  <c r="G35" i="31"/>
  <c r="C146" i="31"/>
  <c r="H146" i="31"/>
  <c r="D35" i="32"/>
  <c r="E35" i="32"/>
  <c r="F35" i="32"/>
  <c r="G35" i="32"/>
  <c r="C146" i="32"/>
  <c r="H146" i="32"/>
  <c r="D35" i="59"/>
  <c r="E35" i="59"/>
  <c r="F35" i="59"/>
  <c r="G35" i="59"/>
  <c r="C146" i="59"/>
  <c r="H146" i="59"/>
  <c r="D35" i="33"/>
  <c r="E35" i="33"/>
  <c r="F35" i="33"/>
  <c r="G35" i="33"/>
  <c r="G296" i="33"/>
  <c r="G346" i="33" s="1"/>
  <c r="C146" i="33"/>
  <c r="H146" i="33"/>
  <c r="D35" i="34"/>
  <c r="E35" i="34"/>
  <c r="F35" i="34"/>
  <c r="G35" i="34"/>
  <c r="C146" i="34"/>
  <c r="H146" i="34"/>
  <c r="D35" i="35"/>
  <c r="E35" i="35"/>
  <c r="F35" i="35"/>
  <c r="G35" i="35"/>
  <c r="C146" i="35"/>
  <c r="H146" i="35"/>
  <c r="D35" i="36"/>
  <c r="E35" i="36"/>
  <c r="F35" i="36"/>
  <c r="G35" i="36"/>
  <c r="C146" i="36"/>
  <c r="H146" i="36"/>
  <c r="D35" i="37"/>
  <c r="E35" i="37"/>
  <c r="F35" i="37"/>
  <c r="G35" i="37"/>
  <c r="C146" i="37"/>
  <c r="H146" i="37"/>
  <c r="D35" i="38"/>
  <c r="E35" i="38"/>
  <c r="F35" i="38"/>
  <c r="G35" i="38"/>
  <c r="C146" i="38"/>
  <c r="H146" i="38"/>
  <c r="D35" i="39"/>
  <c r="E35" i="39"/>
  <c r="F35" i="39"/>
  <c r="G35" i="39"/>
  <c r="G296" i="39"/>
  <c r="G346" i="39" s="1"/>
  <c r="C146" i="39"/>
  <c r="H146" i="39"/>
  <c r="D35" i="40"/>
  <c r="E35" i="40"/>
  <c r="F35" i="40"/>
  <c r="G35" i="40"/>
  <c r="C146" i="40"/>
  <c r="H146" i="40"/>
  <c r="D35" i="41"/>
  <c r="E35" i="41"/>
  <c r="F35" i="41"/>
  <c r="F296" i="41"/>
  <c r="F346" i="41" s="1"/>
  <c r="G35" i="41"/>
  <c r="C146" i="41"/>
  <c r="H146" i="41"/>
  <c r="D36" i="6"/>
  <c r="E36" i="6"/>
  <c r="F36" i="6"/>
  <c r="G36" i="6"/>
  <c r="C147" i="6"/>
  <c r="D36" i="9"/>
  <c r="E36" i="9"/>
  <c r="F36" i="9"/>
  <c r="F297" i="9"/>
  <c r="F347" i="9"/>
  <c r="G36" i="9"/>
  <c r="G297" i="9"/>
  <c r="G347" i="9" s="1"/>
  <c r="C147" i="9"/>
  <c r="D36" i="10"/>
  <c r="E36" i="10"/>
  <c r="F36" i="10"/>
  <c r="G36" i="10"/>
  <c r="C147" i="10"/>
  <c r="D36" i="11"/>
  <c r="E36" i="11"/>
  <c r="F36" i="11"/>
  <c r="G36" i="11"/>
  <c r="C147" i="11"/>
  <c r="D36" i="12"/>
  <c r="E36" i="12"/>
  <c r="F36" i="12"/>
  <c r="G36" i="12"/>
  <c r="C147" i="12"/>
  <c r="C163" i="12" s="1"/>
  <c r="H147" i="12"/>
  <c r="D36" i="14"/>
  <c r="E36" i="14"/>
  <c r="F36" i="14"/>
  <c r="G36" i="14"/>
  <c r="C147" i="14"/>
  <c r="D36" i="15"/>
  <c r="E36" i="15"/>
  <c r="F36" i="15"/>
  <c r="G36" i="15"/>
  <c r="C147" i="15"/>
  <c r="H147" i="15"/>
  <c r="D36" i="16"/>
  <c r="E36" i="16"/>
  <c r="F36" i="16"/>
  <c r="G36" i="16"/>
  <c r="C147" i="16"/>
  <c r="D36" i="17"/>
  <c r="E36" i="17"/>
  <c r="F36" i="17"/>
  <c r="F24" i="44"/>
  <c r="G36" i="17"/>
  <c r="C147" i="17"/>
  <c r="H147" i="17"/>
  <c r="D36" i="18"/>
  <c r="E36" i="18"/>
  <c r="F36" i="18"/>
  <c r="G36" i="18"/>
  <c r="C147" i="18"/>
  <c r="H147" i="18"/>
  <c r="D36" i="19"/>
  <c r="E36" i="19"/>
  <c r="F36" i="19"/>
  <c r="G36" i="19"/>
  <c r="C147" i="19"/>
  <c r="H147" i="19"/>
  <c r="D36" i="20"/>
  <c r="E36" i="20"/>
  <c r="F36" i="20"/>
  <c r="G36" i="20"/>
  <c r="C147" i="20"/>
  <c r="H147" i="20"/>
  <c r="D36" i="57"/>
  <c r="D297" i="57"/>
  <c r="D347" i="57"/>
  <c r="E36" i="57"/>
  <c r="E297" i="57"/>
  <c r="E347" i="57"/>
  <c r="F36" i="57"/>
  <c r="G36" i="57"/>
  <c r="C147" i="57"/>
  <c r="H120" i="57"/>
  <c r="D36" i="21"/>
  <c r="E36" i="21"/>
  <c r="F36" i="21"/>
  <c r="G36" i="21"/>
  <c r="C147" i="21"/>
  <c r="H147" i="21"/>
  <c r="D36" i="22"/>
  <c r="E36" i="22"/>
  <c r="F36" i="22"/>
  <c r="G36" i="22"/>
  <c r="C147" i="22"/>
  <c r="H147" i="22"/>
  <c r="H163" i="22" s="1"/>
  <c r="D36" i="62"/>
  <c r="E36" i="62"/>
  <c r="F36" i="62"/>
  <c r="G36" i="62"/>
  <c r="C147" i="62"/>
  <c r="D36" i="23"/>
  <c r="D297" i="23"/>
  <c r="D347" i="23" s="1"/>
  <c r="E36" i="23"/>
  <c r="E297" i="23"/>
  <c r="E347" i="23" s="1"/>
  <c r="F36" i="23"/>
  <c r="F297" i="23"/>
  <c r="F347" i="23" s="1"/>
  <c r="G36" i="23"/>
  <c r="C147" i="23"/>
  <c r="D36" i="24"/>
  <c r="E36" i="24"/>
  <c r="F36" i="24"/>
  <c r="G36" i="24"/>
  <c r="C147" i="24"/>
  <c r="H120" i="24"/>
  <c r="H147" i="24"/>
  <c r="D36" i="25"/>
  <c r="E36" i="25"/>
  <c r="F36" i="25"/>
  <c r="G36" i="25"/>
  <c r="C147" i="25"/>
  <c r="H147" i="25"/>
  <c r="D36" i="26"/>
  <c r="E36" i="26"/>
  <c r="F36" i="26"/>
  <c r="G36" i="26"/>
  <c r="C147" i="26"/>
  <c r="D36" i="27"/>
  <c r="E36" i="27"/>
  <c r="E297" i="27"/>
  <c r="E347" i="27" s="1"/>
  <c r="F36" i="27"/>
  <c r="G36" i="27"/>
  <c r="G297" i="27"/>
  <c r="G347" i="27" s="1"/>
  <c r="C147" i="27"/>
  <c r="D36" i="28"/>
  <c r="E36" i="28"/>
  <c r="F36" i="28"/>
  <c r="G36" i="28"/>
  <c r="C147" i="28"/>
  <c r="D36" i="29"/>
  <c r="E36" i="29"/>
  <c r="E297" i="29"/>
  <c r="E347" i="29"/>
  <c r="F36" i="29"/>
  <c r="F297" i="29"/>
  <c r="F347" i="29"/>
  <c r="G36" i="29"/>
  <c r="C147" i="29"/>
  <c r="D36" i="30"/>
  <c r="D297" i="30"/>
  <c r="D347" i="30"/>
  <c r="E36" i="30"/>
  <c r="F36" i="30"/>
  <c r="G36" i="30"/>
  <c r="C147" i="30"/>
  <c r="D36" i="31"/>
  <c r="E36" i="31"/>
  <c r="F36" i="31"/>
  <c r="F297" i="31"/>
  <c r="F347" i="31"/>
  <c r="G36" i="31"/>
  <c r="C147" i="31"/>
  <c r="H147" i="31"/>
  <c r="D36" i="32"/>
  <c r="E36" i="32"/>
  <c r="E297" i="32"/>
  <c r="E347" i="32" s="1"/>
  <c r="F36" i="32"/>
  <c r="G36" i="32"/>
  <c r="C147" i="32"/>
  <c r="I147" i="32" s="1"/>
  <c r="D36" i="59"/>
  <c r="E36" i="59"/>
  <c r="F36" i="59"/>
  <c r="G36" i="59"/>
  <c r="C147" i="59"/>
  <c r="D36" i="33"/>
  <c r="E36" i="33"/>
  <c r="F36" i="33"/>
  <c r="G36" i="33"/>
  <c r="G297" i="33"/>
  <c r="G347" i="33" s="1"/>
  <c r="C147" i="33"/>
  <c r="H147" i="33"/>
  <c r="D36" i="34"/>
  <c r="E36" i="34"/>
  <c r="F36" i="34"/>
  <c r="G36" i="34"/>
  <c r="C147" i="34"/>
  <c r="D36" i="35"/>
  <c r="E36" i="35"/>
  <c r="F36" i="35"/>
  <c r="G36" i="35"/>
  <c r="C147" i="35"/>
  <c r="H147" i="35"/>
  <c r="D36" i="36"/>
  <c r="E36" i="36"/>
  <c r="F36" i="36"/>
  <c r="G36" i="36"/>
  <c r="C147" i="36"/>
  <c r="H147" i="36"/>
  <c r="D36" i="37"/>
  <c r="E36" i="37"/>
  <c r="F36" i="37"/>
  <c r="G36" i="37"/>
  <c r="C147" i="37"/>
  <c r="H147" i="37"/>
  <c r="D36" i="38"/>
  <c r="E36" i="38"/>
  <c r="F36" i="38"/>
  <c r="G36" i="38"/>
  <c r="C147" i="38"/>
  <c r="D36" i="39"/>
  <c r="E36" i="39"/>
  <c r="F36" i="39"/>
  <c r="G36" i="39"/>
  <c r="G297" i="39"/>
  <c r="G347" i="39" s="1"/>
  <c r="C147" i="39"/>
  <c r="H147" i="39"/>
  <c r="D36" i="40"/>
  <c r="E36" i="40"/>
  <c r="F36" i="40"/>
  <c r="G36" i="40"/>
  <c r="C147" i="40"/>
  <c r="H147" i="40"/>
  <c r="D36" i="41"/>
  <c r="E36" i="41"/>
  <c r="F36" i="41"/>
  <c r="G36" i="41"/>
  <c r="G297" i="41"/>
  <c r="G347" i="41" s="1"/>
  <c r="C147" i="41"/>
  <c r="H147" i="41"/>
  <c r="D37" i="6"/>
  <c r="E37" i="6"/>
  <c r="F37" i="6"/>
  <c r="G37" i="6"/>
  <c r="C148" i="6"/>
  <c r="H148" i="6"/>
  <c r="I148" i="6" s="1"/>
  <c r="D37" i="9"/>
  <c r="E37" i="9"/>
  <c r="F37" i="9"/>
  <c r="G37" i="9"/>
  <c r="C148" i="9"/>
  <c r="H148" i="9"/>
  <c r="J148" i="9" s="1"/>
  <c r="D37" i="10"/>
  <c r="E37" i="10"/>
  <c r="F37" i="10"/>
  <c r="G37" i="10"/>
  <c r="C148" i="10"/>
  <c r="H148" i="10"/>
  <c r="D37" i="11"/>
  <c r="E37" i="11"/>
  <c r="F37" i="11"/>
  <c r="G37" i="11"/>
  <c r="C148" i="11"/>
  <c r="H148" i="11"/>
  <c r="D37" i="12"/>
  <c r="E37" i="12"/>
  <c r="F37" i="12"/>
  <c r="G37" i="12"/>
  <c r="C148" i="12"/>
  <c r="H148" i="12"/>
  <c r="D37" i="14"/>
  <c r="E37" i="14"/>
  <c r="F37" i="14"/>
  <c r="G37" i="14"/>
  <c r="C148" i="14"/>
  <c r="H148" i="14"/>
  <c r="D37" i="15"/>
  <c r="E37" i="15"/>
  <c r="F37" i="15"/>
  <c r="G37" i="15"/>
  <c r="C148" i="15"/>
  <c r="H148" i="15"/>
  <c r="D37" i="16"/>
  <c r="E37" i="16"/>
  <c r="F37" i="16"/>
  <c r="G37" i="16"/>
  <c r="C148" i="16"/>
  <c r="H148" i="16"/>
  <c r="D37" i="17"/>
  <c r="E37" i="17"/>
  <c r="F37" i="17"/>
  <c r="G37" i="17"/>
  <c r="C148" i="17"/>
  <c r="H148" i="17"/>
  <c r="D37" i="18"/>
  <c r="E37" i="18"/>
  <c r="F37" i="18"/>
  <c r="G37" i="18"/>
  <c r="C148" i="18"/>
  <c r="H148" i="18"/>
  <c r="D37" i="19"/>
  <c r="E37" i="19"/>
  <c r="F37" i="19"/>
  <c r="G37" i="19"/>
  <c r="C148" i="19"/>
  <c r="I148" i="19" s="1"/>
  <c r="H148" i="19"/>
  <c r="D37" i="20"/>
  <c r="E37" i="20"/>
  <c r="F37" i="20"/>
  <c r="G37" i="20"/>
  <c r="C148" i="20"/>
  <c r="H148" i="20"/>
  <c r="D37" i="57"/>
  <c r="E37" i="57"/>
  <c r="F37" i="57"/>
  <c r="G37" i="57"/>
  <c r="G298" i="57"/>
  <c r="G348" i="57"/>
  <c r="C148" i="57"/>
  <c r="H148" i="57"/>
  <c r="D37" i="21"/>
  <c r="E37" i="21"/>
  <c r="F37" i="21"/>
  <c r="G37" i="21"/>
  <c r="C148" i="21"/>
  <c r="H148" i="21"/>
  <c r="D37" i="22"/>
  <c r="E37" i="22"/>
  <c r="F37" i="22"/>
  <c r="G37" i="22"/>
  <c r="C148" i="22"/>
  <c r="H148" i="22"/>
  <c r="D37" i="62"/>
  <c r="E37" i="62"/>
  <c r="F37" i="62"/>
  <c r="G37" i="62"/>
  <c r="C148" i="62"/>
  <c r="H148" i="62"/>
  <c r="D37" i="23"/>
  <c r="E37" i="23"/>
  <c r="F37" i="23"/>
  <c r="F298" i="23"/>
  <c r="F348" i="23" s="1"/>
  <c r="G37" i="23"/>
  <c r="C148" i="23"/>
  <c r="H148" i="23"/>
  <c r="D37" i="24"/>
  <c r="E37" i="24"/>
  <c r="F37" i="24"/>
  <c r="G37" i="24"/>
  <c r="C148" i="24"/>
  <c r="H148" i="24"/>
  <c r="D37" i="25"/>
  <c r="E37" i="25"/>
  <c r="F37" i="25"/>
  <c r="G37" i="25"/>
  <c r="C148" i="25"/>
  <c r="H148" i="25"/>
  <c r="D37" i="26"/>
  <c r="E37" i="26"/>
  <c r="F37" i="26"/>
  <c r="G37" i="26"/>
  <c r="C148" i="26"/>
  <c r="H148" i="26"/>
  <c r="D37" i="27"/>
  <c r="E37" i="27"/>
  <c r="F37" i="27"/>
  <c r="G37" i="27"/>
  <c r="G298" i="27"/>
  <c r="G348" i="27" s="1"/>
  <c r="C148" i="27"/>
  <c r="H148" i="27"/>
  <c r="D37" i="28"/>
  <c r="E37" i="28"/>
  <c r="F37" i="28"/>
  <c r="G37" i="28"/>
  <c r="C148" i="28"/>
  <c r="H148" i="28"/>
  <c r="D37" i="29"/>
  <c r="E37" i="29"/>
  <c r="F37" i="29"/>
  <c r="G37" i="29"/>
  <c r="C148" i="29"/>
  <c r="H148" i="29"/>
  <c r="D37" i="30"/>
  <c r="E37" i="30"/>
  <c r="F37" i="30"/>
  <c r="G37" i="30"/>
  <c r="C148" i="30"/>
  <c r="H148" i="30"/>
  <c r="D37" i="31"/>
  <c r="E37" i="31"/>
  <c r="F37" i="31"/>
  <c r="G37" i="31"/>
  <c r="C148" i="31"/>
  <c r="H148" i="31"/>
  <c r="D37" i="32"/>
  <c r="E37" i="32"/>
  <c r="F37" i="32"/>
  <c r="G37" i="32"/>
  <c r="C148" i="32"/>
  <c r="I148" i="32" s="1"/>
  <c r="H148" i="32"/>
  <c r="D37" i="59"/>
  <c r="E37" i="59"/>
  <c r="E298" i="59"/>
  <c r="E348" i="59" s="1"/>
  <c r="F37" i="59"/>
  <c r="G37" i="59"/>
  <c r="G298" i="59"/>
  <c r="G348" i="59"/>
  <c r="C148" i="59"/>
  <c r="I148" i="59" s="1"/>
  <c r="H148" i="59"/>
  <c r="D37" i="33"/>
  <c r="E37" i="33"/>
  <c r="F37" i="33"/>
  <c r="G37" i="33"/>
  <c r="C148" i="33"/>
  <c r="H148" i="33"/>
  <c r="D37" i="34"/>
  <c r="E37" i="34"/>
  <c r="F37" i="34"/>
  <c r="G37" i="34"/>
  <c r="G298" i="34"/>
  <c r="G348" i="34" s="1"/>
  <c r="C148" i="34"/>
  <c r="H148" i="34"/>
  <c r="D37" i="35"/>
  <c r="E37" i="35"/>
  <c r="F37" i="35"/>
  <c r="G37" i="35"/>
  <c r="C148" i="35"/>
  <c r="H148" i="35"/>
  <c r="D37" i="36"/>
  <c r="E37" i="36"/>
  <c r="F37" i="36"/>
  <c r="F298" i="36"/>
  <c r="F348" i="36" s="1"/>
  <c r="G37" i="36"/>
  <c r="C148" i="36"/>
  <c r="H148" i="36"/>
  <c r="D37" i="37"/>
  <c r="E37" i="37"/>
  <c r="F37" i="37"/>
  <c r="G37" i="37"/>
  <c r="C148" i="37"/>
  <c r="H148" i="37"/>
  <c r="D37" i="38"/>
  <c r="E37" i="38"/>
  <c r="F37" i="38"/>
  <c r="G37" i="38"/>
  <c r="C148" i="38"/>
  <c r="H148" i="38"/>
  <c r="D37" i="39"/>
  <c r="E37" i="39"/>
  <c r="F37" i="39"/>
  <c r="G37" i="39"/>
  <c r="C148" i="39"/>
  <c r="H148" i="39"/>
  <c r="D37" i="40"/>
  <c r="E37" i="40"/>
  <c r="F37" i="40"/>
  <c r="G37" i="40"/>
  <c r="G298" i="40"/>
  <c r="G348" i="40" s="1"/>
  <c r="C148" i="40"/>
  <c r="H148" i="40"/>
  <c r="D37" i="41"/>
  <c r="E37" i="41"/>
  <c r="F37" i="41"/>
  <c r="G37" i="41"/>
  <c r="C148" i="41"/>
  <c r="H148" i="41"/>
  <c r="D38" i="6"/>
  <c r="E38" i="6"/>
  <c r="E299" i="6"/>
  <c r="E349" i="6" s="1"/>
  <c r="F38" i="6"/>
  <c r="G38" i="6"/>
  <c r="C149" i="6"/>
  <c r="H149" i="6"/>
  <c r="D38" i="9"/>
  <c r="E38" i="9"/>
  <c r="F38" i="9"/>
  <c r="G38" i="9"/>
  <c r="C149" i="9"/>
  <c r="H149" i="9"/>
  <c r="J149" i="9" s="1"/>
  <c r="D38" i="10"/>
  <c r="E38" i="10"/>
  <c r="F38" i="10"/>
  <c r="G38" i="10"/>
  <c r="G299" i="10"/>
  <c r="G349" i="10"/>
  <c r="C149" i="10"/>
  <c r="D38" i="11"/>
  <c r="E38" i="11"/>
  <c r="F38" i="11"/>
  <c r="G38" i="11"/>
  <c r="C149" i="11"/>
  <c r="D38" i="12"/>
  <c r="D26" i="44"/>
  <c r="E38" i="12"/>
  <c r="E299" i="12"/>
  <c r="E349" i="12" s="1"/>
  <c r="F38" i="12"/>
  <c r="G38" i="12"/>
  <c r="C149" i="12"/>
  <c r="H149" i="12"/>
  <c r="D38" i="14"/>
  <c r="E38" i="14"/>
  <c r="F38" i="14"/>
  <c r="G38" i="14"/>
  <c r="C149" i="14"/>
  <c r="H149" i="14"/>
  <c r="D38" i="15"/>
  <c r="E38" i="15"/>
  <c r="E299" i="15"/>
  <c r="E349" i="15" s="1"/>
  <c r="F38" i="15"/>
  <c r="G38" i="15"/>
  <c r="C149" i="15"/>
  <c r="H149" i="15"/>
  <c r="D38" i="16"/>
  <c r="E38" i="16"/>
  <c r="F38" i="16"/>
  <c r="G38" i="16"/>
  <c r="C149" i="16"/>
  <c r="H149" i="16"/>
  <c r="D38" i="17"/>
  <c r="E38" i="17"/>
  <c r="F38" i="17"/>
  <c r="G38" i="17"/>
  <c r="C149" i="17"/>
  <c r="H149" i="17"/>
  <c r="D38" i="18"/>
  <c r="E38" i="18"/>
  <c r="F38" i="18"/>
  <c r="G38" i="18"/>
  <c r="C149" i="18"/>
  <c r="D38" i="19"/>
  <c r="E38" i="19"/>
  <c r="F38" i="19"/>
  <c r="F299" i="19"/>
  <c r="F349" i="19"/>
  <c r="G38" i="19"/>
  <c r="C149" i="19"/>
  <c r="H149" i="19"/>
  <c r="D38" i="20"/>
  <c r="E38" i="20"/>
  <c r="F38" i="20"/>
  <c r="G38" i="20"/>
  <c r="C149" i="20"/>
  <c r="H122" i="20"/>
  <c r="H149" i="20"/>
  <c r="D38" i="57"/>
  <c r="D299" i="57"/>
  <c r="D349" i="57"/>
  <c r="E38" i="57"/>
  <c r="F38" i="57"/>
  <c r="G38" i="57"/>
  <c r="G299" i="57"/>
  <c r="G349" i="57"/>
  <c r="C149" i="57"/>
  <c r="D38" i="21"/>
  <c r="E38" i="21"/>
  <c r="F38" i="21"/>
  <c r="G38" i="21"/>
  <c r="C149" i="21"/>
  <c r="D38" i="22"/>
  <c r="E38" i="22"/>
  <c r="F38" i="22"/>
  <c r="G38" i="22"/>
  <c r="C149" i="22"/>
  <c r="D38" i="62"/>
  <c r="E38" i="62"/>
  <c r="F38" i="62"/>
  <c r="G38" i="62"/>
  <c r="C149" i="62"/>
  <c r="H149" i="62"/>
  <c r="D38" i="23"/>
  <c r="E38" i="23"/>
  <c r="F38" i="23"/>
  <c r="G38" i="23"/>
  <c r="G26" i="44"/>
  <c r="G243" i="44"/>
  <c r="G291" i="44" s="1"/>
  <c r="C149" i="23"/>
  <c r="H149" i="23"/>
  <c r="D38" i="24"/>
  <c r="D299" i="24"/>
  <c r="D349" i="24"/>
  <c r="E38" i="24"/>
  <c r="F38" i="24"/>
  <c r="F299" i="24"/>
  <c r="F349" i="24"/>
  <c r="G38" i="24"/>
  <c r="C149" i="24"/>
  <c r="D38" i="25"/>
  <c r="E38" i="25"/>
  <c r="F38" i="25"/>
  <c r="G38" i="25"/>
  <c r="C149" i="25"/>
  <c r="H149" i="25"/>
  <c r="D38" i="26"/>
  <c r="E38" i="26"/>
  <c r="F38" i="26"/>
  <c r="F299" i="26"/>
  <c r="F349" i="26" s="1"/>
  <c r="G38" i="26"/>
  <c r="C149" i="26"/>
  <c r="H149" i="26"/>
  <c r="H163" i="26" s="1"/>
  <c r="D38" i="27"/>
  <c r="E38" i="27"/>
  <c r="F38" i="27"/>
  <c r="G38" i="27"/>
  <c r="C149" i="27"/>
  <c r="H149" i="27"/>
  <c r="D38" i="28"/>
  <c r="E38" i="28"/>
  <c r="F38" i="28"/>
  <c r="G38" i="28"/>
  <c r="C149" i="28"/>
  <c r="H149" i="28"/>
  <c r="D38" i="29"/>
  <c r="E38" i="29"/>
  <c r="F38" i="29"/>
  <c r="G38" i="29"/>
  <c r="C149" i="29"/>
  <c r="H149" i="29"/>
  <c r="H163" i="29" s="1"/>
  <c r="D38" i="30"/>
  <c r="E38" i="30"/>
  <c r="F38" i="30"/>
  <c r="G38" i="30"/>
  <c r="C149" i="30"/>
  <c r="H149" i="30"/>
  <c r="D38" i="31"/>
  <c r="E38" i="31"/>
  <c r="F38" i="31"/>
  <c r="G38" i="31"/>
  <c r="C149" i="31"/>
  <c r="H149" i="31"/>
  <c r="D38" i="32"/>
  <c r="E38" i="32"/>
  <c r="F38" i="32"/>
  <c r="G38" i="32"/>
  <c r="C149" i="32"/>
  <c r="H149" i="32"/>
  <c r="D38" i="59"/>
  <c r="E38" i="59"/>
  <c r="E299" i="59"/>
  <c r="E349" i="59" s="1"/>
  <c r="F38" i="59"/>
  <c r="G38" i="59"/>
  <c r="C149" i="59"/>
  <c r="H149" i="59"/>
  <c r="D38" i="33"/>
  <c r="E38" i="33"/>
  <c r="F38" i="33"/>
  <c r="G38" i="33"/>
  <c r="C149" i="33"/>
  <c r="H149" i="33"/>
  <c r="D38" i="34"/>
  <c r="E38" i="34"/>
  <c r="F38" i="34"/>
  <c r="G38" i="34"/>
  <c r="C149" i="34"/>
  <c r="H149" i="34"/>
  <c r="D38" i="35"/>
  <c r="E38" i="35"/>
  <c r="F38" i="35"/>
  <c r="G38" i="35"/>
  <c r="C149" i="35"/>
  <c r="H149" i="35"/>
  <c r="D38" i="36"/>
  <c r="E38" i="36"/>
  <c r="F38" i="36"/>
  <c r="G38" i="36"/>
  <c r="C149" i="36"/>
  <c r="I149" i="36" s="1"/>
  <c r="H149" i="36"/>
  <c r="D38" i="37"/>
  <c r="E38" i="37"/>
  <c r="F38" i="37"/>
  <c r="G38" i="37"/>
  <c r="C149" i="37"/>
  <c r="H149" i="37"/>
  <c r="D38" i="38"/>
  <c r="E38" i="38"/>
  <c r="F38" i="38"/>
  <c r="G38" i="38"/>
  <c r="C149" i="38"/>
  <c r="H149" i="38"/>
  <c r="D38" i="39"/>
  <c r="E38" i="39"/>
  <c r="F38" i="39"/>
  <c r="F299" i="39"/>
  <c r="F349" i="39" s="1"/>
  <c r="G38" i="39"/>
  <c r="C149" i="39"/>
  <c r="H149" i="39"/>
  <c r="H163" i="39" s="1"/>
  <c r="D38" i="40"/>
  <c r="E38" i="40"/>
  <c r="F38" i="40"/>
  <c r="G38" i="40"/>
  <c r="C149" i="40"/>
  <c r="H149" i="40"/>
  <c r="D38" i="41"/>
  <c r="E38" i="41"/>
  <c r="F38" i="41"/>
  <c r="F299" i="41"/>
  <c r="F349" i="41" s="1"/>
  <c r="G38" i="41"/>
  <c r="C149" i="41"/>
  <c r="H149" i="41"/>
  <c r="D40" i="6"/>
  <c r="E40" i="6"/>
  <c r="F40" i="6"/>
  <c r="G40" i="6"/>
  <c r="C151" i="6"/>
  <c r="H151" i="6"/>
  <c r="D40" i="9"/>
  <c r="E40" i="9"/>
  <c r="F40" i="9"/>
  <c r="G40" i="9"/>
  <c r="C151" i="9"/>
  <c r="H151" i="9"/>
  <c r="D40" i="10"/>
  <c r="E40" i="10"/>
  <c r="F40" i="10"/>
  <c r="G40" i="10"/>
  <c r="C151" i="10"/>
  <c r="D40" i="11"/>
  <c r="E40" i="11"/>
  <c r="F40" i="11"/>
  <c r="F301" i="11"/>
  <c r="F351" i="11" s="1"/>
  <c r="G40" i="11"/>
  <c r="C151" i="11"/>
  <c r="H151" i="11"/>
  <c r="D40" i="12"/>
  <c r="E40" i="12"/>
  <c r="F40" i="12"/>
  <c r="G40" i="12"/>
  <c r="C151" i="12"/>
  <c r="H151" i="12"/>
  <c r="D40" i="14"/>
  <c r="E40" i="14"/>
  <c r="F40" i="14"/>
  <c r="G40" i="14"/>
  <c r="C151" i="14"/>
  <c r="H151" i="14"/>
  <c r="D40" i="15"/>
  <c r="E40" i="15"/>
  <c r="F40" i="15"/>
  <c r="G40" i="15"/>
  <c r="C151" i="15"/>
  <c r="H151" i="15"/>
  <c r="D40" i="16"/>
  <c r="E40" i="16"/>
  <c r="F40" i="16"/>
  <c r="G40" i="16"/>
  <c r="C151" i="16"/>
  <c r="I151" i="16" s="1"/>
  <c r="H151" i="16"/>
  <c r="H163" i="16" s="1"/>
  <c r="D40" i="17"/>
  <c r="E40" i="17"/>
  <c r="E301" i="17"/>
  <c r="E351" i="17" s="1"/>
  <c r="F40" i="17"/>
  <c r="G40" i="17"/>
  <c r="C151" i="17"/>
  <c r="D40" i="18"/>
  <c r="E40" i="18"/>
  <c r="F40" i="18"/>
  <c r="G40" i="18"/>
  <c r="C151" i="18"/>
  <c r="D40" i="19"/>
  <c r="E40" i="19"/>
  <c r="F40" i="19"/>
  <c r="G40" i="19"/>
  <c r="G301" i="19"/>
  <c r="C151" i="19"/>
  <c r="H151" i="19"/>
  <c r="D40" i="20"/>
  <c r="E40" i="20"/>
  <c r="F40" i="20"/>
  <c r="G40" i="20"/>
  <c r="G301" i="20"/>
  <c r="G351" i="20" s="1"/>
  <c r="C151" i="20"/>
  <c r="H151" i="20"/>
  <c r="D40" i="57"/>
  <c r="E40" i="57"/>
  <c r="F40" i="57"/>
  <c r="G40" i="57"/>
  <c r="G301" i="57"/>
  <c r="G351" i="57"/>
  <c r="C151" i="57"/>
  <c r="H124" i="57"/>
  <c r="H151" i="57"/>
  <c r="D40" i="21"/>
  <c r="E40" i="21"/>
  <c r="F40" i="21"/>
  <c r="F301" i="21"/>
  <c r="F351" i="21"/>
  <c r="G40" i="21"/>
  <c r="C151" i="21"/>
  <c r="H151" i="21"/>
  <c r="D40" i="22"/>
  <c r="E40" i="22"/>
  <c r="F40" i="22"/>
  <c r="G40" i="22"/>
  <c r="C151" i="22"/>
  <c r="H124" i="22"/>
  <c r="H151" i="22"/>
  <c r="D40" i="62"/>
  <c r="E40" i="62"/>
  <c r="F40" i="62"/>
  <c r="G40" i="62"/>
  <c r="C151" i="62"/>
  <c r="D40" i="23"/>
  <c r="E40" i="23"/>
  <c r="F40" i="23"/>
  <c r="F301" i="23"/>
  <c r="F351" i="23" s="1"/>
  <c r="G40" i="23"/>
  <c r="C151" i="23"/>
  <c r="H151" i="23"/>
  <c r="D40" i="24"/>
  <c r="E40" i="24"/>
  <c r="F40" i="24"/>
  <c r="G40" i="24"/>
  <c r="C151" i="24"/>
  <c r="H151" i="24"/>
  <c r="D40" i="25"/>
  <c r="E40" i="25"/>
  <c r="F40" i="25"/>
  <c r="G40" i="25"/>
  <c r="C151" i="25"/>
  <c r="H151" i="25"/>
  <c r="D40" i="26"/>
  <c r="E40" i="26"/>
  <c r="F40" i="26"/>
  <c r="G40" i="26"/>
  <c r="C151" i="26"/>
  <c r="H151" i="26"/>
  <c r="D40" i="27"/>
  <c r="E40" i="27"/>
  <c r="F40" i="27"/>
  <c r="G40" i="27"/>
  <c r="C151" i="27"/>
  <c r="H151" i="27"/>
  <c r="D40" i="28"/>
  <c r="E40" i="28"/>
  <c r="F40" i="28"/>
  <c r="G40" i="28"/>
  <c r="C151" i="28"/>
  <c r="H151" i="28"/>
  <c r="D40" i="29"/>
  <c r="E40" i="29"/>
  <c r="F40" i="29"/>
  <c r="F301" i="29"/>
  <c r="F351" i="29"/>
  <c r="G40" i="29"/>
  <c r="C151" i="29"/>
  <c r="H151" i="29"/>
  <c r="D40" i="30"/>
  <c r="E40" i="30"/>
  <c r="F40" i="30"/>
  <c r="G40" i="30"/>
  <c r="C151" i="30"/>
  <c r="D40" i="31"/>
  <c r="E40" i="31"/>
  <c r="F40" i="31"/>
  <c r="G40" i="31"/>
  <c r="C151" i="31"/>
  <c r="H151" i="31"/>
  <c r="D40" i="32"/>
  <c r="E40" i="32"/>
  <c r="F40" i="32"/>
  <c r="G40" i="32"/>
  <c r="C151" i="32"/>
  <c r="H151" i="32"/>
  <c r="D40" i="59"/>
  <c r="E40" i="59"/>
  <c r="F40" i="59"/>
  <c r="G40" i="59"/>
  <c r="C151" i="59"/>
  <c r="D40" i="33"/>
  <c r="E40" i="33"/>
  <c r="E28" i="44"/>
  <c r="F40" i="33"/>
  <c r="G40" i="33"/>
  <c r="C151" i="33"/>
  <c r="H151" i="33"/>
  <c r="D40" i="34"/>
  <c r="E40" i="34"/>
  <c r="F40" i="34"/>
  <c r="G40" i="34"/>
  <c r="C151" i="34"/>
  <c r="H151" i="34"/>
  <c r="D40" i="35"/>
  <c r="E40" i="35"/>
  <c r="F40" i="35"/>
  <c r="G40" i="35"/>
  <c r="C151" i="35"/>
  <c r="H151" i="35"/>
  <c r="D40" i="36"/>
  <c r="E40" i="36"/>
  <c r="F40" i="36"/>
  <c r="G40" i="36"/>
  <c r="C151" i="36"/>
  <c r="H151" i="36"/>
  <c r="D40" i="37"/>
  <c r="E40" i="37"/>
  <c r="F40" i="37"/>
  <c r="G40" i="37"/>
  <c r="C151" i="37"/>
  <c r="H151" i="37"/>
  <c r="D40" i="38"/>
  <c r="E40" i="38"/>
  <c r="F40" i="38"/>
  <c r="G40" i="38"/>
  <c r="C151" i="38"/>
  <c r="H151" i="38"/>
  <c r="D40" i="39"/>
  <c r="E40" i="39"/>
  <c r="E301" i="39"/>
  <c r="E351" i="39" s="1"/>
  <c r="F40" i="39"/>
  <c r="G40" i="39"/>
  <c r="C151" i="39"/>
  <c r="D40" i="40"/>
  <c r="E40" i="40"/>
  <c r="F40" i="40"/>
  <c r="G40" i="40"/>
  <c r="C151" i="40"/>
  <c r="H151" i="40"/>
  <c r="D40" i="41"/>
  <c r="E40" i="41"/>
  <c r="F40" i="41"/>
  <c r="F301" i="41"/>
  <c r="F351" i="41" s="1"/>
  <c r="G40" i="41"/>
  <c r="C151" i="41"/>
  <c r="D41" i="6"/>
  <c r="E41" i="6"/>
  <c r="F41" i="6"/>
  <c r="G41" i="6"/>
  <c r="C152" i="6"/>
  <c r="H152" i="6"/>
  <c r="D41" i="9"/>
  <c r="E41" i="9"/>
  <c r="F41" i="9"/>
  <c r="G41" i="9"/>
  <c r="G302" i="9"/>
  <c r="G352" i="9" s="1"/>
  <c r="C152" i="9"/>
  <c r="H152" i="9"/>
  <c r="D41" i="10"/>
  <c r="E41" i="10"/>
  <c r="F41" i="10"/>
  <c r="G41" i="10"/>
  <c r="C152" i="10"/>
  <c r="H152" i="10"/>
  <c r="D41" i="11"/>
  <c r="D302" i="11"/>
  <c r="D352" i="11" s="1"/>
  <c r="E41" i="11"/>
  <c r="E302" i="11"/>
  <c r="E352" i="11" s="1"/>
  <c r="F41" i="11"/>
  <c r="G41" i="11"/>
  <c r="G302" i="11"/>
  <c r="G352" i="11" s="1"/>
  <c r="C152" i="11"/>
  <c r="D41" i="12"/>
  <c r="E41" i="12"/>
  <c r="F41" i="12"/>
  <c r="G41" i="12"/>
  <c r="C152" i="12"/>
  <c r="H152" i="12"/>
  <c r="D41" i="14"/>
  <c r="E41" i="14"/>
  <c r="E302" i="14"/>
  <c r="E352" i="14" s="1"/>
  <c r="F41" i="14"/>
  <c r="G41" i="14"/>
  <c r="C152" i="14"/>
  <c r="H152" i="14"/>
  <c r="D41" i="15"/>
  <c r="E41" i="15"/>
  <c r="F41" i="15"/>
  <c r="G41" i="15"/>
  <c r="C152" i="15"/>
  <c r="H152" i="15"/>
  <c r="D41" i="16"/>
  <c r="E41" i="16"/>
  <c r="E302" i="16"/>
  <c r="E352" i="16"/>
  <c r="F41" i="16"/>
  <c r="G41" i="16"/>
  <c r="G302" i="16"/>
  <c r="G352" i="16" s="1"/>
  <c r="C152" i="16"/>
  <c r="D41" i="17"/>
  <c r="E41" i="17"/>
  <c r="F41" i="17"/>
  <c r="G41" i="17"/>
  <c r="C152" i="17"/>
  <c r="H152" i="17"/>
  <c r="D41" i="18"/>
  <c r="E41" i="18"/>
  <c r="F41" i="18"/>
  <c r="F302" i="18"/>
  <c r="F352" i="18" s="1"/>
  <c r="G41" i="18"/>
  <c r="C152" i="18"/>
  <c r="H152" i="18"/>
  <c r="D41" i="19"/>
  <c r="E41" i="19"/>
  <c r="F41" i="19"/>
  <c r="G41" i="19"/>
  <c r="C152" i="19"/>
  <c r="D41" i="20"/>
  <c r="E41" i="20"/>
  <c r="F41" i="20"/>
  <c r="G41" i="20"/>
  <c r="G302" i="20"/>
  <c r="G352" i="20" s="1"/>
  <c r="C152" i="20"/>
  <c r="D41" i="57"/>
  <c r="D302" i="57"/>
  <c r="D352" i="57"/>
  <c r="E41" i="57"/>
  <c r="F41" i="57"/>
  <c r="G41" i="57"/>
  <c r="C152" i="57"/>
  <c r="D41" i="21"/>
  <c r="E41" i="21"/>
  <c r="F41" i="21"/>
  <c r="G41" i="21"/>
  <c r="C152" i="21"/>
  <c r="D41" i="22"/>
  <c r="E41" i="22"/>
  <c r="F41" i="22"/>
  <c r="F302" i="22"/>
  <c r="F352" i="22" s="1"/>
  <c r="G41" i="22"/>
  <c r="C152" i="22"/>
  <c r="H152" i="22"/>
  <c r="D41" i="62"/>
  <c r="E41" i="62"/>
  <c r="F41" i="62"/>
  <c r="G41" i="62"/>
  <c r="C152" i="62"/>
  <c r="D41" i="23"/>
  <c r="D302" i="23"/>
  <c r="D352" i="23" s="1"/>
  <c r="E41" i="23"/>
  <c r="F41" i="23"/>
  <c r="F302" i="23"/>
  <c r="F352" i="23" s="1"/>
  <c r="G41" i="23"/>
  <c r="G302" i="23"/>
  <c r="G352" i="23" s="1"/>
  <c r="C152" i="23"/>
  <c r="D41" i="24"/>
  <c r="E41" i="24"/>
  <c r="F41" i="24"/>
  <c r="G41" i="24"/>
  <c r="C152" i="24"/>
  <c r="H152" i="24"/>
  <c r="D41" i="25"/>
  <c r="E41" i="25"/>
  <c r="F41" i="25"/>
  <c r="F302" i="25"/>
  <c r="F352" i="25" s="1"/>
  <c r="G41" i="25"/>
  <c r="C152" i="25"/>
  <c r="H152" i="25"/>
  <c r="D41" i="26"/>
  <c r="E41" i="26"/>
  <c r="F41" i="26"/>
  <c r="G41" i="26"/>
  <c r="C152" i="26"/>
  <c r="D41" i="27"/>
  <c r="E41" i="27"/>
  <c r="E302" i="27"/>
  <c r="E352" i="27" s="1"/>
  <c r="F41" i="27"/>
  <c r="G41" i="27"/>
  <c r="G302" i="27"/>
  <c r="G352" i="27" s="1"/>
  <c r="C152" i="27"/>
  <c r="D41" i="28"/>
  <c r="D302" i="28"/>
  <c r="D352" i="28"/>
  <c r="E41" i="28"/>
  <c r="F41" i="28"/>
  <c r="F302" i="28"/>
  <c r="F352" i="28" s="1"/>
  <c r="G41" i="28"/>
  <c r="C152" i="28"/>
  <c r="H152" i="28"/>
  <c r="D41" i="29"/>
  <c r="E41" i="29"/>
  <c r="F41" i="29"/>
  <c r="G41" i="29"/>
  <c r="G302" i="29"/>
  <c r="G352" i="29" s="1"/>
  <c r="C152" i="29"/>
  <c r="D41" i="30"/>
  <c r="D302" i="30"/>
  <c r="D352" i="30"/>
  <c r="E41" i="30"/>
  <c r="E302" i="30"/>
  <c r="E352" i="30"/>
  <c r="F41" i="30"/>
  <c r="G41" i="30"/>
  <c r="C152" i="30"/>
  <c r="D41" i="31"/>
  <c r="E41" i="31"/>
  <c r="F41" i="31"/>
  <c r="G41" i="31"/>
  <c r="G302" i="31"/>
  <c r="G352" i="31"/>
  <c r="C152" i="31"/>
  <c r="D41" i="32"/>
  <c r="E41" i="32"/>
  <c r="F41" i="32"/>
  <c r="G41" i="32"/>
  <c r="C152" i="32"/>
  <c r="I152" i="32" s="1"/>
  <c r="H152" i="32"/>
  <c r="D41" i="59"/>
  <c r="E41" i="59"/>
  <c r="F41" i="59"/>
  <c r="G41" i="59"/>
  <c r="C152" i="59"/>
  <c r="D41" i="33"/>
  <c r="E41" i="33"/>
  <c r="F41" i="33"/>
  <c r="F302" i="33"/>
  <c r="F352" i="33" s="1"/>
  <c r="G41" i="33"/>
  <c r="G302" i="33"/>
  <c r="G352" i="33" s="1"/>
  <c r="C152" i="33"/>
  <c r="D41" i="34"/>
  <c r="D302" i="34"/>
  <c r="D352" i="34" s="1"/>
  <c r="E41" i="34"/>
  <c r="F41" i="34"/>
  <c r="G41" i="34"/>
  <c r="C152" i="34"/>
  <c r="D41" i="35"/>
  <c r="E41" i="35"/>
  <c r="F41" i="35"/>
  <c r="G41" i="35"/>
  <c r="G302" i="35"/>
  <c r="G352" i="35" s="1"/>
  <c r="C152" i="35"/>
  <c r="H152" i="35"/>
  <c r="D41" i="36"/>
  <c r="H352" i="36"/>
  <c r="E41" i="36"/>
  <c r="E302" i="36"/>
  <c r="E352" i="36" s="1"/>
  <c r="F41" i="36"/>
  <c r="G41" i="36"/>
  <c r="C152" i="36"/>
  <c r="C177" i="36" s="1"/>
  <c r="D41" i="37"/>
  <c r="E41" i="37"/>
  <c r="F41" i="37"/>
  <c r="G41" i="37"/>
  <c r="C152" i="37"/>
  <c r="H152" i="37"/>
  <c r="D41" i="38"/>
  <c r="E41" i="38"/>
  <c r="E302" i="38"/>
  <c r="E352" i="38" s="1"/>
  <c r="F41" i="38"/>
  <c r="F302" i="38"/>
  <c r="F352" i="38" s="1"/>
  <c r="G41" i="38"/>
  <c r="C152" i="38"/>
  <c r="D41" i="39"/>
  <c r="E41" i="39"/>
  <c r="F41" i="39"/>
  <c r="G41" i="39"/>
  <c r="G302" i="39"/>
  <c r="G352" i="39" s="1"/>
  <c r="C152" i="39"/>
  <c r="H152" i="39"/>
  <c r="D41" i="40"/>
  <c r="E41" i="40"/>
  <c r="F41" i="40"/>
  <c r="F302" i="40"/>
  <c r="F352" i="40" s="1"/>
  <c r="G41" i="40"/>
  <c r="G302" i="40"/>
  <c r="G352" i="40" s="1"/>
  <c r="C152" i="40"/>
  <c r="D41" i="41"/>
  <c r="E41" i="41"/>
  <c r="F41" i="41"/>
  <c r="G41" i="41"/>
  <c r="C152" i="41"/>
  <c r="D43" i="6"/>
  <c r="E43" i="6"/>
  <c r="E304" i="6"/>
  <c r="E354" i="6" s="1"/>
  <c r="F43" i="6"/>
  <c r="G43" i="6"/>
  <c r="G304" i="6"/>
  <c r="G354" i="6" s="1"/>
  <c r="C154" i="6"/>
  <c r="D43" i="9"/>
  <c r="E43" i="9"/>
  <c r="F43" i="9"/>
  <c r="G43" i="9"/>
  <c r="C154" i="9"/>
  <c r="D43" i="10"/>
  <c r="E43" i="10"/>
  <c r="F43" i="10"/>
  <c r="G43" i="10"/>
  <c r="G304" i="10"/>
  <c r="G354" i="10"/>
  <c r="C154" i="10"/>
  <c r="D43" i="11"/>
  <c r="E43" i="11"/>
  <c r="E304" i="11"/>
  <c r="E354" i="11" s="1"/>
  <c r="F43" i="11"/>
  <c r="F304" i="11"/>
  <c r="F354" i="11" s="1"/>
  <c r="G43" i="11"/>
  <c r="C154" i="11"/>
  <c r="D43" i="12"/>
  <c r="E43" i="12"/>
  <c r="F43" i="12"/>
  <c r="G43" i="12"/>
  <c r="H354" i="12"/>
  <c r="C154" i="12"/>
  <c r="D43" i="14"/>
  <c r="E43" i="14"/>
  <c r="F43" i="14"/>
  <c r="H354" i="14"/>
  <c r="G43" i="14"/>
  <c r="G304" i="14"/>
  <c r="G354" i="14"/>
  <c r="C154" i="14"/>
  <c r="D43" i="15"/>
  <c r="E43" i="15"/>
  <c r="F43" i="15"/>
  <c r="G43" i="15"/>
  <c r="C154" i="15"/>
  <c r="D43" i="16"/>
  <c r="E43" i="16"/>
  <c r="F43" i="16"/>
  <c r="G43" i="16"/>
  <c r="G304" i="16"/>
  <c r="G354" i="16"/>
  <c r="C154" i="16"/>
  <c r="D43" i="17"/>
  <c r="E43" i="17"/>
  <c r="F43" i="17"/>
  <c r="G43" i="17"/>
  <c r="C154" i="17"/>
  <c r="D43" i="18"/>
  <c r="E43" i="18"/>
  <c r="E304" i="18"/>
  <c r="E354" i="18" s="1"/>
  <c r="F43" i="18"/>
  <c r="G43" i="18"/>
  <c r="C154" i="18"/>
  <c r="H154" i="18"/>
  <c r="D43" i="19"/>
  <c r="E43" i="19"/>
  <c r="F43" i="19"/>
  <c r="G43" i="19"/>
  <c r="C154" i="19"/>
  <c r="H154" i="19"/>
  <c r="D43" i="20"/>
  <c r="E43" i="20"/>
  <c r="E304" i="20"/>
  <c r="E354" i="20" s="1"/>
  <c r="F43" i="20"/>
  <c r="G43" i="20"/>
  <c r="C154" i="20"/>
  <c r="D43" i="57"/>
  <c r="D304" i="57"/>
  <c r="D354" i="57"/>
  <c r="E43" i="57"/>
  <c r="F43" i="57"/>
  <c r="G43" i="57"/>
  <c r="C154" i="57"/>
  <c r="D43" i="21"/>
  <c r="D304" i="21"/>
  <c r="D354" i="21"/>
  <c r="E43" i="21"/>
  <c r="F43" i="21"/>
  <c r="F304" i="21"/>
  <c r="F354" i="21"/>
  <c r="G43" i="21"/>
  <c r="C154" i="21"/>
  <c r="D43" i="22"/>
  <c r="E43" i="22"/>
  <c r="E304" i="22"/>
  <c r="E354" i="22" s="1"/>
  <c r="F43" i="22"/>
  <c r="G43" i="22"/>
  <c r="C154" i="22"/>
  <c r="H154" i="22"/>
  <c r="D43" i="62"/>
  <c r="E43" i="62"/>
  <c r="E304" i="62"/>
  <c r="E354" i="62" s="1"/>
  <c r="F43" i="62"/>
  <c r="G43" i="62"/>
  <c r="G304" i="62"/>
  <c r="G354" i="62" s="1"/>
  <c r="C154" i="62"/>
  <c r="D43" i="23"/>
  <c r="E43" i="23"/>
  <c r="F43" i="23"/>
  <c r="F304" i="23"/>
  <c r="F354" i="23" s="1"/>
  <c r="G43" i="23"/>
  <c r="C154" i="23"/>
  <c r="D43" i="24"/>
  <c r="E43" i="24"/>
  <c r="F43" i="24"/>
  <c r="F304" i="24"/>
  <c r="F354" i="24"/>
  <c r="G43" i="24"/>
  <c r="C154" i="24"/>
  <c r="H154" i="24"/>
  <c r="D43" i="25"/>
  <c r="E43" i="25"/>
  <c r="F43" i="25"/>
  <c r="F304" i="25"/>
  <c r="F354" i="25"/>
  <c r="G43" i="25"/>
  <c r="G304" i="25"/>
  <c r="G354" i="25" s="1"/>
  <c r="C154" i="25"/>
  <c r="H154" i="25"/>
  <c r="D43" i="26"/>
  <c r="E43" i="26"/>
  <c r="F43" i="26"/>
  <c r="F304" i="26"/>
  <c r="F354" i="26"/>
  <c r="G43" i="26"/>
  <c r="C154" i="26"/>
  <c r="D43" i="27"/>
  <c r="E43" i="27"/>
  <c r="F43" i="27"/>
  <c r="G43" i="27"/>
  <c r="C154" i="27"/>
  <c r="H154" i="27"/>
  <c r="D43" i="28"/>
  <c r="E43" i="28"/>
  <c r="F43" i="28"/>
  <c r="G43" i="28"/>
  <c r="C154" i="28"/>
  <c r="H154" i="28"/>
  <c r="D43" i="29"/>
  <c r="E43" i="29"/>
  <c r="F43" i="29"/>
  <c r="G43" i="29"/>
  <c r="C154" i="29"/>
  <c r="D43" i="30"/>
  <c r="E43" i="30"/>
  <c r="F43" i="30"/>
  <c r="G43" i="30"/>
  <c r="C154" i="30"/>
  <c r="D43" i="31"/>
  <c r="E43" i="31"/>
  <c r="F43" i="31"/>
  <c r="G43" i="31"/>
  <c r="C154" i="31"/>
  <c r="H154" i="31"/>
  <c r="D43" i="32"/>
  <c r="E43" i="32"/>
  <c r="F43" i="32"/>
  <c r="G43" i="32"/>
  <c r="C154" i="32"/>
  <c r="H154" i="32"/>
  <c r="D43" i="59"/>
  <c r="E43" i="59"/>
  <c r="E304" i="59"/>
  <c r="E354" i="59"/>
  <c r="F43" i="59"/>
  <c r="G43" i="59"/>
  <c r="G304" i="59"/>
  <c r="G354" i="59"/>
  <c r="C154" i="59"/>
  <c r="D43" i="33"/>
  <c r="E43" i="33"/>
  <c r="E304" i="33"/>
  <c r="E354" i="33" s="1"/>
  <c r="F43" i="33"/>
  <c r="G43" i="33"/>
  <c r="C154" i="33"/>
  <c r="H154" i="33"/>
  <c r="D43" i="34"/>
  <c r="E43" i="34"/>
  <c r="F43" i="34"/>
  <c r="F304" i="34"/>
  <c r="F354" i="34" s="1"/>
  <c r="G43" i="34"/>
  <c r="C154" i="34"/>
  <c r="H154" i="34"/>
  <c r="D43" i="35"/>
  <c r="E43" i="35"/>
  <c r="E304" i="35"/>
  <c r="E354" i="35" s="1"/>
  <c r="F43" i="35"/>
  <c r="G43" i="35"/>
  <c r="C154" i="35"/>
  <c r="D43" i="36"/>
  <c r="E43" i="36"/>
  <c r="F43" i="36"/>
  <c r="G43" i="36"/>
  <c r="G304" i="36"/>
  <c r="G354" i="36" s="1"/>
  <c r="C154" i="36"/>
  <c r="D43" i="37"/>
  <c r="D304" i="37"/>
  <c r="D354" i="37"/>
  <c r="E43" i="37"/>
  <c r="F43" i="37"/>
  <c r="G43" i="37"/>
  <c r="G304" i="37"/>
  <c r="G354" i="37"/>
  <c r="C154" i="37"/>
  <c r="D43" i="38"/>
  <c r="E43" i="38"/>
  <c r="F43" i="38"/>
  <c r="G43" i="38"/>
  <c r="G304" i="38"/>
  <c r="G354" i="38"/>
  <c r="C154" i="38"/>
  <c r="D43" i="39"/>
  <c r="E43" i="39"/>
  <c r="F43" i="39"/>
  <c r="G43" i="39"/>
  <c r="C154" i="39"/>
  <c r="H154" i="39"/>
  <c r="D43" i="40"/>
  <c r="E43" i="40"/>
  <c r="F43" i="40"/>
  <c r="G43" i="40"/>
  <c r="C154" i="40"/>
  <c r="H154" i="40"/>
  <c r="D43" i="41"/>
  <c r="E43" i="41"/>
  <c r="F43" i="41"/>
  <c r="F304" i="41"/>
  <c r="F354" i="41" s="1"/>
  <c r="G43" i="41"/>
  <c r="C154" i="41"/>
  <c r="H154" i="41"/>
  <c r="D44" i="6"/>
  <c r="E44" i="6"/>
  <c r="F44" i="6"/>
  <c r="G44" i="6"/>
  <c r="C155" i="6"/>
  <c r="D44" i="9"/>
  <c r="E44" i="9"/>
  <c r="F44" i="9"/>
  <c r="F305" i="9"/>
  <c r="F355" i="9" s="1"/>
  <c r="G44" i="9"/>
  <c r="C155" i="9"/>
  <c r="D44" i="10"/>
  <c r="E44" i="10"/>
  <c r="H355" i="10"/>
  <c r="F44" i="10"/>
  <c r="G44" i="10"/>
  <c r="C155" i="10"/>
  <c r="D44" i="11"/>
  <c r="E44" i="11"/>
  <c r="F44" i="11"/>
  <c r="G44" i="11"/>
  <c r="G305" i="11"/>
  <c r="G355" i="11" s="1"/>
  <c r="C155" i="11"/>
  <c r="D44" i="12"/>
  <c r="E44" i="12"/>
  <c r="F44" i="12"/>
  <c r="G44" i="12"/>
  <c r="H355" i="12"/>
  <c r="C155" i="12"/>
  <c r="D44" i="14"/>
  <c r="E44" i="14"/>
  <c r="F44" i="14"/>
  <c r="G44" i="14"/>
  <c r="C155" i="14"/>
  <c r="D44" i="15"/>
  <c r="D305" i="15"/>
  <c r="D355" i="15" s="1"/>
  <c r="E44" i="15"/>
  <c r="E305" i="15"/>
  <c r="E355" i="15" s="1"/>
  <c r="F44" i="15"/>
  <c r="G44" i="15"/>
  <c r="G305" i="15"/>
  <c r="G355" i="15" s="1"/>
  <c r="C155" i="15"/>
  <c r="D44" i="16"/>
  <c r="E44" i="16"/>
  <c r="F44" i="16"/>
  <c r="F305" i="16"/>
  <c r="F355" i="16"/>
  <c r="G44" i="16"/>
  <c r="C155" i="16"/>
  <c r="D44" i="17"/>
  <c r="D305" i="17"/>
  <c r="D355" i="17" s="1"/>
  <c r="E44" i="17"/>
  <c r="F44" i="17"/>
  <c r="G44" i="17"/>
  <c r="G305" i="17"/>
  <c r="G355" i="17" s="1"/>
  <c r="C155" i="17"/>
  <c r="D44" i="18"/>
  <c r="E44" i="18"/>
  <c r="E305" i="18"/>
  <c r="E355" i="18" s="1"/>
  <c r="F44" i="18"/>
  <c r="G44" i="18"/>
  <c r="C155" i="18"/>
  <c r="H128" i="18"/>
  <c r="D44" i="19"/>
  <c r="E44" i="19"/>
  <c r="E305" i="19"/>
  <c r="E355" i="19"/>
  <c r="F44" i="19"/>
  <c r="G44" i="19"/>
  <c r="C155" i="19"/>
  <c r="D44" i="20"/>
  <c r="E44" i="20"/>
  <c r="F44" i="20"/>
  <c r="F305" i="20"/>
  <c r="F355" i="20" s="1"/>
  <c r="G44" i="20"/>
  <c r="C155" i="20"/>
  <c r="D44" i="57"/>
  <c r="E44" i="57"/>
  <c r="E305" i="57"/>
  <c r="E355" i="57"/>
  <c r="F44" i="57"/>
  <c r="G44" i="57"/>
  <c r="G305" i="57"/>
  <c r="G355" i="57"/>
  <c r="C155" i="57"/>
  <c r="D44" i="21"/>
  <c r="E44" i="21"/>
  <c r="E305" i="21"/>
  <c r="E355" i="21"/>
  <c r="F44" i="21"/>
  <c r="F305" i="21"/>
  <c r="F355" i="21"/>
  <c r="G44" i="21"/>
  <c r="C155" i="21"/>
  <c r="D44" i="22"/>
  <c r="E44" i="22"/>
  <c r="F44" i="22"/>
  <c r="F305" i="22"/>
  <c r="F355" i="22" s="1"/>
  <c r="G44" i="22"/>
  <c r="C155" i="22"/>
  <c r="D44" i="62"/>
  <c r="D305" i="62"/>
  <c r="D355" i="62"/>
  <c r="E44" i="62"/>
  <c r="F44" i="62"/>
  <c r="G44" i="62"/>
  <c r="C155" i="62"/>
  <c r="I155" i="62" s="1"/>
  <c r="D44" i="23"/>
  <c r="E44" i="23"/>
  <c r="H355" i="23"/>
  <c r="F44" i="23"/>
  <c r="G44" i="23"/>
  <c r="C155" i="23"/>
  <c r="D44" i="24"/>
  <c r="E44" i="24"/>
  <c r="F44" i="24"/>
  <c r="F305" i="24"/>
  <c r="F355" i="24"/>
  <c r="G44" i="24"/>
  <c r="C155" i="24"/>
  <c r="D44" i="25"/>
  <c r="E44" i="25"/>
  <c r="F44" i="25"/>
  <c r="G44" i="25"/>
  <c r="G305" i="25"/>
  <c r="G355" i="25" s="1"/>
  <c r="C155" i="25"/>
  <c r="D44" i="26"/>
  <c r="E44" i="26"/>
  <c r="F44" i="26"/>
  <c r="F305" i="26"/>
  <c r="F355" i="26" s="1"/>
  <c r="G44" i="26"/>
  <c r="C155" i="26"/>
  <c r="D44" i="27"/>
  <c r="E44" i="27"/>
  <c r="F44" i="27"/>
  <c r="G44" i="27"/>
  <c r="G305" i="27"/>
  <c r="G355" i="27" s="1"/>
  <c r="C155" i="27"/>
  <c r="I155" i="27" s="1"/>
  <c r="D44" i="28"/>
  <c r="D305" i="28"/>
  <c r="D355" i="28" s="1"/>
  <c r="E44" i="28"/>
  <c r="F44" i="28"/>
  <c r="G44" i="28"/>
  <c r="C155" i="28"/>
  <c r="D44" i="29"/>
  <c r="E44" i="29"/>
  <c r="F44" i="29"/>
  <c r="G44" i="29"/>
  <c r="C155" i="29"/>
  <c r="D44" i="30"/>
  <c r="E44" i="30"/>
  <c r="F44" i="30"/>
  <c r="F305" i="30"/>
  <c r="F355" i="30"/>
  <c r="G44" i="30"/>
  <c r="C155" i="30"/>
  <c r="D44" i="31"/>
  <c r="E44" i="31"/>
  <c r="F44" i="31"/>
  <c r="G44" i="31"/>
  <c r="G305" i="31"/>
  <c r="G355" i="31"/>
  <c r="C155" i="31"/>
  <c r="D44" i="32"/>
  <c r="E44" i="32"/>
  <c r="E305" i="32"/>
  <c r="E355" i="32"/>
  <c r="F44" i="32"/>
  <c r="G44" i="32"/>
  <c r="C155" i="32"/>
  <c r="I155" i="32" s="1"/>
  <c r="D44" i="59"/>
  <c r="E44" i="59"/>
  <c r="F44" i="59"/>
  <c r="G44" i="59"/>
  <c r="G305" i="59"/>
  <c r="G355" i="59" s="1"/>
  <c r="C155" i="59"/>
  <c r="D44" i="33"/>
  <c r="E44" i="33"/>
  <c r="E305" i="33"/>
  <c r="E355" i="33" s="1"/>
  <c r="F44" i="33"/>
  <c r="G44" i="33"/>
  <c r="C155" i="33"/>
  <c r="D44" i="34"/>
  <c r="D305" i="34"/>
  <c r="D355" i="34" s="1"/>
  <c r="E44" i="34"/>
  <c r="F44" i="34"/>
  <c r="G44" i="34"/>
  <c r="C155" i="34"/>
  <c r="D44" i="35"/>
  <c r="E44" i="35"/>
  <c r="F44" i="35"/>
  <c r="G44" i="35"/>
  <c r="C155" i="35"/>
  <c r="D44" i="36"/>
  <c r="D305" i="36"/>
  <c r="D355" i="36" s="1"/>
  <c r="E44" i="36"/>
  <c r="F44" i="36"/>
  <c r="H355" i="36"/>
  <c r="G44" i="36"/>
  <c r="C155" i="36"/>
  <c r="I155" i="36" s="1"/>
  <c r="D44" i="37"/>
  <c r="E44" i="37"/>
  <c r="E305" i="37"/>
  <c r="E355" i="37" s="1"/>
  <c r="F44" i="37"/>
  <c r="G44" i="37"/>
  <c r="C155" i="37"/>
  <c r="D44" i="38"/>
  <c r="E44" i="38"/>
  <c r="F44" i="38"/>
  <c r="G44" i="38"/>
  <c r="C155" i="38"/>
  <c r="D44" i="39"/>
  <c r="E44" i="39"/>
  <c r="F44" i="39"/>
  <c r="G44" i="39"/>
  <c r="G305" i="39"/>
  <c r="G355" i="39" s="1"/>
  <c r="C155" i="39"/>
  <c r="D44" i="40"/>
  <c r="D305" i="40"/>
  <c r="D355" i="40" s="1"/>
  <c r="E44" i="40"/>
  <c r="F44" i="40"/>
  <c r="G44" i="40"/>
  <c r="C155" i="40"/>
  <c r="D44" i="41"/>
  <c r="E44" i="41"/>
  <c r="E305" i="41"/>
  <c r="E355" i="41" s="1"/>
  <c r="F44" i="41"/>
  <c r="G44" i="41"/>
  <c r="C155" i="41"/>
  <c r="H155" i="41"/>
  <c r="D45" i="6"/>
  <c r="E45" i="6"/>
  <c r="F45" i="6"/>
  <c r="G45" i="6"/>
  <c r="C156" i="6"/>
  <c r="H156" i="6"/>
  <c r="D45" i="9"/>
  <c r="E45" i="9"/>
  <c r="F45" i="9"/>
  <c r="G45" i="9"/>
  <c r="C156" i="9"/>
  <c r="H156" i="9"/>
  <c r="D45" i="10"/>
  <c r="E45" i="10"/>
  <c r="F45" i="10"/>
  <c r="G45" i="10"/>
  <c r="C156" i="10"/>
  <c r="H156" i="10"/>
  <c r="D45" i="11"/>
  <c r="E45" i="11"/>
  <c r="F45" i="11"/>
  <c r="G45" i="11"/>
  <c r="C156" i="11"/>
  <c r="H156" i="11"/>
  <c r="D45" i="12"/>
  <c r="E45" i="12"/>
  <c r="F45" i="12"/>
  <c r="G45" i="12"/>
  <c r="C156" i="12"/>
  <c r="H156" i="12"/>
  <c r="D45" i="14"/>
  <c r="E45" i="14"/>
  <c r="F45" i="14"/>
  <c r="G45" i="14"/>
  <c r="C156" i="14"/>
  <c r="H156" i="14"/>
  <c r="I156" i="14" s="1"/>
  <c r="D45" i="15"/>
  <c r="E45" i="15"/>
  <c r="F45" i="15"/>
  <c r="G45" i="15"/>
  <c r="G306" i="15"/>
  <c r="G356" i="15" s="1"/>
  <c r="C156" i="15"/>
  <c r="H156" i="15"/>
  <c r="D45" i="16"/>
  <c r="E45" i="16"/>
  <c r="F45" i="16"/>
  <c r="G45" i="16"/>
  <c r="G306" i="16"/>
  <c r="G356" i="16" s="1"/>
  <c r="C156" i="16"/>
  <c r="C181" i="16" s="1"/>
  <c r="H156" i="16"/>
  <c r="D45" i="17"/>
  <c r="E45" i="17"/>
  <c r="F45" i="17"/>
  <c r="G45" i="17"/>
  <c r="G306" i="17"/>
  <c r="G356" i="17" s="1"/>
  <c r="C156" i="17"/>
  <c r="H156" i="17"/>
  <c r="D45" i="18"/>
  <c r="E45" i="18"/>
  <c r="E306" i="18"/>
  <c r="E356" i="18" s="1"/>
  <c r="F45" i="18"/>
  <c r="G45" i="18"/>
  <c r="C156" i="18"/>
  <c r="H156" i="18"/>
  <c r="D45" i="19"/>
  <c r="E45" i="19"/>
  <c r="F45" i="19"/>
  <c r="G45" i="19"/>
  <c r="G306" i="19"/>
  <c r="G356" i="19"/>
  <c r="C156" i="19"/>
  <c r="H156" i="19"/>
  <c r="D45" i="20"/>
  <c r="E45" i="20"/>
  <c r="F45" i="20"/>
  <c r="G45" i="20"/>
  <c r="C156" i="20"/>
  <c r="H156" i="20"/>
  <c r="D45" i="57"/>
  <c r="E45" i="57"/>
  <c r="F45" i="57"/>
  <c r="G45" i="57"/>
  <c r="G306" i="57"/>
  <c r="G356" i="57"/>
  <c r="C156" i="57"/>
  <c r="H156" i="57"/>
  <c r="D45" i="21"/>
  <c r="E45" i="21"/>
  <c r="F45" i="21"/>
  <c r="G45" i="21"/>
  <c r="C156" i="21"/>
  <c r="H156" i="21"/>
  <c r="D45" i="22"/>
  <c r="E45" i="22"/>
  <c r="F45" i="22"/>
  <c r="G45" i="22"/>
  <c r="G306" i="22"/>
  <c r="G356" i="22" s="1"/>
  <c r="C156" i="22"/>
  <c r="H156" i="22"/>
  <c r="D45" i="62"/>
  <c r="D33" i="44"/>
  <c r="E45" i="62"/>
  <c r="F45" i="62"/>
  <c r="G45" i="62"/>
  <c r="G306" i="62"/>
  <c r="G356" i="62" s="1"/>
  <c r="C156" i="62"/>
  <c r="H156" i="62"/>
  <c r="D45" i="23"/>
  <c r="E45" i="23"/>
  <c r="F45" i="23"/>
  <c r="F33" i="44"/>
  <c r="G45" i="23"/>
  <c r="G306" i="23"/>
  <c r="G356" i="23" s="1"/>
  <c r="C156" i="23"/>
  <c r="H156" i="23"/>
  <c r="D45" i="24"/>
  <c r="E45" i="24"/>
  <c r="F45" i="24"/>
  <c r="G45" i="24"/>
  <c r="C156" i="24"/>
  <c r="H156" i="24"/>
  <c r="D45" i="25"/>
  <c r="E45" i="25"/>
  <c r="F45" i="25"/>
  <c r="G45" i="25"/>
  <c r="G306" i="25"/>
  <c r="G356" i="25" s="1"/>
  <c r="C156" i="25"/>
  <c r="H156" i="25"/>
  <c r="D45" i="26"/>
  <c r="E45" i="26"/>
  <c r="F45" i="26"/>
  <c r="G45" i="26"/>
  <c r="C156" i="26"/>
  <c r="I156" i="26" s="1"/>
  <c r="H156" i="26"/>
  <c r="D45" i="27"/>
  <c r="E45" i="27"/>
  <c r="F45" i="27"/>
  <c r="G45" i="27"/>
  <c r="C156" i="27"/>
  <c r="H156" i="27"/>
  <c r="D45" i="28"/>
  <c r="E45" i="28"/>
  <c r="F45" i="28"/>
  <c r="G45" i="28"/>
  <c r="G306" i="28"/>
  <c r="G356" i="28" s="1"/>
  <c r="C156" i="28"/>
  <c r="I156" i="28" s="1"/>
  <c r="H156" i="28"/>
  <c r="D45" i="29"/>
  <c r="E45" i="29"/>
  <c r="F45" i="29"/>
  <c r="G45" i="29"/>
  <c r="C156" i="29"/>
  <c r="H156" i="29"/>
  <c r="D45" i="30"/>
  <c r="E45" i="30"/>
  <c r="F45" i="30"/>
  <c r="G45" i="30"/>
  <c r="C156" i="30"/>
  <c r="H156" i="30"/>
  <c r="D45" i="31"/>
  <c r="E45" i="31"/>
  <c r="F45" i="31"/>
  <c r="F306" i="31"/>
  <c r="F356" i="31"/>
  <c r="G45" i="31"/>
  <c r="G306" i="31"/>
  <c r="G356" i="31"/>
  <c r="C156" i="31"/>
  <c r="H156" i="31"/>
  <c r="D45" i="32"/>
  <c r="E45" i="32"/>
  <c r="F45" i="32"/>
  <c r="G45" i="32"/>
  <c r="C156" i="32"/>
  <c r="H156" i="32"/>
  <c r="E181" i="32" s="1"/>
  <c r="D45" i="59"/>
  <c r="E45" i="59"/>
  <c r="F45" i="59"/>
  <c r="F306" i="59"/>
  <c r="F356" i="59" s="1"/>
  <c r="G45" i="59"/>
  <c r="G306" i="59"/>
  <c r="G356" i="59"/>
  <c r="C156" i="59"/>
  <c r="D45" i="33"/>
  <c r="E45" i="33"/>
  <c r="F45" i="33"/>
  <c r="G45" i="33"/>
  <c r="C156" i="33"/>
  <c r="H156" i="33"/>
  <c r="D45" i="34"/>
  <c r="E45" i="34"/>
  <c r="F45" i="34"/>
  <c r="G45" i="34"/>
  <c r="G306" i="34"/>
  <c r="G356" i="34" s="1"/>
  <c r="C156" i="34"/>
  <c r="H156" i="34"/>
  <c r="D45" i="35"/>
  <c r="E45" i="35"/>
  <c r="F45" i="35"/>
  <c r="G45" i="35"/>
  <c r="C156" i="35"/>
  <c r="H156" i="35"/>
  <c r="D45" i="36"/>
  <c r="E45" i="36"/>
  <c r="F45" i="36"/>
  <c r="G45" i="36"/>
  <c r="C156" i="36"/>
  <c r="H156" i="36"/>
  <c r="D45" i="37"/>
  <c r="E45" i="37"/>
  <c r="F45" i="37"/>
  <c r="G45" i="37"/>
  <c r="C156" i="37"/>
  <c r="H156" i="37"/>
  <c r="D45" i="38"/>
  <c r="E45" i="38"/>
  <c r="F45" i="38"/>
  <c r="G45" i="38"/>
  <c r="C156" i="38"/>
  <c r="H156" i="38"/>
  <c r="D45" i="39"/>
  <c r="E45" i="39"/>
  <c r="F45" i="39"/>
  <c r="G45" i="39"/>
  <c r="G306" i="39"/>
  <c r="G356" i="39" s="1"/>
  <c r="C156" i="39"/>
  <c r="H156" i="39"/>
  <c r="D45" i="40"/>
  <c r="E45" i="40"/>
  <c r="F45" i="40"/>
  <c r="G45" i="40"/>
  <c r="C156" i="40"/>
  <c r="H156" i="40"/>
  <c r="D45" i="41"/>
  <c r="E45" i="41"/>
  <c r="F45" i="41"/>
  <c r="G45" i="41"/>
  <c r="G306" i="41"/>
  <c r="G356" i="41" s="1"/>
  <c r="C156" i="41"/>
  <c r="H156" i="41"/>
  <c r="D46" i="6"/>
  <c r="E46" i="6"/>
  <c r="F46" i="6"/>
  <c r="F307" i="6"/>
  <c r="F357" i="6" s="1"/>
  <c r="G46" i="6"/>
  <c r="G307" i="6"/>
  <c r="G357" i="6" s="1"/>
  <c r="C157" i="6"/>
  <c r="D46" i="9"/>
  <c r="E46" i="9"/>
  <c r="F46" i="9"/>
  <c r="G46" i="9"/>
  <c r="C157" i="9"/>
  <c r="H157" i="9"/>
  <c r="D46" i="10"/>
  <c r="D307" i="10"/>
  <c r="D357" i="10"/>
  <c r="E46" i="10"/>
  <c r="F46" i="10"/>
  <c r="G46" i="10"/>
  <c r="H357" i="10"/>
  <c r="C157" i="10"/>
  <c r="D46" i="11"/>
  <c r="E46" i="11"/>
  <c r="F46" i="11"/>
  <c r="F307" i="11"/>
  <c r="F357" i="11" s="1"/>
  <c r="G46" i="11"/>
  <c r="C157" i="11"/>
  <c r="H157" i="11"/>
  <c r="D46" i="12"/>
  <c r="E46" i="12"/>
  <c r="E307" i="12"/>
  <c r="E357" i="12" s="1"/>
  <c r="F46" i="12"/>
  <c r="G46" i="12"/>
  <c r="C157" i="12"/>
  <c r="I157" i="12" s="1"/>
  <c r="D46" i="14"/>
  <c r="E46" i="14"/>
  <c r="F46" i="14"/>
  <c r="F307" i="14"/>
  <c r="F357" i="14"/>
  <c r="G46" i="14"/>
  <c r="G307" i="14"/>
  <c r="G357" i="14" s="1"/>
  <c r="C157" i="14"/>
  <c r="D46" i="15"/>
  <c r="E46" i="15"/>
  <c r="F46" i="15"/>
  <c r="G46" i="15"/>
  <c r="C157" i="15"/>
  <c r="D46" i="16"/>
  <c r="D307" i="16"/>
  <c r="D357" i="16" s="1"/>
  <c r="E46" i="16"/>
  <c r="E307" i="16"/>
  <c r="E357" i="16"/>
  <c r="F46" i="16"/>
  <c r="G46" i="16"/>
  <c r="C157" i="16"/>
  <c r="I157" i="16" s="1"/>
  <c r="H157" i="16"/>
  <c r="D46" i="17"/>
  <c r="E46" i="17"/>
  <c r="F46" i="17"/>
  <c r="F307" i="17"/>
  <c r="F357" i="17" s="1"/>
  <c r="G46" i="17"/>
  <c r="C157" i="17"/>
  <c r="D46" i="18"/>
  <c r="H357" i="18"/>
  <c r="E46" i="18"/>
  <c r="F46" i="18"/>
  <c r="G46" i="18"/>
  <c r="C157" i="18"/>
  <c r="H130" i="18"/>
  <c r="D46" i="19"/>
  <c r="E46" i="19"/>
  <c r="E307" i="19"/>
  <c r="E357" i="19" s="1"/>
  <c r="F46" i="19"/>
  <c r="G46" i="19"/>
  <c r="G307" i="19"/>
  <c r="G357" i="19"/>
  <c r="C157" i="19"/>
  <c r="D46" i="20"/>
  <c r="E46" i="20"/>
  <c r="F46" i="20"/>
  <c r="F307" i="20"/>
  <c r="F357" i="20" s="1"/>
  <c r="G46" i="20"/>
  <c r="C157" i="20"/>
  <c r="D46" i="57"/>
  <c r="D307" i="57"/>
  <c r="D357" i="57"/>
  <c r="E46" i="57"/>
  <c r="F46" i="57"/>
  <c r="G46" i="57"/>
  <c r="C157" i="57"/>
  <c r="D46" i="21"/>
  <c r="D307" i="21"/>
  <c r="D357" i="21"/>
  <c r="E46" i="21"/>
  <c r="F46" i="21"/>
  <c r="G46" i="21"/>
  <c r="H357" i="21"/>
  <c r="C157" i="21"/>
  <c r="D46" i="22"/>
  <c r="E46" i="22"/>
  <c r="F46" i="22"/>
  <c r="F307" i="22"/>
  <c r="F357" i="22" s="1"/>
  <c r="G46" i="22"/>
  <c r="C157" i="22"/>
  <c r="D46" i="62"/>
  <c r="E46" i="62"/>
  <c r="F46" i="62"/>
  <c r="G46" i="62"/>
  <c r="C157" i="62"/>
  <c r="D46" i="23"/>
  <c r="D307" i="23"/>
  <c r="D357" i="23" s="1"/>
  <c r="E46" i="23"/>
  <c r="F46" i="23"/>
  <c r="G46" i="23"/>
  <c r="C157" i="23"/>
  <c r="D46" i="24"/>
  <c r="E46" i="24"/>
  <c r="F46" i="24"/>
  <c r="G46" i="24"/>
  <c r="C157" i="24"/>
  <c r="D46" i="25"/>
  <c r="E46" i="25"/>
  <c r="F46" i="25"/>
  <c r="F307" i="25"/>
  <c r="F357" i="25"/>
  <c r="G46" i="25"/>
  <c r="C157" i="25"/>
  <c r="D46" i="26"/>
  <c r="E46" i="26"/>
  <c r="E307" i="26"/>
  <c r="E357" i="26"/>
  <c r="F46" i="26"/>
  <c r="G46" i="26"/>
  <c r="C157" i="26"/>
  <c r="D46" i="27"/>
  <c r="E46" i="27"/>
  <c r="F46" i="27"/>
  <c r="G46" i="27"/>
  <c r="C157" i="27"/>
  <c r="H157" i="27"/>
  <c r="D46" i="28"/>
  <c r="E46" i="28"/>
  <c r="F46" i="28"/>
  <c r="F307" i="28"/>
  <c r="F357" i="28"/>
  <c r="G46" i="28"/>
  <c r="C157" i="28"/>
  <c r="D46" i="29"/>
  <c r="E46" i="29"/>
  <c r="F46" i="29"/>
  <c r="G46" i="29"/>
  <c r="C157" i="29"/>
  <c r="D46" i="30"/>
  <c r="D307" i="30"/>
  <c r="D357" i="30"/>
  <c r="E46" i="30"/>
  <c r="E307" i="30"/>
  <c r="E357" i="30"/>
  <c r="F46" i="30"/>
  <c r="G46" i="30"/>
  <c r="C157" i="30"/>
  <c r="D46" i="31"/>
  <c r="E46" i="31"/>
  <c r="E307" i="31"/>
  <c r="E357" i="31"/>
  <c r="F46" i="31"/>
  <c r="G46" i="31"/>
  <c r="C157" i="31"/>
  <c r="D46" i="32"/>
  <c r="E46" i="32"/>
  <c r="F46" i="32"/>
  <c r="F307" i="32"/>
  <c r="F357" i="32"/>
  <c r="G46" i="32"/>
  <c r="G307" i="32"/>
  <c r="G357" i="32" s="1"/>
  <c r="C157" i="32"/>
  <c r="D46" i="59"/>
  <c r="E46" i="59"/>
  <c r="E307" i="59"/>
  <c r="E357" i="59" s="1"/>
  <c r="F46" i="59"/>
  <c r="G46" i="59"/>
  <c r="C157" i="59"/>
  <c r="D46" i="33"/>
  <c r="D307" i="33"/>
  <c r="D357" i="33" s="1"/>
  <c r="E46" i="33"/>
  <c r="F46" i="33"/>
  <c r="G46" i="33"/>
  <c r="C157" i="33"/>
  <c r="D46" i="34"/>
  <c r="E46" i="34"/>
  <c r="F46" i="34"/>
  <c r="G46" i="34"/>
  <c r="C157" i="34"/>
  <c r="H157" i="34"/>
  <c r="D46" i="35"/>
  <c r="E46" i="35"/>
  <c r="E307" i="35"/>
  <c r="E357" i="35" s="1"/>
  <c r="F46" i="35"/>
  <c r="G46" i="35"/>
  <c r="C157" i="35"/>
  <c r="D46" i="36"/>
  <c r="D307" i="36"/>
  <c r="D357" i="36"/>
  <c r="E46" i="36"/>
  <c r="F46" i="36"/>
  <c r="G46" i="36"/>
  <c r="C157" i="36"/>
  <c r="D46" i="37"/>
  <c r="E46" i="37"/>
  <c r="E307" i="37"/>
  <c r="E357" i="37"/>
  <c r="F46" i="37"/>
  <c r="G46" i="37"/>
  <c r="C157" i="37"/>
  <c r="D46" i="38"/>
  <c r="E46" i="38"/>
  <c r="F46" i="38"/>
  <c r="F307" i="38"/>
  <c r="F357" i="38"/>
  <c r="G46" i="38"/>
  <c r="C157" i="38"/>
  <c r="D46" i="39"/>
  <c r="E46" i="39"/>
  <c r="H357" i="39"/>
  <c r="F46" i="39"/>
  <c r="G46" i="39"/>
  <c r="G307" i="39"/>
  <c r="G357" i="39"/>
  <c r="C157" i="39"/>
  <c r="D46" i="40"/>
  <c r="D307" i="40"/>
  <c r="D357" i="40" s="1"/>
  <c r="E46" i="40"/>
  <c r="F46" i="40"/>
  <c r="G46" i="40"/>
  <c r="C157" i="40"/>
  <c r="D46" i="41"/>
  <c r="D307" i="41"/>
  <c r="D357" i="41" s="1"/>
  <c r="E46" i="41"/>
  <c r="F46" i="41"/>
  <c r="G46" i="41"/>
  <c r="G307" i="41"/>
  <c r="G357" i="41" s="1"/>
  <c r="C157" i="41"/>
  <c r="D47" i="6"/>
  <c r="E47" i="6"/>
  <c r="F47" i="6"/>
  <c r="G47" i="6"/>
  <c r="C158" i="6"/>
  <c r="H131" i="6"/>
  <c r="H158" i="6"/>
  <c r="D47" i="9"/>
  <c r="E47" i="9"/>
  <c r="F47" i="9"/>
  <c r="G47" i="9"/>
  <c r="G308" i="9"/>
  <c r="G358" i="9" s="1"/>
  <c r="C158" i="9"/>
  <c r="H158" i="9"/>
  <c r="D47" i="10"/>
  <c r="E47" i="10"/>
  <c r="F47" i="10"/>
  <c r="G47" i="10"/>
  <c r="C158" i="10"/>
  <c r="H158" i="10"/>
  <c r="D47" i="11"/>
  <c r="E47" i="11"/>
  <c r="F47" i="11"/>
  <c r="G47" i="11"/>
  <c r="G308" i="11"/>
  <c r="G358" i="11" s="1"/>
  <c r="C158" i="11"/>
  <c r="H158" i="11"/>
  <c r="D47" i="12"/>
  <c r="E47" i="12"/>
  <c r="F47" i="12"/>
  <c r="G47" i="12"/>
  <c r="C158" i="12"/>
  <c r="H158" i="12"/>
  <c r="D47" i="14"/>
  <c r="E47" i="14"/>
  <c r="F47" i="14"/>
  <c r="G47" i="14"/>
  <c r="G308" i="14"/>
  <c r="G358" i="14"/>
  <c r="C158" i="14"/>
  <c r="H158" i="14"/>
  <c r="D47" i="15"/>
  <c r="E47" i="15"/>
  <c r="F47" i="15"/>
  <c r="G47" i="15"/>
  <c r="C158" i="15"/>
  <c r="H158" i="15"/>
  <c r="D47" i="16"/>
  <c r="E47" i="16"/>
  <c r="F47" i="16"/>
  <c r="G47" i="16"/>
  <c r="G308" i="16"/>
  <c r="G358" i="16" s="1"/>
  <c r="C158" i="16"/>
  <c r="H158" i="16"/>
  <c r="D47" i="17"/>
  <c r="E47" i="17"/>
  <c r="F47" i="17"/>
  <c r="G47" i="17"/>
  <c r="C158" i="17"/>
  <c r="H158" i="17"/>
  <c r="D47" i="18"/>
  <c r="E47" i="18"/>
  <c r="F47" i="18"/>
  <c r="G47" i="18"/>
  <c r="G308" i="18"/>
  <c r="G358" i="18" s="1"/>
  <c r="C158" i="18"/>
  <c r="H158" i="18"/>
  <c r="D47" i="19"/>
  <c r="E47" i="19"/>
  <c r="F47" i="19"/>
  <c r="G47" i="19"/>
  <c r="C158" i="19"/>
  <c r="H158" i="19"/>
  <c r="D47" i="20"/>
  <c r="E47" i="20"/>
  <c r="F47" i="20"/>
  <c r="F35" i="44"/>
  <c r="G47" i="20"/>
  <c r="G308" i="20"/>
  <c r="G358" i="20" s="1"/>
  <c r="C158" i="20"/>
  <c r="H158" i="20"/>
  <c r="D47" i="57"/>
  <c r="E47" i="57"/>
  <c r="F47" i="57"/>
  <c r="G47" i="57"/>
  <c r="C158" i="57"/>
  <c r="H158" i="57"/>
  <c r="D47" i="21"/>
  <c r="E47" i="21"/>
  <c r="F47" i="21"/>
  <c r="F308" i="21"/>
  <c r="F358" i="21"/>
  <c r="G47" i="21"/>
  <c r="G308" i="21"/>
  <c r="G358" i="21"/>
  <c r="C158" i="21"/>
  <c r="H158" i="21"/>
  <c r="D47" i="22"/>
  <c r="E47" i="22"/>
  <c r="F47" i="22"/>
  <c r="G47" i="22"/>
  <c r="G308" i="22"/>
  <c r="G358" i="22" s="1"/>
  <c r="C158" i="22"/>
  <c r="H158" i="22"/>
  <c r="D47" i="62"/>
  <c r="E47" i="62"/>
  <c r="F47" i="62"/>
  <c r="G47" i="62"/>
  <c r="G308" i="62"/>
  <c r="G358" i="62" s="1"/>
  <c r="C158" i="62"/>
  <c r="H158" i="62"/>
  <c r="D47" i="23"/>
  <c r="E47" i="23"/>
  <c r="F47" i="23"/>
  <c r="G47" i="23"/>
  <c r="G308" i="23"/>
  <c r="G358" i="23" s="1"/>
  <c r="C158" i="23"/>
  <c r="H158" i="23"/>
  <c r="D47" i="24"/>
  <c r="E47" i="24"/>
  <c r="F47" i="24"/>
  <c r="G47" i="24"/>
  <c r="C158" i="24"/>
  <c r="H158" i="24"/>
  <c r="D47" i="25"/>
  <c r="E47" i="25"/>
  <c r="F47" i="25"/>
  <c r="G47" i="25"/>
  <c r="G308" i="25"/>
  <c r="G358" i="25" s="1"/>
  <c r="C158" i="25"/>
  <c r="H158" i="25"/>
  <c r="D47" i="26"/>
  <c r="E47" i="26"/>
  <c r="F47" i="26"/>
  <c r="F308" i="26"/>
  <c r="F358" i="26" s="1"/>
  <c r="G47" i="26"/>
  <c r="G308" i="26"/>
  <c r="G358" i="26"/>
  <c r="C158" i="26"/>
  <c r="H158" i="26"/>
  <c r="D47" i="27"/>
  <c r="E47" i="27"/>
  <c r="F47" i="27"/>
  <c r="G47" i="27"/>
  <c r="G308" i="27"/>
  <c r="G358" i="27" s="1"/>
  <c r="C158" i="27"/>
  <c r="H158" i="27"/>
  <c r="D47" i="28"/>
  <c r="E47" i="28"/>
  <c r="F47" i="28"/>
  <c r="F308" i="28"/>
  <c r="F358" i="28" s="1"/>
  <c r="G47" i="28"/>
  <c r="C158" i="28"/>
  <c r="I158" i="28" s="1"/>
  <c r="H158" i="28"/>
  <c r="D47" i="29"/>
  <c r="E47" i="29"/>
  <c r="F47" i="29"/>
  <c r="F308" i="29"/>
  <c r="F358" i="29" s="1"/>
  <c r="G47" i="29"/>
  <c r="C158" i="29"/>
  <c r="H131" i="29"/>
  <c r="H158" i="29"/>
  <c r="D47" i="30"/>
  <c r="E47" i="30"/>
  <c r="E35" i="44"/>
  <c r="F47" i="30"/>
  <c r="G47" i="30"/>
  <c r="C158" i="30"/>
  <c r="H158" i="30"/>
  <c r="D47" i="31"/>
  <c r="E47" i="31"/>
  <c r="F47" i="31"/>
  <c r="G47" i="31"/>
  <c r="G308" i="31"/>
  <c r="G358" i="31"/>
  <c r="C158" i="31"/>
  <c r="H158" i="31"/>
  <c r="D47" i="32"/>
  <c r="E47" i="32"/>
  <c r="F47" i="32"/>
  <c r="G47" i="32"/>
  <c r="C158" i="32"/>
  <c r="H158" i="32"/>
  <c r="D47" i="59"/>
  <c r="E47" i="59"/>
  <c r="F47" i="59"/>
  <c r="G47" i="59"/>
  <c r="G308" i="59"/>
  <c r="G358" i="59"/>
  <c r="C158" i="59"/>
  <c r="I158" i="59" s="1"/>
  <c r="H158" i="59"/>
  <c r="D47" i="33"/>
  <c r="E47" i="33"/>
  <c r="F47" i="33"/>
  <c r="G47" i="33"/>
  <c r="C158" i="33"/>
  <c r="H158" i="33"/>
  <c r="D47" i="34"/>
  <c r="E47" i="34"/>
  <c r="F47" i="34"/>
  <c r="G47" i="34"/>
  <c r="G308" i="34"/>
  <c r="G358" i="34"/>
  <c r="C158" i="34"/>
  <c r="H158" i="34"/>
  <c r="D47" i="35"/>
  <c r="E47" i="35"/>
  <c r="F47" i="35"/>
  <c r="G47" i="35"/>
  <c r="C158" i="35"/>
  <c r="H158" i="35"/>
  <c r="D47" i="36"/>
  <c r="E47" i="36"/>
  <c r="F47" i="36"/>
  <c r="G47" i="36"/>
  <c r="G308" i="36"/>
  <c r="G358" i="36"/>
  <c r="C158" i="36"/>
  <c r="H158" i="36"/>
  <c r="D47" i="37"/>
  <c r="E47" i="37"/>
  <c r="F47" i="37"/>
  <c r="G47" i="37"/>
  <c r="G308" i="37"/>
  <c r="G358" i="37" s="1"/>
  <c r="C158" i="37"/>
  <c r="H158" i="37"/>
  <c r="D47" i="38"/>
  <c r="E47" i="38"/>
  <c r="F47" i="38"/>
  <c r="G47" i="38"/>
  <c r="G308" i="38"/>
  <c r="G358" i="38"/>
  <c r="C158" i="38"/>
  <c r="H158" i="38"/>
  <c r="D47" i="39"/>
  <c r="E47" i="39"/>
  <c r="F47" i="39"/>
  <c r="G47" i="39"/>
  <c r="C158" i="39"/>
  <c r="H158" i="39"/>
  <c r="D47" i="40"/>
  <c r="E47" i="40"/>
  <c r="F47" i="40"/>
  <c r="G47" i="40"/>
  <c r="C158" i="40"/>
  <c r="H158" i="40"/>
  <c r="D47" i="41"/>
  <c r="E47" i="41"/>
  <c r="F47" i="41"/>
  <c r="G47" i="41"/>
  <c r="C158" i="41"/>
  <c r="H158" i="41"/>
  <c r="D49" i="6"/>
  <c r="E49" i="6"/>
  <c r="E310" i="6"/>
  <c r="E360" i="6" s="1"/>
  <c r="F49" i="6"/>
  <c r="G49" i="6"/>
  <c r="G120" i="46"/>
  <c r="G96" i="46"/>
  <c r="G48" i="46"/>
  <c r="S23" i="46" s="1"/>
  <c r="C160" i="6"/>
  <c r="H160" i="6"/>
  <c r="D49" i="9"/>
  <c r="E49" i="9"/>
  <c r="H360" i="9"/>
  <c r="F49" i="9"/>
  <c r="F310" i="9"/>
  <c r="F360" i="9"/>
  <c r="G49" i="9"/>
  <c r="C160" i="9"/>
  <c r="D49" i="10"/>
  <c r="E49" i="10"/>
  <c r="E310" i="10"/>
  <c r="E360" i="10" s="1"/>
  <c r="F49" i="10"/>
  <c r="G49" i="10"/>
  <c r="C160" i="10"/>
  <c r="H160" i="10"/>
  <c r="D49" i="11"/>
  <c r="E49" i="11"/>
  <c r="E310" i="11"/>
  <c r="E360" i="11" s="1"/>
  <c r="F49" i="11"/>
  <c r="F310" i="11"/>
  <c r="F360" i="11" s="1"/>
  <c r="G49" i="11"/>
  <c r="C160" i="11"/>
  <c r="H160" i="11"/>
  <c r="D49" i="12"/>
  <c r="E49" i="12"/>
  <c r="E310" i="12"/>
  <c r="E360" i="12" s="1"/>
  <c r="F49" i="12"/>
  <c r="G49" i="12"/>
  <c r="G310" i="12"/>
  <c r="G360" i="12" s="1"/>
  <c r="C160" i="12"/>
  <c r="H160" i="12"/>
  <c r="I160" i="12" s="1"/>
  <c r="D49" i="14"/>
  <c r="E49" i="14"/>
  <c r="E310" i="14"/>
  <c r="E360" i="14" s="1"/>
  <c r="F49" i="14"/>
  <c r="G49" i="14"/>
  <c r="C160" i="14"/>
  <c r="H160" i="14"/>
  <c r="D49" i="15"/>
  <c r="E49" i="15"/>
  <c r="F49" i="15"/>
  <c r="F310" i="15"/>
  <c r="F360" i="15" s="1"/>
  <c r="G49" i="15"/>
  <c r="C160" i="15"/>
  <c r="H160" i="15"/>
  <c r="D49" i="16"/>
  <c r="E49" i="16"/>
  <c r="E310" i="16"/>
  <c r="E360" i="16" s="1"/>
  <c r="F49" i="16"/>
  <c r="F310" i="16"/>
  <c r="F360" i="16" s="1"/>
  <c r="G49" i="16"/>
  <c r="C160" i="16"/>
  <c r="H160" i="16"/>
  <c r="D49" i="17"/>
  <c r="E49" i="17"/>
  <c r="E310" i="17"/>
  <c r="E360" i="17" s="1"/>
  <c r="F49" i="17"/>
  <c r="F310" i="17"/>
  <c r="F360" i="17" s="1"/>
  <c r="G49" i="17"/>
  <c r="C160" i="17"/>
  <c r="H160" i="17"/>
  <c r="D49" i="18"/>
  <c r="E49" i="18"/>
  <c r="E310" i="18"/>
  <c r="E360" i="18" s="1"/>
  <c r="F49" i="18"/>
  <c r="F310" i="18"/>
  <c r="F360" i="18" s="1"/>
  <c r="G49" i="18"/>
  <c r="G310" i="18"/>
  <c r="G360" i="18" s="1"/>
  <c r="C160" i="18"/>
  <c r="D49" i="19"/>
  <c r="E49" i="19"/>
  <c r="F49" i="19"/>
  <c r="F310" i="19"/>
  <c r="F360" i="19" s="1"/>
  <c r="G49" i="19"/>
  <c r="C160" i="19"/>
  <c r="H133" i="19"/>
  <c r="H160" i="19"/>
  <c r="D49" i="20"/>
  <c r="E49" i="20"/>
  <c r="F49" i="20"/>
  <c r="F310" i="20"/>
  <c r="F360" i="20" s="1"/>
  <c r="G49" i="20"/>
  <c r="C160" i="20"/>
  <c r="H160" i="20"/>
  <c r="D49" i="57"/>
  <c r="E49" i="57"/>
  <c r="E310" i="57"/>
  <c r="E360" i="57"/>
  <c r="F49" i="57"/>
  <c r="G49" i="57"/>
  <c r="C160" i="57"/>
  <c r="H133" i="57"/>
  <c r="H160" i="57"/>
  <c r="D49" i="21"/>
  <c r="E49" i="21"/>
  <c r="F49" i="21"/>
  <c r="F310" i="21"/>
  <c r="F360" i="21"/>
  <c r="G49" i="21"/>
  <c r="C160" i="21"/>
  <c r="H160" i="21"/>
  <c r="D49" i="22"/>
  <c r="E49" i="22"/>
  <c r="F49" i="22"/>
  <c r="G49" i="22"/>
  <c r="G310" i="22"/>
  <c r="G360" i="22"/>
  <c r="C160" i="22"/>
  <c r="H160" i="22"/>
  <c r="D49" i="62"/>
  <c r="E49" i="62"/>
  <c r="E310" i="62"/>
  <c r="E360" i="62"/>
  <c r="F49" i="62"/>
  <c r="F310" i="62"/>
  <c r="F360" i="62" s="1"/>
  <c r="G49" i="62"/>
  <c r="C160" i="62"/>
  <c r="H160" i="62"/>
  <c r="D49" i="23"/>
  <c r="E49" i="23"/>
  <c r="F49" i="23"/>
  <c r="G49" i="23"/>
  <c r="G310" i="23"/>
  <c r="G360" i="23" s="1"/>
  <c r="C160" i="23"/>
  <c r="H160" i="23"/>
  <c r="D49" i="24"/>
  <c r="E49" i="24"/>
  <c r="E310" i="24"/>
  <c r="E360" i="24"/>
  <c r="F49" i="24"/>
  <c r="G49" i="24"/>
  <c r="C160" i="24"/>
  <c r="H133" i="24"/>
  <c r="H160" i="24"/>
  <c r="D49" i="25"/>
  <c r="E49" i="25"/>
  <c r="F49" i="25"/>
  <c r="F310" i="25"/>
  <c r="F360" i="25"/>
  <c r="G49" i="25"/>
  <c r="C160" i="25"/>
  <c r="D49" i="26"/>
  <c r="E49" i="26"/>
  <c r="E310" i="26"/>
  <c r="E360" i="26" s="1"/>
  <c r="F49" i="26"/>
  <c r="G49" i="26"/>
  <c r="G310" i="26"/>
  <c r="G360" i="26"/>
  <c r="C160" i="26"/>
  <c r="H160" i="26"/>
  <c r="D49" i="27"/>
  <c r="E49" i="27"/>
  <c r="F49" i="27"/>
  <c r="F310" i="27"/>
  <c r="F360" i="27" s="1"/>
  <c r="G49" i="27"/>
  <c r="G310" i="27"/>
  <c r="G360" i="27" s="1"/>
  <c r="C160" i="27"/>
  <c r="H160" i="27"/>
  <c r="D49" i="28"/>
  <c r="E49" i="28"/>
  <c r="E310" i="28"/>
  <c r="E360" i="28" s="1"/>
  <c r="F49" i="28"/>
  <c r="G49" i="28"/>
  <c r="C160" i="28"/>
  <c r="D49" i="29"/>
  <c r="E49" i="29"/>
  <c r="E310" i="29"/>
  <c r="E360" i="29" s="1"/>
  <c r="F49" i="29"/>
  <c r="G49" i="29"/>
  <c r="G310" i="29"/>
  <c r="G360" i="29"/>
  <c r="C160" i="29"/>
  <c r="H160" i="29"/>
  <c r="D49" i="30"/>
  <c r="E49" i="30"/>
  <c r="E310" i="30"/>
  <c r="E360" i="30"/>
  <c r="F49" i="30"/>
  <c r="G49" i="30"/>
  <c r="C160" i="30"/>
  <c r="H160" i="30"/>
  <c r="D49" i="31"/>
  <c r="E49" i="31"/>
  <c r="E310" i="31"/>
  <c r="E360" i="31"/>
  <c r="F49" i="31"/>
  <c r="G49" i="31"/>
  <c r="G310" i="31"/>
  <c r="G360" i="31"/>
  <c r="C160" i="31"/>
  <c r="H160" i="31"/>
  <c r="D49" i="32"/>
  <c r="E49" i="32"/>
  <c r="E310" i="32"/>
  <c r="E360" i="32"/>
  <c r="F49" i="32"/>
  <c r="G49" i="32"/>
  <c r="C160" i="32"/>
  <c r="H160" i="32"/>
  <c r="D49" i="59"/>
  <c r="E49" i="59"/>
  <c r="E310" i="59"/>
  <c r="F49" i="59"/>
  <c r="G49" i="59"/>
  <c r="G310" i="59"/>
  <c r="G360" i="59"/>
  <c r="C160" i="59"/>
  <c r="D49" i="33"/>
  <c r="E49" i="33"/>
  <c r="F49" i="33"/>
  <c r="F310" i="33"/>
  <c r="F360" i="33" s="1"/>
  <c r="G49" i="33"/>
  <c r="C160" i="33"/>
  <c r="H160" i="33"/>
  <c r="D49" i="34"/>
  <c r="E49" i="34"/>
  <c r="E310" i="34"/>
  <c r="E360" i="34" s="1"/>
  <c r="F49" i="34"/>
  <c r="F310" i="34"/>
  <c r="F360" i="34" s="1"/>
  <c r="G49" i="34"/>
  <c r="C160" i="34"/>
  <c r="H160" i="34"/>
  <c r="D49" i="35"/>
  <c r="E49" i="35"/>
  <c r="F49" i="35"/>
  <c r="F310" i="35"/>
  <c r="F360" i="35" s="1"/>
  <c r="G49" i="35"/>
  <c r="C160" i="35"/>
  <c r="H160" i="35"/>
  <c r="D49" i="36"/>
  <c r="E49" i="36"/>
  <c r="E310" i="36"/>
  <c r="E360" i="36" s="1"/>
  <c r="F49" i="36"/>
  <c r="G49" i="36"/>
  <c r="C160" i="36"/>
  <c r="D49" i="37"/>
  <c r="E49" i="37"/>
  <c r="E310" i="37"/>
  <c r="E360" i="37" s="1"/>
  <c r="F49" i="37"/>
  <c r="G49" i="37"/>
  <c r="G310" i="37"/>
  <c r="G360" i="37"/>
  <c r="C160" i="37"/>
  <c r="H160" i="37"/>
  <c r="D49" i="38"/>
  <c r="E49" i="38"/>
  <c r="E310" i="38"/>
  <c r="E360" i="38" s="1"/>
  <c r="F49" i="38"/>
  <c r="G49" i="38"/>
  <c r="C160" i="38"/>
  <c r="H160" i="38"/>
  <c r="H163" i="38" s="1"/>
  <c r="D49" i="39"/>
  <c r="E49" i="39"/>
  <c r="F49" i="39"/>
  <c r="G49" i="39"/>
  <c r="G310" i="39"/>
  <c r="G360" i="39" s="1"/>
  <c r="C160" i="39"/>
  <c r="H160" i="39"/>
  <c r="D49" i="40"/>
  <c r="E49" i="40"/>
  <c r="E310" i="40"/>
  <c r="E360" i="40"/>
  <c r="F49" i="40"/>
  <c r="G49" i="40"/>
  <c r="C160" i="40"/>
  <c r="H160" i="40"/>
  <c r="D49" i="41"/>
  <c r="E49" i="41"/>
  <c r="E310" i="41"/>
  <c r="E360" i="41" s="1"/>
  <c r="F49" i="41"/>
  <c r="G49" i="41"/>
  <c r="G310" i="41"/>
  <c r="G360" i="41" s="1"/>
  <c r="C160" i="41"/>
  <c r="H160" i="41"/>
  <c r="D50" i="6"/>
  <c r="E50" i="6"/>
  <c r="F50" i="6"/>
  <c r="G50" i="6"/>
  <c r="C161" i="6"/>
  <c r="H161" i="6"/>
  <c r="D50" i="9"/>
  <c r="E50" i="9"/>
  <c r="F50" i="9"/>
  <c r="G50" i="9"/>
  <c r="G311" i="9"/>
  <c r="G361" i="9" s="1"/>
  <c r="C161" i="9"/>
  <c r="H161" i="9"/>
  <c r="D50" i="10"/>
  <c r="E50" i="10"/>
  <c r="F50" i="10"/>
  <c r="G50" i="10"/>
  <c r="C161" i="10"/>
  <c r="H161" i="10"/>
  <c r="D50" i="11"/>
  <c r="E50" i="11"/>
  <c r="F50" i="11"/>
  <c r="G50" i="11"/>
  <c r="G311" i="11"/>
  <c r="G361" i="11" s="1"/>
  <c r="C161" i="11"/>
  <c r="H161" i="11"/>
  <c r="D50" i="12"/>
  <c r="E50" i="12"/>
  <c r="F50" i="12"/>
  <c r="G50" i="12"/>
  <c r="C161" i="12"/>
  <c r="H134" i="12"/>
  <c r="H161" i="12"/>
  <c r="D50" i="14"/>
  <c r="E50" i="14"/>
  <c r="F50" i="14"/>
  <c r="F311" i="14"/>
  <c r="F361" i="14" s="1"/>
  <c r="G50" i="14"/>
  <c r="C161" i="14"/>
  <c r="H161" i="14"/>
  <c r="D50" i="15"/>
  <c r="E50" i="15"/>
  <c r="F50" i="15"/>
  <c r="G50" i="15"/>
  <c r="C161" i="15"/>
  <c r="H161" i="15"/>
  <c r="D50" i="16"/>
  <c r="E50" i="16"/>
  <c r="F50" i="16"/>
  <c r="F311" i="16"/>
  <c r="F361" i="16" s="1"/>
  <c r="G50" i="16"/>
  <c r="C161" i="16"/>
  <c r="I161" i="16" s="1"/>
  <c r="H161" i="16"/>
  <c r="D50" i="17"/>
  <c r="E50" i="17"/>
  <c r="F50" i="17"/>
  <c r="G50" i="17"/>
  <c r="C161" i="17"/>
  <c r="H161" i="17"/>
  <c r="D50" i="18"/>
  <c r="E50" i="18"/>
  <c r="E311" i="18"/>
  <c r="E361" i="18" s="1"/>
  <c r="F50" i="18"/>
  <c r="G50" i="18"/>
  <c r="G311" i="18"/>
  <c r="G361" i="18" s="1"/>
  <c r="C161" i="18"/>
  <c r="H161" i="18"/>
  <c r="D50" i="19"/>
  <c r="E50" i="19"/>
  <c r="F50" i="19"/>
  <c r="F311" i="19"/>
  <c r="F361" i="19" s="1"/>
  <c r="G50" i="19"/>
  <c r="G311" i="19"/>
  <c r="G361" i="19" s="1"/>
  <c r="C161" i="19"/>
  <c r="C186" i="19" s="1"/>
  <c r="H161" i="19"/>
  <c r="D50" i="20"/>
  <c r="E50" i="20"/>
  <c r="F50" i="20"/>
  <c r="G50" i="20"/>
  <c r="G311" i="20"/>
  <c r="G361" i="20" s="1"/>
  <c r="C161" i="20"/>
  <c r="H161" i="20"/>
  <c r="D50" i="57"/>
  <c r="E50" i="57"/>
  <c r="F50" i="57"/>
  <c r="F311" i="57"/>
  <c r="F361" i="57"/>
  <c r="G50" i="57"/>
  <c r="C161" i="57"/>
  <c r="H161" i="57"/>
  <c r="D50" i="21"/>
  <c r="E50" i="21"/>
  <c r="F50" i="21"/>
  <c r="G50" i="21"/>
  <c r="C161" i="21"/>
  <c r="H161" i="21"/>
  <c r="D50" i="22"/>
  <c r="E50" i="22"/>
  <c r="F50" i="22"/>
  <c r="G50" i="22"/>
  <c r="G311" i="22"/>
  <c r="G361" i="22"/>
  <c r="C161" i="22"/>
  <c r="H161" i="22"/>
  <c r="D50" i="62"/>
  <c r="E50" i="62"/>
  <c r="F50" i="62"/>
  <c r="G50" i="62"/>
  <c r="C161" i="62"/>
  <c r="H161" i="62"/>
  <c r="D50" i="23"/>
  <c r="D311" i="23"/>
  <c r="D361" i="23" s="1"/>
  <c r="E50" i="23"/>
  <c r="F50" i="23"/>
  <c r="F311" i="23"/>
  <c r="F361" i="23" s="1"/>
  <c r="G50" i="23"/>
  <c r="G311" i="23"/>
  <c r="G361" i="23" s="1"/>
  <c r="C161" i="23"/>
  <c r="H161" i="23"/>
  <c r="D50" i="24"/>
  <c r="E50" i="24"/>
  <c r="F50" i="24"/>
  <c r="G50" i="24"/>
  <c r="C161" i="24"/>
  <c r="H161" i="24"/>
  <c r="D50" i="25"/>
  <c r="E50" i="25"/>
  <c r="F50" i="25"/>
  <c r="G50" i="25"/>
  <c r="G311" i="25"/>
  <c r="G361" i="25"/>
  <c r="C161" i="25"/>
  <c r="H161" i="25"/>
  <c r="D50" i="26"/>
  <c r="E50" i="26"/>
  <c r="E311" i="26"/>
  <c r="E361" i="26"/>
  <c r="F50" i="26"/>
  <c r="G50" i="26"/>
  <c r="C161" i="26"/>
  <c r="I161" i="26" s="1"/>
  <c r="H161" i="26"/>
  <c r="D50" i="27"/>
  <c r="E50" i="27"/>
  <c r="F50" i="27"/>
  <c r="G50" i="27"/>
  <c r="C161" i="27"/>
  <c r="H161" i="27"/>
  <c r="D50" i="28"/>
  <c r="E50" i="28"/>
  <c r="F50" i="28"/>
  <c r="G50" i="28"/>
  <c r="C161" i="28"/>
  <c r="H161" i="28"/>
  <c r="D50" i="29"/>
  <c r="E50" i="29"/>
  <c r="F50" i="29"/>
  <c r="G50" i="29"/>
  <c r="G311" i="29"/>
  <c r="G361" i="29" s="1"/>
  <c r="C161" i="29"/>
  <c r="C163" i="29" s="1"/>
  <c r="H161" i="29"/>
  <c r="D50" i="30"/>
  <c r="E50" i="30"/>
  <c r="F50" i="30"/>
  <c r="G50" i="30"/>
  <c r="C161" i="30"/>
  <c r="H161" i="30"/>
  <c r="D50" i="31"/>
  <c r="E50" i="31"/>
  <c r="F50" i="31"/>
  <c r="F311" i="31"/>
  <c r="F361" i="31"/>
  <c r="G50" i="31"/>
  <c r="G311" i="31"/>
  <c r="G361" i="31"/>
  <c r="C161" i="31"/>
  <c r="H161" i="31"/>
  <c r="D50" i="32"/>
  <c r="E50" i="32"/>
  <c r="F50" i="32"/>
  <c r="G50" i="32"/>
  <c r="C161" i="32"/>
  <c r="H161" i="32"/>
  <c r="D50" i="59"/>
  <c r="E50" i="59"/>
  <c r="F50" i="59"/>
  <c r="F311" i="59"/>
  <c r="F361" i="59"/>
  <c r="G50" i="59"/>
  <c r="G311" i="59"/>
  <c r="G361" i="59" s="1"/>
  <c r="C161" i="59"/>
  <c r="D50" i="33"/>
  <c r="E50" i="33"/>
  <c r="F50" i="33"/>
  <c r="G50" i="33"/>
  <c r="C161" i="33"/>
  <c r="H161" i="33"/>
  <c r="D50" i="34"/>
  <c r="E50" i="34"/>
  <c r="F50" i="34"/>
  <c r="G50" i="34"/>
  <c r="G311" i="34"/>
  <c r="G361" i="34" s="1"/>
  <c r="C161" i="34"/>
  <c r="H161" i="34"/>
  <c r="D50" i="35"/>
  <c r="E50" i="35"/>
  <c r="F50" i="35"/>
  <c r="G50" i="35"/>
  <c r="C161" i="35"/>
  <c r="H161" i="35"/>
  <c r="D50" i="36"/>
  <c r="E50" i="36"/>
  <c r="F50" i="36"/>
  <c r="F311" i="36"/>
  <c r="F361" i="36" s="1"/>
  <c r="G50" i="36"/>
  <c r="G311" i="36"/>
  <c r="G361" i="36" s="1"/>
  <c r="C161" i="36"/>
  <c r="H161" i="36"/>
  <c r="D50" i="37"/>
  <c r="E50" i="37"/>
  <c r="F50" i="37"/>
  <c r="G50" i="37"/>
  <c r="C161" i="37"/>
  <c r="H161" i="37"/>
  <c r="D50" i="38"/>
  <c r="E50" i="38"/>
  <c r="F50" i="38"/>
  <c r="F311" i="38"/>
  <c r="F361" i="38"/>
  <c r="G50" i="38"/>
  <c r="G311" i="38"/>
  <c r="G361" i="38"/>
  <c r="C161" i="38"/>
  <c r="H161" i="38"/>
  <c r="D50" i="39"/>
  <c r="E50" i="39"/>
  <c r="F50" i="39"/>
  <c r="G50" i="39"/>
  <c r="C161" i="39"/>
  <c r="H161" i="39"/>
  <c r="D50" i="40"/>
  <c r="E50" i="40"/>
  <c r="F50" i="40"/>
  <c r="F311" i="40"/>
  <c r="F361" i="40" s="1"/>
  <c r="G50" i="40"/>
  <c r="C161" i="40"/>
  <c r="H161" i="40"/>
  <c r="D50" i="41"/>
  <c r="E50" i="41"/>
  <c r="F50" i="41"/>
  <c r="G50" i="41"/>
  <c r="C161" i="41"/>
  <c r="H161" i="41"/>
  <c r="D51" i="6"/>
  <c r="E51" i="6"/>
  <c r="F51" i="6"/>
  <c r="G51" i="6"/>
  <c r="C162" i="6"/>
  <c r="I162" i="6" s="1"/>
  <c r="H162" i="6"/>
  <c r="D51" i="9"/>
  <c r="E51" i="9"/>
  <c r="F51" i="9"/>
  <c r="G51" i="9"/>
  <c r="C162" i="9"/>
  <c r="H162" i="9"/>
  <c r="D51" i="10"/>
  <c r="E51" i="10"/>
  <c r="F51" i="10"/>
  <c r="F312" i="10"/>
  <c r="F362" i="10" s="1"/>
  <c r="G51" i="10"/>
  <c r="G312" i="10"/>
  <c r="G362" i="10" s="1"/>
  <c r="C162" i="10"/>
  <c r="D51" i="11"/>
  <c r="E51" i="11"/>
  <c r="F51" i="11"/>
  <c r="G51" i="11"/>
  <c r="G312" i="11"/>
  <c r="G362" i="11" s="1"/>
  <c r="C162" i="11"/>
  <c r="H162" i="11"/>
  <c r="D51" i="12"/>
  <c r="E51" i="12"/>
  <c r="F51" i="12"/>
  <c r="G51" i="12"/>
  <c r="G312" i="12"/>
  <c r="G362" i="12" s="1"/>
  <c r="C162" i="12"/>
  <c r="H162" i="12"/>
  <c r="I162" i="12" s="1"/>
  <c r="D51" i="14"/>
  <c r="E51" i="14"/>
  <c r="E312" i="14"/>
  <c r="E362" i="14" s="1"/>
  <c r="F51" i="14"/>
  <c r="G51" i="14"/>
  <c r="G312" i="14"/>
  <c r="G362" i="14"/>
  <c r="C162" i="14"/>
  <c r="C187" i="14" s="1"/>
  <c r="H162" i="14"/>
  <c r="D51" i="15"/>
  <c r="E51" i="15"/>
  <c r="F51" i="15"/>
  <c r="F312" i="15"/>
  <c r="F362" i="15" s="1"/>
  <c r="G51" i="15"/>
  <c r="G312" i="15"/>
  <c r="G362" i="15" s="1"/>
  <c r="C162" i="15"/>
  <c r="H135" i="15"/>
  <c r="D51" i="16"/>
  <c r="E51" i="16"/>
  <c r="F51" i="16"/>
  <c r="G51" i="16"/>
  <c r="G312" i="16"/>
  <c r="G362" i="16" s="1"/>
  <c r="C162" i="16"/>
  <c r="H162" i="16"/>
  <c r="D51" i="17"/>
  <c r="E51" i="17"/>
  <c r="F51" i="17"/>
  <c r="F312" i="17"/>
  <c r="F362" i="17" s="1"/>
  <c r="G51" i="17"/>
  <c r="G312" i="17"/>
  <c r="G362" i="17" s="1"/>
  <c r="C162" i="17"/>
  <c r="D51" i="18"/>
  <c r="E51" i="18"/>
  <c r="F51" i="18"/>
  <c r="F312" i="18"/>
  <c r="F362" i="18" s="1"/>
  <c r="G51" i="18"/>
  <c r="C162" i="18"/>
  <c r="D51" i="19"/>
  <c r="E51" i="19"/>
  <c r="F51" i="19"/>
  <c r="G51" i="19"/>
  <c r="C162" i="19"/>
  <c r="H162" i="19"/>
  <c r="D51" i="20"/>
  <c r="E51" i="20"/>
  <c r="F51" i="20"/>
  <c r="F312" i="20"/>
  <c r="F362" i="20" s="1"/>
  <c r="G51" i="20"/>
  <c r="C162" i="20"/>
  <c r="H162" i="20"/>
  <c r="D51" i="57"/>
  <c r="E51" i="57"/>
  <c r="E312" i="57"/>
  <c r="E362" i="57"/>
  <c r="F51" i="57"/>
  <c r="G51" i="57"/>
  <c r="C162" i="57"/>
  <c r="H162" i="57"/>
  <c r="D51" i="21"/>
  <c r="E51" i="21"/>
  <c r="F51" i="21"/>
  <c r="G51" i="21"/>
  <c r="G312" i="21"/>
  <c r="G362" i="21"/>
  <c r="C162" i="21"/>
  <c r="H162" i="21"/>
  <c r="D51" i="22"/>
  <c r="E51" i="22"/>
  <c r="E312" i="22"/>
  <c r="E362" i="22" s="1"/>
  <c r="F51" i="22"/>
  <c r="G51" i="22"/>
  <c r="C162" i="22"/>
  <c r="D51" i="62"/>
  <c r="E51" i="62"/>
  <c r="E312" i="62"/>
  <c r="E362" i="62"/>
  <c r="F51" i="62"/>
  <c r="G51" i="62"/>
  <c r="G312" i="62"/>
  <c r="G362" i="62" s="1"/>
  <c r="C162" i="62"/>
  <c r="D51" i="23"/>
  <c r="E51" i="23"/>
  <c r="F51" i="23"/>
  <c r="F312" i="23"/>
  <c r="F362" i="23" s="1"/>
  <c r="G51" i="23"/>
  <c r="C162" i="23"/>
  <c r="H162" i="23"/>
  <c r="D51" i="24"/>
  <c r="E51" i="24"/>
  <c r="F51" i="24"/>
  <c r="G51" i="24"/>
  <c r="C162" i="24"/>
  <c r="H162" i="24"/>
  <c r="D51" i="25"/>
  <c r="E51" i="25"/>
  <c r="F51" i="25"/>
  <c r="F312" i="25"/>
  <c r="F362" i="25" s="1"/>
  <c r="G51" i="25"/>
  <c r="C162" i="25"/>
  <c r="H162" i="25"/>
  <c r="D51" i="26"/>
  <c r="E51" i="26"/>
  <c r="F51" i="26"/>
  <c r="F312" i="26"/>
  <c r="F362" i="26"/>
  <c r="G51" i="26"/>
  <c r="G312" i="26"/>
  <c r="C162" i="26"/>
  <c r="I162" i="26" s="1"/>
  <c r="H162" i="26"/>
  <c r="D51" i="27"/>
  <c r="E51" i="27"/>
  <c r="F51" i="27"/>
  <c r="G51" i="27"/>
  <c r="C162" i="27"/>
  <c r="H162" i="27"/>
  <c r="D51" i="28"/>
  <c r="E51" i="28"/>
  <c r="F51" i="28"/>
  <c r="F312" i="28"/>
  <c r="F362" i="28" s="1"/>
  <c r="G51" i="28"/>
  <c r="C162" i="28"/>
  <c r="I162" i="28" s="1"/>
  <c r="H162" i="28"/>
  <c r="D51" i="29"/>
  <c r="E51" i="29"/>
  <c r="F51" i="29"/>
  <c r="G51" i="29"/>
  <c r="C162" i="29"/>
  <c r="H162" i="29"/>
  <c r="D51" i="30"/>
  <c r="E51" i="30"/>
  <c r="E312" i="30"/>
  <c r="E362" i="30"/>
  <c r="F51" i="30"/>
  <c r="F312" i="30"/>
  <c r="F362" i="30"/>
  <c r="G51" i="30"/>
  <c r="C162" i="30"/>
  <c r="H162" i="30"/>
  <c r="D51" i="31"/>
  <c r="E51" i="31"/>
  <c r="F51" i="31"/>
  <c r="G51" i="31"/>
  <c r="C162" i="31"/>
  <c r="H162" i="31"/>
  <c r="D51" i="32"/>
  <c r="D312" i="32"/>
  <c r="D362" i="32"/>
  <c r="E51" i="32"/>
  <c r="E312" i="32"/>
  <c r="E362" i="32" s="1"/>
  <c r="F51" i="32"/>
  <c r="F312" i="32"/>
  <c r="F362" i="32" s="1"/>
  <c r="G51" i="32"/>
  <c r="C162" i="32"/>
  <c r="I162" i="32" s="1"/>
  <c r="D51" i="59"/>
  <c r="D312" i="59"/>
  <c r="D362" i="59" s="1"/>
  <c r="E51" i="59"/>
  <c r="E312" i="59"/>
  <c r="E362" i="59" s="1"/>
  <c r="F51" i="59"/>
  <c r="G51" i="59"/>
  <c r="C162" i="59"/>
  <c r="D51" i="33"/>
  <c r="E51" i="33"/>
  <c r="F51" i="33"/>
  <c r="F312" i="33"/>
  <c r="F362" i="33" s="1"/>
  <c r="G51" i="33"/>
  <c r="G312" i="33"/>
  <c r="G362" i="33" s="1"/>
  <c r="C162" i="33"/>
  <c r="H162" i="33"/>
  <c r="D51" i="34"/>
  <c r="E51" i="34"/>
  <c r="E312" i="34"/>
  <c r="E362" i="34"/>
  <c r="F51" i="34"/>
  <c r="F312" i="34"/>
  <c r="F362" i="34"/>
  <c r="G51" i="34"/>
  <c r="C162" i="34"/>
  <c r="D51" i="35"/>
  <c r="E51" i="35"/>
  <c r="F51" i="35"/>
  <c r="F312" i="35"/>
  <c r="F362" i="35" s="1"/>
  <c r="G51" i="35"/>
  <c r="G312" i="35"/>
  <c r="G362" i="35" s="1"/>
  <c r="C162" i="35"/>
  <c r="D51" i="36"/>
  <c r="E51" i="36"/>
  <c r="F51" i="36"/>
  <c r="F312" i="36"/>
  <c r="F362" i="36" s="1"/>
  <c r="G51" i="36"/>
  <c r="G312" i="36"/>
  <c r="G362" i="36" s="1"/>
  <c r="C162" i="36"/>
  <c r="H162" i="36"/>
  <c r="I162" i="36" s="1"/>
  <c r="D51" i="37"/>
  <c r="E51" i="37"/>
  <c r="F51" i="37"/>
  <c r="G51" i="37"/>
  <c r="G312" i="37"/>
  <c r="G362" i="37" s="1"/>
  <c r="C162" i="37"/>
  <c r="H162" i="37"/>
  <c r="D51" i="38"/>
  <c r="E51" i="38"/>
  <c r="F51" i="38"/>
  <c r="F312" i="38"/>
  <c r="F362" i="38" s="1"/>
  <c r="G51" i="38"/>
  <c r="C162" i="38"/>
  <c r="H162" i="38"/>
  <c r="D51" i="39"/>
  <c r="E51" i="39"/>
  <c r="E312" i="39"/>
  <c r="E362" i="39" s="1"/>
  <c r="F51" i="39"/>
  <c r="G51" i="39"/>
  <c r="G312" i="39"/>
  <c r="G362" i="39" s="1"/>
  <c r="C162" i="39"/>
  <c r="H162" i="39"/>
  <c r="D51" i="40"/>
  <c r="E51" i="40"/>
  <c r="F51" i="40"/>
  <c r="F312" i="40"/>
  <c r="F362" i="40" s="1"/>
  <c r="G51" i="40"/>
  <c r="C162" i="40"/>
  <c r="H162" i="40"/>
  <c r="D51" i="41"/>
  <c r="E51" i="41"/>
  <c r="E312" i="41"/>
  <c r="E362" i="41" s="1"/>
  <c r="F51" i="41"/>
  <c r="G51" i="41"/>
  <c r="G312" i="41"/>
  <c r="G362" i="41" s="1"/>
  <c r="C162" i="41"/>
  <c r="H162" i="41"/>
  <c r="D39" i="6"/>
  <c r="D42" i="6"/>
  <c r="D48" i="6"/>
  <c r="D143" i="6"/>
  <c r="D42" i="9"/>
  <c r="D48" i="9"/>
  <c r="D143" i="9"/>
  <c r="D39" i="10"/>
  <c r="D300" i="10"/>
  <c r="D350" i="10" s="1"/>
  <c r="D42" i="10"/>
  <c r="D48" i="10"/>
  <c r="D309" i="10"/>
  <c r="D359" i="10" s="1"/>
  <c r="D143" i="10"/>
  <c r="D39" i="11"/>
  <c r="D300" i="11"/>
  <c r="D350" i="11" s="1"/>
  <c r="D42" i="11"/>
  <c r="D48" i="11"/>
  <c r="D143" i="11"/>
  <c r="D39" i="12"/>
  <c r="D300" i="12"/>
  <c r="D350" i="12"/>
  <c r="D42" i="12"/>
  <c r="D48" i="12"/>
  <c r="D143" i="12"/>
  <c r="D39" i="14"/>
  <c r="D42" i="14"/>
  <c r="D48" i="14"/>
  <c r="D309" i="14"/>
  <c r="D359" i="14" s="1"/>
  <c r="D143" i="14"/>
  <c r="D39" i="15"/>
  <c r="D300" i="15"/>
  <c r="D350" i="15" s="1"/>
  <c r="D42" i="15"/>
  <c r="D48" i="15"/>
  <c r="D143" i="15"/>
  <c r="D39" i="16"/>
  <c r="D300" i="16"/>
  <c r="D350" i="16" s="1"/>
  <c r="D42" i="16"/>
  <c r="D303" i="16"/>
  <c r="D353" i="16" s="1"/>
  <c r="D48" i="16"/>
  <c r="D143" i="16"/>
  <c r="D39" i="17"/>
  <c r="D300" i="17"/>
  <c r="D350" i="17" s="1"/>
  <c r="D42" i="17"/>
  <c r="D48" i="17"/>
  <c r="D143" i="17"/>
  <c r="D39" i="18"/>
  <c r="D300" i="18"/>
  <c r="D350" i="18" s="1"/>
  <c r="D42" i="18"/>
  <c r="D48" i="18"/>
  <c r="D143" i="18"/>
  <c r="D39" i="19"/>
  <c r="D300" i="19"/>
  <c r="D350" i="19" s="1"/>
  <c r="D42" i="19"/>
  <c r="D48" i="19"/>
  <c r="D143" i="19"/>
  <c r="D39" i="20"/>
  <c r="D42" i="20"/>
  <c r="D48" i="20"/>
  <c r="D309" i="20"/>
  <c r="D359" i="20" s="1"/>
  <c r="D143" i="20"/>
  <c r="D39" i="57"/>
  <c r="D300" i="57"/>
  <c r="D350" i="57"/>
  <c r="D42" i="57"/>
  <c r="D48" i="57"/>
  <c r="D143" i="57"/>
  <c r="D39" i="21"/>
  <c r="D42" i="21"/>
  <c r="D48" i="21"/>
  <c r="D143" i="21"/>
  <c r="D39" i="22"/>
  <c r="D42" i="22"/>
  <c r="D48" i="22"/>
  <c r="D143" i="22"/>
  <c r="D39" i="62"/>
  <c r="D300" i="62"/>
  <c r="D350" i="62" s="1"/>
  <c r="D42" i="62"/>
  <c r="D48" i="62"/>
  <c r="D143" i="62"/>
  <c r="D39" i="23"/>
  <c r="D42" i="23"/>
  <c r="D48" i="23"/>
  <c r="D143" i="23"/>
  <c r="D39" i="24"/>
  <c r="D300" i="24"/>
  <c r="D350" i="24"/>
  <c r="D42" i="24"/>
  <c r="D48" i="24"/>
  <c r="D309" i="24"/>
  <c r="D359" i="24"/>
  <c r="D143" i="24"/>
  <c r="D39" i="25"/>
  <c r="D42" i="25"/>
  <c r="D48" i="25"/>
  <c r="D143" i="25"/>
  <c r="D39" i="26"/>
  <c r="D42" i="26"/>
  <c r="D48" i="26"/>
  <c r="D143" i="26"/>
  <c r="D39" i="27"/>
  <c r="D300" i="27"/>
  <c r="D350" i="27" s="1"/>
  <c r="D42" i="27"/>
  <c r="D48" i="27"/>
  <c r="D309" i="27"/>
  <c r="D359" i="27" s="1"/>
  <c r="D143" i="27"/>
  <c r="D39" i="28"/>
  <c r="H350" i="28"/>
  <c r="D42" i="28"/>
  <c r="D48" i="28"/>
  <c r="D143" i="28"/>
  <c r="I143" i="28" s="1"/>
  <c r="D39" i="29"/>
  <c r="D300" i="29"/>
  <c r="D350" i="29"/>
  <c r="D42" i="29"/>
  <c r="D48" i="29"/>
  <c r="D143" i="29"/>
  <c r="D39" i="30"/>
  <c r="D42" i="30"/>
  <c r="D48" i="30"/>
  <c r="D309" i="30"/>
  <c r="D359" i="30"/>
  <c r="D143" i="30"/>
  <c r="D39" i="31"/>
  <c r="D42" i="31"/>
  <c r="D48" i="31"/>
  <c r="D143" i="31"/>
  <c r="D39" i="32"/>
  <c r="D300" i="32"/>
  <c r="D350" i="32" s="1"/>
  <c r="D42" i="32"/>
  <c r="D48" i="32"/>
  <c r="D143" i="32"/>
  <c r="D39" i="59"/>
  <c r="D300" i="59"/>
  <c r="D350" i="59" s="1"/>
  <c r="D42" i="59"/>
  <c r="D48" i="59"/>
  <c r="D143" i="59"/>
  <c r="D39" i="33"/>
  <c r="D300" i="33"/>
  <c r="D350" i="33" s="1"/>
  <c r="D42" i="33"/>
  <c r="D48" i="33"/>
  <c r="D143" i="33"/>
  <c r="D39" i="34"/>
  <c r="D42" i="34"/>
  <c r="D48" i="34"/>
  <c r="D143" i="34"/>
  <c r="D39" i="35"/>
  <c r="D300" i="35"/>
  <c r="D350" i="35" s="1"/>
  <c r="D42" i="35"/>
  <c r="D48" i="35"/>
  <c r="D309" i="35"/>
  <c r="D359" i="35" s="1"/>
  <c r="D143" i="35"/>
  <c r="D39" i="36"/>
  <c r="D300" i="36"/>
  <c r="D350" i="36" s="1"/>
  <c r="D42" i="36"/>
  <c r="D48" i="36"/>
  <c r="D143" i="36"/>
  <c r="D39" i="37"/>
  <c r="D42" i="37"/>
  <c r="D48" i="37"/>
  <c r="D143" i="37"/>
  <c r="D39" i="38"/>
  <c r="D42" i="38"/>
  <c r="D48" i="38"/>
  <c r="D143" i="38"/>
  <c r="D39" i="39"/>
  <c r="H39" i="39"/>
  <c r="D42" i="39"/>
  <c r="D48" i="39"/>
  <c r="D143" i="39"/>
  <c r="D39" i="40"/>
  <c r="D300" i="40"/>
  <c r="D350" i="40" s="1"/>
  <c r="D42" i="40"/>
  <c r="D303" i="40"/>
  <c r="D353" i="40" s="1"/>
  <c r="D48" i="40"/>
  <c r="D309" i="40"/>
  <c r="D359" i="40" s="1"/>
  <c r="D143" i="40"/>
  <c r="D39" i="41"/>
  <c r="D42" i="41"/>
  <c r="D48" i="41"/>
  <c r="D143" i="41"/>
  <c r="D144" i="6"/>
  <c r="D144" i="9"/>
  <c r="D144" i="10"/>
  <c r="D144" i="11"/>
  <c r="D144" i="12"/>
  <c r="D144" i="14"/>
  <c r="D144" i="15"/>
  <c r="D144" i="16"/>
  <c r="D144" i="17"/>
  <c r="D144" i="18"/>
  <c r="D144" i="19"/>
  <c r="D144" i="20"/>
  <c r="D144" i="57"/>
  <c r="D144" i="21"/>
  <c r="D144" i="22"/>
  <c r="D144" i="62"/>
  <c r="D144" i="23"/>
  <c r="D144" i="24"/>
  <c r="D144" i="25"/>
  <c r="D144" i="26"/>
  <c r="D144" i="27"/>
  <c r="D144" i="28"/>
  <c r="D144" i="29"/>
  <c r="D144" i="30"/>
  <c r="D144" i="31"/>
  <c r="D144" i="32"/>
  <c r="I144" i="32" s="1"/>
  <c r="D144" i="59"/>
  <c r="D144" i="33"/>
  <c r="D144" i="34"/>
  <c r="D144" i="35"/>
  <c r="D144" i="36"/>
  <c r="D144" i="37"/>
  <c r="D144" i="38"/>
  <c r="D144" i="39"/>
  <c r="D144" i="40"/>
  <c r="D144" i="41"/>
  <c r="D145" i="6"/>
  <c r="D145" i="9"/>
  <c r="D145" i="10"/>
  <c r="D145" i="11"/>
  <c r="D145" i="12"/>
  <c r="D145" i="14"/>
  <c r="D145" i="15"/>
  <c r="D145" i="16"/>
  <c r="D145" i="17"/>
  <c r="D145" i="18"/>
  <c r="D145" i="19"/>
  <c r="D145" i="20"/>
  <c r="D145" i="57"/>
  <c r="D145" i="21"/>
  <c r="D145" i="22"/>
  <c r="D145" i="62"/>
  <c r="D145" i="23"/>
  <c r="D145" i="24"/>
  <c r="D145" i="25"/>
  <c r="D145" i="26"/>
  <c r="D145" i="27"/>
  <c r="D145" i="28"/>
  <c r="D145" i="29"/>
  <c r="D145" i="30"/>
  <c r="D145" i="31"/>
  <c r="D145" i="32"/>
  <c r="D145" i="59"/>
  <c r="D145" i="33"/>
  <c r="D145" i="34"/>
  <c r="D145" i="35"/>
  <c r="D145" i="36"/>
  <c r="D145" i="37"/>
  <c r="D145" i="38"/>
  <c r="D145" i="39"/>
  <c r="D145" i="40"/>
  <c r="D145" i="41"/>
  <c r="D146" i="6"/>
  <c r="D146" i="9"/>
  <c r="D146" i="10"/>
  <c r="D146" i="11"/>
  <c r="D146" i="12"/>
  <c r="D146" i="14"/>
  <c r="D146" i="15"/>
  <c r="D146" i="16"/>
  <c r="D146" i="17"/>
  <c r="D146" i="18"/>
  <c r="D146" i="19"/>
  <c r="D146" i="20"/>
  <c r="D146" i="57"/>
  <c r="D146" i="21"/>
  <c r="D146" i="22"/>
  <c r="D146" i="62"/>
  <c r="D146" i="23"/>
  <c r="D146" i="24"/>
  <c r="D146" i="25"/>
  <c r="D146" i="26"/>
  <c r="D146" i="27"/>
  <c r="D146" i="28"/>
  <c r="D146" i="29"/>
  <c r="D146" i="30"/>
  <c r="D146" i="31"/>
  <c r="D146" i="32"/>
  <c r="D146" i="59"/>
  <c r="D146" i="33"/>
  <c r="D146" i="34"/>
  <c r="D146" i="35"/>
  <c r="D146" i="36"/>
  <c r="D146" i="37"/>
  <c r="D146" i="38"/>
  <c r="D146" i="39"/>
  <c r="D146" i="40"/>
  <c r="D146" i="41"/>
  <c r="D147" i="6"/>
  <c r="D147" i="9"/>
  <c r="D147" i="10"/>
  <c r="D147" i="11"/>
  <c r="D147" i="12"/>
  <c r="D147" i="14"/>
  <c r="D147" i="15"/>
  <c r="D147" i="16"/>
  <c r="D147" i="17"/>
  <c r="D147" i="18"/>
  <c r="D147" i="19"/>
  <c r="D147" i="20"/>
  <c r="D147" i="57"/>
  <c r="D147" i="21"/>
  <c r="D147" i="22"/>
  <c r="D147" i="62"/>
  <c r="D147" i="23"/>
  <c r="D147" i="24"/>
  <c r="D147" i="25"/>
  <c r="D147" i="26"/>
  <c r="D147" i="27"/>
  <c r="D147" i="28"/>
  <c r="D147" i="29"/>
  <c r="D147" i="30"/>
  <c r="D147" i="31"/>
  <c r="D147" i="32"/>
  <c r="D147" i="59"/>
  <c r="D147" i="33"/>
  <c r="D147" i="34"/>
  <c r="D147" i="35"/>
  <c r="D147" i="36"/>
  <c r="D147" i="37"/>
  <c r="D147" i="38"/>
  <c r="D147" i="39"/>
  <c r="D147" i="40"/>
  <c r="D147" i="41"/>
  <c r="D148" i="6"/>
  <c r="D148" i="9"/>
  <c r="D148" i="10"/>
  <c r="D148" i="11"/>
  <c r="D148" i="12"/>
  <c r="D148" i="14"/>
  <c r="D148" i="15"/>
  <c r="D148" i="16"/>
  <c r="D148" i="17"/>
  <c r="D148" i="18"/>
  <c r="D148" i="19"/>
  <c r="D148" i="20"/>
  <c r="D148" i="57"/>
  <c r="D148" i="21"/>
  <c r="D148" i="22"/>
  <c r="D148" i="62"/>
  <c r="D148" i="23"/>
  <c r="D148" i="24"/>
  <c r="D148" i="25"/>
  <c r="D148" i="26"/>
  <c r="D148" i="27"/>
  <c r="D148" i="28"/>
  <c r="D148" i="29"/>
  <c r="D148" i="30"/>
  <c r="D148" i="31"/>
  <c r="D148" i="32"/>
  <c r="D148" i="59"/>
  <c r="D148" i="33"/>
  <c r="D148" i="34"/>
  <c r="D148" i="35"/>
  <c r="D148" i="36"/>
  <c r="D148" i="37"/>
  <c r="D148" i="38"/>
  <c r="D148" i="39"/>
  <c r="D148" i="40"/>
  <c r="D148" i="41"/>
  <c r="D149" i="6"/>
  <c r="D149" i="9"/>
  <c r="D149" i="10"/>
  <c r="D149" i="11"/>
  <c r="D149" i="12"/>
  <c r="D149" i="14"/>
  <c r="D149" i="15"/>
  <c r="D149" i="16"/>
  <c r="D149" i="17"/>
  <c r="D149" i="18"/>
  <c r="D149" i="19"/>
  <c r="D149" i="20"/>
  <c r="D149" i="57"/>
  <c r="D149" i="21"/>
  <c r="D149" i="22"/>
  <c r="D149" i="62"/>
  <c r="D149" i="23"/>
  <c r="D149" i="24"/>
  <c r="D149" i="25"/>
  <c r="D149" i="26"/>
  <c r="D149" i="27"/>
  <c r="D149" i="28"/>
  <c r="D149" i="29"/>
  <c r="D149" i="30"/>
  <c r="D149" i="31"/>
  <c r="D149" i="32"/>
  <c r="D149" i="59"/>
  <c r="D149" i="33"/>
  <c r="D149" i="34"/>
  <c r="D149" i="35"/>
  <c r="D149" i="36"/>
  <c r="D149" i="37"/>
  <c r="D149" i="38"/>
  <c r="D149" i="39"/>
  <c r="D149" i="40"/>
  <c r="D149" i="41"/>
  <c r="D151" i="6"/>
  <c r="D151" i="9"/>
  <c r="D151" i="10"/>
  <c r="D151" i="11"/>
  <c r="D151" i="12"/>
  <c r="D151" i="14"/>
  <c r="D151" i="15"/>
  <c r="D151" i="16"/>
  <c r="D151" i="17"/>
  <c r="D151" i="18"/>
  <c r="D151" i="19"/>
  <c r="D151" i="20"/>
  <c r="D151" i="57"/>
  <c r="D151" i="21"/>
  <c r="D151" i="22"/>
  <c r="D151" i="62"/>
  <c r="D151" i="23"/>
  <c r="D151" i="24"/>
  <c r="D151" i="25"/>
  <c r="D151" i="26"/>
  <c r="D151" i="27"/>
  <c r="D151" i="28"/>
  <c r="D151" i="29"/>
  <c r="D151" i="30"/>
  <c r="D151" i="31"/>
  <c r="D151" i="32"/>
  <c r="I151" i="32" s="1"/>
  <c r="D151" i="59"/>
  <c r="D151" i="33"/>
  <c r="D151" i="34"/>
  <c r="D151" i="35"/>
  <c r="D151" i="36"/>
  <c r="D151" i="37"/>
  <c r="D151" i="38"/>
  <c r="D151" i="39"/>
  <c r="D151" i="40"/>
  <c r="D151" i="41"/>
  <c r="D152" i="6"/>
  <c r="D152" i="9"/>
  <c r="D152" i="10"/>
  <c r="D152" i="11"/>
  <c r="D152" i="12"/>
  <c r="D152" i="14"/>
  <c r="D152" i="15"/>
  <c r="D152" i="16"/>
  <c r="D152" i="17"/>
  <c r="D152" i="18"/>
  <c r="D152" i="19"/>
  <c r="D152" i="20"/>
  <c r="D152" i="57"/>
  <c r="D152" i="21"/>
  <c r="D152" i="22"/>
  <c r="D152" i="62"/>
  <c r="D152" i="23"/>
  <c r="D152" i="24"/>
  <c r="D152" i="25"/>
  <c r="D152" i="26"/>
  <c r="D152" i="27"/>
  <c r="D152" i="28"/>
  <c r="D152" i="29"/>
  <c r="D152" i="30"/>
  <c r="D152" i="31"/>
  <c r="D152" i="32"/>
  <c r="D152" i="59"/>
  <c r="D152" i="33"/>
  <c r="D152" i="34"/>
  <c r="D152" i="35"/>
  <c r="D152" i="36"/>
  <c r="D152" i="37"/>
  <c r="D152" i="38"/>
  <c r="D152" i="39"/>
  <c r="D152" i="40"/>
  <c r="D152" i="41"/>
  <c r="D154" i="6"/>
  <c r="D154" i="9"/>
  <c r="D154" i="10"/>
  <c r="D154" i="11"/>
  <c r="D154" i="12"/>
  <c r="D154" i="14"/>
  <c r="D154" i="15"/>
  <c r="D154" i="16"/>
  <c r="D154" i="17"/>
  <c r="D154" i="18"/>
  <c r="D154" i="19"/>
  <c r="D154" i="20"/>
  <c r="D154" i="57"/>
  <c r="D154" i="21"/>
  <c r="D154" i="22"/>
  <c r="D154" i="62"/>
  <c r="D154" i="23"/>
  <c r="D154" i="24"/>
  <c r="D154" i="25"/>
  <c r="D154" i="26"/>
  <c r="D154" i="27"/>
  <c r="D154" i="28"/>
  <c r="D154" i="29"/>
  <c r="D154" i="30"/>
  <c r="D154" i="31"/>
  <c r="D154" i="32"/>
  <c r="I154" i="32" s="1"/>
  <c r="D154" i="59"/>
  <c r="D154" i="33"/>
  <c r="D154" i="34"/>
  <c r="D154" i="35"/>
  <c r="D154" i="36"/>
  <c r="D154" i="37"/>
  <c r="D154" i="38"/>
  <c r="D154" i="39"/>
  <c r="D154" i="40"/>
  <c r="D154" i="41"/>
  <c r="D155" i="6"/>
  <c r="D155" i="9"/>
  <c r="D155" i="10"/>
  <c r="D155" i="11"/>
  <c r="D155" i="12"/>
  <c r="D155" i="14"/>
  <c r="D155" i="15"/>
  <c r="D155" i="16"/>
  <c r="D155" i="17"/>
  <c r="D155" i="18"/>
  <c r="D155" i="19"/>
  <c r="D155" i="20"/>
  <c r="D155" i="57"/>
  <c r="D155" i="21"/>
  <c r="D155" i="22"/>
  <c r="D155" i="62"/>
  <c r="D155" i="23"/>
  <c r="D155" i="24"/>
  <c r="D155" i="25"/>
  <c r="D155" i="26"/>
  <c r="D155" i="27"/>
  <c r="D155" i="28"/>
  <c r="D155" i="29"/>
  <c r="D155" i="30"/>
  <c r="D155" i="31"/>
  <c r="D155" i="32"/>
  <c r="D155" i="59"/>
  <c r="D155" i="33"/>
  <c r="D155" i="34"/>
  <c r="D155" i="35"/>
  <c r="D155" i="36"/>
  <c r="D155" i="37"/>
  <c r="D155" i="38"/>
  <c r="D155" i="39"/>
  <c r="D155" i="40"/>
  <c r="D155" i="41"/>
  <c r="D156" i="6"/>
  <c r="D156" i="9"/>
  <c r="D156" i="10"/>
  <c r="D156" i="11"/>
  <c r="D156" i="12"/>
  <c r="D156" i="14"/>
  <c r="D156" i="15"/>
  <c r="D156" i="16"/>
  <c r="D156" i="17"/>
  <c r="D156" i="18"/>
  <c r="D156" i="19"/>
  <c r="D156" i="20"/>
  <c r="D156" i="57"/>
  <c r="D156" i="21"/>
  <c r="D156" i="22"/>
  <c r="D156" i="62"/>
  <c r="D156" i="23"/>
  <c r="D156" i="24"/>
  <c r="D156" i="25"/>
  <c r="D156" i="26"/>
  <c r="D156" i="27"/>
  <c r="D156" i="28"/>
  <c r="D156" i="29"/>
  <c r="D156" i="30"/>
  <c r="D156" i="31"/>
  <c r="D156" i="32"/>
  <c r="D156" i="59"/>
  <c r="D156" i="33"/>
  <c r="D156" i="34"/>
  <c r="D156" i="35"/>
  <c r="D156" i="36"/>
  <c r="D156" i="37"/>
  <c r="D156" i="38"/>
  <c r="D156" i="39"/>
  <c r="D156" i="40"/>
  <c r="D156" i="41"/>
  <c r="D157" i="6"/>
  <c r="D157" i="9"/>
  <c r="D157" i="10"/>
  <c r="D157" i="11"/>
  <c r="D157" i="12"/>
  <c r="D157" i="14"/>
  <c r="D157" i="15"/>
  <c r="D157" i="16"/>
  <c r="D157" i="17"/>
  <c r="D157" i="18"/>
  <c r="D157" i="19"/>
  <c r="D157" i="20"/>
  <c r="D157" i="57"/>
  <c r="D157" i="21"/>
  <c r="D157" i="22"/>
  <c r="D157" i="62"/>
  <c r="D157" i="23"/>
  <c r="D157" i="24"/>
  <c r="D157" i="25"/>
  <c r="D157" i="26"/>
  <c r="D157" i="27"/>
  <c r="D157" i="28"/>
  <c r="D157" i="29"/>
  <c r="D157" i="30"/>
  <c r="D157" i="31"/>
  <c r="D157" i="32"/>
  <c r="I157" i="32" s="1"/>
  <c r="D157" i="59"/>
  <c r="D157" i="33"/>
  <c r="D157" i="34"/>
  <c r="D157" i="35"/>
  <c r="D157" i="36"/>
  <c r="D157" i="37"/>
  <c r="D157" i="38"/>
  <c r="D157" i="39"/>
  <c r="D157" i="40"/>
  <c r="D157" i="41"/>
  <c r="D158" i="6"/>
  <c r="D158" i="9"/>
  <c r="D158" i="10"/>
  <c r="D158" i="11"/>
  <c r="D158" i="12"/>
  <c r="D158" i="14"/>
  <c r="D158" i="15"/>
  <c r="D158" i="16"/>
  <c r="D158" i="17"/>
  <c r="D158" i="18"/>
  <c r="D158" i="19"/>
  <c r="D158" i="20"/>
  <c r="D158" i="57"/>
  <c r="D158" i="21"/>
  <c r="D158" i="22"/>
  <c r="D158" i="62"/>
  <c r="D158" i="23"/>
  <c r="D158" i="24"/>
  <c r="D158" i="25"/>
  <c r="D158" i="26"/>
  <c r="D158" i="27"/>
  <c r="D158" i="28"/>
  <c r="D158" i="29"/>
  <c r="D158" i="30"/>
  <c r="D158" i="31"/>
  <c r="D158" i="32"/>
  <c r="I158" i="32" s="1"/>
  <c r="D158" i="59"/>
  <c r="D158" i="33"/>
  <c r="D158" i="34"/>
  <c r="D158" i="35"/>
  <c r="D158" i="36"/>
  <c r="D158" i="37"/>
  <c r="D158" i="38"/>
  <c r="D158" i="39"/>
  <c r="D158" i="40"/>
  <c r="D158" i="41"/>
  <c r="D160" i="6"/>
  <c r="D160" i="9"/>
  <c r="D160" i="10"/>
  <c r="D160" i="11"/>
  <c r="D160" i="12"/>
  <c r="D160" i="14"/>
  <c r="D160" i="15"/>
  <c r="D160" i="16"/>
  <c r="D160" i="17"/>
  <c r="D160" i="18"/>
  <c r="D160" i="19"/>
  <c r="D160" i="20"/>
  <c r="D160" i="57"/>
  <c r="D160" i="21"/>
  <c r="D160" i="22"/>
  <c r="D160" i="62"/>
  <c r="D160" i="23"/>
  <c r="D160" i="24"/>
  <c r="D160" i="26"/>
  <c r="D160" i="27"/>
  <c r="D160" i="28"/>
  <c r="D160" i="29"/>
  <c r="D160" i="30"/>
  <c r="D160" i="31"/>
  <c r="D160" i="32"/>
  <c r="D160" i="59"/>
  <c r="D160" i="33"/>
  <c r="D160" i="34"/>
  <c r="D160" i="35"/>
  <c r="D160" i="36"/>
  <c r="D160" i="37"/>
  <c r="D160" i="38"/>
  <c r="D160" i="39"/>
  <c r="D160" i="40"/>
  <c r="D160" i="41"/>
  <c r="D161" i="6"/>
  <c r="D161" i="9"/>
  <c r="D161" i="10"/>
  <c r="D161" i="11"/>
  <c r="D161" i="12"/>
  <c r="D161" i="14"/>
  <c r="D161" i="15"/>
  <c r="D161" i="16"/>
  <c r="D161" i="17"/>
  <c r="D161" i="18"/>
  <c r="D161" i="19"/>
  <c r="D161" i="20"/>
  <c r="D161" i="57"/>
  <c r="D161" i="21"/>
  <c r="D161" i="22"/>
  <c r="D161" i="62"/>
  <c r="D161" i="23"/>
  <c r="D161" i="24"/>
  <c r="D161" i="25"/>
  <c r="D161" i="26"/>
  <c r="D161" i="27"/>
  <c r="D161" i="28"/>
  <c r="D161" i="29"/>
  <c r="D161" i="30"/>
  <c r="D161" i="31"/>
  <c r="D161" i="32"/>
  <c r="D161" i="59"/>
  <c r="D161" i="33"/>
  <c r="D161" i="34"/>
  <c r="D161" i="35"/>
  <c r="D161" i="36"/>
  <c r="D161" i="37"/>
  <c r="D161" i="38"/>
  <c r="D161" i="39"/>
  <c r="I161" i="39" s="1"/>
  <c r="D161" i="40"/>
  <c r="D161" i="41"/>
  <c r="D162" i="6"/>
  <c r="D162" i="9"/>
  <c r="D162" i="10"/>
  <c r="D162" i="11"/>
  <c r="D162" i="12"/>
  <c r="D162" i="14"/>
  <c r="D162" i="15"/>
  <c r="D162" i="16"/>
  <c r="D162" i="17"/>
  <c r="D162" i="18"/>
  <c r="D162" i="19"/>
  <c r="D162" i="20"/>
  <c r="D162" i="57"/>
  <c r="D162" i="21"/>
  <c r="D162" i="22"/>
  <c r="D162" i="62"/>
  <c r="D162" i="23"/>
  <c r="D162" i="24"/>
  <c r="D162" i="25"/>
  <c r="D162" i="26"/>
  <c r="D162" i="27"/>
  <c r="D162" i="28"/>
  <c r="D162" i="29"/>
  <c r="D162" i="30"/>
  <c r="D162" i="31"/>
  <c r="D162" i="32"/>
  <c r="D162" i="59"/>
  <c r="D162" i="33"/>
  <c r="D162" i="34"/>
  <c r="D162" i="35"/>
  <c r="D162" i="36"/>
  <c r="D162" i="37"/>
  <c r="D162" i="38"/>
  <c r="D187" i="38" s="1"/>
  <c r="D162" i="39"/>
  <c r="D162" i="40"/>
  <c r="D162" i="41"/>
  <c r="E39" i="6"/>
  <c r="E300" i="6"/>
  <c r="E350" i="6" s="1"/>
  <c r="E42" i="6"/>
  <c r="E48" i="6"/>
  <c r="E143" i="6"/>
  <c r="E39" i="9"/>
  <c r="E42" i="9"/>
  <c r="E48" i="9"/>
  <c r="E143" i="9"/>
  <c r="E39" i="10"/>
  <c r="E300" i="10"/>
  <c r="E350" i="10" s="1"/>
  <c r="E42" i="10"/>
  <c r="E48" i="10"/>
  <c r="E143" i="10"/>
  <c r="E39" i="11"/>
  <c r="E42" i="11"/>
  <c r="E48" i="11"/>
  <c r="E143" i="11"/>
  <c r="E39" i="12"/>
  <c r="E42" i="12"/>
  <c r="E48" i="12"/>
  <c r="E309" i="12"/>
  <c r="E359" i="12" s="1"/>
  <c r="E143" i="12"/>
  <c r="E39" i="14"/>
  <c r="E42" i="14"/>
  <c r="E303" i="14"/>
  <c r="E353" i="14"/>
  <c r="E48" i="14"/>
  <c r="E143" i="14"/>
  <c r="E39" i="15"/>
  <c r="E300" i="15"/>
  <c r="E350" i="15" s="1"/>
  <c r="E42" i="15"/>
  <c r="E48" i="15"/>
  <c r="E143" i="15"/>
  <c r="E39" i="16"/>
  <c r="E42" i="16"/>
  <c r="E48" i="16"/>
  <c r="E143" i="16"/>
  <c r="E39" i="17"/>
  <c r="E300" i="17"/>
  <c r="E350" i="17" s="1"/>
  <c r="E42" i="17"/>
  <c r="E48" i="17"/>
  <c r="E143" i="17"/>
  <c r="E39" i="18"/>
  <c r="E42" i="18"/>
  <c r="E48" i="18"/>
  <c r="E143" i="18"/>
  <c r="E39" i="19"/>
  <c r="E42" i="19"/>
  <c r="E48" i="19"/>
  <c r="E143" i="19"/>
  <c r="I143" i="19" s="1"/>
  <c r="E39" i="20"/>
  <c r="E300" i="20"/>
  <c r="E350" i="20"/>
  <c r="E42" i="20"/>
  <c r="E303" i="20"/>
  <c r="E353" i="20"/>
  <c r="E48" i="20"/>
  <c r="E143" i="20"/>
  <c r="E39" i="57"/>
  <c r="E300" i="57"/>
  <c r="E350" i="57"/>
  <c r="E42" i="57"/>
  <c r="E48" i="57"/>
  <c r="E143" i="57"/>
  <c r="E39" i="21"/>
  <c r="E42" i="21"/>
  <c r="E48" i="21"/>
  <c r="E143" i="21"/>
  <c r="E39" i="22"/>
  <c r="E42" i="22"/>
  <c r="E303" i="22"/>
  <c r="E353" i="22" s="1"/>
  <c r="E48" i="22"/>
  <c r="E143" i="22"/>
  <c r="E39" i="62"/>
  <c r="E300" i="62"/>
  <c r="E350" i="62" s="1"/>
  <c r="E42" i="62"/>
  <c r="E48" i="62"/>
  <c r="E143" i="62"/>
  <c r="E39" i="23"/>
  <c r="E42" i="23"/>
  <c r="E48" i="23"/>
  <c r="E309" i="23"/>
  <c r="E359" i="23" s="1"/>
  <c r="E143" i="23"/>
  <c r="E39" i="24"/>
  <c r="E300" i="24"/>
  <c r="E350" i="24"/>
  <c r="E42" i="24"/>
  <c r="E48" i="24"/>
  <c r="E143" i="24"/>
  <c r="E39" i="25"/>
  <c r="E300" i="25"/>
  <c r="E350" i="25"/>
  <c r="E42" i="25"/>
  <c r="E48" i="25"/>
  <c r="E143" i="25"/>
  <c r="E39" i="26"/>
  <c r="E42" i="26"/>
  <c r="E48" i="26"/>
  <c r="E143" i="26"/>
  <c r="E39" i="27"/>
  <c r="E42" i="27"/>
  <c r="E48" i="27"/>
  <c r="E143" i="27"/>
  <c r="E39" i="28"/>
  <c r="E42" i="28"/>
  <c r="E48" i="28"/>
  <c r="E143" i="28"/>
  <c r="E39" i="29"/>
  <c r="E42" i="29"/>
  <c r="E303" i="29"/>
  <c r="E353" i="29" s="1"/>
  <c r="E48" i="29"/>
  <c r="E143" i="29"/>
  <c r="E39" i="30"/>
  <c r="E42" i="30"/>
  <c r="E303" i="30"/>
  <c r="E353" i="30"/>
  <c r="E48" i="30"/>
  <c r="E143" i="30"/>
  <c r="E39" i="31"/>
  <c r="E42" i="31"/>
  <c r="E48" i="31"/>
  <c r="E143" i="31"/>
  <c r="E39" i="32"/>
  <c r="E42" i="32"/>
  <c r="E48" i="32"/>
  <c r="E143" i="32"/>
  <c r="E163" i="32" s="1"/>
  <c r="E39" i="59"/>
  <c r="E42" i="59"/>
  <c r="E303" i="59"/>
  <c r="E353" i="59" s="1"/>
  <c r="E48" i="59"/>
  <c r="E143" i="59"/>
  <c r="E39" i="33"/>
  <c r="E300" i="33"/>
  <c r="E350" i="33" s="1"/>
  <c r="E42" i="33"/>
  <c r="E48" i="33"/>
  <c r="E143" i="33"/>
  <c r="E39" i="34"/>
  <c r="E42" i="34"/>
  <c r="E48" i="34"/>
  <c r="E143" i="34"/>
  <c r="E39" i="35"/>
  <c r="E300" i="35"/>
  <c r="E350" i="35" s="1"/>
  <c r="E42" i="35"/>
  <c r="E303" i="35"/>
  <c r="E353" i="35"/>
  <c r="E48" i="35"/>
  <c r="E143" i="35"/>
  <c r="E39" i="36"/>
  <c r="E300" i="36"/>
  <c r="E350" i="36" s="1"/>
  <c r="E42" i="36"/>
  <c r="E48" i="36"/>
  <c r="E143" i="36"/>
  <c r="E39" i="37"/>
  <c r="E42" i="37"/>
  <c r="E48" i="37"/>
  <c r="E143" i="37"/>
  <c r="E39" i="38"/>
  <c r="E300" i="38"/>
  <c r="E350" i="38"/>
  <c r="E42" i="38"/>
  <c r="E303" i="38"/>
  <c r="E353" i="38"/>
  <c r="E48" i="38"/>
  <c r="E143" i="38"/>
  <c r="E39" i="39"/>
  <c r="E300" i="39"/>
  <c r="E350" i="39" s="1"/>
  <c r="E42" i="39"/>
  <c r="E48" i="39"/>
  <c r="E143" i="39"/>
  <c r="E39" i="40"/>
  <c r="E42" i="40"/>
  <c r="E48" i="40"/>
  <c r="E143" i="40"/>
  <c r="E39" i="41"/>
  <c r="E300" i="41"/>
  <c r="E350" i="41" s="1"/>
  <c r="E42" i="41"/>
  <c r="E303" i="41"/>
  <c r="E353" i="41"/>
  <c r="E48" i="41"/>
  <c r="E309" i="41"/>
  <c r="E359" i="41" s="1"/>
  <c r="E143" i="41"/>
  <c r="E144" i="6"/>
  <c r="E144" i="9"/>
  <c r="E144" i="10"/>
  <c r="E144" i="11"/>
  <c r="E144" i="12"/>
  <c r="E144" i="14"/>
  <c r="E144" i="15"/>
  <c r="E144" i="16"/>
  <c r="E144" i="17"/>
  <c r="E144" i="18"/>
  <c r="E144" i="19"/>
  <c r="E144" i="20"/>
  <c r="E144" i="57"/>
  <c r="E144" i="21"/>
  <c r="E144" i="22"/>
  <c r="E144" i="62"/>
  <c r="E144" i="23"/>
  <c r="E144" i="24"/>
  <c r="E144" i="25"/>
  <c r="E144" i="26"/>
  <c r="E144" i="27"/>
  <c r="E144" i="28"/>
  <c r="E144" i="29"/>
  <c r="E144" i="30"/>
  <c r="E144" i="31"/>
  <c r="E144" i="32"/>
  <c r="E144" i="59"/>
  <c r="E144" i="33"/>
  <c r="E144" i="34"/>
  <c r="E144" i="35"/>
  <c r="E144" i="36"/>
  <c r="E144" i="37"/>
  <c r="E144" i="38"/>
  <c r="E144" i="39"/>
  <c r="E144" i="40"/>
  <c r="E144" i="41"/>
  <c r="E145" i="6"/>
  <c r="E145" i="9"/>
  <c r="E145" i="10"/>
  <c r="E145" i="11"/>
  <c r="E145" i="12"/>
  <c r="E145" i="14"/>
  <c r="E145" i="15"/>
  <c r="E145" i="16"/>
  <c r="E145" i="17"/>
  <c r="E145" i="18"/>
  <c r="E145" i="19"/>
  <c r="E145" i="20"/>
  <c r="E145" i="57"/>
  <c r="E145" i="21"/>
  <c r="E145" i="22"/>
  <c r="E145" i="62"/>
  <c r="E145" i="23"/>
  <c r="E145" i="24"/>
  <c r="E145" i="25"/>
  <c r="E145" i="26"/>
  <c r="E145" i="27"/>
  <c r="E145" i="28"/>
  <c r="E145" i="29"/>
  <c r="E145" i="30"/>
  <c r="E145" i="31"/>
  <c r="E145" i="32"/>
  <c r="E145" i="59"/>
  <c r="E145" i="33"/>
  <c r="E145" i="34"/>
  <c r="E145" i="35"/>
  <c r="E145" i="36"/>
  <c r="E145" i="37"/>
  <c r="E145" i="38"/>
  <c r="E145" i="39"/>
  <c r="E145" i="40"/>
  <c r="E145" i="41"/>
  <c r="E146" i="6"/>
  <c r="E146" i="9"/>
  <c r="E146" i="10"/>
  <c r="E146" i="11"/>
  <c r="E146" i="12"/>
  <c r="E146" i="14"/>
  <c r="E146" i="15"/>
  <c r="E146" i="16"/>
  <c r="E146" i="17"/>
  <c r="E146" i="18"/>
  <c r="E146" i="19"/>
  <c r="E146" i="20"/>
  <c r="E146" i="57"/>
  <c r="E146" i="21"/>
  <c r="E146" i="22"/>
  <c r="I146" i="22" s="1"/>
  <c r="E146" i="62"/>
  <c r="E146" i="23"/>
  <c r="E146" i="24"/>
  <c r="E146" i="25"/>
  <c r="E146" i="26"/>
  <c r="E146" i="27"/>
  <c r="E146" i="28"/>
  <c r="E146" i="29"/>
  <c r="E146" i="30"/>
  <c r="E146" i="31"/>
  <c r="E146" i="32"/>
  <c r="E146" i="59"/>
  <c r="E146" i="33"/>
  <c r="E146" i="34"/>
  <c r="E146" i="35"/>
  <c r="E146" i="36"/>
  <c r="E146" i="37"/>
  <c r="E146" i="38"/>
  <c r="E146" i="39"/>
  <c r="E146" i="40"/>
  <c r="E146" i="41"/>
  <c r="E147" i="6"/>
  <c r="E147" i="9"/>
  <c r="E147" i="10"/>
  <c r="E147" i="11"/>
  <c r="E147" i="12"/>
  <c r="E147" i="14"/>
  <c r="E147" i="15"/>
  <c r="E147" i="16"/>
  <c r="E147" i="17"/>
  <c r="E147" i="18"/>
  <c r="E147" i="19"/>
  <c r="E147" i="20"/>
  <c r="E147" i="57"/>
  <c r="E147" i="21"/>
  <c r="E147" i="22"/>
  <c r="E147" i="62"/>
  <c r="E147" i="23"/>
  <c r="E147" i="24"/>
  <c r="E147" i="25"/>
  <c r="E147" i="26"/>
  <c r="E147" i="27"/>
  <c r="E147" i="28"/>
  <c r="E147" i="29"/>
  <c r="E147" i="30"/>
  <c r="E147" i="31"/>
  <c r="E147" i="32"/>
  <c r="E147" i="59"/>
  <c r="E147" i="33"/>
  <c r="E147" i="34"/>
  <c r="E147" i="35"/>
  <c r="E147" i="36"/>
  <c r="E147" i="37"/>
  <c r="E147" i="38"/>
  <c r="E147" i="39"/>
  <c r="E147" i="40"/>
  <c r="E147" i="41"/>
  <c r="E148" i="6"/>
  <c r="E148" i="9"/>
  <c r="E148" i="10"/>
  <c r="E148" i="11"/>
  <c r="E148" i="12"/>
  <c r="E148" i="14"/>
  <c r="E148" i="15"/>
  <c r="E148" i="16"/>
  <c r="E148" i="17"/>
  <c r="E148" i="18"/>
  <c r="E148" i="19"/>
  <c r="E148" i="20"/>
  <c r="E148" i="57"/>
  <c r="E148" i="21"/>
  <c r="E148" i="22"/>
  <c r="E148" i="62"/>
  <c r="E148" i="23"/>
  <c r="E148" i="24"/>
  <c r="E148" i="25"/>
  <c r="E148" i="26"/>
  <c r="E148" i="27"/>
  <c r="E148" i="28"/>
  <c r="E148" i="29"/>
  <c r="E148" i="30"/>
  <c r="E148" i="31"/>
  <c r="E148" i="32"/>
  <c r="E148" i="59"/>
  <c r="E148" i="33"/>
  <c r="E148" i="34"/>
  <c r="E148" i="35"/>
  <c r="E148" i="36"/>
  <c r="E148" i="37"/>
  <c r="E148" i="38"/>
  <c r="E148" i="39"/>
  <c r="E148" i="40"/>
  <c r="E148" i="41"/>
  <c r="E149" i="6"/>
  <c r="E149" i="9"/>
  <c r="E149" i="10"/>
  <c r="E149" i="11"/>
  <c r="E149" i="12"/>
  <c r="E149" i="14"/>
  <c r="E149" i="15"/>
  <c r="E149" i="16"/>
  <c r="E149" i="17"/>
  <c r="E149" i="18"/>
  <c r="E149" i="19"/>
  <c r="E149" i="20"/>
  <c r="E149" i="57"/>
  <c r="E149" i="21"/>
  <c r="E149" i="22"/>
  <c r="I149" i="22" s="1"/>
  <c r="E149" i="62"/>
  <c r="E149" i="23"/>
  <c r="E149" i="24"/>
  <c r="E149" i="25"/>
  <c r="E149" i="26"/>
  <c r="E149" i="27"/>
  <c r="E149" i="28"/>
  <c r="E149" i="29"/>
  <c r="E149" i="30"/>
  <c r="E149" i="31"/>
  <c r="E149" i="32"/>
  <c r="E149" i="59"/>
  <c r="E149" i="33"/>
  <c r="E149" i="34"/>
  <c r="E149" i="35"/>
  <c r="E149" i="36"/>
  <c r="E149" i="37"/>
  <c r="E149" i="38"/>
  <c r="E149" i="39"/>
  <c r="E149" i="40"/>
  <c r="E149" i="41"/>
  <c r="E151" i="6"/>
  <c r="E151" i="9"/>
  <c r="E151" i="10"/>
  <c r="E151" i="11"/>
  <c r="E151" i="12"/>
  <c r="E151" i="14"/>
  <c r="E151" i="15"/>
  <c r="E151" i="16"/>
  <c r="E151" i="17"/>
  <c r="E151" i="18"/>
  <c r="E151" i="19"/>
  <c r="E151" i="20"/>
  <c r="E151" i="57"/>
  <c r="E151" i="21"/>
  <c r="E151" i="22"/>
  <c r="E151" i="62"/>
  <c r="E151" i="23"/>
  <c r="E151" i="24"/>
  <c r="E151" i="25"/>
  <c r="E151" i="26"/>
  <c r="E151" i="27"/>
  <c r="E151" i="28"/>
  <c r="E151" i="29"/>
  <c r="E151" i="30"/>
  <c r="E151" i="31"/>
  <c r="E151" i="32"/>
  <c r="E151" i="59"/>
  <c r="E151" i="33"/>
  <c r="E151" i="34"/>
  <c r="E151" i="35"/>
  <c r="E151" i="36"/>
  <c r="E151" i="37"/>
  <c r="E151" i="38"/>
  <c r="E151" i="39"/>
  <c r="E151" i="40"/>
  <c r="E151" i="41"/>
  <c r="E152" i="6"/>
  <c r="E152" i="9"/>
  <c r="E152" i="10"/>
  <c r="E152" i="11"/>
  <c r="E152" i="12"/>
  <c r="E152" i="14"/>
  <c r="E152" i="15"/>
  <c r="E152" i="16"/>
  <c r="E152" i="17"/>
  <c r="E152" i="18"/>
  <c r="E152" i="19"/>
  <c r="E152" i="20"/>
  <c r="E152" i="57"/>
  <c r="E152" i="21"/>
  <c r="E152" i="22"/>
  <c r="E152" i="62"/>
  <c r="E152" i="23"/>
  <c r="E152" i="24"/>
  <c r="E152" i="25"/>
  <c r="E152" i="26"/>
  <c r="E152" i="27"/>
  <c r="E152" i="28"/>
  <c r="E152" i="29"/>
  <c r="E152" i="30"/>
  <c r="E152" i="31"/>
  <c r="E152" i="32"/>
  <c r="E152" i="59"/>
  <c r="E152" i="33"/>
  <c r="E152" i="34"/>
  <c r="E152" i="35"/>
  <c r="E152" i="36"/>
  <c r="E152" i="37"/>
  <c r="E152" i="38"/>
  <c r="E152" i="39"/>
  <c r="E152" i="40"/>
  <c r="E152" i="41"/>
  <c r="E156" i="6"/>
  <c r="E156" i="9"/>
  <c r="E156" i="10"/>
  <c r="E156" i="11"/>
  <c r="E156" i="12"/>
  <c r="E156" i="14"/>
  <c r="E156" i="15"/>
  <c r="E156" i="16"/>
  <c r="E156" i="17"/>
  <c r="E156" i="18"/>
  <c r="E156" i="19"/>
  <c r="E156" i="20"/>
  <c r="E156" i="57"/>
  <c r="E156" i="21"/>
  <c r="E156" i="22"/>
  <c r="E156" i="62"/>
  <c r="E156" i="23"/>
  <c r="E156" i="24"/>
  <c r="E156" i="25"/>
  <c r="E156" i="26"/>
  <c r="E156" i="27"/>
  <c r="E156" i="28"/>
  <c r="E156" i="29"/>
  <c r="E156" i="30"/>
  <c r="E156" i="31"/>
  <c r="E156" i="32"/>
  <c r="E156" i="59"/>
  <c r="E156" i="33"/>
  <c r="E156" i="34"/>
  <c r="E156" i="35"/>
  <c r="E156" i="36"/>
  <c r="E156" i="37"/>
  <c r="E156" i="38"/>
  <c r="E156" i="39"/>
  <c r="E156" i="40"/>
  <c r="E156" i="41"/>
  <c r="E157" i="6"/>
  <c r="E157" i="9"/>
  <c r="E157" i="10"/>
  <c r="E157" i="11"/>
  <c r="E157" i="12"/>
  <c r="E157" i="14"/>
  <c r="E157" i="15"/>
  <c r="E157" i="16"/>
  <c r="E157" i="17"/>
  <c r="E157" i="18"/>
  <c r="E157" i="19"/>
  <c r="E157" i="20"/>
  <c r="E157" i="57"/>
  <c r="E157" i="21"/>
  <c r="E157" i="22"/>
  <c r="E157" i="62"/>
  <c r="E157" i="23"/>
  <c r="E157" i="24"/>
  <c r="E157" i="25"/>
  <c r="E157" i="26"/>
  <c r="E157" i="27"/>
  <c r="E157" i="28"/>
  <c r="E157" i="29"/>
  <c r="E157" i="30"/>
  <c r="E157" i="31"/>
  <c r="E157" i="32"/>
  <c r="E157" i="59"/>
  <c r="E157" i="33"/>
  <c r="E157" i="34"/>
  <c r="E157" i="35"/>
  <c r="E157" i="36"/>
  <c r="E157" i="37"/>
  <c r="E157" i="38"/>
  <c r="E157" i="39"/>
  <c r="E157" i="40"/>
  <c r="E157" i="41"/>
  <c r="E158" i="6"/>
  <c r="E158" i="9"/>
  <c r="E158" i="10"/>
  <c r="E158" i="11"/>
  <c r="E158" i="12"/>
  <c r="E158" i="14"/>
  <c r="E158" i="15"/>
  <c r="E158" i="16"/>
  <c r="E158" i="17"/>
  <c r="E158" i="18"/>
  <c r="E158" i="19"/>
  <c r="E158" i="20"/>
  <c r="E158" i="57"/>
  <c r="E158" i="21"/>
  <c r="E158" i="22"/>
  <c r="E158" i="62"/>
  <c r="E158" i="23"/>
  <c r="E158" i="24"/>
  <c r="E158" i="25"/>
  <c r="E158" i="26"/>
  <c r="E158" i="27"/>
  <c r="E158" i="28"/>
  <c r="E158" i="29"/>
  <c r="E158" i="30"/>
  <c r="E158" i="31"/>
  <c r="E158" i="32"/>
  <c r="E158" i="59"/>
  <c r="E158" i="33"/>
  <c r="E158" i="34"/>
  <c r="E158" i="35"/>
  <c r="E158" i="36"/>
  <c r="E158" i="37"/>
  <c r="E158" i="38"/>
  <c r="E158" i="39"/>
  <c r="E158" i="40"/>
  <c r="E158" i="41"/>
  <c r="E161" i="6"/>
  <c r="E161" i="9"/>
  <c r="E161" i="10"/>
  <c r="E161" i="11"/>
  <c r="E161" i="12"/>
  <c r="E161" i="14"/>
  <c r="E161" i="15"/>
  <c r="E161" i="16"/>
  <c r="E161" i="17"/>
  <c r="E161" i="18"/>
  <c r="E161" i="19"/>
  <c r="E161" i="20"/>
  <c r="E161" i="57"/>
  <c r="E161" i="21"/>
  <c r="E161" i="22"/>
  <c r="E161" i="62"/>
  <c r="E161" i="23"/>
  <c r="E161" i="24"/>
  <c r="E161" i="25"/>
  <c r="E161" i="26"/>
  <c r="E161" i="27"/>
  <c r="E161" i="28"/>
  <c r="E161" i="29"/>
  <c r="E161" i="30"/>
  <c r="E161" i="31"/>
  <c r="E161" i="32"/>
  <c r="E161" i="59"/>
  <c r="E161" i="33"/>
  <c r="E161" i="34"/>
  <c r="E161" i="35"/>
  <c r="E161" i="36"/>
  <c r="E161" i="37"/>
  <c r="E161" i="38"/>
  <c r="E161" i="39"/>
  <c r="E161" i="40"/>
  <c r="E161" i="41"/>
  <c r="E162" i="6"/>
  <c r="E162" i="9"/>
  <c r="E162" i="10"/>
  <c r="E162" i="11"/>
  <c r="E162" i="12"/>
  <c r="E162" i="14"/>
  <c r="E162" i="15"/>
  <c r="E162" i="16"/>
  <c r="E162" i="17"/>
  <c r="E162" i="18"/>
  <c r="E162" i="19"/>
  <c r="E162" i="20"/>
  <c r="E162" i="57"/>
  <c r="E162" i="21"/>
  <c r="E162" i="22"/>
  <c r="I162" i="22" s="1"/>
  <c r="E162" i="62"/>
  <c r="E162" i="23"/>
  <c r="E162" i="24"/>
  <c r="E162" i="25"/>
  <c r="E162" i="26"/>
  <c r="E162" i="27"/>
  <c r="E162" i="28"/>
  <c r="E162" i="29"/>
  <c r="E162" i="30"/>
  <c r="E162" i="31"/>
  <c r="E162" i="32"/>
  <c r="E162" i="59"/>
  <c r="E162" i="33"/>
  <c r="E162" i="34"/>
  <c r="E162" i="35"/>
  <c r="E162" i="36"/>
  <c r="E162" i="37"/>
  <c r="E162" i="38"/>
  <c r="E162" i="39"/>
  <c r="E162" i="40"/>
  <c r="E162" i="41"/>
  <c r="F39" i="6"/>
  <c r="F42" i="6"/>
  <c r="F48" i="6"/>
  <c r="F143" i="6"/>
  <c r="I143" i="6" s="1"/>
  <c r="F39" i="9"/>
  <c r="F300" i="9"/>
  <c r="F350" i="9" s="1"/>
  <c r="F42" i="9"/>
  <c r="F48" i="9"/>
  <c r="F143" i="9"/>
  <c r="F39" i="10"/>
  <c r="F300" i="10"/>
  <c r="F350" i="10" s="1"/>
  <c r="F42" i="10"/>
  <c r="F48" i="10"/>
  <c r="F309" i="10"/>
  <c r="F359" i="10" s="1"/>
  <c r="F143" i="10"/>
  <c r="F39" i="11"/>
  <c r="F42" i="11"/>
  <c r="F48" i="11"/>
  <c r="F143" i="11"/>
  <c r="F39" i="12"/>
  <c r="F300" i="12"/>
  <c r="F350" i="12" s="1"/>
  <c r="F42" i="12"/>
  <c r="F48" i="12"/>
  <c r="F143" i="12"/>
  <c r="F39" i="14"/>
  <c r="F300" i="14"/>
  <c r="F350" i="14" s="1"/>
  <c r="F42" i="14"/>
  <c r="F48" i="14"/>
  <c r="F309" i="14"/>
  <c r="F359" i="14" s="1"/>
  <c r="F143" i="14"/>
  <c r="F39" i="15"/>
  <c r="F42" i="15"/>
  <c r="F48" i="15"/>
  <c r="F309" i="15"/>
  <c r="F359" i="15" s="1"/>
  <c r="F143" i="15"/>
  <c r="F39" i="16"/>
  <c r="F42" i="16"/>
  <c r="F48" i="16"/>
  <c r="F143" i="16"/>
  <c r="F39" i="17"/>
  <c r="F300" i="17"/>
  <c r="F350" i="17" s="1"/>
  <c r="F42" i="17"/>
  <c r="F48" i="17"/>
  <c r="F309" i="17"/>
  <c r="F359" i="17"/>
  <c r="F143" i="17"/>
  <c r="F39" i="18"/>
  <c r="F42" i="18"/>
  <c r="F303" i="18"/>
  <c r="F353" i="18" s="1"/>
  <c r="F48" i="18"/>
  <c r="H359" i="18"/>
  <c r="F143" i="18"/>
  <c r="F39" i="19"/>
  <c r="F42" i="19"/>
  <c r="F303" i="19"/>
  <c r="F353" i="19"/>
  <c r="F48" i="19"/>
  <c r="F309" i="19"/>
  <c r="F359" i="19" s="1"/>
  <c r="F143" i="19"/>
  <c r="F39" i="20"/>
  <c r="F42" i="20"/>
  <c r="F48" i="20"/>
  <c r="F143" i="20"/>
  <c r="F39" i="57"/>
  <c r="F42" i="57"/>
  <c r="F303" i="57"/>
  <c r="F353" i="57"/>
  <c r="F48" i="57"/>
  <c r="F309" i="57"/>
  <c r="F359" i="57"/>
  <c r="F143" i="57"/>
  <c r="F39" i="21"/>
  <c r="F300" i="21"/>
  <c r="F350" i="21"/>
  <c r="F42" i="21"/>
  <c r="F48" i="21"/>
  <c r="F309" i="21"/>
  <c r="F359" i="21"/>
  <c r="F143" i="21"/>
  <c r="F39" i="22"/>
  <c r="F300" i="22"/>
  <c r="F350" i="22" s="1"/>
  <c r="F42" i="22"/>
  <c r="F48" i="22"/>
  <c r="F309" i="22"/>
  <c r="F359" i="22" s="1"/>
  <c r="F143" i="22"/>
  <c r="F39" i="62"/>
  <c r="F42" i="62"/>
  <c r="F48" i="62"/>
  <c r="F309" i="62"/>
  <c r="F359" i="62"/>
  <c r="F143" i="62"/>
  <c r="F39" i="23"/>
  <c r="F300" i="23"/>
  <c r="F350" i="23" s="1"/>
  <c r="F42" i="23"/>
  <c r="F48" i="23"/>
  <c r="F143" i="23"/>
  <c r="F39" i="24"/>
  <c r="F42" i="24"/>
  <c r="F48" i="24"/>
  <c r="F309" i="24"/>
  <c r="F359" i="24"/>
  <c r="F143" i="24"/>
  <c r="F39" i="25"/>
  <c r="F42" i="25"/>
  <c r="F48" i="25"/>
  <c r="H48" i="25"/>
  <c r="H309" i="25"/>
  <c r="R23" i="48"/>
  <c r="F143" i="25"/>
  <c r="F39" i="26"/>
  <c r="F42" i="26"/>
  <c r="F48" i="26"/>
  <c r="F143" i="26"/>
  <c r="F39" i="27"/>
  <c r="F300" i="27"/>
  <c r="F350" i="27" s="1"/>
  <c r="F42" i="27"/>
  <c r="F48" i="27"/>
  <c r="F143" i="27"/>
  <c r="F39" i="28"/>
  <c r="F42" i="28"/>
  <c r="F303" i="28"/>
  <c r="F353" i="28"/>
  <c r="F48" i="28"/>
  <c r="F309" i="28"/>
  <c r="F359" i="28" s="1"/>
  <c r="F143" i="28"/>
  <c r="F39" i="29"/>
  <c r="F42" i="29"/>
  <c r="F48" i="29"/>
  <c r="F143" i="29"/>
  <c r="F39" i="30"/>
  <c r="F300" i="30"/>
  <c r="F350" i="30"/>
  <c r="F42" i="30"/>
  <c r="F48" i="30"/>
  <c r="F309" i="30"/>
  <c r="F359" i="30"/>
  <c r="F143" i="30"/>
  <c r="F39" i="31"/>
  <c r="F42" i="31"/>
  <c r="F303" i="31"/>
  <c r="F353" i="31"/>
  <c r="F48" i="31"/>
  <c r="F309" i="31"/>
  <c r="F359" i="31"/>
  <c r="F143" i="31"/>
  <c r="F39" i="32"/>
  <c r="F300" i="32"/>
  <c r="F350" i="32" s="1"/>
  <c r="F42" i="32"/>
  <c r="F48" i="32"/>
  <c r="F143" i="32"/>
  <c r="F39" i="59"/>
  <c r="F300" i="59"/>
  <c r="F350" i="59"/>
  <c r="F42" i="59"/>
  <c r="F48" i="59"/>
  <c r="F309" i="59"/>
  <c r="F359" i="59"/>
  <c r="F143" i="59"/>
  <c r="F39" i="33"/>
  <c r="F42" i="33"/>
  <c r="F48" i="33"/>
  <c r="F309" i="33"/>
  <c r="F359" i="33" s="1"/>
  <c r="F143" i="33"/>
  <c r="F39" i="34"/>
  <c r="F42" i="34"/>
  <c r="F48" i="34"/>
  <c r="F143" i="34"/>
  <c r="F39" i="35"/>
  <c r="F300" i="35"/>
  <c r="F350" i="35" s="1"/>
  <c r="F42" i="35"/>
  <c r="F48" i="35"/>
  <c r="F309" i="35"/>
  <c r="F359" i="35" s="1"/>
  <c r="F143" i="35"/>
  <c r="F39" i="36"/>
  <c r="F42" i="36"/>
  <c r="F48" i="36"/>
  <c r="F309" i="36"/>
  <c r="F359" i="36"/>
  <c r="F143" i="36"/>
  <c r="F39" i="37"/>
  <c r="F42" i="37"/>
  <c r="F48" i="37"/>
  <c r="F143" i="37"/>
  <c r="F39" i="38"/>
  <c r="F42" i="38"/>
  <c r="F48" i="38"/>
  <c r="F309" i="38"/>
  <c r="F359" i="38" s="1"/>
  <c r="F143" i="38"/>
  <c r="F39" i="39"/>
  <c r="F42" i="39"/>
  <c r="F48" i="39"/>
  <c r="F309" i="39"/>
  <c r="F359" i="39" s="1"/>
  <c r="F143" i="39"/>
  <c r="F39" i="40"/>
  <c r="F300" i="40"/>
  <c r="F350" i="40" s="1"/>
  <c r="F42" i="40"/>
  <c r="F48" i="40"/>
  <c r="F143" i="40"/>
  <c r="F39" i="41"/>
  <c r="F300" i="41"/>
  <c r="F350" i="41" s="1"/>
  <c r="F42" i="41"/>
  <c r="F48" i="41"/>
  <c r="F309" i="41"/>
  <c r="F359" i="41" s="1"/>
  <c r="F143" i="41"/>
  <c r="F144" i="6"/>
  <c r="F144" i="9"/>
  <c r="F144" i="10"/>
  <c r="F144" i="11"/>
  <c r="F144" i="12"/>
  <c r="F144" i="14"/>
  <c r="F144" i="15"/>
  <c r="F144" i="16"/>
  <c r="F144" i="17"/>
  <c r="F144" i="18"/>
  <c r="F144" i="19"/>
  <c r="F144" i="20"/>
  <c r="F144" i="57"/>
  <c r="F144" i="21"/>
  <c r="F144" i="22"/>
  <c r="F144" i="62"/>
  <c r="F144" i="23"/>
  <c r="F144" i="24"/>
  <c r="F144" i="25"/>
  <c r="F144" i="26"/>
  <c r="F144" i="27"/>
  <c r="F144" i="28"/>
  <c r="F144" i="29"/>
  <c r="F144" i="30"/>
  <c r="F144" i="31"/>
  <c r="F144" i="32"/>
  <c r="F144" i="59"/>
  <c r="F144" i="33"/>
  <c r="F144" i="34"/>
  <c r="F144" i="35"/>
  <c r="F144" i="36"/>
  <c r="F144" i="37"/>
  <c r="F144" i="38"/>
  <c r="F144" i="39"/>
  <c r="F144" i="40"/>
  <c r="F144" i="41"/>
  <c r="F145" i="6"/>
  <c r="F145" i="9"/>
  <c r="F145" i="10"/>
  <c r="F145" i="11"/>
  <c r="F145" i="12"/>
  <c r="F145" i="14"/>
  <c r="F145" i="15"/>
  <c r="F145" i="16"/>
  <c r="F145" i="17"/>
  <c r="F145" i="18"/>
  <c r="F145" i="19"/>
  <c r="F145" i="20"/>
  <c r="F145" i="57"/>
  <c r="F145" i="21"/>
  <c r="F145" i="22"/>
  <c r="F145" i="62"/>
  <c r="F145" i="23"/>
  <c r="F145" i="24"/>
  <c r="F145" i="25"/>
  <c r="F145" i="26"/>
  <c r="F145" i="27"/>
  <c r="F145" i="28"/>
  <c r="I145" i="28" s="1"/>
  <c r="F145" i="29"/>
  <c r="F145" i="30"/>
  <c r="F145" i="31"/>
  <c r="F145" i="32"/>
  <c r="F145" i="59"/>
  <c r="F145" i="33"/>
  <c r="F145" i="34"/>
  <c r="F145" i="35"/>
  <c r="F145" i="36"/>
  <c r="F145" i="37"/>
  <c r="I145" i="37" s="1"/>
  <c r="F145" i="38"/>
  <c r="F145" i="39"/>
  <c r="F145" i="40"/>
  <c r="F145" i="41"/>
  <c r="F146" i="6"/>
  <c r="F146" i="9"/>
  <c r="F146" i="10"/>
  <c r="F146" i="11"/>
  <c r="F146" i="12"/>
  <c r="I146" i="12" s="1"/>
  <c r="F146" i="14"/>
  <c r="F146" i="15"/>
  <c r="F146" i="16"/>
  <c r="F146" i="17"/>
  <c r="F146" i="18"/>
  <c r="F146" i="19"/>
  <c r="F146" i="20"/>
  <c r="F146" i="57"/>
  <c r="F146" i="21"/>
  <c r="F146" i="22"/>
  <c r="F146" i="62"/>
  <c r="F146" i="23"/>
  <c r="F146" i="24"/>
  <c r="F146" i="25"/>
  <c r="F146" i="26"/>
  <c r="F146" i="27"/>
  <c r="F146" i="28"/>
  <c r="F171" i="28" s="1"/>
  <c r="F146" i="29"/>
  <c r="F146" i="30"/>
  <c r="F146" i="31"/>
  <c r="F146" i="32"/>
  <c r="F146" i="59"/>
  <c r="F146" i="33"/>
  <c r="F146" i="34"/>
  <c r="F146" i="35"/>
  <c r="F146" i="36"/>
  <c r="F146" i="37"/>
  <c r="F146" i="38"/>
  <c r="F146" i="39"/>
  <c r="F146" i="40"/>
  <c r="F146" i="41"/>
  <c r="F147" i="6"/>
  <c r="F147" i="9"/>
  <c r="F147" i="10"/>
  <c r="F147" i="11"/>
  <c r="F147" i="12"/>
  <c r="F147" i="14"/>
  <c r="F147" i="15"/>
  <c r="F147" i="16"/>
  <c r="F147" i="17"/>
  <c r="F147" i="18"/>
  <c r="F147" i="19"/>
  <c r="F147" i="20"/>
  <c r="F147" i="57"/>
  <c r="F147" i="21"/>
  <c r="F147" i="22"/>
  <c r="F147" i="62"/>
  <c r="F147" i="23"/>
  <c r="F147" i="24"/>
  <c r="F147" i="25"/>
  <c r="F147" i="26"/>
  <c r="F147" i="27"/>
  <c r="F147" i="28"/>
  <c r="I147" i="28" s="1"/>
  <c r="F147" i="29"/>
  <c r="F147" i="30"/>
  <c r="F147" i="31"/>
  <c r="F147" i="32"/>
  <c r="F147" i="59"/>
  <c r="F147" i="33"/>
  <c r="F147" i="34"/>
  <c r="F147" i="35"/>
  <c r="F147" i="36"/>
  <c r="F147" i="37"/>
  <c r="F147" i="38"/>
  <c r="F147" i="39"/>
  <c r="F147" i="40"/>
  <c r="F147" i="41"/>
  <c r="F148" i="6"/>
  <c r="F148" i="9"/>
  <c r="F148" i="10"/>
  <c r="F148" i="11"/>
  <c r="F148" i="12"/>
  <c r="I148" i="12" s="1"/>
  <c r="F148" i="14"/>
  <c r="F148" i="15"/>
  <c r="F148" i="16"/>
  <c r="F148" i="17"/>
  <c r="I148" i="17" s="1"/>
  <c r="F148" i="18"/>
  <c r="F148" i="19"/>
  <c r="F148" i="20"/>
  <c r="F148" i="57"/>
  <c r="F148" i="21"/>
  <c r="F148" i="22"/>
  <c r="F148" i="62"/>
  <c r="F148" i="23"/>
  <c r="F148" i="24"/>
  <c r="F148" i="25"/>
  <c r="F148" i="26"/>
  <c r="F148" i="27"/>
  <c r="F148" i="28"/>
  <c r="F148" i="29"/>
  <c r="F148" i="30"/>
  <c r="F148" i="31"/>
  <c r="F148" i="32"/>
  <c r="F148" i="59"/>
  <c r="F148" i="33"/>
  <c r="F148" i="34"/>
  <c r="F148" i="35"/>
  <c r="F148" i="36"/>
  <c r="F148" i="37"/>
  <c r="I148" i="37" s="1"/>
  <c r="F148" i="38"/>
  <c r="F148" i="39"/>
  <c r="F148" i="40"/>
  <c r="F148" i="41"/>
  <c r="F149" i="6"/>
  <c r="F149" i="9"/>
  <c r="F149" i="10"/>
  <c r="F149" i="11"/>
  <c r="F149" i="12"/>
  <c r="I149" i="12" s="1"/>
  <c r="F149" i="14"/>
  <c r="F149" i="15"/>
  <c r="F149" i="16"/>
  <c r="F149" i="17"/>
  <c r="I149" i="17" s="1"/>
  <c r="F149" i="18"/>
  <c r="F149" i="19"/>
  <c r="F149" i="20"/>
  <c r="F149" i="57"/>
  <c r="F149" i="21"/>
  <c r="F149" i="22"/>
  <c r="F149" i="62"/>
  <c r="F149" i="23"/>
  <c r="F149" i="24"/>
  <c r="F149" i="25"/>
  <c r="F149" i="26"/>
  <c r="F149" i="27"/>
  <c r="F149" i="28"/>
  <c r="I149" i="28" s="1"/>
  <c r="F149" i="29"/>
  <c r="F149" i="30"/>
  <c r="F149" i="31"/>
  <c r="F149" i="32"/>
  <c r="F149" i="59"/>
  <c r="F149" i="33"/>
  <c r="F149" i="34"/>
  <c r="F149" i="35"/>
  <c r="F149" i="36"/>
  <c r="F149" i="37"/>
  <c r="F149" i="38"/>
  <c r="F149" i="39"/>
  <c r="F149" i="40"/>
  <c r="F149" i="41"/>
  <c r="F151" i="6"/>
  <c r="F151" i="9"/>
  <c r="F151" i="10"/>
  <c r="F151" i="11"/>
  <c r="F151" i="12"/>
  <c r="F151" i="14"/>
  <c r="F151" i="15"/>
  <c r="F151" i="16"/>
  <c r="F151" i="17"/>
  <c r="F151" i="18"/>
  <c r="F151" i="19"/>
  <c r="F151" i="20"/>
  <c r="F151" i="57"/>
  <c r="F151" i="21"/>
  <c r="F151" i="22"/>
  <c r="F151" i="62"/>
  <c r="F151" i="23"/>
  <c r="F151" i="24"/>
  <c r="F151" i="25"/>
  <c r="F151" i="26"/>
  <c r="F151" i="27"/>
  <c r="F151" i="28"/>
  <c r="F176" i="28" s="1"/>
  <c r="F151" i="29"/>
  <c r="F151" i="30"/>
  <c r="F151" i="31"/>
  <c r="F151" i="32"/>
  <c r="F151" i="59"/>
  <c r="F151" i="33"/>
  <c r="F151" i="34"/>
  <c r="F151" i="35"/>
  <c r="F151" i="36"/>
  <c r="F151" i="37"/>
  <c r="F151" i="38"/>
  <c r="F151" i="39"/>
  <c r="F151" i="40"/>
  <c r="F151" i="41"/>
  <c r="F152" i="6"/>
  <c r="F152" i="9"/>
  <c r="F152" i="10"/>
  <c r="F152" i="11"/>
  <c r="F152" i="12"/>
  <c r="F152" i="14"/>
  <c r="F152" i="15"/>
  <c r="F152" i="16"/>
  <c r="F152" i="17"/>
  <c r="I152" i="17" s="1"/>
  <c r="F152" i="18"/>
  <c r="F152" i="19"/>
  <c r="F152" i="20"/>
  <c r="F152" i="57"/>
  <c r="F152" i="21"/>
  <c r="F152" i="22"/>
  <c r="F152" i="62"/>
  <c r="F152" i="23"/>
  <c r="F152" i="24"/>
  <c r="F152" i="25"/>
  <c r="F152" i="26"/>
  <c r="F152" i="27"/>
  <c r="F152" i="28"/>
  <c r="I152" i="28" s="1"/>
  <c r="F152" i="29"/>
  <c r="F152" i="30"/>
  <c r="F152" i="31"/>
  <c r="F152" i="32"/>
  <c r="F152" i="59"/>
  <c r="F152" i="33"/>
  <c r="F152" i="34"/>
  <c r="F152" i="35"/>
  <c r="F152" i="36"/>
  <c r="F152" i="37"/>
  <c r="F152" i="38"/>
  <c r="F152" i="39"/>
  <c r="F152" i="40"/>
  <c r="F152" i="41"/>
  <c r="F156" i="6"/>
  <c r="F156" i="9"/>
  <c r="F156" i="10"/>
  <c r="F156" i="11"/>
  <c r="F156" i="12"/>
  <c r="I156" i="12" s="1"/>
  <c r="F156" i="14"/>
  <c r="F156" i="15"/>
  <c r="F156" i="16"/>
  <c r="F156" i="17"/>
  <c r="F156" i="18"/>
  <c r="F156" i="19"/>
  <c r="F156" i="20"/>
  <c r="F156" i="57"/>
  <c r="F156" i="21"/>
  <c r="F156" i="22"/>
  <c r="F156" i="62"/>
  <c r="F156" i="23"/>
  <c r="F156" i="24"/>
  <c r="F156" i="25"/>
  <c r="F156" i="26"/>
  <c r="F156" i="27"/>
  <c r="I156" i="27" s="1"/>
  <c r="F156" i="28"/>
  <c r="F156" i="29"/>
  <c r="F156" i="30"/>
  <c r="F156" i="31"/>
  <c r="F156" i="32"/>
  <c r="F156" i="59"/>
  <c r="F156" i="33"/>
  <c r="F156" i="34"/>
  <c r="F156" i="35"/>
  <c r="F156" i="36"/>
  <c r="F156" i="37"/>
  <c r="F156" i="38"/>
  <c r="F156" i="39"/>
  <c r="F156" i="40"/>
  <c r="F156" i="41"/>
  <c r="F157" i="6"/>
  <c r="F157" i="9"/>
  <c r="F157" i="10"/>
  <c r="F157" i="11"/>
  <c r="F157" i="12"/>
  <c r="F157" i="14"/>
  <c r="F157" i="15"/>
  <c r="F157" i="16"/>
  <c r="F157" i="17"/>
  <c r="F157" i="18"/>
  <c r="F157" i="19"/>
  <c r="F157" i="20"/>
  <c r="F157" i="57"/>
  <c r="F157" i="21"/>
  <c r="F157" i="22"/>
  <c r="F157" i="62"/>
  <c r="F157" i="23"/>
  <c r="F157" i="24"/>
  <c r="F157" i="25"/>
  <c r="F157" i="26"/>
  <c r="F157" i="27"/>
  <c r="F157" i="28"/>
  <c r="I157" i="28" s="1"/>
  <c r="F157" i="29"/>
  <c r="F157" i="30"/>
  <c r="F157" i="31"/>
  <c r="F157" i="32"/>
  <c r="F157" i="59"/>
  <c r="F157" i="33"/>
  <c r="F157" i="34"/>
  <c r="F157" i="35"/>
  <c r="F157" i="36"/>
  <c r="F157" i="37"/>
  <c r="F157" i="38"/>
  <c r="F157" i="39"/>
  <c r="F157" i="40"/>
  <c r="F157" i="41"/>
  <c r="F158" i="6"/>
  <c r="F158" i="9"/>
  <c r="F158" i="10"/>
  <c r="F158" i="11"/>
  <c r="F158" i="12"/>
  <c r="F158" i="14"/>
  <c r="F158" i="15"/>
  <c r="F158" i="16"/>
  <c r="F158" i="17"/>
  <c r="F158" i="18"/>
  <c r="F158" i="19"/>
  <c r="F158" i="20"/>
  <c r="F158" i="57"/>
  <c r="F158" i="21"/>
  <c r="F158" i="22"/>
  <c r="F158" i="62"/>
  <c r="F158" i="23"/>
  <c r="F158" i="24"/>
  <c r="F158" i="25"/>
  <c r="F158" i="26"/>
  <c r="F158" i="27"/>
  <c r="F158" i="28"/>
  <c r="F158" i="29"/>
  <c r="F158" i="30"/>
  <c r="F158" i="31"/>
  <c r="F158" i="32"/>
  <c r="F158" i="59"/>
  <c r="F158" i="33"/>
  <c r="F158" i="34"/>
  <c r="F158" i="35"/>
  <c r="F158" i="36"/>
  <c r="F158" i="37"/>
  <c r="F158" i="38"/>
  <c r="F158" i="39"/>
  <c r="F158" i="40"/>
  <c r="F158" i="41"/>
  <c r="F161" i="6"/>
  <c r="F161" i="9"/>
  <c r="F161" i="10"/>
  <c r="F161" i="11"/>
  <c r="F161" i="12"/>
  <c r="F161" i="14"/>
  <c r="F161" i="15"/>
  <c r="F161" i="16"/>
  <c r="F161" i="17"/>
  <c r="F161" i="18"/>
  <c r="F161" i="19"/>
  <c r="F161" i="20"/>
  <c r="F161" i="57"/>
  <c r="F161" i="21"/>
  <c r="F161" i="22"/>
  <c r="F161" i="62"/>
  <c r="F161" i="23"/>
  <c r="F161" i="24"/>
  <c r="F161" i="25"/>
  <c r="F161" i="26"/>
  <c r="F161" i="27"/>
  <c r="I161" i="27" s="1"/>
  <c r="F161" i="28"/>
  <c r="F161" i="29"/>
  <c r="F161" i="30"/>
  <c r="F161" i="31"/>
  <c r="F161" i="32"/>
  <c r="F161" i="59"/>
  <c r="F161" i="33"/>
  <c r="F161" i="34"/>
  <c r="F161" i="35"/>
  <c r="F161" i="36"/>
  <c r="F161" i="37"/>
  <c r="F161" i="38"/>
  <c r="F161" i="39"/>
  <c r="F161" i="40"/>
  <c r="F161" i="41"/>
  <c r="F162" i="6"/>
  <c r="F162" i="9"/>
  <c r="F162" i="10"/>
  <c r="F162" i="11"/>
  <c r="F162" i="12"/>
  <c r="F162" i="14"/>
  <c r="F162" i="15"/>
  <c r="F162" i="16"/>
  <c r="F162" i="17"/>
  <c r="F162" i="18"/>
  <c r="F162" i="19"/>
  <c r="F162" i="20"/>
  <c r="F162" i="57"/>
  <c r="F162" i="21"/>
  <c r="F162" i="22"/>
  <c r="F162" i="62"/>
  <c r="F162" i="23"/>
  <c r="F162" i="24"/>
  <c r="F162" i="25"/>
  <c r="F162" i="26"/>
  <c r="F162" i="27"/>
  <c r="F162" i="28"/>
  <c r="F187" i="28" s="1"/>
  <c r="F162" i="29"/>
  <c r="F162" i="30"/>
  <c r="F162" i="31"/>
  <c r="F162" i="32"/>
  <c r="F162" i="59"/>
  <c r="F162" i="33"/>
  <c r="F162" i="34"/>
  <c r="F162" i="35"/>
  <c r="F162" i="36"/>
  <c r="F162" i="37"/>
  <c r="F162" i="38"/>
  <c r="F162" i="39"/>
  <c r="F162" i="40"/>
  <c r="F162" i="41"/>
  <c r="G39" i="6"/>
  <c r="G39" i="9"/>
  <c r="G39" i="10"/>
  <c r="G300" i="10"/>
  <c r="G350" i="10" s="1"/>
  <c r="G39" i="11"/>
  <c r="G300" i="11"/>
  <c r="G350" i="11" s="1"/>
  <c r="G39" i="12"/>
  <c r="G300" i="12"/>
  <c r="G350" i="12" s="1"/>
  <c r="G39" i="14"/>
  <c r="G300" i="14"/>
  <c r="G350" i="14"/>
  <c r="G39" i="15"/>
  <c r="G39" i="16"/>
  <c r="G39" i="17"/>
  <c r="G39" i="18"/>
  <c r="G300" i="18"/>
  <c r="G350" i="18" s="1"/>
  <c r="G39" i="19"/>
  <c r="G300" i="19"/>
  <c r="G350" i="19" s="1"/>
  <c r="G39" i="20"/>
  <c r="G39" i="57"/>
  <c r="G300" i="57"/>
  <c r="G350" i="57"/>
  <c r="G39" i="21"/>
  <c r="G300" i="21"/>
  <c r="G350" i="21"/>
  <c r="G39" i="22"/>
  <c r="G300" i="22"/>
  <c r="G350" i="22" s="1"/>
  <c r="G39" i="62"/>
  <c r="G39" i="23"/>
  <c r="H39" i="23"/>
  <c r="G39" i="24"/>
  <c r="G39" i="25"/>
  <c r="G39" i="26"/>
  <c r="G300" i="26"/>
  <c r="G350" i="26" s="1"/>
  <c r="G39" i="27"/>
  <c r="G39" i="28"/>
  <c r="G300" i="28"/>
  <c r="G350" i="28" s="1"/>
  <c r="G39" i="29"/>
  <c r="G300" i="29"/>
  <c r="G350" i="29" s="1"/>
  <c r="G39" i="30"/>
  <c r="G39" i="31"/>
  <c r="G39" i="32"/>
  <c r="G300" i="32"/>
  <c r="G350" i="32" s="1"/>
  <c r="G39" i="59"/>
  <c r="G39" i="33"/>
  <c r="G39" i="34"/>
  <c r="H39" i="34"/>
  <c r="G39" i="35"/>
  <c r="G39" i="36"/>
  <c r="G300" i="36"/>
  <c r="G350" i="36" s="1"/>
  <c r="G39" i="37"/>
  <c r="G39" i="38"/>
  <c r="G39" i="39"/>
  <c r="G39" i="40"/>
  <c r="G300" i="40"/>
  <c r="G350" i="40" s="1"/>
  <c r="G39" i="41"/>
  <c r="G42" i="6"/>
  <c r="G48" i="6"/>
  <c r="G309" i="6"/>
  <c r="G359" i="6" s="1"/>
  <c r="G150" i="6"/>
  <c r="H123" i="6"/>
  <c r="G42" i="9"/>
  <c r="H42" i="9"/>
  <c r="H303" i="9"/>
  <c r="G48" i="9"/>
  <c r="G309" i="9"/>
  <c r="G359" i="9" s="1"/>
  <c r="G150" i="9"/>
  <c r="H150" i="9"/>
  <c r="G42" i="10"/>
  <c r="G48" i="10"/>
  <c r="G150" i="10"/>
  <c r="G42" i="11"/>
  <c r="G303" i="11"/>
  <c r="G353" i="11" s="1"/>
  <c r="G48" i="11"/>
  <c r="G150" i="11"/>
  <c r="G42" i="12"/>
  <c r="G303" i="12"/>
  <c r="G353" i="12" s="1"/>
  <c r="G48" i="12"/>
  <c r="G309" i="12"/>
  <c r="G359" i="12" s="1"/>
  <c r="G150" i="12"/>
  <c r="G42" i="14"/>
  <c r="G48" i="14"/>
  <c r="G309" i="14"/>
  <c r="G359" i="14" s="1"/>
  <c r="G150" i="14"/>
  <c r="G42" i="15"/>
  <c r="G48" i="15"/>
  <c r="G309" i="15"/>
  <c r="G359" i="15" s="1"/>
  <c r="G150" i="15"/>
  <c r="G42" i="16"/>
  <c r="G303" i="16"/>
  <c r="G353" i="16" s="1"/>
  <c r="G48" i="16"/>
  <c r="G150" i="16"/>
  <c r="G42" i="17"/>
  <c r="G48" i="17"/>
  <c r="G309" i="17"/>
  <c r="G359" i="17" s="1"/>
  <c r="G150" i="17"/>
  <c r="H150" i="17"/>
  <c r="G42" i="18"/>
  <c r="G48" i="18"/>
  <c r="G309" i="18"/>
  <c r="G359" i="18" s="1"/>
  <c r="G150" i="18"/>
  <c r="G42" i="19"/>
  <c r="G48" i="19"/>
  <c r="G150" i="19"/>
  <c r="G42" i="20"/>
  <c r="G48" i="20"/>
  <c r="G309" i="20"/>
  <c r="G359" i="20" s="1"/>
  <c r="G150" i="20"/>
  <c r="G42" i="57"/>
  <c r="G303" i="57"/>
  <c r="G353" i="57"/>
  <c r="G48" i="57"/>
  <c r="G150" i="57"/>
  <c r="G42" i="21"/>
  <c r="G303" i="21"/>
  <c r="G353" i="21"/>
  <c r="G48" i="21"/>
  <c r="G150" i="21"/>
  <c r="G42" i="22"/>
  <c r="G303" i="22"/>
  <c r="G353" i="22" s="1"/>
  <c r="G48" i="22"/>
  <c r="G150" i="22"/>
  <c r="G42" i="62"/>
  <c r="G303" i="62"/>
  <c r="G353" i="62" s="1"/>
  <c r="G48" i="62"/>
  <c r="G309" i="62"/>
  <c r="G359" i="62" s="1"/>
  <c r="G150" i="62"/>
  <c r="G42" i="23"/>
  <c r="G48" i="23"/>
  <c r="G309" i="23"/>
  <c r="G359" i="23" s="1"/>
  <c r="G150" i="23"/>
  <c r="G42" i="24"/>
  <c r="G303" i="24"/>
  <c r="G353" i="24"/>
  <c r="G48" i="24"/>
  <c r="G150" i="24"/>
  <c r="G42" i="25"/>
  <c r="G48" i="25"/>
  <c r="G309" i="25"/>
  <c r="G359" i="25" s="1"/>
  <c r="G150" i="25"/>
  <c r="G42" i="26"/>
  <c r="G48" i="26"/>
  <c r="G150" i="26"/>
  <c r="G42" i="27"/>
  <c r="G303" i="27"/>
  <c r="G353" i="27" s="1"/>
  <c r="G48" i="27"/>
  <c r="G150" i="27"/>
  <c r="H150" i="27"/>
  <c r="G42" i="28"/>
  <c r="G303" i="28"/>
  <c r="G353" i="28"/>
  <c r="G48" i="28"/>
  <c r="G309" i="28"/>
  <c r="G359" i="28"/>
  <c r="G150" i="28"/>
  <c r="G42" i="29"/>
  <c r="G48" i="29"/>
  <c r="G309" i="29"/>
  <c r="G359" i="29" s="1"/>
  <c r="G150" i="29"/>
  <c r="H123" i="29"/>
  <c r="G42" i="30"/>
  <c r="G48" i="30"/>
  <c r="G150" i="30"/>
  <c r="G42" i="31"/>
  <c r="G48" i="31"/>
  <c r="G150" i="31"/>
  <c r="H123" i="31"/>
  <c r="G42" i="32"/>
  <c r="G48" i="32"/>
  <c r="G150" i="32"/>
  <c r="G42" i="59"/>
  <c r="G48" i="59"/>
  <c r="G150" i="59"/>
  <c r="H150" i="59"/>
  <c r="G42" i="33"/>
  <c r="G48" i="33"/>
  <c r="G150" i="33"/>
  <c r="G42" i="34"/>
  <c r="G48" i="34"/>
  <c r="G150" i="34"/>
  <c r="H150" i="34"/>
  <c r="G42" i="35"/>
  <c r="G48" i="35"/>
  <c r="G150" i="35"/>
  <c r="H150" i="35"/>
  <c r="G42" i="36"/>
  <c r="G303" i="36"/>
  <c r="G353" i="36" s="1"/>
  <c r="G48" i="36"/>
  <c r="G150" i="36"/>
  <c r="G42" i="37"/>
  <c r="G303" i="37"/>
  <c r="G353" i="37" s="1"/>
  <c r="G48" i="37"/>
  <c r="G150" i="37"/>
  <c r="G42" i="38"/>
  <c r="G48" i="38"/>
  <c r="G309" i="38"/>
  <c r="G359" i="38" s="1"/>
  <c r="G150" i="38"/>
  <c r="G42" i="39"/>
  <c r="G48" i="39"/>
  <c r="G309" i="39"/>
  <c r="G359" i="39" s="1"/>
  <c r="G150" i="39"/>
  <c r="G42" i="40"/>
  <c r="G48" i="40"/>
  <c r="G150" i="40"/>
  <c r="G42" i="41"/>
  <c r="G48" i="41"/>
  <c r="G150" i="41"/>
  <c r="G153" i="6"/>
  <c r="H126" i="6"/>
  <c r="G153" i="9"/>
  <c r="G153" i="10"/>
  <c r="G153" i="11"/>
  <c r="G153" i="12"/>
  <c r="G153" i="14"/>
  <c r="G153" i="15"/>
  <c r="G153" i="16"/>
  <c r="G153" i="17"/>
  <c r="H153" i="17"/>
  <c r="G153" i="18"/>
  <c r="G153" i="19"/>
  <c r="G153" i="20"/>
  <c r="G153" i="57"/>
  <c r="G153" i="21"/>
  <c r="G153" i="22"/>
  <c r="G153" i="62"/>
  <c r="G153" i="23"/>
  <c r="G153" i="24"/>
  <c r="G153" i="25"/>
  <c r="G153" i="26"/>
  <c r="G153" i="27"/>
  <c r="G153" i="28"/>
  <c r="G153" i="29"/>
  <c r="G153" i="30"/>
  <c r="H126" i="30"/>
  <c r="G153" i="31"/>
  <c r="G153" i="32"/>
  <c r="G153" i="59"/>
  <c r="G153" i="33"/>
  <c r="G153" i="34"/>
  <c r="G153" i="35"/>
  <c r="H126" i="35"/>
  <c r="H153" i="35"/>
  <c r="G153" i="36"/>
  <c r="G153" i="37"/>
  <c r="G153" i="38"/>
  <c r="G153" i="39"/>
  <c r="G153" i="40"/>
  <c r="G153" i="41"/>
  <c r="G156" i="6"/>
  <c r="G156" i="9"/>
  <c r="G156" i="10"/>
  <c r="G156" i="11"/>
  <c r="G156" i="12"/>
  <c r="G156" i="14"/>
  <c r="G156" i="15"/>
  <c r="G156" i="16"/>
  <c r="G156" i="17"/>
  <c r="G156" i="18"/>
  <c r="G156" i="19"/>
  <c r="G156" i="20"/>
  <c r="G156" i="57"/>
  <c r="G156" i="21"/>
  <c r="G156" i="22"/>
  <c r="G156" i="62"/>
  <c r="G156" i="23"/>
  <c r="G156" i="24"/>
  <c r="G156" i="25"/>
  <c r="G156" i="26"/>
  <c r="G156" i="27"/>
  <c r="G156" i="28"/>
  <c r="G156" i="29"/>
  <c r="G156" i="30"/>
  <c r="G156" i="31"/>
  <c r="G156" i="32"/>
  <c r="G156" i="59"/>
  <c r="G156" i="33"/>
  <c r="G156" i="34"/>
  <c r="G156" i="35"/>
  <c r="G156" i="36"/>
  <c r="G156" i="37"/>
  <c r="G156" i="38"/>
  <c r="G156" i="39"/>
  <c r="G156" i="40"/>
  <c r="G156" i="41"/>
  <c r="G157" i="6"/>
  <c r="G157" i="9"/>
  <c r="G157" i="10"/>
  <c r="G157" i="11"/>
  <c r="G157" i="12"/>
  <c r="G157" i="14"/>
  <c r="G157" i="15"/>
  <c r="G157" i="16"/>
  <c r="G157" i="17"/>
  <c r="G157" i="18"/>
  <c r="G157" i="19"/>
  <c r="G157" i="20"/>
  <c r="G157" i="57"/>
  <c r="G157" i="21"/>
  <c r="G157" i="22"/>
  <c r="G157" i="62"/>
  <c r="G157" i="23"/>
  <c r="G157" i="24"/>
  <c r="G157" i="25"/>
  <c r="G157" i="26"/>
  <c r="G157" i="27"/>
  <c r="G157" i="28"/>
  <c r="G157" i="29"/>
  <c r="G157" i="30"/>
  <c r="G157" i="31"/>
  <c r="G157" i="32"/>
  <c r="G157" i="59"/>
  <c r="G182" i="59" s="1"/>
  <c r="G157" i="33"/>
  <c r="G157" i="34"/>
  <c r="G157" i="35"/>
  <c r="G157" i="36"/>
  <c r="G157" i="37"/>
  <c r="G157" i="38"/>
  <c r="G157" i="39"/>
  <c r="G157" i="40"/>
  <c r="G157" i="41"/>
  <c r="G159" i="6"/>
  <c r="G159" i="9"/>
  <c r="G159" i="10"/>
  <c r="G159" i="11"/>
  <c r="H132" i="11"/>
  <c r="G159" i="12"/>
  <c r="G159" i="14"/>
  <c r="G159" i="15"/>
  <c r="G159" i="16"/>
  <c r="G159" i="17"/>
  <c r="G159" i="18"/>
  <c r="H132" i="18"/>
  <c r="G159" i="19"/>
  <c r="G159" i="20"/>
  <c r="G159" i="57"/>
  <c r="G159" i="21"/>
  <c r="H132" i="21"/>
  <c r="G159" i="22"/>
  <c r="H132" i="22"/>
  <c r="G159" i="62"/>
  <c r="G159" i="23"/>
  <c r="G159" i="24"/>
  <c r="G159" i="25"/>
  <c r="G159" i="26"/>
  <c r="G159" i="27"/>
  <c r="H159" i="27"/>
  <c r="G159" i="28"/>
  <c r="G159" i="29"/>
  <c r="G159" i="30"/>
  <c r="G159" i="31"/>
  <c r="G159" i="32"/>
  <c r="G159" i="59"/>
  <c r="G159" i="33"/>
  <c r="G159" i="34"/>
  <c r="G159" i="35"/>
  <c r="G159" i="36"/>
  <c r="G159" i="37"/>
  <c r="H132" i="37"/>
  <c r="G159" i="38"/>
  <c r="G159" i="39"/>
  <c r="G159" i="40"/>
  <c r="G159" i="41"/>
  <c r="AV4" i="60"/>
  <c r="A1" i="46"/>
  <c r="K65" i="46"/>
  <c r="K62" i="46"/>
  <c r="N26" i="46"/>
  <c r="N25" i="46"/>
  <c r="N24" i="46"/>
  <c r="N23" i="46"/>
  <c r="N22" i="46"/>
  <c r="N21" i="46"/>
  <c r="N20" i="46"/>
  <c r="N19" i="46"/>
  <c r="N18" i="46"/>
  <c r="N17" i="46"/>
  <c r="N16" i="46"/>
  <c r="N15" i="46"/>
  <c r="N14" i="46"/>
  <c r="N13" i="46"/>
  <c r="N12" i="46"/>
  <c r="N11" i="46"/>
  <c r="N10" i="46"/>
  <c r="N9" i="46"/>
  <c r="N8" i="46"/>
  <c r="N7" i="46"/>
  <c r="N6" i="46"/>
  <c r="H13" i="24"/>
  <c r="H14" i="24"/>
  <c r="H86" i="24"/>
  <c r="C111" i="24"/>
  <c r="D111" i="24"/>
  <c r="E111" i="24"/>
  <c r="F111" i="24"/>
  <c r="G111" i="24"/>
  <c r="H111" i="24"/>
  <c r="Q114" i="60"/>
  <c r="R114" i="60"/>
  <c r="S114" i="60"/>
  <c r="T114" i="60"/>
  <c r="U114" i="60"/>
  <c r="U116" i="60" a="1"/>
  <c r="U116" i="60"/>
  <c r="T116" i="60" a="1"/>
  <c r="T116" i="60"/>
  <c r="S116" i="60" a="1"/>
  <c r="S116" i="60"/>
  <c r="AR116" i="60"/>
  <c r="R116" i="60" a="1"/>
  <c r="R116" i="60"/>
  <c r="R115" i="60" a="1"/>
  <c r="R115" i="60"/>
  <c r="S115" i="60" a="1"/>
  <c r="S115" i="60"/>
  <c r="T115" i="60" a="1"/>
  <c r="T115" i="60"/>
  <c r="U115" i="60" a="1"/>
  <c r="U115" i="60"/>
  <c r="X40" i="56"/>
  <c r="Y40" i="56"/>
  <c r="Z40" i="56"/>
  <c r="AA40" i="56"/>
  <c r="AB40" i="56"/>
  <c r="AC40" i="56"/>
  <c r="AD40" i="56"/>
  <c r="AE40" i="56"/>
  <c r="AF40" i="56"/>
  <c r="AG40" i="56"/>
  <c r="AH40" i="56"/>
  <c r="AI40" i="56"/>
  <c r="AJ40" i="56"/>
  <c r="AK40" i="56"/>
  <c r="AL40" i="56"/>
  <c r="AM40" i="56"/>
  <c r="AN40" i="56"/>
  <c r="AO40" i="56"/>
  <c r="AP40" i="56"/>
  <c r="AQ40" i="56"/>
  <c r="AR40" i="56"/>
  <c r="AS40" i="56"/>
  <c r="AT40" i="56"/>
  <c r="AU40" i="56"/>
  <c r="AV40" i="56"/>
  <c r="AW40" i="56"/>
  <c r="AX40" i="56"/>
  <c r="AY40" i="56"/>
  <c r="AZ40" i="56"/>
  <c r="BA40" i="56"/>
  <c r="BB40" i="56"/>
  <c r="BC40" i="56"/>
  <c r="BD40" i="56"/>
  <c r="BE40" i="56"/>
  <c r="BF40" i="56"/>
  <c r="BG40" i="56"/>
  <c r="BH40" i="56"/>
  <c r="BI40" i="56"/>
  <c r="BJ40" i="56"/>
  <c r="BK40" i="56"/>
  <c r="BL40" i="56"/>
  <c r="BM40" i="56"/>
  <c r="BN40" i="56"/>
  <c r="BO40" i="56"/>
  <c r="BP40" i="56"/>
  <c r="BQ40" i="56"/>
  <c r="BR40" i="56"/>
  <c r="BS40" i="56"/>
  <c r="BT40" i="56"/>
  <c r="BU40" i="56"/>
  <c r="BV40" i="56"/>
  <c r="BW40" i="56"/>
  <c r="BX40" i="56"/>
  <c r="BY40" i="56"/>
  <c r="BZ40" i="56"/>
  <c r="CA40" i="56"/>
  <c r="CB40" i="56"/>
  <c r="CC40" i="56"/>
  <c r="CD40" i="56"/>
  <c r="CE40" i="56"/>
  <c r="CF40" i="56"/>
  <c r="CG40" i="56"/>
  <c r="CH40" i="56"/>
  <c r="CI40" i="56"/>
  <c r="CJ40" i="56"/>
  <c r="CK40" i="56"/>
  <c r="CL40" i="56"/>
  <c r="CM40" i="56"/>
  <c r="CN40" i="56"/>
  <c r="CO40" i="56"/>
  <c r="CP40" i="56"/>
  <c r="CQ40" i="56"/>
  <c r="CR40" i="56"/>
  <c r="CS40" i="56"/>
  <c r="CT40" i="56"/>
  <c r="CU40" i="56"/>
  <c r="CV40" i="56"/>
  <c r="CW40" i="56"/>
  <c r="CX40" i="56"/>
  <c r="CY40" i="56"/>
  <c r="CZ40" i="56"/>
  <c r="DA40" i="56"/>
  <c r="DB40" i="56"/>
  <c r="DC40" i="56"/>
  <c r="DD40" i="56"/>
  <c r="DE40" i="56"/>
  <c r="DF40" i="56"/>
  <c r="DG40" i="56"/>
  <c r="DH40" i="56"/>
  <c r="DI40" i="56"/>
  <c r="DJ40" i="56"/>
  <c r="DK40" i="56"/>
  <c r="DL40" i="56"/>
  <c r="DM40" i="56"/>
  <c r="DN40" i="56"/>
  <c r="DO40" i="56"/>
  <c r="DP40" i="56"/>
  <c r="DQ40" i="56"/>
  <c r="DR40" i="56"/>
  <c r="DS40" i="56"/>
  <c r="DT40" i="56"/>
  <c r="DU40" i="56"/>
  <c r="DV40" i="56"/>
  <c r="DW40" i="56"/>
  <c r="DX40" i="56"/>
  <c r="DY40" i="56"/>
  <c r="DZ40" i="56"/>
  <c r="EA40" i="56"/>
  <c r="EB40" i="56"/>
  <c r="EC40" i="56"/>
  <c r="ED40" i="56"/>
  <c r="EE40" i="56"/>
  <c r="EF40" i="56"/>
  <c r="EG40" i="56"/>
  <c r="EH40" i="56"/>
  <c r="EI40" i="56"/>
  <c r="EJ40" i="56"/>
  <c r="EK40" i="56"/>
  <c r="EL40" i="56"/>
  <c r="EM40" i="56"/>
  <c r="EN40" i="56"/>
  <c r="EO40" i="56"/>
  <c r="EP40" i="56"/>
  <c r="EQ40" i="56"/>
  <c r="ER40" i="56"/>
  <c r="ES40" i="56"/>
  <c r="ET40" i="56"/>
  <c r="EU40" i="56"/>
  <c r="EV40" i="56"/>
  <c r="EW40" i="56"/>
  <c r="EX40" i="56"/>
  <c r="EY40" i="56"/>
  <c r="EZ40" i="56"/>
  <c r="FA40" i="56"/>
  <c r="FB40" i="56"/>
  <c r="FC40" i="56"/>
  <c r="FD40" i="56"/>
  <c r="FE40" i="56"/>
  <c r="FF40" i="56"/>
  <c r="FG40" i="56"/>
  <c r="FH40" i="56"/>
  <c r="FI40" i="56"/>
  <c r="FJ40" i="56"/>
  <c r="FK40" i="56"/>
  <c r="FL40" i="56"/>
  <c r="FM40" i="56"/>
  <c r="FN40" i="56"/>
  <c r="FO40" i="56"/>
  <c r="FP40" i="56"/>
  <c r="FQ40" i="56"/>
  <c r="FR40" i="56"/>
  <c r="FS40" i="56"/>
  <c r="FT40" i="56"/>
  <c r="FU40" i="56"/>
  <c r="FV40" i="56"/>
  <c r="FW40" i="56"/>
  <c r="FX40" i="56"/>
  <c r="FY40" i="56"/>
  <c r="FZ40" i="56"/>
  <c r="GA40" i="56"/>
  <c r="GB40" i="56"/>
  <c r="GC40" i="56"/>
  <c r="GD40" i="56"/>
  <c r="GE40" i="56"/>
  <c r="GF40" i="56"/>
  <c r="GG40" i="56"/>
  <c r="GH40" i="56"/>
  <c r="GI40" i="56"/>
  <c r="GJ40" i="56"/>
  <c r="GK40" i="56"/>
  <c r="GL40" i="56"/>
  <c r="GM40" i="56"/>
  <c r="GN40" i="56"/>
  <c r="GO40" i="56"/>
  <c r="GP40" i="56"/>
  <c r="GQ40" i="56"/>
  <c r="GR40" i="56"/>
  <c r="GS40" i="56"/>
  <c r="GT40" i="56"/>
  <c r="GU40" i="56"/>
  <c r="GV40" i="56"/>
  <c r="GW40" i="56"/>
  <c r="GX40" i="56"/>
  <c r="GY40" i="56"/>
  <c r="GZ40" i="56"/>
  <c r="HA40" i="56"/>
  <c r="HB40" i="56"/>
  <c r="HC40" i="56"/>
  <c r="HD40" i="56"/>
  <c r="HE40" i="56"/>
  <c r="HF40" i="56"/>
  <c r="HG40" i="56"/>
  <c r="HH40" i="56"/>
  <c r="HI40" i="56"/>
  <c r="HJ40" i="56"/>
  <c r="HK40" i="56"/>
  <c r="HL40" i="56"/>
  <c r="HM40" i="56"/>
  <c r="HN40" i="56"/>
  <c r="W40" i="56"/>
  <c r="C297" i="6"/>
  <c r="C347" i="6" s="1"/>
  <c r="C304" i="6"/>
  <c r="C354" i="6" s="1"/>
  <c r="H96" i="15"/>
  <c r="H105" i="15"/>
  <c r="H108" i="15"/>
  <c r="D301" i="15"/>
  <c r="D351" i="15" s="1"/>
  <c r="F301" i="15"/>
  <c r="F351" i="15" s="1"/>
  <c r="C304" i="15"/>
  <c r="C354" i="15"/>
  <c r="H109" i="17"/>
  <c r="C303" i="17"/>
  <c r="C353" i="17"/>
  <c r="C312" i="17"/>
  <c r="C362" i="17" s="1"/>
  <c r="C310" i="18"/>
  <c r="C360" i="18" s="1"/>
  <c r="H100" i="19"/>
  <c r="G293" i="19"/>
  <c r="G343" i="19"/>
  <c r="C310" i="19"/>
  <c r="C360" i="19" s="1"/>
  <c r="H95" i="20"/>
  <c r="H103" i="20"/>
  <c r="G293" i="20"/>
  <c r="G343" i="20" s="1"/>
  <c r="C300" i="20"/>
  <c r="C350" i="20"/>
  <c r="C309" i="20"/>
  <c r="C359" i="20"/>
  <c r="H91" i="57"/>
  <c r="H99" i="57"/>
  <c r="H107" i="57"/>
  <c r="H147" i="57"/>
  <c r="H149" i="57"/>
  <c r="H150" i="57"/>
  <c r="H152" i="57"/>
  <c r="H153" i="57"/>
  <c r="H154" i="57"/>
  <c r="H155" i="57"/>
  <c r="H157" i="57"/>
  <c r="H159" i="57"/>
  <c r="H163" i="57"/>
  <c r="F293" i="57"/>
  <c r="F343" i="57"/>
  <c r="C299" i="57"/>
  <c r="C349" i="57"/>
  <c r="C307" i="21"/>
  <c r="C357" i="21"/>
  <c r="C301" i="62"/>
  <c r="C351" i="62" s="1"/>
  <c r="C302" i="62"/>
  <c r="C352" i="62" s="1"/>
  <c r="C309" i="62"/>
  <c r="C359" i="62" s="1"/>
  <c r="H147" i="23"/>
  <c r="H150" i="23"/>
  <c r="H152" i="23"/>
  <c r="H153" i="23"/>
  <c r="H154" i="23"/>
  <c r="H155" i="23"/>
  <c r="H157" i="23"/>
  <c r="H159" i="23"/>
  <c r="C304" i="24"/>
  <c r="C354" i="24"/>
  <c r="C111" i="25"/>
  <c r="H96" i="25"/>
  <c r="H100" i="25"/>
  <c r="H104" i="25"/>
  <c r="H108" i="25"/>
  <c r="D111" i="25"/>
  <c r="E111" i="25"/>
  <c r="C303" i="25"/>
  <c r="C353" i="25"/>
  <c r="G143" i="26"/>
  <c r="I143" i="26"/>
  <c r="G143" i="27"/>
  <c r="I143" i="27"/>
  <c r="G293" i="27"/>
  <c r="G343" i="27" s="1"/>
  <c r="C303" i="27"/>
  <c r="C353" i="27" s="1"/>
  <c r="G293" i="28"/>
  <c r="G343" i="28" s="1"/>
  <c r="C300" i="28"/>
  <c r="C350" i="28" s="1"/>
  <c r="C303" i="29"/>
  <c r="C353" i="29" s="1"/>
  <c r="F293" i="30"/>
  <c r="F343" i="30"/>
  <c r="G293" i="30"/>
  <c r="G343" i="30"/>
  <c r="C300" i="30"/>
  <c r="C350" i="30"/>
  <c r="G293" i="31"/>
  <c r="G343" i="31"/>
  <c r="C307" i="31"/>
  <c r="C357" i="31"/>
  <c r="C309" i="31"/>
  <c r="C359" i="31"/>
  <c r="G143" i="32"/>
  <c r="C305" i="59"/>
  <c r="C355" i="59" s="1"/>
  <c r="H98" i="35"/>
  <c r="H102" i="35"/>
  <c r="E111" i="35"/>
  <c r="F111" i="35"/>
  <c r="C303" i="35"/>
  <c r="C353" i="35" s="1"/>
  <c r="C304" i="35"/>
  <c r="C354" i="35"/>
  <c r="C303" i="36"/>
  <c r="C353" i="36" s="1"/>
  <c r="H98" i="38"/>
  <c r="H95" i="38"/>
  <c r="G111" i="38"/>
  <c r="G143" i="38"/>
  <c r="I143" i="38"/>
  <c r="C309" i="39"/>
  <c r="C359" i="39" s="1"/>
  <c r="G293" i="41"/>
  <c r="G343" i="41" s="1"/>
  <c r="H94" i="9"/>
  <c r="H102" i="9"/>
  <c r="H110" i="9"/>
  <c r="F111" i="9"/>
  <c r="C297" i="9"/>
  <c r="C347" i="9"/>
  <c r="H109" i="10"/>
  <c r="H103" i="11"/>
  <c r="H107" i="11"/>
  <c r="H105" i="11"/>
  <c r="C300" i="11"/>
  <c r="C350" i="11" s="1"/>
  <c r="C309" i="11"/>
  <c r="C359" i="11" s="1"/>
  <c r="H100" i="12"/>
  <c r="H108" i="12"/>
  <c r="C309" i="12"/>
  <c r="C359" i="12" s="1"/>
  <c r="G294" i="15"/>
  <c r="G344" i="15" s="1"/>
  <c r="F294" i="20"/>
  <c r="F344" i="20"/>
  <c r="F294" i="30"/>
  <c r="F344" i="30"/>
  <c r="F294" i="59"/>
  <c r="F344" i="59" s="1"/>
  <c r="G294" i="38"/>
  <c r="G344" i="38" s="1"/>
  <c r="G294" i="41"/>
  <c r="G344" i="41" s="1"/>
  <c r="G294" i="6"/>
  <c r="G344" i="6" s="1"/>
  <c r="G294" i="12"/>
  <c r="G344" i="12" s="1"/>
  <c r="G144" i="14"/>
  <c r="I144" i="14"/>
  <c r="G295" i="17"/>
  <c r="G345" i="17" s="1"/>
  <c r="G295" i="19"/>
  <c r="G345" i="19" s="1"/>
  <c r="G295" i="20"/>
  <c r="G345" i="20"/>
  <c r="F295" i="57"/>
  <c r="F345" i="57"/>
  <c r="H149" i="21"/>
  <c r="H150" i="21"/>
  <c r="H152" i="21"/>
  <c r="H153" i="21"/>
  <c r="H154" i="21"/>
  <c r="H155" i="21"/>
  <c r="H157" i="21"/>
  <c r="H159" i="21"/>
  <c r="H163" i="21"/>
  <c r="E295" i="62"/>
  <c r="E345" i="62"/>
  <c r="G295" i="62"/>
  <c r="G345" i="62"/>
  <c r="F295" i="23"/>
  <c r="F345" i="23" s="1"/>
  <c r="H150" i="25"/>
  <c r="H163" i="25" s="1"/>
  <c r="H153" i="25"/>
  <c r="H155" i="25"/>
  <c r="H157" i="25"/>
  <c r="H159" i="25"/>
  <c r="H160" i="25"/>
  <c r="G295" i="25"/>
  <c r="G345" i="25"/>
  <c r="G145" i="27"/>
  <c r="I145" i="27"/>
  <c r="G295" i="27"/>
  <c r="G345" i="27" s="1"/>
  <c r="G295" i="31"/>
  <c r="G345" i="31"/>
  <c r="E295" i="59"/>
  <c r="E345" i="59" s="1"/>
  <c r="E295" i="34"/>
  <c r="E345" i="34" s="1"/>
  <c r="F295" i="34"/>
  <c r="F345" i="34" s="1"/>
  <c r="G295" i="34"/>
  <c r="G345" i="34" s="1"/>
  <c r="H154" i="35"/>
  <c r="H155" i="35"/>
  <c r="H157" i="35"/>
  <c r="H159" i="35"/>
  <c r="H162" i="35"/>
  <c r="F295" i="38"/>
  <c r="F345" i="38" s="1"/>
  <c r="F295" i="12"/>
  <c r="F345" i="12" s="1"/>
  <c r="G296" i="17"/>
  <c r="G346" i="17" s="1"/>
  <c r="H146" i="18"/>
  <c r="F296" i="57"/>
  <c r="F346" i="57"/>
  <c r="F296" i="23"/>
  <c r="F346" i="23" s="1"/>
  <c r="G296" i="32"/>
  <c r="G346" i="32"/>
  <c r="G146" i="40"/>
  <c r="G296" i="12"/>
  <c r="G346" i="12" s="1"/>
  <c r="F296" i="14"/>
  <c r="F346" i="14" s="1"/>
  <c r="G147" i="15"/>
  <c r="I147" i="15"/>
  <c r="G297" i="17"/>
  <c r="G347" i="17" s="1"/>
  <c r="G297" i="18"/>
  <c r="G347" i="18" s="1"/>
  <c r="F297" i="57"/>
  <c r="F347" i="57"/>
  <c r="G297" i="57"/>
  <c r="G347" i="57"/>
  <c r="H147" i="62"/>
  <c r="D297" i="62"/>
  <c r="D347" i="62" s="1"/>
  <c r="E297" i="62"/>
  <c r="E347" i="62" s="1"/>
  <c r="G297" i="62"/>
  <c r="G347" i="62" s="1"/>
  <c r="G297" i="23"/>
  <c r="G347" i="23" s="1"/>
  <c r="H147" i="26"/>
  <c r="D297" i="26"/>
  <c r="D347" i="26"/>
  <c r="E297" i="26"/>
  <c r="E347" i="26"/>
  <c r="G147" i="27"/>
  <c r="H147" i="27"/>
  <c r="I147" i="27"/>
  <c r="H147" i="59"/>
  <c r="D297" i="34"/>
  <c r="D347" i="34" s="1"/>
  <c r="G297" i="35"/>
  <c r="G347" i="35" s="1"/>
  <c r="F297" i="36"/>
  <c r="F347" i="36"/>
  <c r="G297" i="36"/>
  <c r="G347" i="36" s="1"/>
  <c r="F297" i="39"/>
  <c r="F347" i="39" s="1"/>
  <c r="G297" i="40"/>
  <c r="G347" i="40" s="1"/>
  <c r="C150" i="41"/>
  <c r="C153" i="41"/>
  <c r="C159" i="41"/>
  <c r="D297" i="6"/>
  <c r="D347" i="6"/>
  <c r="G297" i="6"/>
  <c r="G347" i="6" s="1"/>
  <c r="E297" i="11"/>
  <c r="E347" i="11" s="1"/>
  <c r="G297" i="11"/>
  <c r="G347" i="11" s="1"/>
  <c r="G297" i="12"/>
  <c r="G347" i="12" s="1"/>
  <c r="F298" i="16"/>
  <c r="F348" i="16"/>
  <c r="G298" i="16"/>
  <c r="G348" i="16" s="1"/>
  <c r="G298" i="18"/>
  <c r="G348" i="18" s="1"/>
  <c r="G298" i="20"/>
  <c r="G348" i="20" s="1"/>
  <c r="G298" i="21"/>
  <c r="G348" i="21"/>
  <c r="G298" i="62"/>
  <c r="G348" i="62"/>
  <c r="G298" i="25"/>
  <c r="G348" i="25" s="1"/>
  <c r="F298" i="26"/>
  <c r="F348" i="26" s="1"/>
  <c r="F298" i="30"/>
  <c r="F348" i="30"/>
  <c r="G298" i="30"/>
  <c r="G348" i="30"/>
  <c r="G298" i="32"/>
  <c r="G348" i="32"/>
  <c r="F298" i="59"/>
  <c r="F348" i="59" s="1"/>
  <c r="F298" i="33"/>
  <c r="F348" i="33" s="1"/>
  <c r="H147" i="34"/>
  <c r="H152" i="34"/>
  <c r="H153" i="34"/>
  <c r="H155" i="34"/>
  <c r="H159" i="34"/>
  <c r="H162" i="34"/>
  <c r="C150" i="38"/>
  <c r="C153" i="38"/>
  <c r="C159" i="38"/>
  <c r="E298" i="41"/>
  <c r="E348" i="41" s="1"/>
  <c r="F298" i="41"/>
  <c r="F348" i="41" s="1"/>
  <c r="G298" i="6"/>
  <c r="G348" i="6" s="1"/>
  <c r="G298" i="12"/>
  <c r="G348" i="12"/>
  <c r="G148" i="14"/>
  <c r="I148" i="14"/>
  <c r="F299" i="15"/>
  <c r="F349" i="15" s="1"/>
  <c r="F299" i="16"/>
  <c r="F349" i="16" s="1"/>
  <c r="D299" i="18"/>
  <c r="D349" i="18" s="1"/>
  <c r="G299" i="20"/>
  <c r="G349" i="20" s="1"/>
  <c r="H149" i="22"/>
  <c r="G299" i="22"/>
  <c r="G349" i="22" s="1"/>
  <c r="F299" i="23"/>
  <c r="F349" i="23" s="1"/>
  <c r="G299" i="24"/>
  <c r="G349" i="24"/>
  <c r="G149" i="25"/>
  <c r="I149" i="25"/>
  <c r="G299" i="26"/>
  <c r="G349" i="26" s="1"/>
  <c r="F299" i="28"/>
  <c r="F349" i="28" s="1"/>
  <c r="E299" i="29"/>
  <c r="E349" i="29" s="1"/>
  <c r="G299" i="31"/>
  <c r="G349" i="31"/>
  <c r="G299" i="32"/>
  <c r="G349" i="32"/>
  <c r="F299" i="34"/>
  <c r="F349" i="34" s="1"/>
  <c r="G299" i="35"/>
  <c r="G349" i="35" s="1"/>
  <c r="G299" i="37"/>
  <c r="G349" i="37" s="1"/>
  <c r="G299" i="38"/>
  <c r="G349" i="38"/>
  <c r="G299" i="39"/>
  <c r="G349" i="39"/>
  <c r="G149" i="40"/>
  <c r="G299" i="9"/>
  <c r="G349" i="9"/>
  <c r="D299" i="11"/>
  <c r="D349" i="11" s="1"/>
  <c r="E299" i="11"/>
  <c r="E349" i="11" s="1"/>
  <c r="F299" i="12"/>
  <c r="F349" i="12"/>
  <c r="G151" i="15"/>
  <c r="I151" i="15"/>
  <c r="G301" i="16"/>
  <c r="G351" i="16"/>
  <c r="G301" i="17"/>
  <c r="G351" i="17" s="1"/>
  <c r="H151" i="18"/>
  <c r="E301" i="18"/>
  <c r="E351" i="18" s="1"/>
  <c r="F301" i="19"/>
  <c r="F351" i="19"/>
  <c r="E301" i="57"/>
  <c r="E351" i="57"/>
  <c r="E301" i="21"/>
  <c r="E351" i="21"/>
  <c r="G301" i="22"/>
  <c r="G351" i="22" s="1"/>
  <c r="D301" i="62"/>
  <c r="D351" i="62" s="1"/>
  <c r="F301" i="62"/>
  <c r="F351" i="62" s="1"/>
  <c r="G151" i="24"/>
  <c r="I151" i="24"/>
  <c r="F301" i="24"/>
  <c r="F351" i="24"/>
  <c r="F301" i="26"/>
  <c r="F351" i="26" s="1"/>
  <c r="E301" i="28"/>
  <c r="E351" i="28" s="1"/>
  <c r="F301" i="28"/>
  <c r="F351" i="28" s="1"/>
  <c r="G301" i="29"/>
  <c r="G351" i="29" s="1"/>
  <c r="E301" i="30"/>
  <c r="E351" i="30"/>
  <c r="E301" i="31"/>
  <c r="E351" i="31"/>
  <c r="G151" i="32"/>
  <c r="F301" i="32"/>
  <c r="F351" i="32"/>
  <c r="H151" i="59"/>
  <c r="E176" i="59" s="1"/>
  <c r="G301" i="33"/>
  <c r="G351" i="33" s="1"/>
  <c r="E301" i="34"/>
  <c r="E351" i="34" s="1"/>
  <c r="G301" i="35"/>
  <c r="G351" i="35"/>
  <c r="G301" i="36"/>
  <c r="G351" i="36"/>
  <c r="F301" i="37"/>
  <c r="F351" i="37" s="1"/>
  <c r="F301" i="38"/>
  <c r="F351" i="38"/>
  <c r="H151" i="39"/>
  <c r="F301" i="39"/>
  <c r="F351" i="39" s="1"/>
  <c r="G301" i="39"/>
  <c r="G351" i="39" s="1"/>
  <c r="G301" i="40"/>
  <c r="G351" i="40" s="1"/>
  <c r="F301" i="10"/>
  <c r="F351" i="10" s="1"/>
  <c r="G301" i="12"/>
  <c r="G351" i="12" s="1"/>
  <c r="H152" i="16"/>
  <c r="F302" i="16"/>
  <c r="F352" i="16" s="1"/>
  <c r="E302" i="17"/>
  <c r="E352" i="17" s="1"/>
  <c r="G302" i="18"/>
  <c r="G352" i="18" s="1"/>
  <c r="F302" i="20"/>
  <c r="F352" i="20" s="1"/>
  <c r="E302" i="22"/>
  <c r="E352" i="22"/>
  <c r="H152" i="62"/>
  <c r="D302" i="62"/>
  <c r="D352" i="62" s="1"/>
  <c r="G302" i="62"/>
  <c r="G352" i="62" s="1"/>
  <c r="C150" i="24"/>
  <c r="C153" i="24"/>
  <c r="C159" i="24"/>
  <c r="C163" i="24"/>
  <c r="F302" i="24"/>
  <c r="F352" i="24"/>
  <c r="G302" i="25"/>
  <c r="G352" i="25" s="1"/>
  <c r="G302" i="26"/>
  <c r="G352" i="26" s="1"/>
  <c r="H152" i="27"/>
  <c r="G302" i="28"/>
  <c r="G352" i="28"/>
  <c r="H152" i="31"/>
  <c r="G152" i="32"/>
  <c r="F302" i="59"/>
  <c r="F352" i="59" s="1"/>
  <c r="F302" i="36"/>
  <c r="F352" i="36" s="1"/>
  <c r="G302" i="37"/>
  <c r="G352" i="37" s="1"/>
  <c r="H152" i="38"/>
  <c r="F302" i="39"/>
  <c r="F352" i="39" s="1"/>
  <c r="D302" i="41"/>
  <c r="D352" i="41" s="1"/>
  <c r="J152" i="9"/>
  <c r="F302" i="11"/>
  <c r="F352" i="11" s="1"/>
  <c r="E302" i="12"/>
  <c r="E352" i="12" s="1"/>
  <c r="G152" i="14"/>
  <c r="I152" i="14"/>
  <c r="F302" i="14"/>
  <c r="F352" i="14" s="1"/>
  <c r="G302" i="14"/>
  <c r="G352" i="14"/>
  <c r="H154" i="15"/>
  <c r="E304" i="17"/>
  <c r="E354" i="17" s="1"/>
  <c r="F304" i="17"/>
  <c r="F354" i="17"/>
  <c r="E304" i="57"/>
  <c r="E354" i="57"/>
  <c r="G304" i="57"/>
  <c r="G354" i="57"/>
  <c r="H154" i="62"/>
  <c r="F304" i="62"/>
  <c r="F354" i="62" s="1"/>
  <c r="E304" i="23"/>
  <c r="E354" i="23" s="1"/>
  <c r="G304" i="23"/>
  <c r="G354" i="23" s="1"/>
  <c r="E154" i="24"/>
  <c r="F154" i="24"/>
  <c r="G154" i="24"/>
  <c r="I154" i="24"/>
  <c r="E304" i="24"/>
  <c r="E354" i="24"/>
  <c r="G304" i="24"/>
  <c r="G354" i="24"/>
  <c r="D304" i="26"/>
  <c r="D354" i="26"/>
  <c r="E304" i="28"/>
  <c r="E354" i="28" s="1"/>
  <c r="E154" i="29"/>
  <c r="F154" i="29"/>
  <c r="G154" i="29"/>
  <c r="H154" i="29"/>
  <c r="I154" i="29"/>
  <c r="F304" i="30"/>
  <c r="F354" i="30"/>
  <c r="D304" i="31"/>
  <c r="D354" i="31"/>
  <c r="G304" i="32"/>
  <c r="G354" i="32"/>
  <c r="H154" i="59"/>
  <c r="F304" i="59"/>
  <c r="F354" i="59" s="1"/>
  <c r="F304" i="35"/>
  <c r="F354" i="35" s="1"/>
  <c r="G304" i="35"/>
  <c r="G354" i="35"/>
  <c r="E154" i="38"/>
  <c r="F154" i="38"/>
  <c r="G154" i="38"/>
  <c r="H154" i="38"/>
  <c r="I154" i="38"/>
  <c r="E304" i="39"/>
  <c r="E354" i="39" s="1"/>
  <c r="E304" i="41"/>
  <c r="E354" i="41" s="1"/>
  <c r="G304" i="9"/>
  <c r="G354" i="9" s="1"/>
  <c r="F304" i="10"/>
  <c r="F354" i="10" s="1"/>
  <c r="G304" i="11"/>
  <c r="G354" i="11" s="1"/>
  <c r="F305" i="15"/>
  <c r="F355" i="15" s="1"/>
  <c r="H155" i="17"/>
  <c r="F305" i="18"/>
  <c r="F355" i="18" s="1"/>
  <c r="F305" i="19"/>
  <c r="F355" i="19" s="1"/>
  <c r="G305" i="21"/>
  <c r="G355" i="21"/>
  <c r="G305" i="22"/>
  <c r="G355" i="22" s="1"/>
  <c r="E305" i="62"/>
  <c r="E355" i="62" s="1"/>
  <c r="G305" i="62"/>
  <c r="G355" i="62" s="1"/>
  <c r="G305" i="23"/>
  <c r="G355" i="23" s="1"/>
  <c r="D305" i="26"/>
  <c r="D355" i="26" s="1"/>
  <c r="G305" i="28"/>
  <c r="G355" i="28"/>
  <c r="E305" i="30"/>
  <c r="E355" i="30"/>
  <c r="F305" i="32"/>
  <c r="F355" i="32" s="1"/>
  <c r="D305" i="59"/>
  <c r="D355" i="59" s="1"/>
  <c r="E305" i="59"/>
  <c r="E355" i="59" s="1"/>
  <c r="F305" i="34"/>
  <c r="F355" i="34" s="1"/>
  <c r="F305" i="35"/>
  <c r="F355" i="35"/>
  <c r="G305" i="35"/>
  <c r="G355" i="35"/>
  <c r="D305" i="38"/>
  <c r="D355" i="38"/>
  <c r="E305" i="39"/>
  <c r="E355" i="39" s="1"/>
  <c r="E155" i="40"/>
  <c r="F155" i="40"/>
  <c r="G155" i="40"/>
  <c r="H155" i="40"/>
  <c r="F305" i="40"/>
  <c r="F355" i="40" s="1"/>
  <c r="F305" i="6"/>
  <c r="F355" i="6" s="1"/>
  <c r="H155" i="10"/>
  <c r="F305" i="10"/>
  <c r="F355" i="10" s="1"/>
  <c r="E305" i="12"/>
  <c r="E355" i="12"/>
  <c r="F305" i="14"/>
  <c r="F355" i="14"/>
  <c r="G305" i="14"/>
  <c r="G355" i="14" s="1"/>
  <c r="G306" i="18"/>
  <c r="G356" i="18" s="1"/>
  <c r="F306" i="19"/>
  <c r="F356" i="19"/>
  <c r="G306" i="20"/>
  <c r="G356" i="20"/>
  <c r="G306" i="21"/>
  <c r="G356" i="21"/>
  <c r="F306" i="22"/>
  <c r="F356" i="22" s="1"/>
  <c r="I156" i="24"/>
  <c r="G306" i="24"/>
  <c r="G356" i="24"/>
  <c r="F306" i="26"/>
  <c r="F356" i="26" s="1"/>
  <c r="E306" i="29"/>
  <c r="E356" i="29"/>
  <c r="F306" i="29"/>
  <c r="F356" i="29" s="1"/>
  <c r="I156" i="30"/>
  <c r="G306" i="30"/>
  <c r="G356" i="30"/>
  <c r="H156" i="59"/>
  <c r="G306" i="33"/>
  <c r="G356" i="33" s="1"/>
  <c r="F306" i="39"/>
  <c r="F356" i="39" s="1"/>
  <c r="F306" i="41"/>
  <c r="F356" i="41" s="1"/>
  <c r="E307" i="15"/>
  <c r="E357" i="15" s="1"/>
  <c r="G307" i="15"/>
  <c r="G357" i="15" s="1"/>
  <c r="H157" i="18"/>
  <c r="G307" i="21"/>
  <c r="G357" i="21"/>
  <c r="G307" i="22"/>
  <c r="G357" i="22" s="1"/>
  <c r="D307" i="62"/>
  <c r="D357" i="62"/>
  <c r="E307" i="62"/>
  <c r="E357" i="62"/>
  <c r="G307" i="62"/>
  <c r="G357" i="62" s="1"/>
  <c r="D307" i="24"/>
  <c r="D357" i="24"/>
  <c r="E307" i="24"/>
  <c r="E357" i="24"/>
  <c r="E307" i="25"/>
  <c r="E357" i="25"/>
  <c r="F307" i="26"/>
  <c r="F357" i="26"/>
  <c r="G307" i="26"/>
  <c r="G357" i="26" s="1"/>
  <c r="G307" i="28"/>
  <c r="G357" i="28" s="1"/>
  <c r="F307" i="30"/>
  <c r="F357" i="30"/>
  <c r="D307" i="31"/>
  <c r="D357" i="31"/>
  <c r="H157" i="59"/>
  <c r="F307" i="59"/>
  <c r="F357" i="59" s="1"/>
  <c r="G307" i="33"/>
  <c r="G357" i="33" s="1"/>
  <c r="F307" i="35"/>
  <c r="F357" i="35" s="1"/>
  <c r="G307" i="35"/>
  <c r="G357" i="35" s="1"/>
  <c r="E307" i="36"/>
  <c r="E357" i="36" s="1"/>
  <c r="G307" i="36"/>
  <c r="G357" i="36" s="1"/>
  <c r="D307" i="37"/>
  <c r="D357" i="37" s="1"/>
  <c r="F307" i="37"/>
  <c r="F357" i="37" s="1"/>
  <c r="D307" i="39"/>
  <c r="D357" i="39" s="1"/>
  <c r="F307" i="39"/>
  <c r="F357" i="39" s="1"/>
  <c r="H157" i="40"/>
  <c r="F307" i="41"/>
  <c r="F357" i="41" s="1"/>
  <c r="D307" i="6"/>
  <c r="D357" i="6" s="1"/>
  <c r="F307" i="10"/>
  <c r="F357" i="10" s="1"/>
  <c r="D307" i="11"/>
  <c r="D357" i="11" s="1"/>
  <c r="D307" i="12"/>
  <c r="D357" i="12"/>
  <c r="F307" i="12"/>
  <c r="F357" i="12" s="1"/>
  <c r="E307" i="14"/>
  <c r="E357" i="14"/>
  <c r="G308" i="15"/>
  <c r="G358" i="15" s="1"/>
  <c r="G308" i="17"/>
  <c r="G358" i="17" s="1"/>
  <c r="F308" i="18"/>
  <c r="F358" i="18" s="1"/>
  <c r="F308" i="19"/>
  <c r="F358" i="19" s="1"/>
  <c r="G308" i="19"/>
  <c r="G358" i="19" s="1"/>
  <c r="F308" i="22"/>
  <c r="F358" i="22" s="1"/>
  <c r="C150" i="23"/>
  <c r="C153" i="23"/>
  <c r="C159" i="23"/>
  <c r="G158" i="29"/>
  <c r="I158" i="29"/>
  <c r="G308" i="29"/>
  <c r="G358" i="29"/>
  <c r="F308" i="59"/>
  <c r="F358" i="59" s="1"/>
  <c r="G158" i="35"/>
  <c r="I158" i="35"/>
  <c r="G308" i="35"/>
  <c r="G358" i="35" s="1"/>
  <c r="F308" i="36"/>
  <c r="F358" i="36"/>
  <c r="G158" i="41"/>
  <c r="G308" i="10"/>
  <c r="G358" i="10" s="1"/>
  <c r="C309" i="34"/>
  <c r="C359" i="34" s="1"/>
  <c r="G310" i="15"/>
  <c r="G360" i="15" s="1"/>
  <c r="G310" i="16"/>
  <c r="G360" i="16" s="1"/>
  <c r="H160" i="18"/>
  <c r="E310" i="19"/>
  <c r="E360" i="19" s="1"/>
  <c r="G310" i="19"/>
  <c r="G360" i="19"/>
  <c r="G310" i="20"/>
  <c r="G360" i="20" s="1"/>
  <c r="G310" i="57"/>
  <c r="G360" i="57"/>
  <c r="E310" i="21"/>
  <c r="E360" i="21"/>
  <c r="E310" i="22"/>
  <c r="E360" i="22" s="1"/>
  <c r="F310" i="22"/>
  <c r="F360" i="22" s="1"/>
  <c r="G310" i="62"/>
  <c r="G360" i="62"/>
  <c r="E310" i="23"/>
  <c r="E360" i="23" s="1"/>
  <c r="E160" i="24"/>
  <c r="F160" i="24"/>
  <c r="G160" i="24"/>
  <c r="I160" i="24"/>
  <c r="E310" i="27"/>
  <c r="E360" i="27" s="1"/>
  <c r="H160" i="28"/>
  <c r="H163" i="28" s="1"/>
  <c r="F310" i="28"/>
  <c r="F360" i="28"/>
  <c r="F310" i="29"/>
  <c r="F360" i="29" s="1"/>
  <c r="G310" i="30"/>
  <c r="G360" i="30"/>
  <c r="G310" i="32"/>
  <c r="G360" i="32" s="1"/>
  <c r="H160" i="59"/>
  <c r="E360" i="59"/>
  <c r="F310" i="59"/>
  <c r="F360" i="59"/>
  <c r="E310" i="33"/>
  <c r="E360" i="33" s="1"/>
  <c r="G310" i="33"/>
  <c r="G360" i="33" s="1"/>
  <c r="E310" i="35"/>
  <c r="E360" i="35"/>
  <c r="H160" i="36"/>
  <c r="F310" i="36"/>
  <c r="F360" i="36" s="1"/>
  <c r="G310" i="36"/>
  <c r="G360" i="36" s="1"/>
  <c r="F310" i="37"/>
  <c r="F360" i="37" s="1"/>
  <c r="F310" i="39"/>
  <c r="F360" i="39" s="1"/>
  <c r="F310" i="41"/>
  <c r="F360" i="41" s="1"/>
  <c r="F310" i="6"/>
  <c r="F360" i="6" s="1"/>
  <c r="G310" i="9"/>
  <c r="G360" i="9"/>
  <c r="E160" i="10"/>
  <c r="F160" i="10"/>
  <c r="I160" i="10" s="1"/>
  <c r="G160" i="10"/>
  <c r="F310" i="10"/>
  <c r="F360" i="10" s="1"/>
  <c r="E160" i="12"/>
  <c r="F160" i="12"/>
  <c r="G160" i="12"/>
  <c r="G311" i="15"/>
  <c r="G361" i="15"/>
  <c r="G311" i="16"/>
  <c r="G361" i="16" s="1"/>
  <c r="G311" i="17"/>
  <c r="G361" i="17" s="1"/>
  <c r="G311" i="57"/>
  <c r="G361" i="57"/>
  <c r="F311" i="22"/>
  <c r="F361" i="22" s="1"/>
  <c r="F311" i="62"/>
  <c r="F361" i="62"/>
  <c r="G311" i="62"/>
  <c r="G361" i="62"/>
  <c r="G311" i="24"/>
  <c r="G361" i="24"/>
  <c r="G161" i="26"/>
  <c r="G311" i="26"/>
  <c r="G361" i="26" s="1"/>
  <c r="G311" i="27"/>
  <c r="G361" i="27" s="1"/>
  <c r="G311" i="28"/>
  <c r="G361" i="28"/>
  <c r="F311" i="29"/>
  <c r="F361" i="29" s="1"/>
  <c r="G161" i="30"/>
  <c r="I161" i="30"/>
  <c r="G311" i="30"/>
  <c r="G361" i="30"/>
  <c r="G311" i="32"/>
  <c r="G361" i="32" s="1"/>
  <c r="H161" i="59"/>
  <c r="G311" i="33"/>
  <c r="G361" i="33" s="1"/>
  <c r="G311" i="37"/>
  <c r="G361" i="37" s="1"/>
  <c r="G311" i="39"/>
  <c r="G361" i="39" s="1"/>
  <c r="G311" i="40"/>
  <c r="G361" i="40" s="1"/>
  <c r="G311" i="41"/>
  <c r="G361" i="41" s="1"/>
  <c r="J161" i="9"/>
  <c r="G161" i="10"/>
  <c r="G311" i="12"/>
  <c r="G361" i="12"/>
  <c r="E311" i="14"/>
  <c r="E361" i="14"/>
  <c r="H162" i="15"/>
  <c r="E312" i="15"/>
  <c r="E362" i="15" s="1"/>
  <c r="H162" i="18"/>
  <c r="G312" i="19"/>
  <c r="G362" i="19" s="1"/>
  <c r="G312" i="20"/>
  <c r="G362" i="20" s="1"/>
  <c r="F312" i="57"/>
  <c r="F362" i="57"/>
  <c r="G312" i="57"/>
  <c r="G362" i="57"/>
  <c r="F312" i="62"/>
  <c r="F362" i="62" s="1"/>
  <c r="G162" i="23"/>
  <c r="G312" i="24"/>
  <c r="G362" i="24"/>
  <c r="G312" i="29"/>
  <c r="G362" i="29" s="1"/>
  <c r="H162" i="59"/>
  <c r="F312" i="59"/>
  <c r="F362" i="59"/>
  <c r="G312" i="59"/>
  <c r="G362" i="59" s="1"/>
  <c r="D312" i="34"/>
  <c r="D362" i="34" s="1"/>
  <c r="G312" i="34"/>
  <c r="G362" i="34" s="1"/>
  <c r="E312" i="35"/>
  <c r="E362" i="35" s="1"/>
  <c r="F312" i="39"/>
  <c r="F362" i="39" s="1"/>
  <c r="G312" i="9"/>
  <c r="G362" i="9"/>
  <c r="G162" i="11"/>
  <c r="I162" i="11"/>
  <c r="F312" i="14"/>
  <c r="F362" i="14" s="1"/>
  <c r="D309" i="15"/>
  <c r="D359" i="15"/>
  <c r="D150" i="17"/>
  <c r="D153" i="17"/>
  <c r="D159" i="17"/>
  <c r="D303" i="18"/>
  <c r="D353" i="18" s="1"/>
  <c r="G143" i="57"/>
  <c r="I143" i="57"/>
  <c r="G143" i="21"/>
  <c r="I143" i="21"/>
  <c r="D303" i="21"/>
  <c r="D353" i="21"/>
  <c r="D309" i="21"/>
  <c r="D359" i="21"/>
  <c r="D303" i="62"/>
  <c r="D353" i="62"/>
  <c r="D303" i="23"/>
  <c r="D353" i="23" s="1"/>
  <c r="D303" i="28"/>
  <c r="D353" i="28" s="1"/>
  <c r="D303" i="31"/>
  <c r="D353" i="31"/>
  <c r="D309" i="32"/>
  <c r="D359" i="32" s="1"/>
  <c r="D303" i="36"/>
  <c r="D353" i="36" s="1"/>
  <c r="D303" i="37"/>
  <c r="D353" i="37" s="1"/>
  <c r="D309" i="37"/>
  <c r="D359" i="37" s="1"/>
  <c r="D303" i="38"/>
  <c r="D353" i="38" s="1"/>
  <c r="D309" i="39"/>
  <c r="D359" i="39" s="1"/>
  <c r="D303" i="10"/>
  <c r="D353" i="10" s="1"/>
  <c r="D303" i="12"/>
  <c r="D353" i="12" s="1"/>
  <c r="G144" i="24"/>
  <c r="I144" i="24"/>
  <c r="G144" i="29"/>
  <c r="I144" i="29" s="1"/>
  <c r="G146" i="24"/>
  <c r="I146" i="24"/>
  <c r="G146" i="29"/>
  <c r="I146" i="29"/>
  <c r="D150" i="15"/>
  <c r="F300" i="15"/>
  <c r="F350" i="15" s="1"/>
  <c r="D150" i="16"/>
  <c r="H150" i="16"/>
  <c r="D150" i="18"/>
  <c r="D150" i="19"/>
  <c r="E300" i="19"/>
  <c r="E350" i="19" s="1"/>
  <c r="D150" i="20"/>
  <c r="D150" i="57"/>
  <c r="D150" i="21"/>
  <c r="D150" i="22"/>
  <c r="H150" i="22"/>
  <c r="D150" i="62"/>
  <c r="D150" i="23"/>
  <c r="D153" i="23"/>
  <c r="D159" i="23"/>
  <c r="D150" i="24"/>
  <c r="G300" i="24"/>
  <c r="G350" i="24"/>
  <c r="D150" i="25"/>
  <c r="D150" i="26"/>
  <c r="D150" i="27"/>
  <c r="D150" i="28"/>
  <c r="E300" i="28"/>
  <c r="E350" i="28"/>
  <c r="D150" i="29"/>
  <c r="D150" i="30"/>
  <c r="D150" i="31"/>
  <c r="E300" i="31"/>
  <c r="E350" i="31"/>
  <c r="F300" i="31"/>
  <c r="F350" i="31"/>
  <c r="D150" i="32"/>
  <c r="D150" i="59"/>
  <c r="D150" i="33"/>
  <c r="D150" i="34"/>
  <c r="D300" i="34"/>
  <c r="D350" i="34"/>
  <c r="E300" i="34"/>
  <c r="E350" i="34" s="1"/>
  <c r="D150" i="35"/>
  <c r="D150" i="36"/>
  <c r="F300" i="36"/>
  <c r="F350" i="36"/>
  <c r="D150" i="37"/>
  <c r="E300" i="37"/>
  <c r="E350" i="37" s="1"/>
  <c r="D150" i="38"/>
  <c r="I150" i="38" s="1"/>
  <c r="E150" i="38"/>
  <c r="F150" i="38"/>
  <c r="H150" i="38"/>
  <c r="F300" i="38"/>
  <c r="F350" i="38"/>
  <c r="D150" i="39"/>
  <c r="D150" i="40"/>
  <c r="H150" i="40"/>
  <c r="E300" i="40"/>
  <c r="E350" i="40" s="1"/>
  <c r="D150" i="41"/>
  <c r="D153" i="41"/>
  <c r="D159" i="41"/>
  <c r="H150" i="41"/>
  <c r="G300" i="41"/>
  <c r="G350" i="41" s="1"/>
  <c r="D150" i="6"/>
  <c r="D150" i="9"/>
  <c r="D150" i="10"/>
  <c r="D150" i="11"/>
  <c r="E300" i="12"/>
  <c r="E350" i="12" s="1"/>
  <c r="E300" i="14"/>
  <c r="E350" i="14"/>
  <c r="F300" i="11"/>
  <c r="F350" i="11" s="1"/>
  <c r="D150" i="12"/>
  <c r="D150" i="14"/>
  <c r="I150" i="14" s="1"/>
  <c r="D303" i="34"/>
  <c r="D353" i="34" s="1"/>
  <c r="D309" i="34"/>
  <c r="D359" i="34" s="1"/>
  <c r="D153" i="30"/>
  <c r="D159" i="30"/>
  <c r="D163" i="30"/>
  <c r="G151" i="38"/>
  <c r="I151" i="38"/>
  <c r="G152" i="17"/>
  <c r="G152" i="34"/>
  <c r="D153" i="10"/>
  <c r="D159" i="10"/>
  <c r="D163" i="10"/>
  <c r="E155" i="34"/>
  <c r="F155" i="34"/>
  <c r="G155" i="34"/>
  <c r="E155" i="10"/>
  <c r="F155" i="10"/>
  <c r="I155" i="10" s="1"/>
  <c r="G155" i="10"/>
  <c r="I156" i="38"/>
  <c r="H157" i="17"/>
  <c r="I157" i="34"/>
  <c r="D159" i="15"/>
  <c r="D159" i="16"/>
  <c r="E309" i="17"/>
  <c r="E359" i="17"/>
  <c r="D159" i="18"/>
  <c r="E309" i="18"/>
  <c r="E359" i="18" s="1"/>
  <c r="D159" i="19"/>
  <c r="G309" i="19"/>
  <c r="G359" i="19" s="1"/>
  <c r="D159" i="20"/>
  <c r="D159" i="57"/>
  <c r="E309" i="57"/>
  <c r="E359" i="57"/>
  <c r="D159" i="21"/>
  <c r="G309" i="21"/>
  <c r="G359" i="21"/>
  <c r="D159" i="22"/>
  <c r="D159" i="62"/>
  <c r="E309" i="62"/>
  <c r="E359" i="62" s="1"/>
  <c r="D159" i="24"/>
  <c r="D159" i="25"/>
  <c r="D159" i="26"/>
  <c r="D159" i="27"/>
  <c r="D159" i="28"/>
  <c r="E309" i="28"/>
  <c r="E359" i="28"/>
  <c r="D159" i="29"/>
  <c r="E309" i="30"/>
  <c r="E359" i="30"/>
  <c r="D159" i="31"/>
  <c r="D159" i="32"/>
  <c r="C159" i="32"/>
  <c r="E159" i="32"/>
  <c r="F159" i="32"/>
  <c r="H159" i="32"/>
  <c r="H359" i="32"/>
  <c r="G309" i="32"/>
  <c r="G359" i="32" s="1"/>
  <c r="D159" i="59"/>
  <c r="H159" i="59"/>
  <c r="E309" i="59"/>
  <c r="E359" i="59" s="1"/>
  <c r="D159" i="33"/>
  <c r="D159" i="34"/>
  <c r="E309" i="34"/>
  <c r="E359" i="34" s="1"/>
  <c r="D159" i="35"/>
  <c r="E309" i="35"/>
  <c r="E359" i="35" s="1"/>
  <c r="D159" i="36"/>
  <c r="D159" i="37"/>
  <c r="E309" i="37"/>
  <c r="E359" i="37" s="1"/>
  <c r="D159" i="38"/>
  <c r="D159" i="39"/>
  <c r="E309" i="39"/>
  <c r="E359" i="39" s="1"/>
  <c r="D159" i="40"/>
  <c r="D159" i="6"/>
  <c r="D159" i="9"/>
  <c r="D159" i="11"/>
  <c r="D159" i="12"/>
  <c r="D163" i="12" s="1"/>
  <c r="D159" i="14"/>
  <c r="E160" i="18"/>
  <c r="F160" i="18"/>
  <c r="G160" i="18"/>
  <c r="I160" i="18" s="1"/>
  <c r="E160" i="20"/>
  <c r="F160" i="20"/>
  <c r="G160" i="20"/>
  <c r="I160" i="20"/>
  <c r="E160" i="40"/>
  <c r="F160" i="40"/>
  <c r="G160" i="40"/>
  <c r="I160" i="40"/>
  <c r="E160" i="14"/>
  <c r="I160" i="14" s="1"/>
  <c r="F160" i="14"/>
  <c r="G160" i="14"/>
  <c r="E303" i="15"/>
  <c r="E353" i="15" s="1"/>
  <c r="E303" i="16"/>
  <c r="E353" i="16" s="1"/>
  <c r="E303" i="18"/>
  <c r="E353" i="18" s="1"/>
  <c r="E303" i="57"/>
  <c r="E353" i="57"/>
  <c r="G143" i="23"/>
  <c r="E150" i="25"/>
  <c r="E163" i="25" s="1"/>
  <c r="E153" i="25"/>
  <c r="E154" i="25"/>
  <c r="E155" i="25"/>
  <c r="E159" i="25"/>
  <c r="E160" i="25"/>
  <c r="E303" i="26"/>
  <c r="E353" i="26" s="1"/>
  <c r="E303" i="31"/>
  <c r="E353" i="31"/>
  <c r="E303" i="33"/>
  <c r="E353" i="33" s="1"/>
  <c r="E303" i="36"/>
  <c r="E353" i="36" s="1"/>
  <c r="E303" i="39"/>
  <c r="E353" i="39" s="1"/>
  <c r="E303" i="40"/>
  <c r="E353" i="40" s="1"/>
  <c r="E303" i="11"/>
  <c r="E353" i="11" s="1"/>
  <c r="G144" i="30"/>
  <c r="I144" i="30"/>
  <c r="G144" i="32"/>
  <c r="E153" i="38"/>
  <c r="E155" i="38"/>
  <c r="E159" i="38"/>
  <c r="E160" i="38"/>
  <c r="E163" i="38"/>
  <c r="E150" i="35"/>
  <c r="E163" i="35" s="1"/>
  <c r="E153" i="35"/>
  <c r="E154" i="35"/>
  <c r="E155" i="35"/>
  <c r="E159" i="35"/>
  <c r="E160" i="35"/>
  <c r="G146" i="30"/>
  <c r="I146" i="30"/>
  <c r="G146" i="38"/>
  <c r="G147" i="25"/>
  <c r="I147" i="25"/>
  <c r="G147" i="34"/>
  <c r="G147" i="35"/>
  <c r="I147" i="35" s="1"/>
  <c r="G147" i="10"/>
  <c r="H147" i="10"/>
  <c r="G148" i="57"/>
  <c r="I148" i="57"/>
  <c r="G148" i="30"/>
  <c r="I148" i="30"/>
  <c r="G148" i="32"/>
  <c r="G149" i="17"/>
  <c r="G149" i="34"/>
  <c r="E150" i="15"/>
  <c r="E150" i="16"/>
  <c r="E150" i="17"/>
  <c r="E150" i="18"/>
  <c r="E150" i="19"/>
  <c r="E150" i="20"/>
  <c r="E150" i="57"/>
  <c r="C150" i="57"/>
  <c r="F150" i="57"/>
  <c r="I150" i="57"/>
  <c r="E150" i="21"/>
  <c r="E150" i="22"/>
  <c r="E150" i="62"/>
  <c r="E150" i="23"/>
  <c r="E150" i="24"/>
  <c r="E150" i="26"/>
  <c r="E150" i="27"/>
  <c r="E150" i="28"/>
  <c r="E150" i="29"/>
  <c r="E163" i="29" s="1"/>
  <c r="E150" i="30"/>
  <c r="C150" i="30"/>
  <c r="F150" i="30"/>
  <c r="H150" i="30"/>
  <c r="I150" i="30"/>
  <c r="E150" i="31"/>
  <c r="E150" i="32"/>
  <c r="E150" i="59"/>
  <c r="E150" i="33"/>
  <c r="E150" i="34"/>
  <c r="E150" i="36"/>
  <c r="E150" i="37"/>
  <c r="E150" i="39"/>
  <c r="E150" i="40"/>
  <c r="E150" i="41"/>
  <c r="E150" i="6"/>
  <c r="E150" i="9"/>
  <c r="E150" i="10"/>
  <c r="E150" i="11"/>
  <c r="E150" i="12"/>
  <c r="E150" i="14"/>
  <c r="G151" i="25"/>
  <c r="I151" i="25"/>
  <c r="G151" i="26"/>
  <c r="I151" i="26"/>
  <c r="G151" i="40"/>
  <c r="G151" i="14"/>
  <c r="I151" i="14"/>
  <c r="G158" i="62"/>
  <c r="I158" i="62"/>
  <c r="G158" i="26"/>
  <c r="I158" i="26"/>
  <c r="G158" i="40"/>
  <c r="G158" i="14"/>
  <c r="I158" i="14"/>
  <c r="F303" i="17"/>
  <c r="F353" i="17" s="1"/>
  <c r="F303" i="20"/>
  <c r="F353" i="20"/>
  <c r="F150" i="23"/>
  <c r="F153" i="23"/>
  <c r="F154" i="23"/>
  <c r="F155" i="23"/>
  <c r="F159" i="23"/>
  <c r="F160" i="23"/>
  <c r="F303" i="25"/>
  <c r="F353" i="25" s="1"/>
  <c r="F303" i="27"/>
  <c r="F353" i="27" s="1"/>
  <c r="F303" i="59"/>
  <c r="F353" i="59" s="1"/>
  <c r="F303" i="37"/>
  <c r="F353" i="37" s="1"/>
  <c r="F303" i="38"/>
  <c r="F353" i="38"/>
  <c r="F303" i="6"/>
  <c r="F353" i="6" s="1"/>
  <c r="F150" i="9"/>
  <c r="F153" i="9"/>
  <c r="F154" i="9"/>
  <c r="F155" i="9"/>
  <c r="F159" i="9"/>
  <c r="F160" i="9"/>
  <c r="F163" i="9"/>
  <c r="F303" i="14"/>
  <c r="F353" i="14"/>
  <c r="F150" i="14"/>
  <c r="F153" i="14"/>
  <c r="F154" i="14"/>
  <c r="F163" i="14" s="1"/>
  <c r="F155" i="14"/>
  <c r="F159" i="14"/>
  <c r="G144" i="15"/>
  <c r="I144" i="15" s="1"/>
  <c r="I163" i="15" s="1"/>
  <c r="G145" i="40"/>
  <c r="G147" i="40"/>
  <c r="G149" i="62"/>
  <c r="I149" i="62" s="1"/>
  <c r="G149" i="26"/>
  <c r="G163" i="26" s="1"/>
  <c r="G149" i="14"/>
  <c r="I149" i="14"/>
  <c r="F150" i="15"/>
  <c r="F150" i="16"/>
  <c r="F150" i="17"/>
  <c r="F150" i="18"/>
  <c r="F150" i="19"/>
  <c r="F150" i="20"/>
  <c r="F150" i="21"/>
  <c r="F150" i="22"/>
  <c r="F150" i="62"/>
  <c r="F150" i="24"/>
  <c r="F150" i="25"/>
  <c r="F150" i="26"/>
  <c r="F150" i="27"/>
  <c r="F150" i="28"/>
  <c r="F150" i="29"/>
  <c r="F150" i="31"/>
  <c r="F150" i="32"/>
  <c r="F150" i="59"/>
  <c r="F150" i="33"/>
  <c r="F150" i="34"/>
  <c r="F150" i="35"/>
  <c r="F150" i="36"/>
  <c r="F150" i="37"/>
  <c r="F150" i="39"/>
  <c r="F150" i="40"/>
  <c r="F150" i="41"/>
  <c r="F150" i="6"/>
  <c r="F150" i="10"/>
  <c r="F150" i="11"/>
  <c r="F150" i="12"/>
  <c r="G303" i="31"/>
  <c r="G353" i="31"/>
  <c r="G303" i="59"/>
  <c r="G353" i="59"/>
  <c r="G303" i="38"/>
  <c r="G353" i="38"/>
  <c r="G303" i="6"/>
  <c r="G353" i="6" s="1"/>
  <c r="H153" i="22"/>
  <c r="C153" i="10"/>
  <c r="E153" i="10"/>
  <c r="F153" i="10"/>
  <c r="H153" i="10"/>
  <c r="G143" i="12"/>
  <c r="G144" i="12"/>
  <c r="G145" i="12"/>
  <c r="G146" i="12"/>
  <c r="G147" i="12"/>
  <c r="G163" i="12" s="1"/>
  <c r="G148" i="12"/>
  <c r="G149" i="12"/>
  <c r="G151" i="12"/>
  <c r="G152" i="12"/>
  <c r="I152" i="12" s="1"/>
  <c r="G154" i="12"/>
  <c r="G155" i="12"/>
  <c r="G158" i="12"/>
  <c r="G161" i="12"/>
  <c r="G162" i="12"/>
  <c r="HQ20" i="56"/>
  <c r="B69" i="15"/>
  <c r="B69" i="14"/>
  <c r="B69" i="11"/>
  <c r="B69" i="10"/>
  <c r="AQ114" i="60"/>
  <c r="AQ99" i="60"/>
  <c r="AQ100" i="60"/>
  <c r="AQ101" i="60"/>
  <c r="AQ102" i="60"/>
  <c r="AQ103" i="60"/>
  <c r="AQ104" i="60"/>
  <c r="AQ105" i="60"/>
  <c r="AQ106" i="60"/>
  <c r="AQ107" i="60"/>
  <c r="AQ108" i="60"/>
  <c r="AQ109" i="60"/>
  <c r="AQ70" i="60"/>
  <c r="AQ71" i="60"/>
  <c r="AQ72" i="60"/>
  <c r="AQ73" i="60"/>
  <c r="AQ74" i="60"/>
  <c r="AQ75" i="60"/>
  <c r="AQ76" i="60"/>
  <c r="AQ77" i="60"/>
  <c r="AQ78" i="60"/>
  <c r="AQ79" i="60"/>
  <c r="AQ80" i="60"/>
  <c r="AQ81" i="60"/>
  <c r="AQ82" i="60"/>
  <c r="AQ83" i="60"/>
  <c r="AQ84" i="60"/>
  <c r="AQ85" i="60"/>
  <c r="AQ86" i="60"/>
  <c r="AQ87" i="60"/>
  <c r="AQ88" i="60"/>
  <c r="AQ89" i="60"/>
  <c r="AQ48" i="60"/>
  <c r="AQ49" i="60"/>
  <c r="AQ50" i="60"/>
  <c r="AQ51" i="60"/>
  <c r="AQ52" i="60"/>
  <c r="AQ53" i="60"/>
  <c r="AQ54" i="60"/>
  <c r="AQ55" i="60"/>
  <c r="AQ56" i="60"/>
  <c r="AQ57" i="60"/>
  <c r="AQ58" i="60"/>
  <c r="AQ59" i="60"/>
  <c r="AQ60" i="60"/>
  <c r="AQ61" i="60"/>
  <c r="AQ62" i="60"/>
  <c r="AQ63" i="60"/>
  <c r="AQ64" i="60"/>
  <c r="AQ65" i="60"/>
  <c r="AQ66" i="60"/>
  <c r="AQ67" i="60"/>
  <c r="AQ26" i="60"/>
  <c r="AQ27" i="60"/>
  <c r="AQ28" i="60"/>
  <c r="AQ29" i="60"/>
  <c r="AQ30" i="60"/>
  <c r="AQ31" i="60"/>
  <c r="AQ32" i="60"/>
  <c r="AQ33" i="60"/>
  <c r="AQ34" i="60"/>
  <c r="AQ35" i="60"/>
  <c r="AQ36" i="60"/>
  <c r="AQ37" i="60"/>
  <c r="AQ38" i="60"/>
  <c r="AQ39" i="60"/>
  <c r="AQ40" i="60"/>
  <c r="AQ41" i="60"/>
  <c r="AQ42" i="60"/>
  <c r="AQ43" i="60"/>
  <c r="AQ44" i="60"/>
  <c r="AQ45" i="60"/>
  <c r="AQ4" i="60"/>
  <c r="AQ5" i="60"/>
  <c r="AQ6" i="60"/>
  <c r="AQ7" i="60"/>
  <c r="AQ8" i="60"/>
  <c r="AQ9" i="60"/>
  <c r="AQ10" i="60"/>
  <c r="AQ11" i="60"/>
  <c r="AQ12" i="60"/>
  <c r="AQ13" i="60"/>
  <c r="AQ14" i="60"/>
  <c r="AQ15" i="60"/>
  <c r="AQ16" i="60"/>
  <c r="AQ17" i="60"/>
  <c r="AQ18" i="60"/>
  <c r="AQ19" i="60"/>
  <c r="AQ20" i="60"/>
  <c r="AQ21" i="60"/>
  <c r="AQ22" i="60"/>
  <c r="AQ23" i="60"/>
  <c r="AP5" i="60"/>
  <c r="H14" i="41"/>
  <c r="H13" i="41"/>
  <c r="H14" i="40"/>
  <c r="H13" i="40"/>
  <c r="H14" i="39"/>
  <c r="H13" i="39"/>
  <c r="H14" i="38"/>
  <c r="H13" i="38"/>
  <c r="H14" i="37"/>
  <c r="H13" i="37"/>
  <c r="H14" i="36"/>
  <c r="H13" i="36"/>
  <c r="H14" i="35"/>
  <c r="H13" i="35"/>
  <c r="H18" i="35"/>
  <c r="H14" i="34"/>
  <c r="H18" i="34"/>
  <c r="H13" i="34"/>
  <c r="H14" i="33"/>
  <c r="H13" i="33"/>
  <c r="H18" i="33"/>
  <c r="H14" i="59"/>
  <c r="H13" i="59"/>
  <c r="H13" i="32"/>
  <c r="H14" i="32"/>
  <c r="H18" i="32"/>
  <c r="H14" i="31"/>
  <c r="H13" i="31"/>
  <c r="H18" i="31"/>
  <c r="H14" i="30"/>
  <c r="H13" i="30"/>
  <c r="H86" i="30"/>
  <c r="H14" i="29"/>
  <c r="H13" i="29"/>
  <c r="H14" i="28"/>
  <c r="H13" i="28"/>
  <c r="H86" i="28"/>
  <c r="H13" i="27"/>
  <c r="H18" i="27"/>
  <c r="H14" i="27"/>
  <c r="H14" i="26"/>
  <c r="H13" i="26"/>
  <c r="H14" i="25"/>
  <c r="H13" i="25"/>
  <c r="H13" i="23"/>
  <c r="H18" i="23"/>
  <c r="H14" i="23"/>
  <c r="H14" i="62"/>
  <c r="H86" i="62"/>
  <c r="H13" i="62"/>
  <c r="H14" i="22"/>
  <c r="H13" i="22"/>
  <c r="H14" i="21"/>
  <c r="H13" i="21"/>
  <c r="H13" i="57"/>
  <c r="H18" i="57"/>
  <c r="H14" i="57"/>
  <c r="H86" i="57"/>
  <c r="H14" i="20"/>
  <c r="H13" i="20"/>
  <c r="H14" i="19"/>
  <c r="H13" i="19"/>
  <c r="H18" i="19"/>
  <c r="H14" i="18"/>
  <c r="H13" i="18"/>
  <c r="H14" i="17"/>
  <c r="H13" i="17"/>
  <c r="H18" i="17"/>
  <c r="H14" i="16"/>
  <c r="H13" i="16"/>
  <c r="H13" i="15"/>
  <c r="H14" i="15"/>
  <c r="B350" i="15"/>
  <c r="B349" i="15"/>
  <c r="B348" i="15"/>
  <c r="B347" i="15"/>
  <c r="B346" i="15"/>
  <c r="B345" i="15"/>
  <c r="B344" i="15"/>
  <c r="B343" i="15"/>
  <c r="B325" i="15"/>
  <c r="B324" i="15"/>
  <c r="B323" i="15"/>
  <c r="B322" i="15"/>
  <c r="B321" i="15"/>
  <c r="B320" i="15"/>
  <c r="B319" i="15"/>
  <c r="B318" i="15"/>
  <c r="B300" i="15"/>
  <c r="B299" i="15"/>
  <c r="B298" i="15"/>
  <c r="B297" i="15"/>
  <c r="B296" i="15"/>
  <c r="B295" i="15"/>
  <c r="B294" i="15"/>
  <c r="B293" i="15"/>
  <c r="B275" i="15"/>
  <c r="B274" i="15"/>
  <c r="B273" i="15"/>
  <c r="B272" i="15"/>
  <c r="B271" i="15"/>
  <c r="B270" i="15"/>
  <c r="B269" i="15"/>
  <c r="B268" i="15"/>
  <c r="B250" i="15"/>
  <c r="B249" i="15"/>
  <c r="B248" i="15"/>
  <c r="B247" i="15"/>
  <c r="B246" i="15"/>
  <c r="B245" i="15"/>
  <c r="B244" i="15"/>
  <c r="B243" i="15"/>
  <c r="B225" i="15"/>
  <c r="B224" i="15"/>
  <c r="B223" i="15"/>
  <c r="B222" i="15"/>
  <c r="B221" i="15"/>
  <c r="B220" i="15"/>
  <c r="B219" i="15"/>
  <c r="B218" i="15"/>
  <c r="B200" i="15"/>
  <c r="B199" i="15"/>
  <c r="B198" i="15"/>
  <c r="B197" i="15"/>
  <c r="B196" i="15"/>
  <c r="B195" i="15"/>
  <c r="B194" i="15"/>
  <c r="B193" i="15"/>
  <c r="B175" i="15"/>
  <c r="B174" i="15"/>
  <c r="B173" i="15"/>
  <c r="B172" i="15"/>
  <c r="B171" i="15"/>
  <c r="B170" i="15"/>
  <c r="B169" i="15"/>
  <c r="B168" i="15"/>
  <c r="B150" i="15"/>
  <c r="B149" i="15"/>
  <c r="B148" i="15"/>
  <c r="B147" i="15"/>
  <c r="B146" i="15"/>
  <c r="B145" i="15"/>
  <c r="B144" i="15"/>
  <c r="B143" i="15"/>
  <c r="B123" i="15"/>
  <c r="B122" i="15"/>
  <c r="B121" i="15"/>
  <c r="B120" i="15"/>
  <c r="B119" i="15"/>
  <c r="B118" i="15"/>
  <c r="B117" i="15"/>
  <c r="B116" i="15"/>
  <c r="B98" i="15"/>
  <c r="B97" i="15"/>
  <c r="B96" i="15"/>
  <c r="B95" i="15"/>
  <c r="B94" i="15"/>
  <c r="B93" i="15"/>
  <c r="B92" i="15"/>
  <c r="B91" i="15"/>
  <c r="B68" i="15"/>
  <c r="B67" i="15"/>
  <c r="B66" i="15"/>
  <c r="B65" i="15"/>
  <c r="B64" i="15"/>
  <c r="B63" i="15"/>
  <c r="B62" i="15"/>
  <c r="B61" i="15"/>
  <c r="H14" i="14"/>
  <c r="H13" i="14"/>
  <c r="H13" i="12"/>
  <c r="H14" i="12"/>
  <c r="H18" i="12"/>
  <c r="H14" i="11"/>
  <c r="H13" i="11"/>
  <c r="H86" i="11"/>
  <c r="H14" i="10"/>
  <c r="H13" i="10"/>
  <c r="H18" i="10"/>
  <c r="H13" i="9"/>
  <c r="H14" i="9"/>
  <c r="H18" i="9"/>
  <c r="H14" i="6"/>
  <c r="H13" i="6"/>
  <c r="H86" i="6"/>
  <c r="AQ2" i="60"/>
  <c r="H62" i="10"/>
  <c r="AV2" i="60"/>
  <c r="AV113" i="60"/>
  <c r="X113" i="60"/>
  <c r="D21" i="37"/>
  <c r="G21" i="37"/>
  <c r="H21" i="37"/>
  <c r="D28" i="37"/>
  <c r="G28" i="37"/>
  <c r="H28" i="37"/>
  <c r="G293" i="37"/>
  <c r="G343" i="37" s="1"/>
  <c r="G297" i="37"/>
  <c r="G347" i="37"/>
  <c r="G298" i="37"/>
  <c r="G348" i="37"/>
  <c r="C300" i="37"/>
  <c r="C350" i="37"/>
  <c r="G301" i="37"/>
  <c r="G351" i="37" s="1"/>
  <c r="F304" i="37"/>
  <c r="F354" i="37" s="1"/>
  <c r="D305" i="37"/>
  <c r="D355" i="37" s="1"/>
  <c r="F305" i="37"/>
  <c r="F355" i="37"/>
  <c r="G307" i="37"/>
  <c r="G357" i="37"/>
  <c r="D55" i="37"/>
  <c r="G55" i="37"/>
  <c r="H55" i="37"/>
  <c r="B61" i="37"/>
  <c r="B62" i="37"/>
  <c r="B63" i="37"/>
  <c r="B64" i="37"/>
  <c r="B65" i="37"/>
  <c r="B66" i="37"/>
  <c r="B67" i="37"/>
  <c r="B68" i="37"/>
  <c r="B69" i="37"/>
  <c r="B70" i="37"/>
  <c r="B71" i="37"/>
  <c r="B72" i="37"/>
  <c r="B73" i="37"/>
  <c r="B74" i="37"/>
  <c r="B75" i="37"/>
  <c r="B76" i="37"/>
  <c r="B77" i="37"/>
  <c r="B78" i="37"/>
  <c r="B79" i="37"/>
  <c r="B80" i="37"/>
  <c r="B81" i="37"/>
  <c r="D84" i="37"/>
  <c r="G84" i="37"/>
  <c r="H84" i="37"/>
  <c r="B91" i="37"/>
  <c r="B92" i="37"/>
  <c r="B93" i="37"/>
  <c r="B94" i="37"/>
  <c r="B95" i="37"/>
  <c r="B96" i="37"/>
  <c r="B97" i="37"/>
  <c r="B98" i="37"/>
  <c r="B99" i="37"/>
  <c r="B100" i="37"/>
  <c r="B101" i="37"/>
  <c r="B102" i="37"/>
  <c r="B103" i="37"/>
  <c r="B104" i="37"/>
  <c r="B105" i="37"/>
  <c r="B106" i="37"/>
  <c r="B107" i="37"/>
  <c r="B108" i="37"/>
  <c r="B109" i="37"/>
  <c r="B110" i="37"/>
  <c r="G110" i="37"/>
  <c r="B111" i="37"/>
  <c r="B116" i="37"/>
  <c r="B117" i="37"/>
  <c r="B118" i="37"/>
  <c r="B119" i="37"/>
  <c r="B120" i="37"/>
  <c r="B121" i="37"/>
  <c r="B122" i="37"/>
  <c r="B123" i="37"/>
  <c r="B124" i="37"/>
  <c r="B125" i="37"/>
  <c r="B126" i="37"/>
  <c r="B127" i="37"/>
  <c r="B128" i="37"/>
  <c r="B129" i="37"/>
  <c r="B130" i="37"/>
  <c r="B131" i="37"/>
  <c r="B132" i="37"/>
  <c r="B133" i="37"/>
  <c r="B134" i="37"/>
  <c r="B135" i="37"/>
  <c r="B136" i="37"/>
  <c r="H141" i="37"/>
  <c r="B143" i="37"/>
  <c r="G143" i="37"/>
  <c r="B144" i="37"/>
  <c r="G144" i="37"/>
  <c r="B145" i="37"/>
  <c r="G145" i="37"/>
  <c r="B146" i="37"/>
  <c r="G146" i="37"/>
  <c r="I146" i="37" s="1"/>
  <c r="B147" i="37"/>
  <c r="G147" i="37"/>
  <c r="B148" i="37"/>
  <c r="G148" i="37"/>
  <c r="B149" i="37"/>
  <c r="G149" i="37"/>
  <c r="B150" i="37"/>
  <c r="C150" i="37"/>
  <c r="H150" i="37"/>
  <c r="B151" i="37"/>
  <c r="G151" i="37"/>
  <c r="I151" i="37"/>
  <c r="B152" i="37"/>
  <c r="G152" i="37"/>
  <c r="B153" i="37"/>
  <c r="C153" i="37"/>
  <c r="D153" i="37"/>
  <c r="E153" i="37"/>
  <c r="F153" i="37"/>
  <c r="H153" i="37"/>
  <c r="B154" i="37"/>
  <c r="E154" i="37"/>
  <c r="F154" i="37"/>
  <c r="G154" i="37"/>
  <c r="I154" i="37" s="1"/>
  <c r="H154" i="37"/>
  <c r="B155" i="37"/>
  <c r="E155" i="37"/>
  <c r="F155" i="37"/>
  <c r="G155" i="37"/>
  <c r="H155" i="37"/>
  <c r="B156" i="37"/>
  <c r="B157" i="37"/>
  <c r="H157" i="37"/>
  <c r="B158" i="37"/>
  <c r="G158" i="37"/>
  <c r="I158" i="37" s="1"/>
  <c r="B159" i="37"/>
  <c r="C159" i="37"/>
  <c r="E159" i="37"/>
  <c r="F159" i="37"/>
  <c r="H159" i="37"/>
  <c r="B160" i="37"/>
  <c r="E160" i="37"/>
  <c r="F160" i="37"/>
  <c r="G160" i="37"/>
  <c r="B161" i="37"/>
  <c r="G161" i="37"/>
  <c r="B162" i="37"/>
  <c r="G162" i="37"/>
  <c r="B163" i="37"/>
  <c r="B168" i="37"/>
  <c r="B169" i="37"/>
  <c r="B170" i="37"/>
  <c r="B171" i="37"/>
  <c r="B172" i="37"/>
  <c r="B173" i="37"/>
  <c r="B174" i="37"/>
  <c r="B175" i="37"/>
  <c r="B176" i="37"/>
  <c r="B177" i="37"/>
  <c r="B178" i="37"/>
  <c r="B179" i="37"/>
  <c r="B180" i="37"/>
  <c r="B181" i="37"/>
  <c r="B182" i="37"/>
  <c r="B183" i="37"/>
  <c r="B184" i="37"/>
  <c r="B185" i="37"/>
  <c r="B186" i="37"/>
  <c r="B187" i="37"/>
  <c r="B188" i="37"/>
  <c r="B193" i="37"/>
  <c r="B194" i="37"/>
  <c r="B195" i="37"/>
  <c r="B196" i="37"/>
  <c r="B197" i="37"/>
  <c r="B198" i="37"/>
  <c r="B199" i="37"/>
  <c r="B200" i="37"/>
  <c r="B201" i="37"/>
  <c r="B202" i="37"/>
  <c r="B203" i="37"/>
  <c r="B204" i="37"/>
  <c r="B205" i="37"/>
  <c r="B206" i="37"/>
  <c r="B207" i="37"/>
  <c r="B208" i="37"/>
  <c r="B209" i="37"/>
  <c r="B210" i="37"/>
  <c r="B211" i="37"/>
  <c r="B212" i="37"/>
  <c r="B213" i="37"/>
  <c r="B218" i="37"/>
  <c r="B219" i="37"/>
  <c r="B220" i="37"/>
  <c r="B221" i="37"/>
  <c r="B222" i="37"/>
  <c r="B223" i="37"/>
  <c r="B224" i="37"/>
  <c r="B225" i="37"/>
  <c r="B226" i="37"/>
  <c r="B227" i="37"/>
  <c r="B228" i="37"/>
  <c r="B229" i="37"/>
  <c r="B230" i="37"/>
  <c r="B231" i="37"/>
  <c r="B232" i="37"/>
  <c r="B233" i="37"/>
  <c r="B234" i="37"/>
  <c r="B235" i="37"/>
  <c r="B236" i="37"/>
  <c r="B237" i="37"/>
  <c r="B238" i="37"/>
  <c r="B243" i="37"/>
  <c r="B244" i="37"/>
  <c r="B245" i="37"/>
  <c r="B246" i="37"/>
  <c r="B247" i="37"/>
  <c r="B248" i="37"/>
  <c r="B249" i="37"/>
  <c r="B250" i="37"/>
  <c r="B251" i="37"/>
  <c r="B252" i="37"/>
  <c r="B253" i="37"/>
  <c r="B254" i="37"/>
  <c r="B255" i="37"/>
  <c r="B256" i="37"/>
  <c r="B257" i="37"/>
  <c r="B258" i="37"/>
  <c r="B259" i="37"/>
  <c r="B260" i="37"/>
  <c r="B261" i="37"/>
  <c r="B262" i="37"/>
  <c r="B263" i="37"/>
  <c r="B268" i="37"/>
  <c r="B269" i="37"/>
  <c r="B270" i="37"/>
  <c r="B271" i="37"/>
  <c r="B272" i="37"/>
  <c r="B273" i="37"/>
  <c r="B274" i="37"/>
  <c r="B275" i="37"/>
  <c r="B276" i="37"/>
  <c r="B277" i="37"/>
  <c r="B278" i="37"/>
  <c r="B279" i="37"/>
  <c r="B280" i="37"/>
  <c r="B281" i="37"/>
  <c r="B282" i="37"/>
  <c r="B283" i="37"/>
  <c r="B284" i="37"/>
  <c r="B285" i="37"/>
  <c r="B286" i="37"/>
  <c r="B287" i="37"/>
  <c r="B288" i="37"/>
  <c r="B293" i="37"/>
  <c r="B294" i="37"/>
  <c r="B295" i="37"/>
  <c r="B296" i="37"/>
  <c r="B297" i="37"/>
  <c r="B298" i="37"/>
  <c r="B299" i="37"/>
  <c r="B300" i="37"/>
  <c r="B301" i="37"/>
  <c r="B302" i="37"/>
  <c r="B303" i="37"/>
  <c r="B304" i="37"/>
  <c r="B305" i="37"/>
  <c r="B306" i="37"/>
  <c r="B307" i="37"/>
  <c r="B308" i="37"/>
  <c r="B309" i="37"/>
  <c r="B310" i="37"/>
  <c r="B311" i="37"/>
  <c r="B312" i="37"/>
  <c r="B313" i="37"/>
  <c r="B318" i="37"/>
  <c r="B319" i="37"/>
  <c r="B320" i="37"/>
  <c r="B321" i="37"/>
  <c r="B322" i="37"/>
  <c r="B323" i="37"/>
  <c r="B324" i="37"/>
  <c r="B325" i="37"/>
  <c r="B326" i="37"/>
  <c r="B327" i="37"/>
  <c r="B328" i="37"/>
  <c r="B329" i="37"/>
  <c r="B330" i="37"/>
  <c r="B331" i="37"/>
  <c r="B332" i="37"/>
  <c r="B333" i="37"/>
  <c r="B334" i="37"/>
  <c r="B335" i="37"/>
  <c r="B336" i="37"/>
  <c r="B337" i="37"/>
  <c r="B338" i="37"/>
  <c r="B343" i="37"/>
  <c r="B344" i="37"/>
  <c r="B345" i="37"/>
  <c r="B346" i="37"/>
  <c r="B347" i="37"/>
  <c r="B348" i="37"/>
  <c r="B349" i="37"/>
  <c r="B350" i="37"/>
  <c r="B351" i="37"/>
  <c r="B352" i="37"/>
  <c r="B353" i="37"/>
  <c r="B354" i="37"/>
  <c r="B355" i="37"/>
  <c r="B356" i="37"/>
  <c r="B357" i="37"/>
  <c r="B358" i="37"/>
  <c r="B359" i="37"/>
  <c r="B360" i="37"/>
  <c r="B361" i="37"/>
  <c r="B362" i="37"/>
  <c r="B363" i="37"/>
  <c r="HQ7" i="56"/>
  <c r="HQ2" i="56"/>
  <c r="HQ3" i="56"/>
  <c r="HQ4" i="56"/>
  <c r="HQ5" i="56"/>
  <c r="HQ6" i="56"/>
  <c r="HQ8" i="56"/>
  <c r="HQ9" i="56"/>
  <c r="HQ10" i="56"/>
  <c r="HQ11" i="56"/>
  <c r="HQ12" i="56"/>
  <c r="HQ13" i="56"/>
  <c r="HQ14" i="56"/>
  <c r="HQ15" i="56"/>
  <c r="HQ16" i="56"/>
  <c r="HQ17" i="56"/>
  <c r="HQ18" i="56"/>
  <c r="HQ19" i="56"/>
  <c r="HQ21" i="56"/>
  <c r="HQ22" i="56"/>
  <c r="HQ23" i="56"/>
  <c r="HQ24" i="56"/>
  <c r="HQ25" i="56"/>
  <c r="HQ26" i="56"/>
  <c r="HQ27" i="56"/>
  <c r="HQ28" i="56"/>
  <c r="HQ29" i="56"/>
  <c r="HQ30" i="56"/>
  <c r="HQ31" i="56"/>
  <c r="HQ32" i="56"/>
  <c r="HQ33" i="56"/>
  <c r="HQ34" i="56"/>
  <c r="HQ35" i="56"/>
  <c r="HQ36" i="56"/>
  <c r="HQ37" i="56"/>
  <c r="Q116" i="60" a="1"/>
  <c r="Q116" i="60"/>
  <c r="Q115" i="60" a="1"/>
  <c r="Q115" i="60"/>
  <c r="P115" i="60" a="1"/>
  <c r="P115" i="60"/>
  <c r="P116" i="60" a="1"/>
  <c r="P116" i="60"/>
  <c r="AN100" i="60"/>
  <c r="AO100" i="60"/>
  <c r="AN101" i="60"/>
  <c r="AO101" i="60"/>
  <c r="AN102" i="60"/>
  <c r="AO102" i="60"/>
  <c r="AN103" i="60"/>
  <c r="AO103" i="60"/>
  <c r="AN104" i="60"/>
  <c r="AO104" i="60"/>
  <c r="AN105" i="60"/>
  <c r="AO105" i="60"/>
  <c r="AN106" i="60"/>
  <c r="AO106" i="60"/>
  <c r="AN107" i="60"/>
  <c r="AO107" i="60"/>
  <c r="AN108" i="60"/>
  <c r="AO108" i="60"/>
  <c r="AN109" i="60"/>
  <c r="AO109" i="60"/>
  <c r="AN110" i="60"/>
  <c r="AO110" i="60"/>
  <c r="AN111" i="60"/>
  <c r="AO111" i="60"/>
  <c r="AO99" i="60"/>
  <c r="AN71" i="60"/>
  <c r="AO71" i="60"/>
  <c r="AN72" i="60"/>
  <c r="AO72" i="60"/>
  <c r="AN73" i="60"/>
  <c r="AO73" i="60"/>
  <c r="AN74" i="60"/>
  <c r="AO74" i="60"/>
  <c r="AN75" i="60"/>
  <c r="AO75" i="60"/>
  <c r="AN76" i="60"/>
  <c r="AO76" i="60"/>
  <c r="AN77" i="60"/>
  <c r="AO77" i="60"/>
  <c r="AN78" i="60"/>
  <c r="AO78" i="60"/>
  <c r="AN79" i="60"/>
  <c r="AO79" i="60"/>
  <c r="AN80" i="60"/>
  <c r="AO80" i="60"/>
  <c r="AN81" i="60"/>
  <c r="AO81" i="60"/>
  <c r="AN82" i="60"/>
  <c r="AO82" i="60"/>
  <c r="AN83" i="60"/>
  <c r="AO83" i="60"/>
  <c r="AN84" i="60"/>
  <c r="AO84" i="60"/>
  <c r="AN85" i="60"/>
  <c r="AO85" i="60"/>
  <c r="AN86" i="60"/>
  <c r="AO86" i="60"/>
  <c r="AN87" i="60"/>
  <c r="AO87" i="60"/>
  <c r="AN88" i="60"/>
  <c r="AO88" i="60"/>
  <c r="AN89" i="60"/>
  <c r="AO89" i="60"/>
  <c r="AO70" i="60"/>
  <c r="AO67" i="60"/>
  <c r="AN67" i="60"/>
  <c r="AM67" i="60"/>
  <c r="AO66" i="60"/>
  <c r="AN66" i="60"/>
  <c r="AM66" i="60"/>
  <c r="AO65" i="60"/>
  <c r="AN65" i="60"/>
  <c r="AM65" i="60"/>
  <c r="AO64" i="60"/>
  <c r="AN64" i="60"/>
  <c r="AM64" i="60"/>
  <c r="AO63" i="60"/>
  <c r="AN63" i="60"/>
  <c r="AM63" i="60"/>
  <c r="AO62" i="60"/>
  <c r="AN62" i="60"/>
  <c r="AM62" i="60"/>
  <c r="AO61" i="60"/>
  <c r="AN61" i="60"/>
  <c r="AM61" i="60"/>
  <c r="AO60" i="60"/>
  <c r="AN60" i="60"/>
  <c r="AM60" i="60"/>
  <c r="AO59" i="60"/>
  <c r="AN59" i="60"/>
  <c r="AM59" i="60"/>
  <c r="AO58" i="60"/>
  <c r="AN58" i="60"/>
  <c r="AM58" i="60"/>
  <c r="AO57" i="60"/>
  <c r="AN57" i="60"/>
  <c r="AM57" i="60"/>
  <c r="AO56" i="60"/>
  <c r="AN56" i="60"/>
  <c r="AM56" i="60"/>
  <c r="AO55" i="60"/>
  <c r="AN55" i="60"/>
  <c r="AM55" i="60"/>
  <c r="AO54" i="60"/>
  <c r="AN54" i="60"/>
  <c r="AM54" i="60"/>
  <c r="AO53" i="60"/>
  <c r="AN53" i="60"/>
  <c r="AM53" i="60"/>
  <c r="AO52" i="60"/>
  <c r="AN52" i="60"/>
  <c r="AM52" i="60"/>
  <c r="AO51" i="60"/>
  <c r="AN51" i="60"/>
  <c r="AM51" i="60"/>
  <c r="AO50" i="60"/>
  <c r="AN50" i="60"/>
  <c r="AM50" i="60"/>
  <c r="AO49" i="60"/>
  <c r="AN49" i="60"/>
  <c r="AM49" i="60"/>
  <c r="AO48" i="60"/>
  <c r="AN48" i="60"/>
  <c r="AN27" i="60"/>
  <c r="AO27" i="60"/>
  <c r="AN28" i="60"/>
  <c r="AO28" i="60"/>
  <c r="AN29" i="60"/>
  <c r="AO29" i="60"/>
  <c r="AN30" i="60"/>
  <c r="AO30" i="60"/>
  <c r="AN31" i="60"/>
  <c r="AO31" i="60"/>
  <c r="AN32" i="60"/>
  <c r="AO32" i="60"/>
  <c r="AN33" i="60"/>
  <c r="AO33" i="60"/>
  <c r="AN34" i="60"/>
  <c r="AO34" i="60"/>
  <c r="AN35" i="60"/>
  <c r="AO35" i="60"/>
  <c r="AN36" i="60"/>
  <c r="AO36" i="60"/>
  <c r="AN37" i="60"/>
  <c r="AO37" i="60"/>
  <c r="AN38" i="60"/>
  <c r="AO38" i="60"/>
  <c r="AN39" i="60"/>
  <c r="AO39" i="60"/>
  <c r="AN40" i="60"/>
  <c r="AO40" i="60"/>
  <c r="AN41" i="60"/>
  <c r="AO41" i="60"/>
  <c r="AN42" i="60"/>
  <c r="AO42" i="60"/>
  <c r="AN43" i="60"/>
  <c r="AO43" i="60"/>
  <c r="AN44" i="60"/>
  <c r="AO44" i="60"/>
  <c r="AN45" i="60"/>
  <c r="AO45" i="60"/>
  <c r="AO26" i="60"/>
  <c r="AN5" i="60"/>
  <c r="AO5" i="60"/>
  <c r="AN6" i="60"/>
  <c r="AO6" i="60"/>
  <c r="AN7" i="60"/>
  <c r="AO7" i="60"/>
  <c r="AN8" i="60"/>
  <c r="AO8" i="60"/>
  <c r="AN9" i="60"/>
  <c r="AO9" i="60"/>
  <c r="AN10" i="60"/>
  <c r="AO10" i="60"/>
  <c r="AN11" i="60"/>
  <c r="AO11" i="60"/>
  <c r="AN12" i="60"/>
  <c r="AO12" i="60"/>
  <c r="AN13" i="60"/>
  <c r="AO13" i="60"/>
  <c r="AN14" i="60"/>
  <c r="AO14" i="60"/>
  <c r="AN15" i="60"/>
  <c r="AO15" i="60"/>
  <c r="AN16" i="60"/>
  <c r="AO16" i="60"/>
  <c r="AN17" i="60"/>
  <c r="AO17" i="60"/>
  <c r="AN18" i="60"/>
  <c r="AO18" i="60"/>
  <c r="AN19" i="60"/>
  <c r="AO19" i="60"/>
  <c r="AN20" i="60"/>
  <c r="AO20" i="60"/>
  <c r="AN21" i="60"/>
  <c r="AO21" i="60"/>
  <c r="AN22" i="60"/>
  <c r="AO22" i="60"/>
  <c r="AN23" i="60"/>
  <c r="AO23" i="60"/>
  <c r="AO4" i="60"/>
  <c r="AP4" i="60"/>
  <c r="AN4" i="60"/>
  <c r="AO2" i="60"/>
  <c r="AO113" i="60"/>
  <c r="AP2" i="60"/>
  <c r="AP113" i="60"/>
  <c r="AO98" i="60"/>
  <c r="AO97" i="60"/>
  <c r="AO96" i="60"/>
  <c r="AO95" i="60"/>
  <c r="AO94" i="60"/>
  <c r="AO93" i="60"/>
  <c r="AO92" i="60"/>
  <c r="AL100" i="60"/>
  <c r="AM100" i="60"/>
  <c r="AL101" i="60"/>
  <c r="AM101" i="60"/>
  <c r="AL102" i="60"/>
  <c r="AM102" i="60"/>
  <c r="AL103" i="60"/>
  <c r="AM103" i="60"/>
  <c r="AL104" i="60"/>
  <c r="AM104" i="60"/>
  <c r="AL105" i="60"/>
  <c r="AM105" i="60"/>
  <c r="AL106" i="60"/>
  <c r="AM106" i="60"/>
  <c r="AL107" i="60"/>
  <c r="AM107" i="60"/>
  <c r="AL108" i="60"/>
  <c r="AM108" i="60"/>
  <c r="AL109" i="60"/>
  <c r="AM109" i="60"/>
  <c r="AL110" i="60"/>
  <c r="AM110" i="60"/>
  <c r="AL111" i="60"/>
  <c r="AM111" i="60"/>
  <c r="AM99" i="60"/>
  <c r="AN99" i="60"/>
  <c r="AL89" i="60"/>
  <c r="AM89" i="60"/>
  <c r="AM88" i="60"/>
  <c r="AL71" i="60"/>
  <c r="AM71" i="60"/>
  <c r="AL72" i="60"/>
  <c r="AM72" i="60"/>
  <c r="AL73" i="60"/>
  <c r="AM73" i="60"/>
  <c r="AL74" i="60"/>
  <c r="AM74" i="60"/>
  <c r="AL75" i="60"/>
  <c r="AM75" i="60"/>
  <c r="AL76" i="60"/>
  <c r="AM76" i="60"/>
  <c r="AL77" i="60"/>
  <c r="AM77" i="60"/>
  <c r="AL78" i="60"/>
  <c r="AM78" i="60"/>
  <c r="AL79" i="60"/>
  <c r="AM79" i="60"/>
  <c r="AL80" i="60"/>
  <c r="AM80" i="60"/>
  <c r="AL81" i="60"/>
  <c r="AM81" i="60"/>
  <c r="AL82" i="60"/>
  <c r="AM82" i="60"/>
  <c r="AL83" i="60"/>
  <c r="AM83" i="60"/>
  <c r="AL84" i="60"/>
  <c r="AM84" i="60"/>
  <c r="AL85" i="60"/>
  <c r="AM85" i="60"/>
  <c r="AM70" i="60"/>
  <c r="AN70" i="60"/>
  <c r="AL67" i="60"/>
  <c r="AL49" i="60"/>
  <c r="AL50" i="60"/>
  <c r="AL51" i="60"/>
  <c r="AL52" i="60"/>
  <c r="AL53" i="60"/>
  <c r="AL54" i="60"/>
  <c r="AL55" i="60"/>
  <c r="AL56" i="60"/>
  <c r="AL57" i="60"/>
  <c r="AL58" i="60"/>
  <c r="AL59" i="60"/>
  <c r="AL60" i="60"/>
  <c r="AL61" i="60"/>
  <c r="AL62" i="60"/>
  <c r="AL63" i="60"/>
  <c r="AM48" i="60"/>
  <c r="AL27" i="60"/>
  <c r="AM27" i="60"/>
  <c r="AL28" i="60"/>
  <c r="AM28" i="60"/>
  <c r="AL29" i="60"/>
  <c r="AM29" i="60"/>
  <c r="AL30" i="60"/>
  <c r="AM30" i="60"/>
  <c r="AL31" i="60"/>
  <c r="AM31" i="60"/>
  <c r="AL32" i="60"/>
  <c r="AM32" i="60"/>
  <c r="AL33" i="60"/>
  <c r="AM33" i="60"/>
  <c r="AL34" i="60"/>
  <c r="AM34" i="60"/>
  <c r="AL35" i="60"/>
  <c r="AM35" i="60"/>
  <c r="AL36" i="60"/>
  <c r="AM36" i="60"/>
  <c r="AL37" i="60"/>
  <c r="AM37" i="60"/>
  <c r="AL38" i="60"/>
  <c r="AM38" i="60"/>
  <c r="AL39" i="60"/>
  <c r="AM39" i="60"/>
  <c r="AL40" i="60"/>
  <c r="AM40" i="60"/>
  <c r="AL41" i="60"/>
  <c r="AM41" i="60"/>
  <c r="AL42" i="60"/>
  <c r="AM42" i="60"/>
  <c r="AL43" i="60"/>
  <c r="AM43" i="60"/>
  <c r="AL44" i="60"/>
  <c r="AM44" i="60"/>
  <c r="AL45" i="60"/>
  <c r="AM45" i="60"/>
  <c r="AM26" i="60"/>
  <c r="AN26" i="60"/>
  <c r="AM5" i="60"/>
  <c r="AM6" i="60"/>
  <c r="AM7" i="60"/>
  <c r="AM8" i="60"/>
  <c r="AM9" i="60"/>
  <c r="AM10" i="60"/>
  <c r="AM11" i="60"/>
  <c r="AM12" i="60"/>
  <c r="AM13" i="60"/>
  <c r="AM14" i="60"/>
  <c r="AM15" i="60"/>
  <c r="AM16" i="60"/>
  <c r="AM17" i="60"/>
  <c r="AM18" i="60"/>
  <c r="AM19" i="60"/>
  <c r="AM20" i="60"/>
  <c r="AM21" i="60"/>
  <c r="AM22" i="60"/>
  <c r="AM23" i="60"/>
  <c r="AM4" i="60"/>
  <c r="AN2" i="60"/>
  <c r="AN113" i="60"/>
  <c r="P113" i="60"/>
  <c r="P114" i="60"/>
  <c r="D114" i="60"/>
  <c r="D115" i="60" a="1"/>
  <c r="D115" i="60"/>
  <c r="D116" i="60" a="1"/>
  <c r="D116" i="60"/>
  <c r="AC48" i="60"/>
  <c r="AC49" i="60"/>
  <c r="AC50" i="60"/>
  <c r="AC51" i="60"/>
  <c r="AC52" i="60"/>
  <c r="AC53" i="60"/>
  <c r="AC54" i="60"/>
  <c r="AC55" i="60"/>
  <c r="AC56" i="60"/>
  <c r="AC57" i="60"/>
  <c r="AC58" i="60"/>
  <c r="AC59" i="60"/>
  <c r="AC60" i="60"/>
  <c r="AC61" i="60"/>
  <c r="AC62" i="60"/>
  <c r="AC63" i="60"/>
  <c r="AC64" i="60"/>
  <c r="AC65" i="60"/>
  <c r="AC66" i="60"/>
  <c r="AC67" i="60"/>
  <c r="AC70" i="60"/>
  <c r="AC71" i="60"/>
  <c r="AC72" i="60"/>
  <c r="AC73" i="60"/>
  <c r="AC74" i="60"/>
  <c r="AC75" i="60"/>
  <c r="AC76" i="60"/>
  <c r="AC77" i="60"/>
  <c r="AC78" i="60"/>
  <c r="AC79" i="60"/>
  <c r="AC80" i="60"/>
  <c r="AC81" i="60"/>
  <c r="AC82" i="60"/>
  <c r="AC83" i="60"/>
  <c r="AC84" i="60"/>
  <c r="AC85" i="60"/>
  <c r="AC86" i="60"/>
  <c r="AC87" i="60"/>
  <c r="AC88" i="60"/>
  <c r="AC89" i="60"/>
  <c r="AC92" i="60"/>
  <c r="AC93" i="60"/>
  <c r="AC94" i="60"/>
  <c r="AC95" i="60"/>
  <c r="AC96" i="60"/>
  <c r="AC97" i="60"/>
  <c r="AC98" i="60"/>
  <c r="AC99" i="60"/>
  <c r="AC100" i="60"/>
  <c r="AC101" i="60"/>
  <c r="AC102" i="60"/>
  <c r="AC103" i="60"/>
  <c r="AC104" i="60"/>
  <c r="AC105" i="60"/>
  <c r="AC106" i="60"/>
  <c r="AC107" i="60"/>
  <c r="AC108" i="60"/>
  <c r="AC109" i="60"/>
  <c r="AC110" i="60"/>
  <c r="AC111" i="60"/>
  <c r="AC26" i="60"/>
  <c r="AC27" i="60"/>
  <c r="AC28" i="60"/>
  <c r="AC29" i="60"/>
  <c r="AC30" i="60"/>
  <c r="AC31" i="60"/>
  <c r="AC32" i="60"/>
  <c r="AC33" i="60"/>
  <c r="AC34" i="60"/>
  <c r="AC35" i="60"/>
  <c r="AC36" i="60"/>
  <c r="AC37" i="60"/>
  <c r="AC38" i="60"/>
  <c r="AC39" i="60"/>
  <c r="AC40" i="60"/>
  <c r="AC41" i="60"/>
  <c r="AC42" i="60"/>
  <c r="AC43" i="60"/>
  <c r="AC44" i="60"/>
  <c r="AC45" i="60"/>
  <c r="AC4" i="60"/>
  <c r="AC5" i="60"/>
  <c r="AC6" i="60"/>
  <c r="AC7" i="60"/>
  <c r="AC8" i="60"/>
  <c r="AC9" i="60"/>
  <c r="AC10" i="60"/>
  <c r="AC11" i="60"/>
  <c r="AC12" i="60"/>
  <c r="AC13" i="60"/>
  <c r="AC14" i="60"/>
  <c r="AC15" i="60"/>
  <c r="AC16" i="60"/>
  <c r="AC17" i="60"/>
  <c r="AC18" i="60"/>
  <c r="AC19" i="60"/>
  <c r="AC20" i="60"/>
  <c r="AC21" i="60"/>
  <c r="AC22" i="60"/>
  <c r="AC23" i="60"/>
  <c r="AB93" i="60"/>
  <c r="AB94" i="60"/>
  <c r="AB95" i="60"/>
  <c r="AB96" i="60"/>
  <c r="AB97" i="60"/>
  <c r="AB98" i="60"/>
  <c r="AB99" i="60"/>
  <c r="AB100" i="60"/>
  <c r="AB101" i="60"/>
  <c r="AB102" i="60"/>
  <c r="AB103" i="60"/>
  <c r="AB104" i="60"/>
  <c r="AB105" i="60"/>
  <c r="AB106" i="60"/>
  <c r="AB107" i="60"/>
  <c r="AB108" i="60"/>
  <c r="AB109" i="60"/>
  <c r="AB110" i="60"/>
  <c r="AB111" i="60"/>
  <c r="AB92" i="60"/>
  <c r="AB71" i="60"/>
  <c r="AB72" i="60"/>
  <c r="AB73" i="60"/>
  <c r="AB74" i="60"/>
  <c r="AB75" i="60"/>
  <c r="AB76" i="60"/>
  <c r="AB77" i="60"/>
  <c r="AB78" i="60"/>
  <c r="AB79" i="60"/>
  <c r="AB80" i="60"/>
  <c r="AB81" i="60"/>
  <c r="AB82" i="60"/>
  <c r="AB83" i="60"/>
  <c r="AB84" i="60"/>
  <c r="AB85" i="60"/>
  <c r="AB86" i="60"/>
  <c r="AB87" i="60"/>
  <c r="AB88" i="60"/>
  <c r="AB89" i="60"/>
  <c r="AB70" i="60"/>
  <c r="AB49" i="60"/>
  <c r="AB50" i="60"/>
  <c r="AB51" i="60"/>
  <c r="AB52" i="60"/>
  <c r="AB53" i="60"/>
  <c r="AB54" i="60"/>
  <c r="AB55" i="60"/>
  <c r="AB56" i="60"/>
  <c r="AB57" i="60"/>
  <c r="AB58" i="60"/>
  <c r="AB59" i="60"/>
  <c r="AB60" i="60"/>
  <c r="AB61" i="60"/>
  <c r="AB62" i="60"/>
  <c r="AB63" i="60"/>
  <c r="AB64" i="60"/>
  <c r="AB65" i="60"/>
  <c r="AB66" i="60"/>
  <c r="AB67" i="60"/>
  <c r="AB48" i="60"/>
  <c r="AB27" i="60"/>
  <c r="AB28" i="60"/>
  <c r="AB29" i="60"/>
  <c r="AB30" i="60"/>
  <c r="AB31" i="60"/>
  <c r="AB32" i="60"/>
  <c r="AB33" i="60"/>
  <c r="AB34" i="60"/>
  <c r="AB35" i="60"/>
  <c r="AB36" i="60"/>
  <c r="AB37" i="60"/>
  <c r="AB38" i="60"/>
  <c r="AB39" i="60"/>
  <c r="AB40" i="60"/>
  <c r="AB41" i="60"/>
  <c r="AB42" i="60"/>
  <c r="AB43" i="60"/>
  <c r="AB44" i="60"/>
  <c r="AB45" i="60"/>
  <c r="AB26" i="60"/>
  <c r="AA5" i="60"/>
  <c r="AB5" i="60"/>
  <c r="AA6" i="60"/>
  <c r="AB6" i="60"/>
  <c r="AA7" i="60"/>
  <c r="AB7" i="60"/>
  <c r="AA8" i="60"/>
  <c r="AB8" i="60"/>
  <c r="AA9" i="60"/>
  <c r="AB9" i="60"/>
  <c r="AA10" i="60"/>
  <c r="AB10" i="60"/>
  <c r="AA11" i="60"/>
  <c r="AB11" i="60"/>
  <c r="AA12" i="60"/>
  <c r="AB12" i="60"/>
  <c r="AA13" i="60"/>
  <c r="AB13" i="60"/>
  <c r="AA14" i="60"/>
  <c r="AB14" i="60"/>
  <c r="AA15" i="60"/>
  <c r="AB15" i="60"/>
  <c r="AA16" i="60"/>
  <c r="AB16" i="60"/>
  <c r="AA17" i="60"/>
  <c r="AB17" i="60"/>
  <c r="AA18" i="60"/>
  <c r="AB18" i="60"/>
  <c r="AA19" i="60"/>
  <c r="AB19" i="60"/>
  <c r="AA20" i="60"/>
  <c r="AB20" i="60"/>
  <c r="AA21" i="60"/>
  <c r="AB21" i="60"/>
  <c r="AA22" i="60"/>
  <c r="AB22" i="60"/>
  <c r="AA23" i="60"/>
  <c r="AB23" i="60"/>
  <c r="AB4" i="60"/>
  <c r="O116" i="60" a="1"/>
  <c r="O116" i="60"/>
  <c r="N116" i="60" a="1"/>
  <c r="N116" i="60"/>
  <c r="M116" i="60" a="1"/>
  <c r="M116" i="60"/>
  <c r="L116" i="60" a="1"/>
  <c r="L116" i="60"/>
  <c r="K116" i="60" a="1"/>
  <c r="K116" i="60"/>
  <c r="J116" i="60" a="1"/>
  <c r="J116" i="60"/>
  <c r="I116" i="60" a="1"/>
  <c r="I116" i="60"/>
  <c r="H116" i="60" a="1"/>
  <c r="H116" i="60"/>
  <c r="G116" i="60" a="1"/>
  <c r="G116" i="60"/>
  <c r="F116" i="60" a="1"/>
  <c r="F116" i="60"/>
  <c r="E116" i="60" a="1"/>
  <c r="E116" i="60"/>
  <c r="C116" i="60" a="1"/>
  <c r="C116" i="60"/>
  <c r="B116" i="60" a="1"/>
  <c r="B116" i="60"/>
  <c r="O115" i="60" a="1"/>
  <c r="O115" i="60"/>
  <c r="N115" i="60" a="1"/>
  <c r="N115" i="60"/>
  <c r="M115" i="60" a="1"/>
  <c r="M115" i="60"/>
  <c r="L115" i="60" a="1"/>
  <c r="L115" i="60"/>
  <c r="K115" i="60" a="1"/>
  <c r="K115" i="60"/>
  <c r="J115" i="60" a="1"/>
  <c r="J115" i="60"/>
  <c r="I115" i="60" a="1"/>
  <c r="I115" i="60"/>
  <c r="H115" i="60" a="1"/>
  <c r="H115" i="60"/>
  <c r="G115" i="60" a="1"/>
  <c r="G115" i="60"/>
  <c r="F115" i="60" a="1"/>
  <c r="F115" i="60"/>
  <c r="E115" i="60" a="1"/>
  <c r="E115" i="60"/>
  <c r="C115" i="60" a="1"/>
  <c r="C115" i="60"/>
  <c r="B115" i="60" a="1"/>
  <c r="B115" i="60"/>
  <c r="O114" i="60"/>
  <c r="N114" i="60"/>
  <c r="AM114" i="60"/>
  <c r="M114" i="60"/>
  <c r="L114" i="60"/>
  <c r="K114" i="60"/>
  <c r="J114" i="60"/>
  <c r="I114" i="60"/>
  <c r="H114" i="60"/>
  <c r="G114" i="60"/>
  <c r="F114" i="60"/>
  <c r="AE114" i="60"/>
  <c r="E114" i="60"/>
  <c r="C114" i="60"/>
  <c r="B114" i="60"/>
  <c r="AH4" i="60"/>
  <c r="AG4" i="60"/>
  <c r="AF4" i="60"/>
  <c r="AE4" i="60"/>
  <c r="AD4" i="60"/>
  <c r="AA4" i="60"/>
  <c r="AL4" i="60"/>
  <c r="AK4" i="60"/>
  <c r="AJ4" i="60"/>
  <c r="AI4" i="60"/>
  <c r="H200" i="46"/>
  <c r="H201" i="46"/>
  <c r="H202" i="46"/>
  <c r="H203" i="46"/>
  <c r="H204" i="46"/>
  <c r="H205" i="46"/>
  <c r="H206" i="46"/>
  <c r="H207" i="46"/>
  <c r="H208" i="46"/>
  <c r="H209" i="46"/>
  <c r="H210" i="46"/>
  <c r="H211" i="46"/>
  <c r="H212" i="46"/>
  <c r="H213" i="46"/>
  <c r="H214" i="46"/>
  <c r="H215" i="46"/>
  <c r="H216" i="46"/>
  <c r="H217" i="46"/>
  <c r="H218" i="46"/>
  <c r="H199" i="46"/>
  <c r="D219" i="46"/>
  <c r="E219" i="46"/>
  <c r="F219" i="46"/>
  <c r="G219" i="46"/>
  <c r="C219" i="46"/>
  <c r="H224" i="46"/>
  <c r="H225" i="46"/>
  <c r="H226" i="46"/>
  <c r="H227" i="46"/>
  <c r="H228" i="46"/>
  <c r="H229" i="46"/>
  <c r="H230" i="46"/>
  <c r="H231" i="46"/>
  <c r="H232" i="46"/>
  <c r="H233" i="46"/>
  <c r="H234" i="46"/>
  <c r="H235" i="46"/>
  <c r="H236" i="46"/>
  <c r="H237" i="46"/>
  <c r="H238" i="46"/>
  <c r="H239" i="46"/>
  <c r="H240" i="46"/>
  <c r="H241" i="46"/>
  <c r="H242" i="46"/>
  <c r="H223" i="46"/>
  <c r="D243" i="46"/>
  <c r="E243" i="46"/>
  <c r="F243" i="46"/>
  <c r="G243" i="46"/>
  <c r="C243" i="46"/>
  <c r="H170" i="46"/>
  <c r="H152" i="46"/>
  <c r="H153" i="46"/>
  <c r="H154" i="46"/>
  <c r="H155" i="46"/>
  <c r="H156" i="46"/>
  <c r="H157" i="46"/>
  <c r="H158" i="46"/>
  <c r="H159" i="46"/>
  <c r="H160" i="46"/>
  <c r="H161" i="46"/>
  <c r="H162" i="46"/>
  <c r="H163" i="46"/>
  <c r="H164" i="46"/>
  <c r="H165" i="46"/>
  <c r="H166" i="46"/>
  <c r="H167" i="46"/>
  <c r="H168" i="46"/>
  <c r="H169" i="46"/>
  <c r="H151" i="46"/>
  <c r="D171" i="46"/>
  <c r="E171" i="46"/>
  <c r="F171" i="46"/>
  <c r="G171" i="46"/>
  <c r="C171" i="46"/>
  <c r="H128" i="46"/>
  <c r="H129" i="46"/>
  <c r="H130" i="46"/>
  <c r="H131" i="46"/>
  <c r="H132" i="46"/>
  <c r="H133" i="46"/>
  <c r="H134" i="46"/>
  <c r="H135" i="46"/>
  <c r="H136" i="46"/>
  <c r="H137" i="46"/>
  <c r="H138" i="46"/>
  <c r="H139" i="46"/>
  <c r="H140" i="46"/>
  <c r="H141" i="46"/>
  <c r="H142" i="46"/>
  <c r="H143" i="46"/>
  <c r="H144" i="46"/>
  <c r="H145" i="46"/>
  <c r="H146" i="46"/>
  <c r="H127" i="46"/>
  <c r="D147" i="46"/>
  <c r="E147" i="46"/>
  <c r="F147" i="46"/>
  <c r="G147" i="46"/>
  <c r="C147" i="46"/>
  <c r="AM98" i="60"/>
  <c r="AM97" i="60"/>
  <c r="AM96" i="60"/>
  <c r="AM95" i="60"/>
  <c r="AM94" i="60"/>
  <c r="AM93" i="60"/>
  <c r="AM92" i="60"/>
  <c r="AM87" i="60"/>
  <c r="AM86" i="60"/>
  <c r="AM2" i="60"/>
  <c r="AM113" i="60"/>
  <c r="O113" i="60"/>
  <c r="C159" i="28"/>
  <c r="C153" i="28"/>
  <c r="C150" i="28"/>
  <c r="G143" i="28"/>
  <c r="G144" i="28"/>
  <c r="G145" i="28"/>
  <c r="G146" i="28"/>
  <c r="G147" i="28"/>
  <c r="H147" i="28"/>
  <c r="G148" i="28"/>
  <c r="G149" i="28"/>
  <c r="H150" i="28"/>
  <c r="G151" i="28"/>
  <c r="G152" i="28"/>
  <c r="D153" i="28"/>
  <c r="E153" i="28"/>
  <c r="F153" i="28"/>
  <c r="I153" i="28" s="1"/>
  <c r="H153" i="28"/>
  <c r="E154" i="28"/>
  <c r="F154" i="28"/>
  <c r="G154" i="28"/>
  <c r="E155" i="28"/>
  <c r="F155" i="28"/>
  <c r="G155" i="28"/>
  <c r="H155" i="28"/>
  <c r="H157" i="28"/>
  <c r="G158" i="28"/>
  <c r="E159" i="28"/>
  <c r="F159" i="28"/>
  <c r="H159" i="28"/>
  <c r="E160" i="28"/>
  <c r="I160" i="28" s="1"/>
  <c r="F160" i="28"/>
  <c r="G160" i="28"/>
  <c r="G161" i="28"/>
  <c r="G162" i="28"/>
  <c r="H162" i="62"/>
  <c r="G162" i="62"/>
  <c r="G161" i="62"/>
  <c r="G160" i="62"/>
  <c r="F160" i="62"/>
  <c r="E160" i="62"/>
  <c r="H159" i="62"/>
  <c r="F159" i="62"/>
  <c r="E159" i="62"/>
  <c r="C159" i="62"/>
  <c r="I159" i="62"/>
  <c r="H157" i="62"/>
  <c r="H155" i="62"/>
  <c r="G155" i="62"/>
  <c r="F155" i="62"/>
  <c r="E155" i="62"/>
  <c r="G154" i="62"/>
  <c r="F154" i="62"/>
  <c r="E154" i="62"/>
  <c r="H153" i="62"/>
  <c r="F153" i="62"/>
  <c r="E153" i="62"/>
  <c r="D153" i="62"/>
  <c r="C153" i="62"/>
  <c r="G152" i="62"/>
  <c r="H151" i="62"/>
  <c r="G151" i="62"/>
  <c r="H150" i="62"/>
  <c r="C150" i="62"/>
  <c r="G148" i="62"/>
  <c r="G147" i="62"/>
  <c r="G146" i="62"/>
  <c r="G145" i="62"/>
  <c r="G144" i="62"/>
  <c r="G143" i="62"/>
  <c r="G110" i="62"/>
  <c r="H84" i="62"/>
  <c r="G84" i="62"/>
  <c r="D84" i="62"/>
  <c r="H55" i="62"/>
  <c r="G55" i="62"/>
  <c r="D55" i="62"/>
  <c r="C312" i="62"/>
  <c r="C362" i="62" s="1"/>
  <c r="D309" i="62"/>
  <c r="D359" i="62"/>
  <c r="C307" i="62"/>
  <c r="C357" i="62" s="1"/>
  <c r="D304" i="62"/>
  <c r="D354" i="62" s="1"/>
  <c r="C303" i="62"/>
  <c r="C353" i="62" s="1"/>
  <c r="E302" i="62"/>
  <c r="E352" i="62" s="1"/>
  <c r="G301" i="62"/>
  <c r="G351" i="62" s="1"/>
  <c r="E301" i="62"/>
  <c r="E351" i="62"/>
  <c r="G300" i="62"/>
  <c r="G350" i="62" s="1"/>
  <c r="F300" i="62"/>
  <c r="F350" i="62" s="1"/>
  <c r="C300" i="62"/>
  <c r="C350" i="62" s="1"/>
  <c r="G299" i="62"/>
  <c r="G349" i="62" s="1"/>
  <c r="C297" i="62"/>
  <c r="C347" i="62" s="1"/>
  <c r="F295" i="62"/>
  <c r="F345" i="62"/>
  <c r="H28" i="62"/>
  <c r="G28" i="62"/>
  <c r="D28" i="62"/>
  <c r="H21" i="62"/>
  <c r="G21" i="62"/>
  <c r="D21" i="62"/>
  <c r="B363" i="62"/>
  <c r="B362" i="62"/>
  <c r="B361" i="62"/>
  <c r="B360" i="62"/>
  <c r="B359" i="62"/>
  <c r="B358" i="62"/>
  <c r="B357" i="62"/>
  <c r="B356" i="62"/>
  <c r="B355" i="62"/>
  <c r="B354" i="62"/>
  <c r="B353" i="62"/>
  <c r="B352" i="62"/>
  <c r="B351" i="62"/>
  <c r="B350" i="62"/>
  <c r="B349" i="62"/>
  <c r="B348" i="62"/>
  <c r="B347" i="62"/>
  <c r="B346" i="62"/>
  <c r="B345" i="62"/>
  <c r="B344" i="62"/>
  <c r="B343" i="62"/>
  <c r="B338" i="62"/>
  <c r="B337" i="62"/>
  <c r="B336" i="62"/>
  <c r="B335" i="62"/>
  <c r="B334" i="62"/>
  <c r="B333" i="62"/>
  <c r="B332" i="62"/>
  <c r="B331" i="62"/>
  <c r="B330" i="62"/>
  <c r="B329" i="62"/>
  <c r="B328" i="62"/>
  <c r="B327" i="62"/>
  <c r="B326" i="62"/>
  <c r="B325" i="62"/>
  <c r="B324" i="62"/>
  <c r="B323" i="62"/>
  <c r="B322" i="62"/>
  <c r="B321" i="62"/>
  <c r="B320" i="62"/>
  <c r="B319" i="62"/>
  <c r="B318" i="62"/>
  <c r="B313" i="62"/>
  <c r="B312" i="62"/>
  <c r="B311" i="62"/>
  <c r="B310" i="62"/>
  <c r="B309" i="62"/>
  <c r="B308" i="62"/>
  <c r="B307" i="62"/>
  <c r="B306" i="62"/>
  <c r="B305" i="62"/>
  <c r="B304" i="62"/>
  <c r="B303" i="62"/>
  <c r="B302" i="62"/>
  <c r="B301" i="62"/>
  <c r="B300" i="62"/>
  <c r="B299" i="62"/>
  <c r="B298" i="62"/>
  <c r="B297" i="62"/>
  <c r="B296" i="62"/>
  <c r="B295" i="62"/>
  <c r="B294" i="62"/>
  <c r="B293" i="62"/>
  <c r="B288" i="62"/>
  <c r="B287" i="62"/>
  <c r="B286" i="62"/>
  <c r="B285" i="62"/>
  <c r="B284" i="62"/>
  <c r="B283" i="62"/>
  <c r="B282" i="62"/>
  <c r="B281" i="62"/>
  <c r="B280" i="62"/>
  <c r="B279" i="62"/>
  <c r="B278" i="62"/>
  <c r="B277" i="62"/>
  <c r="B276" i="62"/>
  <c r="B275" i="62"/>
  <c r="B274" i="62"/>
  <c r="B273" i="62"/>
  <c r="B272" i="62"/>
  <c r="B271" i="62"/>
  <c r="B270" i="62"/>
  <c r="B269" i="62"/>
  <c r="B268" i="62"/>
  <c r="B263" i="62"/>
  <c r="B262" i="62"/>
  <c r="B261" i="62"/>
  <c r="B260" i="62"/>
  <c r="B259" i="62"/>
  <c r="B258" i="62"/>
  <c r="B257" i="62"/>
  <c r="B256" i="62"/>
  <c r="B255" i="62"/>
  <c r="B254" i="62"/>
  <c r="B253" i="62"/>
  <c r="B252" i="62"/>
  <c r="B251" i="62"/>
  <c r="B250" i="62"/>
  <c r="B249" i="62"/>
  <c r="B248" i="62"/>
  <c r="B247" i="62"/>
  <c r="B246" i="62"/>
  <c r="B245" i="62"/>
  <c r="B244" i="62"/>
  <c r="B243" i="62"/>
  <c r="B238" i="62"/>
  <c r="B237" i="62"/>
  <c r="B236" i="62"/>
  <c r="B235" i="62"/>
  <c r="B234" i="62"/>
  <c r="B233" i="62"/>
  <c r="B232" i="62"/>
  <c r="B231" i="62"/>
  <c r="B230" i="62"/>
  <c r="B229" i="62"/>
  <c r="B228" i="62"/>
  <c r="B227" i="62"/>
  <c r="B226" i="62"/>
  <c r="B225" i="62"/>
  <c r="B224" i="62"/>
  <c r="B223" i="62"/>
  <c r="B222" i="62"/>
  <c r="B221" i="62"/>
  <c r="B220" i="62"/>
  <c r="B219" i="62"/>
  <c r="B218" i="62"/>
  <c r="B213" i="62"/>
  <c r="B212" i="62"/>
  <c r="B211" i="62"/>
  <c r="B210" i="62"/>
  <c r="B209" i="62"/>
  <c r="B208" i="62"/>
  <c r="B207" i="62"/>
  <c r="B206" i="62"/>
  <c r="B205" i="62"/>
  <c r="B204" i="62"/>
  <c r="B203" i="62"/>
  <c r="B202" i="62"/>
  <c r="B201" i="62"/>
  <c r="B200" i="62"/>
  <c r="B199" i="62"/>
  <c r="B198" i="62"/>
  <c r="B197" i="62"/>
  <c r="B196" i="62"/>
  <c r="B195" i="62"/>
  <c r="B194" i="62"/>
  <c r="B193" i="62"/>
  <c r="B188" i="62"/>
  <c r="B187" i="62"/>
  <c r="B186" i="62"/>
  <c r="B185" i="62"/>
  <c r="B184" i="62"/>
  <c r="B183" i="62"/>
  <c r="B182" i="62"/>
  <c r="B181" i="62"/>
  <c r="B180" i="62"/>
  <c r="B179" i="62"/>
  <c r="B178" i="62"/>
  <c r="B177" i="62"/>
  <c r="B176" i="62"/>
  <c r="B175" i="62"/>
  <c r="B174" i="62"/>
  <c r="B173" i="62"/>
  <c r="B172" i="62"/>
  <c r="B171" i="62"/>
  <c r="B170" i="62"/>
  <c r="B169" i="62"/>
  <c r="B168" i="62"/>
  <c r="B163" i="62"/>
  <c r="B162" i="62"/>
  <c r="B161" i="62"/>
  <c r="B160" i="62"/>
  <c r="B159" i="62"/>
  <c r="B158" i="62"/>
  <c r="B157" i="62"/>
  <c r="B156" i="62"/>
  <c r="B155" i="62"/>
  <c r="B154" i="62"/>
  <c r="B153" i="62"/>
  <c r="B152" i="62"/>
  <c r="B151" i="62"/>
  <c r="B150" i="62"/>
  <c r="B149" i="62"/>
  <c r="B148" i="62"/>
  <c r="B147" i="62"/>
  <c r="B146" i="62"/>
  <c r="B145" i="62"/>
  <c r="B144" i="62"/>
  <c r="B143" i="62"/>
  <c r="B136" i="62"/>
  <c r="B135" i="62"/>
  <c r="B134" i="62"/>
  <c r="B133" i="62"/>
  <c r="B132" i="62"/>
  <c r="B131" i="62"/>
  <c r="B130" i="62"/>
  <c r="B129" i="62"/>
  <c r="B128" i="62"/>
  <c r="B127" i="62"/>
  <c r="B126" i="62"/>
  <c r="B125" i="62"/>
  <c r="B124" i="62"/>
  <c r="B123" i="62"/>
  <c r="B122" i="62"/>
  <c r="B121" i="62"/>
  <c r="B120" i="62"/>
  <c r="B119" i="62"/>
  <c r="B118" i="62"/>
  <c r="B117" i="62"/>
  <c r="B116" i="62"/>
  <c r="B111" i="62"/>
  <c r="B110" i="62"/>
  <c r="B109" i="62"/>
  <c r="B108" i="62"/>
  <c r="B107" i="62"/>
  <c r="B106" i="62"/>
  <c r="B105" i="62"/>
  <c r="B104" i="62"/>
  <c r="B103" i="62"/>
  <c r="B102" i="62"/>
  <c r="B101" i="62"/>
  <c r="B100" i="62"/>
  <c r="B99" i="62"/>
  <c r="B98" i="62"/>
  <c r="B97" i="62"/>
  <c r="B96" i="62"/>
  <c r="B95" i="62"/>
  <c r="B94" i="62"/>
  <c r="B93" i="62"/>
  <c r="B92" i="62"/>
  <c r="B91" i="62"/>
  <c r="B81" i="62"/>
  <c r="B80" i="62"/>
  <c r="B79" i="62"/>
  <c r="B78" i="62"/>
  <c r="B77" i="62"/>
  <c r="B76" i="62"/>
  <c r="B75" i="62"/>
  <c r="B74" i="62"/>
  <c r="B73" i="62"/>
  <c r="B72" i="62"/>
  <c r="B71" i="62"/>
  <c r="B70" i="62"/>
  <c r="B69" i="62"/>
  <c r="B68" i="62"/>
  <c r="B67" i="62"/>
  <c r="B66" i="62"/>
  <c r="B65" i="62"/>
  <c r="B64" i="62"/>
  <c r="B63" i="62"/>
  <c r="B62" i="62"/>
  <c r="B61" i="62"/>
  <c r="P39" i="56"/>
  <c r="Q39" i="56"/>
  <c r="R39" i="56"/>
  <c r="S39" i="56"/>
  <c r="AK111" i="60"/>
  <c r="AK110" i="60"/>
  <c r="AK109" i="60"/>
  <c r="AK108" i="60"/>
  <c r="AK107" i="60"/>
  <c r="AK106" i="60"/>
  <c r="AK105" i="60"/>
  <c r="AK104" i="60"/>
  <c r="AK103" i="60"/>
  <c r="AK102" i="60"/>
  <c r="AK101" i="60"/>
  <c r="AK100" i="60"/>
  <c r="AK99" i="60"/>
  <c r="AL99" i="60"/>
  <c r="AK98" i="60"/>
  <c r="AL98" i="60"/>
  <c r="AK97" i="60"/>
  <c r="AL97" i="60"/>
  <c r="AK96" i="60"/>
  <c r="AL96" i="60"/>
  <c r="AK95" i="60"/>
  <c r="AL95" i="60"/>
  <c r="AK94" i="60"/>
  <c r="AL94" i="60"/>
  <c r="AK93" i="60"/>
  <c r="AL93" i="60"/>
  <c r="AK92" i="60"/>
  <c r="AL92" i="60"/>
  <c r="AK89" i="60"/>
  <c r="AK88" i="60"/>
  <c r="AL88" i="60"/>
  <c r="AK87" i="60"/>
  <c r="AL87" i="60"/>
  <c r="AK86" i="60"/>
  <c r="AL86" i="60"/>
  <c r="AK85" i="60"/>
  <c r="AK84" i="60"/>
  <c r="AK83" i="60"/>
  <c r="AK82" i="60"/>
  <c r="AK81" i="60"/>
  <c r="AK80" i="60"/>
  <c r="AK79" i="60"/>
  <c r="AK78" i="60"/>
  <c r="AK77" i="60"/>
  <c r="AK76" i="60"/>
  <c r="AK75" i="60"/>
  <c r="AK74" i="60"/>
  <c r="AK73" i="60"/>
  <c r="AK72" i="60"/>
  <c r="AK71" i="60"/>
  <c r="AK70" i="60"/>
  <c r="AL70" i="60"/>
  <c r="AK67" i="60"/>
  <c r="AK66" i="60"/>
  <c r="AL66" i="60"/>
  <c r="AK65" i="60"/>
  <c r="AL65" i="60"/>
  <c r="AK64" i="60"/>
  <c r="AL64" i="60"/>
  <c r="AK63" i="60"/>
  <c r="AK62" i="60"/>
  <c r="AK61" i="60"/>
  <c r="AK60" i="60"/>
  <c r="AK59" i="60"/>
  <c r="AK58" i="60"/>
  <c r="AK57" i="60"/>
  <c r="AK56" i="60"/>
  <c r="AK55" i="60"/>
  <c r="AK54" i="60"/>
  <c r="AK53" i="60"/>
  <c r="AK52" i="60"/>
  <c r="AK51" i="60"/>
  <c r="AK50" i="60"/>
  <c r="AK49" i="60"/>
  <c r="AK48" i="60"/>
  <c r="AL48" i="60"/>
  <c r="AK45" i="60"/>
  <c r="AK44" i="60"/>
  <c r="AK43" i="60"/>
  <c r="AK42" i="60"/>
  <c r="AK41" i="60"/>
  <c r="AK40" i="60"/>
  <c r="AK39" i="60"/>
  <c r="AK38" i="60"/>
  <c r="AK37" i="60"/>
  <c r="AK36" i="60"/>
  <c r="AK35" i="60"/>
  <c r="AK34" i="60"/>
  <c r="AK33" i="60"/>
  <c r="AK32" i="60"/>
  <c r="AK31" i="60"/>
  <c r="AK30" i="60"/>
  <c r="AK29" i="60"/>
  <c r="AK28" i="60"/>
  <c r="AK27" i="60"/>
  <c r="AK26" i="60"/>
  <c r="AL26" i="60"/>
  <c r="AK23" i="60"/>
  <c r="AL23" i="60"/>
  <c r="AK22" i="60"/>
  <c r="AL22" i="60"/>
  <c r="AK21" i="60"/>
  <c r="AL21" i="60"/>
  <c r="AK20" i="60"/>
  <c r="AL20" i="60"/>
  <c r="AK19" i="60"/>
  <c r="AL19" i="60"/>
  <c r="AK18" i="60"/>
  <c r="AL18" i="60"/>
  <c r="AK17" i="60"/>
  <c r="AL17" i="60"/>
  <c r="AK16" i="60"/>
  <c r="AL16" i="60"/>
  <c r="AK15" i="60"/>
  <c r="AL15" i="60"/>
  <c r="AK14" i="60"/>
  <c r="AL14" i="60"/>
  <c r="AK13" i="60"/>
  <c r="AL13" i="60"/>
  <c r="AK12" i="60"/>
  <c r="AL12" i="60"/>
  <c r="AK11" i="60"/>
  <c r="AL11" i="60"/>
  <c r="AK10" i="60"/>
  <c r="AL10" i="60"/>
  <c r="AK9" i="60"/>
  <c r="AL9" i="60"/>
  <c r="AK8" i="60"/>
  <c r="AL8" i="60"/>
  <c r="AK7" i="60"/>
  <c r="AL7" i="60"/>
  <c r="AK6" i="60"/>
  <c r="AL6" i="60"/>
  <c r="AK5" i="60"/>
  <c r="AL5" i="60"/>
  <c r="AL2" i="60"/>
  <c r="AL113" i="60"/>
  <c r="N113" i="60"/>
  <c r="G162" i="36"/>
  <c r="G161" i="36"/>
  <c r="G160" i="36"/>
  <c r="F160" i="36"/>
  <c r="E160" i="36"/>
  <c r="H159" i="36"/>
  <c r="F159" i="36"/>
  <c r="E159" i="36"/>
  <c r="E163" i="36" s="1"/>
  <c r="C159" i="36"/>
  <c r="G158" i="36"/>
  <c r="H157" i="36"/>
  <c r="H155" i="36"/>
  <c r="G155" i="36"/>
  <c r="F155" i="36"/>
  <c r="F180" i="36" s="1"/>
  <c r="E155" i="36"/>
  <c r="H154" i="36"/>
  <c r="G154" i="36"/>
  <c r="E154" i="36"/>
  <c r="F154" i="36"/>
  <c r="I154" i="36"/>
  <c r="H153" i="36"/>
  <c r="F153" i="36"/>
  <c r="I153" i="36" s="1"/>
  <c r="E153" i="36"/>
  <c r="D153" i="36"/>
  <c r="C153" i="36"/>
  <c r="H152" i="36"/>
  <c r="G152" i="36"/>
  <c r="G151" i="36"/>
  <c r="H150" i="36"/>
  <c r="C150" i="36"/>
  <c r="G149" i="36"/>
  <c r="G148" i="36"/>
  <c r="G163" i="36" s="1"/>
  <c r="G147" i="36"/>
  <c r="G146" i="36"/>
  <c r="G145" i="36"/>
  <c r="G144" i="36"/>
  <c r="I144" i="36" s="1"/>
  <c r="G143" i="36"/>
  <c r="G110" i="36"/>
  <c r="G162" i="30"/>
  <c r="G160" i="30"/>
  <c r="F160" i="30"/>
  <c r="E160" i="30"/>
  <c r="H159" i="30"/>
  <c r="F159" i="30"/>
  <c r="E159" i="30"/>
  <c r="C159" i="30"/>
  <c r="G158" i="30"/>
  <c r="H157" i="30"/>
  <c r="H155" i="30"/>
  <c r="E155" i="30"/>
  <c r="F155" i="30"/>
  <c r="G155" i="30"/>
  <c r="I155" i="30"/>
  <c r="H154" i="30"/>
  <c r="G154" i="30"/>
  <c r="F154" i="30"/>
  <c r="E154" i="30"/>
  <c r="H153" i="30"/>
  <c r="C153" i="30"/>
  <c r="E153" i="30"/>
  <c r="F153" i="30"/>
  <c r="I153" i="30"/>
  <c r="H152" i="30"/>
  <c r="G152" i="30"/>
  <c r="H151" i="30"/>
  <c r="G151" i="30"/>
  <c r="G149" i="30"/>
  <c r="H147" i="30"/>
  <c r="G147" i="30"/>
  <c r="G145" i="30"/>
  <c r="G143" i="30"/>
  <c r="G163" i="30"/>
  <c r="G110" i="30"/>
  <c r="G110" i="31"/>
  <c r="AK2" i="60"/>
  <c r="AK113" i="60"/>
  <c r="D21" i="36"/>
  <c r="G21" i="36"/>
  <c r="H21" i="36"/>
  <c r="D28" i="36"/>
  <c r="G28" i="36"/>
  <c r="H28" i="36"/>
  <c r="F294" i="36"/>
  <c r="F344" i="36"/>
  <c r="E295" i="36"/>
  <c r="E345" i="36"/>
  <c r="F295" i="36"/>
  <c r="F345" i="36" s="1"/>
  <c r="G295" i="36"/>
  <c r="G345" i="36" s="1"/>
  <c r="G296" i="36"/>
  <c r="G346" i="36"/>
  <c r="G298" i="36"/>
  <c r="G348" i="36" s="1"/>
  <c r="F299" i="36"/>
  <c r="F349" i="36" s="1"/>
  <c r="G299" i="36"/>
  <c r="G349" i="36" s="1"/>
  <c r="C300" i="36"/>
  <c r="C350" i="36" s="1"/>
  <c r="D302" i="36"/>
  <c r="D352" i="36" s="1"/>
  <c r="G302" i="36"/>
  <c r="G352" i="36" s="1"/>
  <c r="C304" i="36"/>
  <c r="C354" i="36" s="1"/>
  <c r="D304" i="36"/>
  <c r="D354" i="36"/>
  <c r="E304" i="36"/>
  <c r="E354" i="36"/>
  <c r="F304" i="36"/>
  <c r="F354" i="36" s="1"/>
  <c r="E305" i="36"/>
  <c r="E355" i="36" s="1"/>
  <c r="G305" i="36"/>
  <c r="G355" i="36"/>
  <c r="C307" i="36"/>
  <c r="C357" i="36" s="1"/>
  <c r="F307" i="36"/>
  <c r="F357" i="36" s="1"/>
  <c r="G309" i="36"/>
  <c r="G359" i="36" s="1"/>
  <c r="D55" i="36"/>
  <c r="G55" i="36"/>
  <c r="H55" i="36"/>
  <c r="B61" i="36"/>
  <c r="B62" i="36"/>
  <c r="B63" i="36"/>
  <c r="B64" i="36"/>
  <c r="B65" i="36"/>
  <c r="B66" i="36"/>
  <c r="B67" i="36"/>
  <c r="B68" i="36"/>
  <c r="B69" i="36"/>
  <c r="B70" i="36"/>
  <c r="B71" i="36"/>
  <c r="B72" i="36"/>
  <c r="B73" i="36"/>
  <c r="B74" i="36"/>
  <c r="B75" i="36"/>
  <c r="B76" i="36"/>
  <c r="B77" i="36"/>
  <c r="B78" i="36"/>
  <c r="B79" i="36"/>
  <c r="B80" i="36"/>
  <c r="B81" i="36"/>
  <c r="D84" i="36"/>
  <c r="G84" i="36"/>
  <c r="H84" i="36"/>
  <c r="B91" i="36"/>
  <c r="B92" i="36"/>
  <c r="B93" i="36"/>
  <c r="B94" i="36"/>
  <c r="B95" i="36"/>
  <c r="B96" i="36"/>
  <c r="B97" i="36"/>
  <c r="B98" i="36"/>
  <c r="B99" i="36"/>
  <c r="B100" i="36"/>
  <c r="B101" i="36"/>
  <c r="B102" i="36"/>
  <c r="B103" i="36"/>
  <c r="B104" i="36"/>
  <c r="B105" i="36"/>
  <c r="B106" i="36"/>
  <c r="B107" i="36"/>
  <c r="B108" i="36"/>
  <c r="B109" i="36"/>
  <c r="B110" i="36"/>
  <c r="B111" i="36"/>
  <c r="B116" i="36"/>
  <c r="B117" i="36"/>
  <c r="B118" i="36"/>
  <c r="B119" i="36"/>
  <c r="B120" i="36"/>
  <c r="B121" i="36"/>
  <c r="B122" i="36"/>
  <c r="B123" i="36"/>
  <c r="B124" i="36"/>
  <c r="B125" i="36"/>
  <c r="B126" i="36"/>
  <c r="B127" i="36"/>
  <c r="B128" i="36"/>
  <c r="B129" i="36"/>
  <c r="B130" i="36"/>
  <c r="B131" i="36"/>
  <c r="B132" i="36"/>
  <c r="B133" i="36"/>
  <c r="B134" i="36"/>
  <c r="B135" i="36"/>
  <c r="B136" i="36"/>
  <c r="B143" i="36"/>
  <c r="B144" i="36"/>
  <c r="B145" i="36"/>
  <c r="B146" i="36"/>
  <c r="B147" i="36"/>
  <c r="B148" i="36"/>
  <c r="B149" i="36"/>
  <c r="B150" i="36"/>
  <c r="B151" i="36"/>
  <c r="B152" i="36"/>
  <c r="B153" i="36"/>
  <c r="B154" i="36"/>
  <c r="B155" i="36"/>
  <c r="B156" i="36"/>
  <c r="B157" i="36"/>
  <c r="B158" i="36"/>
  <c r="B159" i="36"/>
  <c r="B160" i="36"/>
  <c r="B161" i="36"/>
  <c r="B162" i="36"/>
  <c r="B163" i="36"/>
  <c r="B168" i="36"/>
  <c r="B169" i="36"/>
  <c r="B170" i="36"/>
  <c r="B171" i="36"/>
  <c r="B172" i="36"/>
  <c r="B173" i="36"/>
  <c r="B174" i="36"/>
  <c r="B175" i="36"/>
  <c r="B176" i="36"/>
  <c r="B177" i="36"/>
  <c r="B178" i="36"/>
  <c r="B179" i="36"/>
  <c r="B180" i="36"/>
  <c r="B181" i="36"/>
  <c r="B182" i="36"/>
  <c r="B183" i="36"/>
  <c r="B184" i="36"/>
  <c r="B185" i="36"/>
  <c r="B186" i="36"/>
  <c r="B187" i="36"/>
  <c r="B188" i="36"/>
  <c r="B193" i="36"/>
  <c r="B194" i="36"/>
  <c r="B195" i="36"/>
  <c r="B196" i="36"/>
  <c r="B197" i="36"/>
  <c r="B198" i="36"/>
  <c r="B199" i="36"/>
  <c r="B200" i="36"/>
  <c r="B201" i="36"/>
  <c r="B202" i="36"/>
  <c r="B203" i="36"/>
  <c r="B204" i="36"/>
  <c r="B205" i="36"/>
  <c r="B206" i="36"/>
  <c r="B207" i="36"/>
  <c r="B208" i="36"/>
  <c r="B209" i="36"/>
  <c r="B210" i="36"/>
  <c r="B211" i="36"/>
  <c r="B212" i="36"/>
  <c r="B213" i="36"/>
  <c r="B218" i="36"/>
  <c r="B219" i="36"/>
  <c r="B220" i="36"/>
  <c r="B221" i="36"/>
  <c r="B222" i="36"/>
  <c r="B223" i="36"/>
  <c r="B224" i="36"/>
  <c r="B225" i="36"/>
  <c r="B226" i="36"/>
  <c r="B227" i="36"/>
  <c r="B228" i="36"/>
  <c r="B229" i="36"/>
  <c r="B230" i="36"/>
  <c r="B231" i="36"/>
  <c r="B232" i="36"/>
  <c r="B233" i="36"/>
  <c r="B234" i="36"/>
  <c r="B235" i="36"/>
  <c r="B236" i="36"/>
  <c r="B237" i="36"/>
  <c r="B238" i="36"/>
  <c r="B243" i="36"/>
  <c r="B244" i="36"/>
  <c r="B245" i="36"/>
  <c r="B246" i="36"/>
  <c r="B247" i="36"/>
  <c r="B248" i="36"/>
  <c r="B249" i="36"/>
  <c r="B250" i="36"/>
  <c r="B251" i="36"/>
  <c r="B252" i="36"/>
  <c r="B253" i="36"/>
  <c r="B254" i="36"/>
  <c r="B255" i="36"/>
  <c r="B256" i="36"/>
  <c r="B257" i="36"/>
  <c r="B258" i="36"/>
  <c r="B259" i="36"/>
  <c r="B260" i="36"/>
  <c r="B261" i="36"/>
  <c r="B262" i="36"/>
  <c r="B263" i="36"/>
  <c r="B268" i="36"/>
  <c r="B269" i="36"/>
  <c r="B270" i="36"/>
  <c r="B271" i="36"/>
  <c r="B272" i="36"/>
  <c r="B273" i="36"/>
  <c r="B274" i="36"/>
  <c r="B275" i="36"/>
  <c r="B276" i="36"/>
  <c r="B277" i="36"/>
  <c r="B278" i="36"/>
  <c r="B279" i="36"/>
  <c r="B280" i="36"/>
  <c r="B281" i="36"/>
  <c r="B282" i="36"/>
  <c r="B283" i="36"/>
  <c r="B284" i="36"/>
  <c r="B285" i="36"/>
  <c r="B286" i="36"/>
  <c r="B287" i="36"/>
  <c r="B288" i="36"/>
  <c r="B293" i="36"/>
  <c r="B294" i="36"/>
  <c r="B295" i="36"/>
  <c r="B296" i="36"/>
  <c r="B297" i="36"/>
  <c r="B298" i="36"/>
  <c r="B299" i="36"/>
  <c r="B300" i="36"/>
  <c r="B301" i="36"/>
  <c r="B302" i="36"/>
  <c r="B303" i="36"/>
  <c r="B304" i="36"/>
  <c r="B305" i="36"/>
  <c r="B306" i="36"/>
  <c r="B307" i="36"/>
  <c r="B308" i="36"/>
  <c r="B309" i="36"/>
  <c r="B310" i="36"/>
  <c r="B311" i="36"/>
  <c r="B312" i="36"/>
  <c r="B313" i="36"/>
  <c r="B318" i="36"/>
  <c r="B319" i="36"/>
  <c r="B320" i="36"/>
  <c r="B321" i="36"/>
  <c r="B322" i="36"/>
  <c r="B323" i="36"/>
  <c r="B324" i="36"/>
  <c r="B325" i="36"/>
  <c r="B326" i="36"/>
  <c r="B327" i="36"/>
  <c r="B328" i="36"/>
  <c r="B329" i="36"/>
  <c r="B330" i="36"/>
  <c r="B331" i="36"/>
  <c r="B332" i="36"/>
  <c r="B333" i="36"/>
  <c r="B334" i="36"/>
  <c r="B335" i="36"/>
  <c r="B336" i="36"/>
  <c r="B337" i="36"/>
  <c r="B338" i="36"/>
  <c r="B343" i="36"/>
  <c r="B344" i="36"/>
  <c r="B345" i="36"/>
  <c r="B346" i="36"/>
  <c r="B347" i="36"/>
  <c r="B348" i="36"/>
  <c r="B349" i="36"/>
  <c r="B350" i="36"/>
  <c r="B351" i="36"/>
  <c r="B352" i="36"/>
  <c r="B353" i="36"/>
  <c r="B354" i="36"/>
  <c r="B355" i="36"/>
  <c r="B356" i="36"/>
  <c r="B357" i="36"/>
  <c r="B358" i="36"/>
  <c r="B359" i="36"/>
  <c r="B360" i="36"/>
  <c r="B361" i="36"/>
  <c r="B362" i="36"/>
  <c r="B363" i="36"/>
  <c r="AA2" i="60"/>
  <c r="AA113" i="60"/>
  <c r="AC2" i="60"/>
  <c r="AD2" i="60"/>
  <c r="AD113" i="60"/>
  <c r="AE2" i="60"/>
  <c r="AE113" i="60"/>
  <c r="AF2" i="60"/>
  <c r="AF113" i="60"/>
  <c r="AG2" i="60"/>
  <c r="AG113" i="60"/>
  <c r="AH2" i="60"/>
  <c r="AI2" i="60"/>
  <c r="AJ2" i="60"/>
  <c r="AJ113" i="60"/>
  <c r="AJ111" i="60"/>
  <c r="AJ110" i="60"/>
  <c r="AJ109" i="60"/>
  <c r="AJ108" i="60"/>
  <c r="AJ107" i="60"/>
  <c r="AJ106" i="60"/>
  <c r="AJ105" i="60"/>
  <c r="AJ104" i="60"/>
  <c r="AJ103" i="60"/>
  <c r="AJ102" i="60"/>
  <c r="AJ101" i="60"/>
  <c r="AJ100" i="60"/>
  <c r="AJ99" i="60"/>
  <c r="AJ98" i="60"/>
  <c r="AJ97" i="60"/>
  <c r="AJ96" i="60"/>
  <c r="AJ95" i="60"/>
  <c r="AJ94" i="60"/>
  <c r="AJ93" i="60"/>
  <c r="AJ92" i="60"/>
  <c r="AJ89" i="60"/>
  <c r="AJ88" i="60"/>
  <c r="AJ87" i="60"/>
  <c r="AJ86" i="60"/>
  <c r="AJ85" i="60"/>
  <c r="AJ84" i="60"/>
  <c r="AJ83" i="60"/>
  <c r="AJ82" i="60"/>
  <c r="AJ81" i="60"/>
  <c r="AJ80" i="60"/>
  <c r="AJ79" i="60"/>
  <c r="AJ78" i="60"/>
  <c r="AJ77" i="60"/>
  <c r="AJ76" i="60"/>
  <c r="AJ75" i="60"/>
  <c r="AJ74" i="60"/>
  <c r="AJ73" i="60"/>
  <c r="AJ72" i="60"/>
  <c r="AJ71" i="60"/>
  <c r="AJ70" i="60"/>
  <c r="AJ67" i="60"/>
  <c r="AJ66" i="60"/>
  <c r="AJ65" i="60"/>
  <c r="AJ64" i="60"/>
  <c r="AJ63" i="60"/>
  <c r="AJ62" i="60"/>
  <c r="AJ61" i="60"/>
  <c r="AJ60" i="60"/>
  <c r="AJ59" i="60"/>
  <c r="AJ58" i="60"/>
  <c r="AJ57" i="60"/>
  <c r="AJ56" i="60"/>
  <c r="AJ55" i="60"/>
  <c r="AJ54" i="60"/>
  <c r="AJ53" i="60"/>
  <c r="AJ52" i="60"/>
  <c r="AJ51" i="60"/>
  <c r="AJ50" i="60"/>
  <c r="AJ49" i="60"/>
  <c r="AJ48" i="60"/>
  <c r="AJ45" i="60"/>
  <c r="AJ44" i="60"/>
  <c r="AJ43" i="60"/>
  <c r="AJ42" i="60"/>
  <c r="AJ41" i="60"/>
  <c r="AJ40" i="60"/>
  <c r="AJ39" i="60"/>
  <c r="AJ38" i="60"/>
  <c r="AJ37" i="60"/>
  <c r="AJ36" i="60"/>
  <c r="AJ35" i="60"/>
  <c r="AJ34" i="60"/>
  <c r="AJ33" i="60"/>
  <c r="AJ32" i="60"/>
  <c r="AJ31" i="60"/>
  <c r="AJ30" i="60"/>
  <c r="AJ29" i="60"/>
  <c r="AJ28" i="60"/>
  <c r="AJ27" i="60"/>
  <c r="AJ26" i="60"/>
  <c r="AJ23" i="60"/>
  <c r="AJ22" i="60"/>
  <c r="AJ21" i="60"/>
  <c r="AJ20" i="60"/>
  <c r="AJ19" i="60"/>
  <c r="AJ18" i="60"/>
  <c r="AJ17" i="60"/>
  <c r="AJ16" i="60"/>
  <c r="AJ15" i="60"/>
  <c r="AJ14" i="60"/>
  <c r="AJ13" i="60"/>
  <c r="AJ12" i="60"/>
  <c r="AJ11" i="60"/>
  <c r="AJ10" i="60"/>
  <c r="AJ9" i="60"/>
  <c r="AJ8" i="60"/>
  <c r="AJ7" i="60"/>
  <c r="AJ6" i="60"/>
  <c r="AJ5" i="60"/>
  <c r="L113" i="60"/>
  <c r="AA111" i="60"/>
  <c r="AD111" i="60"/>
  <c r="AE111" i="60"/>
  <c r="AF111" i="60"/>
  <c r="AG111" i="60"/>
  <c r="AH111" i="60"/>
  <c r="AI111" i="60"/>
  <c r="AA110" i="60"/>
  <c r="AD110" i="60"/>
  <c r="AE110" i="60"/>
  <c r="AF110" i="60"/>
  <c r="AG110" i="60"/>
  <c r="AH110" i="60"/>
  <c r="AI110" i="60"/>
  <c r="AA109" i="60"/>
  <c r="AD109" i="60"/>
  <c r="AE109" i="60"/>
  <c r="AF109" i="60"/>
  <c r="AG109" i="60"/>
  <c r="AH109" i="60"/>
  <c r="AI109" i="60"/>
  <c r="AA108" i="60"/>
  <c r="AD108" i="60"/>
  <c r="AE108" i="60"/>
  <c r="AF108" i="60"/>
  <c r="AG108" i="60"/>
  <c r="AH108" i="60"/>
  <c r="AI108" i="60"/>
  <c r="AA107" i="60"/>
  <c r="AD107" i="60"/>
  <c r="AE107" i="60"/>
  <c r="AF107" i="60"/>
  <c r="AG107" i="60"/>
  <c r="AH107" i="60"/>
  <c r="AI107" i="60"/>
  <c r="AA106" i="60"/>
  <c r="AD106" i="60"/>
  <c r="AE106" i="60"/>
  <c r="AF106" i="60"/>
  <c r="AG106" i="60"/>
  <c r="AH106" i="60"/>
  <c r="AI106" i="60"/>
  <c r="AA105" i="60"/>
  <c r="AD105" i="60"/>
  <c r="AE105" i="60"/>
  <c r="AF105" i="60"/>
  <c r="AG105" i="60"/>
  <c r="AH105" i="60"/>
  <c r="AI105" i="60"/>
  <c r="AA104" i="60"/>
  <c r="AD104" i="60"/>
  <c r="AE104" i="60"/>
  <c r="AF104" i="60"/>
  <c r="AG104" i="60"/>
  <c r="AH104" i="60"/>
  <c r="AI104" i="60"/>
  <c r="AA103" i="60"/>
  <c r="AD103" i="60"/>
  <c r="AE103" i="60"/>
  <c r="AF103" i="60"/>
  <c r="AG103" i="60"/>
  <c r="AH103" i="60"/>
  <c r="AI103" i="60"/>
  <c r="AA102" i="60"/>
  <c r="AD102" i="60"/>
  <c r="AE102" i="60"/>
  <c r="AF102" i="60"/>
  <c r="AG102" i="60"/>
  <c r="AH102" i="60"/>
  <c r="AI102" i="60"/>
  <c r="AA101" i="60"/>
  <c r="AD101" i="60"/>
  <c r="AE101" i="60"/>
  <c r="AF101" i="60"/>
  <c r="AG101" i="60"/>
  <c r="AH101" i="60"/>
  <c r="AI101" i="60"/>
  <c r="AA100" i="60"/>
  <c r="AD100" i="60"/>
  <c r="AE100" i="60"/>
  <c r="AF100" i="60"/>
  <c r="AG100" i="60"/>
  <c r="AH100" i="60"/>
  <c r="AI100" i="60"/>
  <c r="AA99" i="60"/>
  <c r="AD99" i="60"/>
  <c r="AE99" i="60"/>
  <c r="AF99" i="60"/>
  <c r="AG99" i="60"/>
  <c r="AH99" i="60"/>
  <c r="AI99" i="60"/>
  <c r="AA98" i="60"/>
  <c r="AD98" i="60"/>
  <c r="AE98" i="60"/>
  <c r="AF98" i="60"/>
  <c r="AG98" i="60"/>
  <c r="AH98" i="60"/>
  <c r="AI98" i="60"/>
  <c r="AA97" i="60"/>
  <c r="AD97" i="60"/>
  <c r="AE97" i="60"/>
  <c r="AF97" i="60"/>
  <c r="AG97" i="60"/>
  <c r="AH97" i="60"/>
  <c r="AI97" i="60"/>
  <c r="AA96" i="60"/>
  <c r="AD96" i="60"/>
  <c r="AE96" i="60"/>
  <c r="AF96" i="60"/>
  <c r="AG96" i="60"/>
  <c r="AH96" i="60"/>
  <c r="AI96" i="60"/>
  <c r="AA95" i="60"/>
  <c r="AD95" i="60"/>
  <c r="AE95" i="60"/>
  <c r="AF95" i="60"/>
  <c r="AG95" i="60"/>
  <c r="AH95" i="60"/>
  <c r="AI95" i="60"/>
  <c r="AA94" i="60"/>
  <c r="AD94" i="60"/>
  <c r="AE94" i="60"/>
  <c r="AF94" i="60"/>
  <c r="AG94" i="60"/>
  <c r="AH94" i="60"/>
  <c r="AI94" i="60"/>
  <c r="AA93" i="60"/>
  <c r="AD93" i="60"/>
  <c r="AE93" i="60"/>
  <c r="AF93" i="60"/>
  <c r="AG93" i="60"/>
  <c r="AH93" i="60"/>
  <c r="AI93" i="60"/>
  <c r="AA92" i="60"/>
  <c r="AD92" i="60"/>
  <c r="AE92" i="60"/>
  <c r="AF92" i="60"/>
  <c r="AG92" i="60"/>
  <c r="AH92" i="60"/>
  <c r="AI92" i="60"/>
  <c r="AA89" i="60"/>
  <c r="AD89" i="60"/>
  <c r="AE89" i="60"/>
  <c r="AF89" i="60"/>
  <c r="AG89" i="60"/>
  <c r="AH89" i="60"/>
  <c r="AI89" i="60"/>
  <c r="AA88" i="60"/>
  <c r="AD88" i="60"/>
  <c r="AE88" i="60"/>
  <c r="AF88" i="60"/>
  <c r="AG88" i="60"/>
  <c r="AH88" i="60"/>
  <c r="AI88" i="60"/>
  <c r="AA87" i="60"/>
  <c r="AD87" i="60"/>
  <c r="AE87" i="60"/>
  <c r="AF87" i="60"/>
  <c r="AG87" i="60"/>
  <c r="AH87" i="60"/>
  <c r="AI87" i="60"/>
  <c r="AA86" i="60"/>
  <c r="AD86" i="60"/>
  <c r="AE86" i="60"/>
  <c r="AF86" i="60"/>
  <c r="AG86" i="60"/>
  <c r="AH86" i="60"/>
  <c r="AI86" i="60"/>
  <c r="AA85" i="60"/>
  <c r="AD85" i="60"/>
  <c r="AE85" i="60"/>
  <c r="AF85" i="60"/>
  <c r="AG85" i="60"/>
  <c r="AH85" i="60"/>
  <c r="AI85" i="60"/>
  <c r="AA84" i="60"/>
  <c r="AD84" i="60"/>
  <c r="AE84" i="60"/>
  <c r="AF84" i="60"/>
  <c r="AG84" i="60"/>
  <c r="AH84" i="60"/>
  <c r="AI84" i="60"/>
  <c r="AA83" i="60"/>
  <c r="AD83" i="60"/>
  <c r="AE83" i="60"/>
  <c r="AF83" i="60"/>
  <c r="AG83" i="60"/>
  <c r="AH83" i="60"/>
  <c r="AI83" i="60"/>
  <c r="AA82" i="60"/>
  <c r="AD82" i="60"/>
  <c r="AE82" i="60"/>
  <c r="AF82" i="60"/>
  <c r="AG82" i="60"/>
  <c r="AH82" i="60"/>
  <c r="AI82" i="60"/>
  <c r="AA81" i="60"/>
  <c r="AD81" i="60"/>
  <c r="AE81" i="60"/>
  <c r="AF81" i="60"/>
  <c r="AG81" i="60"/>
  <c r="AH81" i="60"/>
  <c r="AI81" i="60"/>
  <c r="AA80" i="60"/>
  <c r="AD80" i="60"/>
  <c r="AE80" i="60"/>
  <c r="AF80" i="60"/>
  <c r="AG80" i="60"/>
  <c r="AH80" i="60"/>
  <c r="AI80" i="60"/>
  <c r="AA79" i="60"/>
  <c r="AD79" i="60"/>
  <c r="AE79" i="60"/>
  <c r="AF79" i="60"/>
  <c r="AG79" i="60"/>
  <c r="AH79" i="60"/>
  <c r="AI79" i="60"/>
  <c r="AA78" i="60"/>
  <c r="AD78" i="60"/>
  <c r="AE78" i="60"/>
  <c r="AF78" i="60"/>
  <c r="AG78" i="60"/>
  <c r="AH78" i="60"/>
  <c r="AI78" i="60"/>
  <c r="AA77" i="60"/>
  <c r="AD77" i="60"/>
  <c r="AE77" i="60"/>
  <c r="AF77" i="60"/>
  <c r="AG77" i="60"/>
  <c r="AH77" i="60"/>
  <c r="AI77" i="60"/>
  <c r="AA76" i="60"/>
  <c r="AD76" i="60"/>
  <c r="AE76" i="60"/>
  <c r="AF76" i="60"/>
  <c r="AG76" i="60"/>
  <c r="AH76" i="60"/>
  <c r="AI76" i="60"/>
  <c r="AA75" i="60"/>
  <c r="AD75" i="60"/>
  <c r="AE75" i="60"/>
  <c r="AF75" i="60"/>
  <c r="AG75" i="60"/>
  <c r="AH75" i="60"/>
  <c r="AI75" i="60"/>
  <c r="AA74" i="60"/>
  <c r="AD74" i="60"/>
  <c r="AE74" i="60"/>
  <c r="AF74" i="60"/>
  <c r="AG74" i="60"/>
  <c r="AH74" i="60"/>
  <c r="AI74" i="60"/>
  <c r="AA73" i="60"/>
  <c r="AD73" i="60"/>
  <c r="AE73" i="60"/>
  <c r="AF73" i="60"/>
  <c r="AG73" i="60"/>
  <c r="AH73" i="60"/>
  <c r="AI73" i="60"/>
  <c r="AA72" i="60"/>
  <c r="AD72" i="60"/>
  <c r="AE72" i="60"/>
  <c r="AF72" i="60"/>
  <c r="AG72" i="60"/>
  <c r="AH72" i="60"/>
  <c r="AI72" i="60"/>
  <c r="AA71" i="60"/>
  <c r="AD71" i="60"/>
  <c r="AE71" i="60"/>
  <c r="AF71" i="60"/>
  <c r="AG71" i="60"/>
  <c r="AH71" i="60"/>
  <c r="AI71" i="60"/>
  <c r="AA70" i="60"/>
  <c r="AD70" i="60"/>
  <c r="AE70" i="60"/>
  <c r="AF70" i="60"/>
  <c r="AG70" i="60"/>
  <c r="AH70" i="60"/>
  <c r="AI70" i="60"/>
  <c r="AA67" i="60"/>
  <c r="AD67" i="60"/>
  <c r="AE67" i="60"/>
  <c r="AF67" i="60"/>
  <c r="AG67" i="60"/>
  <c r="AH67" i="60"/>
  <c r="AI67" i="60"/>
  <c r="AA66" i="60"/>
  <c r="AD66" i="60"/>
  <c r="AE66" i="60"/>
  <c r="AF66" i="60"/>
  <c r="AG66" i="60"/>
  <c r="AH66" i="60"/>
  <c r="AI66" i="60"/>
  <c r="AA65" i="60"/>
  <c r="AD65" i="60"/>
  <c r="AE65" i="60"/>
  <c r="AF65" i="60"/>
  <c r="AG65" i="60"/>
  <c r="AH65" i="60"/>
  <c r="AI65" i="60"/>
  <c r="AA64" i="60"/>
  <c r="AD64" i="60"/>
  <c r="AE64" i="60"/>
  <c r="AF64" i="60"/>
  <c r="AG64" i="60"/>
  <c r="AH64" i="60"/>
  <c r="AI64" i="60"/>
  <c r="AA63" i="60"/>
  <c r="AD63" i="60"/>
  <c r="AE63" i="60"/>
  <c r="AF63" i="60"/>
  <c r="AG63" i="60"/>
  <c r="AH63" i="60"/>
  <c r="AI63" i="60"/>
  <c r="AA62" i="60"/>
  <c r="AD62" i="60"/>
  <c r="AE62" i="60"/>
  <c r="AF62" i="60"/>
  <c r="AG62" i="60"/>
  <c r="AH62" i="60"/>
  <c r="AI62" i="60"/>
  <c r="AA61" i="60"/>
  <c r="AD61" i="60"/>
  <c r="AE61" i="60"/>
  <c r="AF61" i="60"/>
  <c r="AG61" i="60"/>
  <c r="AH61" i="60"/>
  <c r="AI61" i="60"/>
  <c r="AA60" i="60"/>
  <c r="AD60" i="60"/>
  <c r="AE60" i="60"/>
  <c r="AF60" i="60"/>
  <c r="AG60" i="60"/>
  <c r="AH60" i="60"/>
  <c r="AI60" i="60"/>
  <c r="AA59" i="60"/>
  <c r="AD59" i="60"/>
  <c r="AE59" i="60"/>
  <c r="AF59" i="60"/>
  <c r="AG59" i="60"/>
  <c r="AH59" i="60"/>
  <c r="AI59" i="60"/>
  <c r="AA58" i="60"/>
  <c r="AD58" i="60"/>
  <c r="AE58" i="60"/>
  <c r="AF58" i="60"/>
  <c r="AG58" i="60"/>
  <c r="AH58" i="60"/>
  <c r="AI58" i="60"/>
  <c r="AA57" i="60"/>
  <c r="AD57" i="60"/>
  <c r="AE57" i="60"/>
  <c r="AF57" i="60"/>
  <c r="AG57" i="60"/>
  <c r="AH57" i="60"/>
  <c r="AI57" i="60"/>
  <c r="AA56" i="60"/>
  <c r="AD56" i="60"/>
  <c r="AE56" i="60"/>
  <c r="AF56" i="60"/>
  <c r="AG56" i="60"/>
  <c r="AH56" i="60"/>
  <c r="AI56" i="60"/>
  <c r="AA55" i="60"/>
  <c r="AD55" i="60"/>
  <c r="AE55" i="60"/>
  <c r="AF55" i="60"/>
  <c r="AG55" i="60"/>
  <c r="AH55" i="60"/>
  <c r="AI55" i="60"/>
  <c r="AA54" i="60"/>
  <c r="AD54" i="60"/>
  <c r="AE54" i="60"/>
  <c r="AF54" i="60"/>
  <c r="AG54" i="60"/>
  <c r="AH54" i="60"/>
  <c r="AI54" i="60"/>
  <c r="AA53" i="60"/>
  <c r="AD53" i="60"/>
  <c r="AE53" i="60"/>
  <c r="AF53" i="60"/>
  <c r="AG53" i="60"/>
  <c r="AH53" i="60"/>
  <c r="AI53" i="60"/>
  <c r="AA52" i="60"/>
  <c r="AD52" i="60"/>
  <c r="AE52" i="60"/>
  <c r="AF52" i="60"/>
  <c r="AG52" i="60"/>
  <c r="AH52" i="60"/>
  <c r="AI52" i="60"/>
  <c r="AA51" i="60"/>
  <c r="AD51" i="60"/>
  <c r="AE51" i="60"/>
  <c r="AF51" i="60"/>
  <c r="AG51" i="60"/>
  <c r="AH51" i="60"/>
  <c r="AI51" i="60"/>
  <c r="AA50" i="60"/>
  <c r="AD50" i="60"/>
  <c r="AE50" i="60"/>
  <c r="AF50" i="60"/>
  <c r="AG50" i="60"/>
  <c r="AH50" i="60"/>
  <c r="AI50" i="60"/>
  <c r="AA49" i="60"/>
  <c r="AD49" i="60"/>
  <c r="AE49" i="60"/>
  <c r="AF49" i="60"/>
  <c r="AG49" i="60"/>
  <c r="AH49" i="60"/>
  <c r="AI49" i="60"/>
  <c r="AA48" i="60"/>
  <c r="AD48" i="60"/>
  <c r="AE48" i="60"/>
  <c r="AF48" i="60"/>
  <c r="AG48" i="60"/>
  <c r="AH48" i="60"/>
  <c r="AI48" i="60"/>
  <c r="AA45" i="60"/>
  <c r="AD45" i="60"/>
  <c r="AE45" i="60"/>
  <c r="AF45" i="60"/>
  <c r="AG45" i="60"/>
  <c r="AH45" i="60"/>
  <c r="AI45" i="60"/>
  <c r="AA44" i="60"/>
  <c r="AD44" i="60"/>
  <c r="AE44" i="60"/>
  <c r="AF44" i="60"/>
  <c r="AG44" i="60"/>
  <c r="AH44" i="60"/>
  <c r="AI44" i="60"/>
  <c r="AA43" i="60"/>
  <c r="AD43" i="60"/>
  <c r="AE43" i="60"/>
  <c r="AF43" i="60"/>
  <c r="AG43" i="60"/>
  <c r="AH43" i="60"/>
  <c r="AI43" i="60"/>
  <c r="AA42" i="60"/>
  <c r="AD42" i="60"/>
  <c r="AE42" i="60"/>
  <c r="AF42" i="60"/>
  <c r="AG42" i="60"/>
  <c r="AH42" i="60"/>
  <c r="AI42" i="60"/>
  <c r="AA41" i="60"/>
  <c r="AD41" i="60"/>
  <c r="AE41" i="60"/>
  <c r="AF41" i="60"/>
  <c r="AG41" i="60"/>
  <c r="AH41" i="60"/>
  <c r="AI41" i="60"/>
  <c r="AA40" i="60"/>
  <c r="AD40" i="60"/>
  <c r="AE40" i="60"/>
  <c r="AF40" i="60"/>
  <c r="AG40" i="60"/>
  <c r="AH40" i="60"/>
  <c r="AI40" i="60"/>
  <c r="AA39" i="60"/>
  <c r="AD39" i="60"/>
  <c r="AE39" i="60"/>
  <c r="AF39" i="60"/>
  <c r="AG39" i="60"/>
  <c r="AH39" i="60"/>
  <c r="AI39" i="60"/>
  <c r="AA38" i="60"/>
  <c r="AD38" i="60"/>
  <c r="AE38" i="60"/>
  <c r="AF38" i="60"/>
  <c r="AG38" i="60"/>
  <c r="AH38" i="60"/>
  <c r="AI38" i="60"/>
  <c r="AA37" i="60"/>
  <c r="AD37" i="60"/>
  <c r="AE37" i="60"/>
  <c r="AF37" i="60"/>
  <c r="AG37" i="60"/>
  <c r="AH37" i="60"/>
  <c r="AI37" i="60"/>
  <c r="AA36" i="60"/>
  <c r="AD36" i="60"/>
  <c r="AE36" i="60"/>
  <c r="AF36" i="60"/>
  <c r="AG36" i="60"/>
  <c r="AH36" i="60"/>
  <c r="AI36" i="60"/>
  <c r="AA35" i="60"/>
  <c r="AD35" i="60"/>
  <c r="AE35" i="60"/>
  <c r="AF35" i="60"/>
  <c r="AG35" i="60"/>
  <c r="AH35" i="60"/>
  <c r="AI35" i="60"/>
  <c r="AA34" i="60"/>
  <c r="AD34" i="60"/>
  <c r="AE34" i="60"/>
  <c r="AF34" i="60"/>
  <c r="AG34" i="60"/>
  <c r="AH34" i="60"/>
  <c r="AI34" i="60"/>
  <c r="AA33" i="60"/>
  <c r="AD33" i="60"/>
  <c r="AE33" i="60"/>
  <c r="AF33" i="60"/>
  <c r="AG33" i="60"/>
  <c r="AH33" i="60"/>
  <c r="AI33" i="60"/>
  <c r="AA32" i="60"/>
  <c r="AD32" i="60"/>
  <c r="AE32" i="60"/>
  <c r="AF32" i="60"/>
  <c r="AG32" i="60"/>
  <c r="AH32" i="60"/>
  <c r="AI32" i="60"/>
  <c r="AA31" i="60"/>
  <c r="AD31" i="60"/>
  <c r="AE31" i="60"/>
  <c r="AF31" i="60"/>
  <c r="AG31" i="60"/>
  <c r="AH31" i="60"/>
  <c r="AI31" i="60"/>
  <c r="AA30" i="60"/>
  <c r="AD30" i="60"/>
  <c r="AE30" i="60"/>
  <c r="AF30" i="60"/>
  <c r="AG30" i="60"/>
  <c r="AH30" i="60"/>
  <c r="AI30" i="60"/>
  <c r="AA29" i="60"/>
  <c r="AD29" i="60"/>
  <c r="AE29" i="60"/>
  <c r="AF29" i="60"/>
  <c r="AG29" i="60"/>
  <c r="AH29" i="60"/>
  <c r="AI29" i="60"/>
  <c r="AA28" i="60"/>
  <c r="AD28" i="60"/>
  <c r="AE28" i="60"/>
  <c r="AF28" i="60"/>
  <c r="AG28" i="60"/>
  <c r="AH28" i="60"/>
  <c r="AI28" i="60"/>
  <c r="AA27" i="60"/>
  <c r="AD27" i="60"/>
  <c r="AE27" i="60"/>
  <c r="AF27" i="60"/>
  <c r="AG27" i="60"/>
  <c r="AH27" i="60"/>
  <c r="AI27" i="60"/>
  <c r="AA26" i="60"/>
  <c r="AD26" i="60"/>
  <c r="AE26" i="60"/>
  <c r="AF26" i="60"/>
  <c r="AG26" i="60"/>
  <c r="AH26" i="60"/>
  <c r="AI26" i="60"/>
  <c r="AD23" i="60"/>
  <c r="AE23" i="60"/>
  <c r="AF23" i="60"/>
  <c r="AG23" i="60"/>
  <c r="AH23" i="60"/>
  <c r="AI23" i="60"/>
  <c r="AD22" i="60"/>
  <c r="AE22" i="60"/>
  <c r="AF22" i="60"/>
  <c r="AG22" i="60"/>
  <c r="AH22" i="60"/>
  <c r="AI22" i="60"/>
  <c r="AD21" i="60"/>
  <c r="AE21" i="60"/>
  <c r="AF21" i="60"/>
  <c r="AG21" i="60"/>
  <c r="AH21" i="60"/>
  <c r="AI21" i="60"/>
  <c r="AD20" i="60"/>
  <c r="AE20" i="60"/>
  <c r="AF20" i="60"/>
  <c r="AG20" i="60"/>
  <c r="AH20" i="60"/>
  <c r="AI20" i="60"/>
  <c r="AD19" i="60"/>
  <c r="AE19" i="60"/>
  <c r="AF19" i="60"/>
  <c r="AG19" i="60"/>
  <c r="AH19" i="60"/>
  <c r="AI19" i="60"/>
  <c r="AD18" i="60"/>
  <c r="AE18" i="60"/>
  <c r="AF18" i="60"/>
  <c r="AG18" i="60"/>
  <c r="AH18" i="60"/>
  <c r="AI18" i="60"/>
  <c r="AD17" i="60"/>
  <c r="AE17" i="60"/>
  <c r="AF17" i="60"/>
  <c r="AG17" i="60"/>
  <c r="AH17" i="60"/>
  <c r="AI17" i="60"/>
  <c r="AD16" i="60"/>
  <c r="AE16" i="60"/>
  <c r="AF16" i="60"/>
  <c r="AG16" i="60"/>
  <c r="AH16" i="60"/>
  <c r="AI16" i="60"/>
  <c r="AD15" i="60"/>
  <c r="AE15" i="60"/>
  <c r="AF15" i="60"/>
  <c r="AG15" i="60"/>
  <c r="AH15" i="60"/>
  <c r="AI15" i="60"/>
  <c r="AD14" i="60"/>
  <c r="AE14" i="60"/>
  <c r="AF14" i="60"/>
  <c r="AG14" i="60"/>
  <c r="AH14" i="60"/>
  <c r="AI14" i="60"/>
  <c r="AD13" i="60"/>
  <c r="AE13" i="60"/>
  <c r="AF13" i="60"/>
  <c r="AG13" i="60"/>
  <c r="AH13" i="60"/>
  <c r="AI13" i="60"/>
  <c r="AD12" i="60"/>
  <c r="AE12" i="60"/>
  <c r="AF12" i="60"/>
  <c r="AG12" i="60"/>
  <c r="AH12" i="60"/>
  <c r="AI12" i="60"/>
  <c r="AD11" i="60"/>
  <c r="AE11" i="60"/>
  <c r="AF11" i="60"/>
  <c r="AG11" i="60"/>
  <c r="AH11" i="60"/>
  <c r="AI11" i="60"/>
  <c r="AD10" i="60"/>
  <c r="AE10" i="60"/>
  <c r="AF10" i="60"/>
  <c r="AG10" i="60"/>
  <c r="AH10" i="60"/>
  <c r="AI10" i="60"/>
  <c r="AD9" i="60"/>
  <c r="AE9" i="60"/>
  <c r="AF9" i="60"/>
  <c r="AG9" i="60"/>
  <c r="AH9" i="60"/>
  <c r="AI9" i="60"/>
  <c r="AD8" i="60"/>
  <c r="AE8" i="60"/>
  <c r="AF8" i="60"/>
  <c r="AG8" i="60"/>
  <c r="AH8" i="60"/>
  <c r="AI8" i="60"/>
  <c r="AD7" i="60"/>
  <c r="AE7" i="60"/>
  <c r="AF7" i="60"/>
  <c r="AG7" i="60"/>
  <c r="AH7" i="60"/>
  <c r="AI7" i="60"/>
  <c r="AD6" i="60"/>
  <c r="AE6" i="60"/>
  <c r="AF6" i="60"/>
  <c r="AG6" i="60"/>
  <c r="AH6" i="60"/>
  <c r="AI6" i="60"/>
  <c r="AD5" i="60"/>
  <c r="AE5" i="60"/>
  <c r="AF5" i="60"/>
  <c r="AG5" i="60"/>
  <c r="AH5" i="60"/>
  <c r="AI5" i="60"/>
  <c r="G110" i="28"/>
  <c r="G110" i="34"/>
  <c r="C153" i="31"/>
  <c r="C150" i="31"/>
  <c r="H84" i="41"/>
  <c r="G84" i="41"/>
  <c r="H55" i="41"/>
  <c r="G55" i="41"/>
  <c r="H84" i="40"/>
  <c r="G84" i="40"/>
  <c r="H55" i="40"/>
  <c r="G55" i="40"/>
  <c r="H84" i="39"/>
  <c r="G84" i="39"/>
  <c r="H55" i="39"/>
  <c r="G55" i="39"/>
  <c r="H84" i="38"/>
  <c r="G84" i="38"/>
  <c r="H55" i="38"/>
  <c r="G55" i="38"/>
  <c r="H84" i="35"/>
  <c r="G84" i="35"/>
  <c r="H55" i="35"/>
  <c r="G55" i="35"/>
  <c r="H84" i="34"/>
  <c r="G84" i="34"/>
  <c r="H55" i="34"/>
  <c r="G55" i="34"/>
  <c r="H84" i="33"/>
  <c r="G84" i="33"/>
  <c r="H55" i="33"/>
  <c r="G55" i="33"/>
  <c r="H84" i="59"/>
  <c r="G84" i="59"/>
  <c r="H55" i="59"/>
  <c r="G55" i="59"/>
  <c r="H84" i="32"/>
  <c r="G84" i="32"/>
  <c r="H55" i="32"/>
  <c r="G55" i="32"/>
  <c r="H84" i="31"/>
  <c r="G84" i="31"/>
  <c r="H55" i="31"/>
  <c r="G55" i="31"/>
  <c r="H84" i="30"/>
  <c r="G84" i="30"/>
  <c r="H55" i="30"/>
  <c r="G55" i="30"/>
  <c r="H84" i="29"/>
  <c r="G84" i="29"/>
  <c r="H55" i="29"/>
  <c r="G55" i="29"/>
  <c r="H84" i="28"/>
  <c r="G84" i="28"/>
  <c r="H55" i="28"/>
  <c r="G55" i="28"/>
  <c r="H84" i="27"/>
  <c r="G84" i="27"/>
  <c r="H55" i="27"/>
  <c r="G55" i="27"/>
  <c r="H84" i="26"/>
  <c r="G84" i="26"/>
  <c r="H55" i="26"/>
  <c r="G55" i="26"/>
  <c r="H84" i="25"/>
  <c r="G84" i="25"/>
  <c r="H55" i="25"/>
  <c r="G55" i="25"/>
  <c r="H84" i="24"/>
  <c r="G84" i="24"/>
  <c r="H55" i="24"/>
  <c r="G55" i="24"/>
  <c r="H84" i="23"/>
  <c r="G84" i="23"/>
  <c r="G55" i="23"/>
  <c r="H55" i="23"/>
  <c r="H84" i="22"/>
  <c r="G84" i="22"/>
  <c r="H55" i="22"/>
  <c r="G55" i="22"/>
  <c r="H84" i="21"/>
  <c r="G84" i="21"/>
  <c r="H55" i="21"/>
  <c r="G55" i="21"/>
  <c r="H84" i="57"/>
  <c r="G84" i="57"/>
  <c r="H55" i="57"/>
  <c r="G55" i="57"/>
  <c r="H84" i="20"/>
  <c r="G84" i="20"/>
  <c r="H55" i="20"/>
  <c r="G55" i="20"/>
  <c r="H84" i="19"/>
  <c r="G84" i="19"/>
  <c r="H55" i="19"/>
  <c r="G55" i="19"/>
  <c r="H84" i="18"/>
  <c r="G84" i="18"/>
  <c r="H55" i="18"/>
  <c r="G55" i="18"/>
  <c r="H84" i="17"/>
  <c r="G84" i="17"/>
  <c r="H55" i="17"/>
  <c r="G55" i="17"/>
  <c r="H84" i="16"/>
  <c r="G84" i="16"/>
  <c r="H55" i="16"/>
  <c r="G55" i="16"/>
  <c r="G84" i="15"/>
  <c r="H55" i="15"/>
  <c r="G55" i="15"/>
  <c r="H84" i="14"/>
  <c r="G84" i="14"/>
  <c r="H55" i="14"/>
  <c r="G55" i="14"/>
  <c r="H84" i="12"/>
  <c r="G84" i="12"/>
  <c r="H55" i="12"/>
  <c r="G55" i="12"/>
  <c r="H84" i="11"/>
  <c r="G84" i="11"/>
  <c r="H55" i="11"/>
  <c r="G55" i="11"/>
  <c r="H84" i="10"/>
  <c r="G84" i="10"/>
  <c r="H55" i="10"/>
  <c r="G55" i="10"/>
  <c r="H84" i="9"/>
  <c r="G84" i="9"/>
  <c r="H55" i="9"/>
  <c r="G55" i="9"/>
  <c r="H84" i="6"/>
  <c r="H55" i="6"/>
  <c r="G84" i="6"/>
  <c r="G55" i="6"/>
  <c r="G28" i="6"/>
  <c r="D84" i="41"/>
  <c r="D55" i="41"/>
  <c r="D84" i="40"/>
  <c r="D55" i="40"/>
  <c r="D84" i="39"/>
  <c r="D55" i="39"/>
  <c r="D84" i="38"/>
  <c r="D55" i="38"/>
  <c r="D84" i="35"/>
  <c r="D55" i="35"/>
  <c r="D84" i="34"/>
  <c r="D55" i="34"/>
  <c r="D84" i="33"/>
  <c r="D55" i="33"/>
  <c r="D84" i="59"/>
  <c r="D55" i="59"/>
  <c r="D84" i="32"/>
  <c r="D55" i="32"/>
  <c r="D84" i="31"/>
  <c r="D55" i="31"/>
  <c r="D21" i="31"/>
  <c r="D84" i="30"/>
  <c r="D55" i="30"/>
  <c r="D84" i="29"/>
  <c r="D55" i="29"/>
  <c r="D84" i="28"/>
  <c r="D55" i="28"/>
  <c r="D21" i="28"/>
  <c r="D84" i="27"/>
  <c r="D55" i="27"/>
  <c r="D84" i="26"/>
  <c r="D55" i="26"/>
  <c r="D84" i="25"/>
  <c r="D55" i="25"/>
  <c r="D84" i="24"/>
  <c r="D55" i="24"/>
  <c r="D84" i="23"/>
  <c r="D55" i="23"/>
  <c r="D84" i="22"/>
  <c r="D55" i="22"/>
  <c r="D84" i="21"/>
  <c r="D55" i="21"/>
  <c r="D84" i="57"/>
  <c r="D55" i="57"/>
  <c r="D84" i="20"/>
  <c r="D55" i="20"/>
  <c r="D84" i="19"/>
  <c r="D55" i="19"/>
  <c r="D84" i="18"/>
  <c r="D55" i="18"/>
  <c r="D84" i="17"/>
  <c r="D55" i="17"/>
  <c r="D84" i="16"/>
  <c r="D55" i="16"/>
  <c r="D84" i="15"/>
  <c r="D55" i="15"/>
  <c r="D84" i="14"/>
  <c r="D55" i="14"/>
  <c r="D84" i="12"/>
  <c r="D55" i="12"/>
  <c r="D84" i="11"/>
  <c r="D55" i="11"/>
  <c r="D84" i="10"/>
  <c r="D55" i="10"/>
  <c r="D84" i="9"/>
  <c r="D55" i="9"/>
  <c r="C153" i="9"/>
  <c r="C150" i="9"/>
  <c r="D21" i="9"/>
  <c r="D84" i="6"/>
  <c r="D55" i="6"/>
  <c r="J144" i="9"/>
  <c r="G110" i="9"/>
  <c r="C150" i="10"/>
  <c r="I150" i="10" s="1"/>
  <c r="H150" i="10"/>
  <c r="G110" i="10"/>
  <c r="D21" i="10"/>
  <c r="C153" i="11"/>
  <c r="C150" i="11"/>
  <c r="G110" i="11"/>
  <c r="D21" i="11"/>
  <c r="C153" i="12"/>
  <c r="D153" i="12"/>
  <c r="E153" i="12"/>
  <c r="I153" i="12" s="1"/>
  <c r="F153" i="12"/>
  <c r="H153" i="12"/>
  <c r="C150" i="12"/>
  <c r="C175" i="12" s="1"/>
  <c r="G110" i="12"/>
  <c r="D21" i="12"/>
  <c r="C153" i="14"/>
  <c r="C150" i="14"/>
  <c r="G110" i="14"/>
  <c r="G306" i="14"/>
  <c r="G356" i="14" s="1"/>
  <c r="D21" i="14"/>
  <c r="C153" i="15"/>
  <c r="C150" i="15"/>
  <c r="G110" i="15"/>
  <c r="D21" i="15"/>
  <c r="C153" i="16"/>
  <c r="C150" i="16"/>
  <c r="I150" i="16" s="1"/>
  <c r="G110" i="16"/>
  <c r="D21" i="16"/>
  <c r="C153" i="17"/>
  <c r="C150" i="17"/>
  <c r="G110" i="17"/>
  <c r="D21" i="17"/>
  <c r="C153" i="18"/>
  <c r="I153" i="18" s="1"/>
  <c r="C150" i="18"/>
  <c r="G110" i="18"/>
  <c r="D21" i="18"/>
  <c r="C153" i="19"/>
  <c r="C150" i="19"/>
  <c r="G110" i="19"/>
  <c r="D21" i="19"/>
  <c r="C153" i="20"/>
  <c r="C150" i="20"/>
  <c r="G110" i="20"/>
  <c r="D21" i="20"/>
  <c r="C153" i="57"/>
  <c r="G110" i="57"/>
  <c r="D21" i="57"/>
  <c r="C153" i="21"/>
  <c r="C150" i="21"/>
  <c r="G110" i="21"/>
  <c r="D21" i="21"/>
  <c r="C153" i="22"/>
  <c r="C150" i="22"/>
  <c r="G110" i="22"/>
  <c r="D21" i="22"/>
  <c r="G110" i="23"/>
  <c r="D21" i="23"/>
  <c r="G110" i="24"/>
  <c r="D21" i="24"/>
  <c r="C153" i="25"/>
  <c r="C150" i="25"/>
  <c r="I150" i="25"/>
  <c r="G110" i="25"/>
  <c r="D21" i="25"/>
  <c r="C153" i="26"/>
  <c r="C150" i="26"/>
  <c r="G110" i="26"/>
  <c r="F300" i="26"/>
  <c r="F350" i="26" s="1"/>
  <c r="D21" i="26"/>
  <c r="C153" i="27"/>
  <c r="C150" i="27"/>
  <c r="G110" i="27"/>
  <c r="D21" i="27"/>
  <c r="C153" i="29"/>
  <c r="C150" i="29"/>
  <c r="G110" i="29"/>
  <c r="D21" i="29"/>
  <c r="D21" i="30"/>
  <c r="C153" i="32"/>
  <c r="C150" i="32"/>
  <c r="G110" i="32"/>
  <c r="C153" i="59"/>
  <c r="C178" i="59" s="1"/>
  <c r="H178" i="59" s="1"/>
  <c r="C150" i="59"/>
  <c r="G110" i="59"/>
  <c r="D21" i="59"/>
  <c r="C153" i="33"/>
  <c r="C150" i="33"/>
  <c r="G110" i="33"/>
  <c r="D21" i="33"/>
  <c r="C153" i="34"/>
  <c r="C150" i="34"/>
  <c r="D21" i="34"/>
  <c r="C153" i="35"/>
  <c r="C150" i="35"/>
  <c r="G110" i="35"/>
  <c r="D21" i="35"/>
  <c r="G110" i="38"/>
  <c r="D21" i="38"/>
  <c r="C153" i="39"/>
  <c r="I153" i="39" s="1"/>
  <c r="C150" i="39"/>
  <c r="G110" i="39"/>
  <c r="D21" i="39"/>
  <c r="C153" i="40"/>
  <c r="C150" i="40"/>
  <c r="G110" i="40"/>
  <c r="D21" i="40"/>
  <c r="E153" i="41"/>
  <c r="F153" i="41"/>
  <c r="H153" i="41"/>
  <c r="G110" i="41"/>
  <c r="D21" i="41"/>
  <c r="C153" i="6"/>
  <c r="C150" i="6"/>
  <c r="C163" i="6" s="1"/>
  <c r="G110" i="6"/>
  <c r="D21" i="6"/>
  <c r="G162" i="59"/>
  <c r="G161" i="59"/>
  <c r="G186" i="59" s="1"/>
  <c r="H186" i="59" s="1"/>
  <c r="G160" i="59"/>
  <c r="F160" i="59"/>
  <c r="E160" i="59"/>
  <c r="F159" i="59"/>
  <c r="E159" i="59"/>
  <c r="C159" i="59"/>
  <c r="G158" i="59"/>
  <c r="H155" i="59"/>
  <c r="E155" i="59"/>
  <c r="F155" i="59"/>
  <c r="G155" i="59"/>
  <c r="I155" i="59"/>
  <c r="G154" i="59"/>
  <c r="F154" i="59"/>
  <c r="E154" i="59"/>
  <c r="H153" i="59"/>
  <c r="F153" i="59"/>
  <c r="E153" i="59"/>
  <c r="D153" i="59"/>
  <c r="H152" i="59"/>
  <c r="G152" i="59"/>
  <c r="G151" i="59"/>
  <c r="G149" i="59"/>
  <c r="G148" i="59"/>
  <c r="G147" i="59"/>
  <c r="G146" i="59"/>
  <c r="G145" i="59"/>
  <c r="G144" i="59"/>
  <c r="G143" i="59"/>
  <c r="C309" i="59"/>
  <c r="C359" i="59" s="1"/>
  <c r="D307" i="59"/>
  <c r="D357" i="59" s="1"/>
  <c r="C303" i="59"/>
  <c r="C353" i="59"/>
  <c r="E302" i="59"/>
  <c r="E352" i="59" s="1"/>
  <c r="D302" i="59"/>
  <c r="D352" i="59" s="1"/>
  <c r="G301" i="59"/>
  <c r="G351" i="59" s="1"/>
  <c r="F301" i="59"/>
  <c r="F351" i="59" s="1"/>
  <c r="G299" i="59"/>
  <c r="G349" i="59"/>
  <c r="G297" i="59"/>
  <c r="G347" i="59"/>
  <c r="F297" i="59"/>
  <c r="F347" i="59" s="1"/>
  <c r="E297" i="59"/>
  <c r="E347" i="59" s="1"/>
  <c r="G296" i="59"/>
  <c r="G346" i="59" s="1"/>
  <c r="F296" i="59"/>
  <c r="F346" i="59" s="1"/>
  <c r="G295" i="59"/>
  <c r="G345" i="59" s="1"/>
  <c r="G293" i="59"/>
  <c r="G343" i="59"/>
  <c r="H28" i="59"/>
  <c r="G28" i="59"/>
  <c r="D28" i="59"/>
  <c r="H21" i="59"/>
  <c r="G21" i="59"/>
  <c r="B363" i="59"/>
  <c r="B362" i="59"/>
  <c r="B361" i="59"/>
  <c r="B360" i="59"/>
  <c r="B359" i="59"/>
  <c r="B358" i="59"/>
  <c r="B357" i="59"/>
  <c r="B356" i="59"/>
  <c r="B355" i="59"/>
  <c r="B354" i="59"/>
  <c r="B353" i="59"/>
  <c r="B352" i="59"/>
  <c r="B351" i="59"/>
  <c r="B350" i="59"/>
  <c r="B349" i="59"/>
  <c r="B348" i="59"/>
  <c r="B347" i="59"/>
  <c r="B346" i="59"/>
  <c r="B345" i="59"/>
  <c r="B344" i="59"/>
  <c r="B343" i="59"/>
  <c r="B338" i="59"/>
  <c r="B337" i="59"/>
  <c r="B336" i="59"/>
  <c r="B335" i="59"/>
  <c r="B334" i="59"/>
  <c r="B333" i="59"/>
  <c r="B332" i="59"/>
  <c r="B331" i="59"/>
  <c r="B330" i="59"/>
  <c r="B329" i="59"/>
  <c r="B328" i="59"/>
  <c r="B327" i="59"/>
  <c r="B326" i="59"/>
  <c r="B325" i="59"/>
  <c r="B324" i="59"/>
  <c r="B323" i="59"/>
  <c r="B322" i="59"/>
  <c r="B321" i="59"/>
  <c r="B320" i="59"/>
  <c r="B319" i="59"/>
  <c r="B318" i="59"/>
  <c r="B313" i="59"/>
  <c r="B312" i="59"/>
  <c r="B311" i="59"/>
  <c r="B310" i="59"/>
  <c r="B309" i="59"/>
  <c r="B308" i="59"/>
  <c r="B307" i="59"/>
  <c r="B306" i="59"/>
  <c r="B305" i="59"/>
  <c r="B304" i="59"/>
  <c r="B303" i="59"/>
  <c r="B302" i="59"/>
  <c r="B301" i="59"/>
  <c r="B300" i="59"/>
  <c r="B299" i="59"/>
  <c r="B298" i="59"/>
  <c r="B297" i="59"/>
  <c r="B296" i="59"/>
  <c r="B295" i="59"/>
  <c r="B294" i="59"/>
  <c r="B293" i="59"/>
  <c r="B288" i="59"/>
  <c r="B287" i="59"/>
  <c r="B286" i="59"/>
  <c r="B285" i="59"/>
  <c r="B284" i="59"/>
  <c r="B283" i="59"/>
  <c r="B282" i="59"/>
  <c r="B281" i="59"/>
  <c r="B280" i="59"/>
  <c r="B279" i="59"/>
  <c r="B278" i="59"/>
  <c r="B277" i="59"/>
  <c r="B276" i="59"/>
  <c r="B275" i="59"/>
  <c r="B274" i="59"/>
  <c r="B273" i="59"/>
  <c r="B272" i="59"/>
  <c r="B271" i="59"/>
  <c r="B270" i="59"/>
  <c r="B269" i="59"/>
  <c r="B268" i="59"/>
  <c r="B263" i="59"/>
  <c r="B262" i="59"/>
  <c r="B261" i="59"/>
  <c r="B260" i="59"/>
  <c r="B259" i="59"/>
  <c r="B258" i="59"/>
  <c r="B257" i="59"/>
  <c r="B256" i="59"/>
  <c r="B255" i="59"/>
  <c r="B254" i="59"/>
  <c r="B253" i="59"/>
  <c r="B252" i="59"/>
  <c r="B251" i="59"/>
  <c r="B250" i="59"/>
  <c r="B249" i="59"/>
  <c r="B248" i="59"/>
  <c r="B247" i="59"/>
  <c r="B246" i="59"/>
  <c r="B245" i="59"/>
  <c r="B244" i="59"/>
  <c r="B243" i="59"/>
  <c r="B238" i="59"/>
  <c r="B237" i="59"/>
  <c r="B236" i="59"/>
  <c r="B235" i="59"/>
  <c r="B234" i="59"/>
  <c r="B233" i="59"/>
  <c r="B232" i="59"/>
  <c r="B231" i="59"/>
  <c r="B230" i="59"/>
  <c r="B229" i="59"/>
  <c r="B228" i="59"/>
  <c r="B227" i="59"/>
  <c r="B226" i="59"/>
  <c r="B225" i="59"/>
  <c r="B224" i="59"/>
  <c r="B223" i="59"/>
  <c r="B222" i="59"/>
  <c r="B221" i="59"/>
  <c r="B220" i="59"/>
  <c r="B219" i="59"/>
  <c r="B218" i="59"/>
  <c r="B213" i="59"/>
  <c r="B212" i="59"/>
  <c r="B211" i="59"/>
  <c r="B210" i="59"/>
  <c r="B209" i="59"/>
  <c r="B208" i="59"/>
  <c r="B207" i="59"/>
  <c r="B206" i="59"/>
  <c r="B205" i="59"/>
  <c r="B204" i="59"/>
  <c r="B203" i="59"/>
  <c r="B202" i="59"/>
  <c r="B201" i="59"/>
  <c r="B200" i="59"/>
  <c r="B199" i="59"/>
  <c r="B198" i="59"/>
  <c r="B197" i="59"/>
  <c r="B196" i="59"/>
  <c r="B195" i="59"/>
  <c r="B194" i="59"/>
  <c r="B193" i="59"/>
  <c r="B188" i="59"/>
  <c r="B187" i="59"/>
  <c r="B186" i="59"/>
  <c r="B185" i="59"/>
  <c r="B184" i="59"/>
  <c r="B183" i="59"/>
  <c r="B182" i="59"/>
  <c r="B181" i="59"/>
  <c r="B180" i="59"/>
  <c r="B179" i="59"/>
  <c r="B178" i="59"/>
  <c r="B177" i="59"/>
  <c r="B176" i="59"/>
  <c r="B175" i="59"/>
  <c r="B174" i="59"/>
  <c r="B173" i="59"/>
  <c r="B172" i="59"/>
  <c r="B171" i="59"/>
  <c r="B170" i="59"/>
  <c r="B169" i="59"/>
  <c r="B168" i="59"/>
  <c r="B163" i="59"/>
  <c r="B162" i="59"/>
  <c r="B161" i="59"/>
  <c r="B160" i="59"/>
  <c r="B159" i="59"/>
  <c r="B158" i="59"/>
  <c r="B157" i="59"/>
  <c r="B156" i="59"/>
  <c r="B155" i="59"/>
  <c r="B154" i="59"/>
  <c r="B153" i="59"/>
  <c r="B152" i="59"/>
  <c r="B151" i="59"/>
  <c r="B150" i="59"/>
  <c r="B149" i="59"/>
  <c r="B148" i="59"/>
  <c r="B147" i="59"/>
  <c r="B146" i="59"/>
  <c r="B145" i="59"/>
  <c r="B144" i="59"/>
  <c r="B143" i="59"/>
  <c r="B136" i="59"/>
  <c r="B135" i="59"/>
  <c r="B134" i="59"/>
  <c r="B133" i="59"/>
  <c r="B132" i="59"/>
  <c r="B131" i="59"/>
  <c r="B130" i="59"/>
  <c r="B129" i="59"/>
  <c r="B128" i="59"/>
  <c r="B127" i="59"/>
  <c r="B126" i="59"/>
  <c r="B125" i="59"/>
  <c r="B124" i="59"/>
  <c r="B123" i="59"/>
  <c r="B122" i="59"/>
  <c r="B121" i="59"/>
  <c r="B120" i="59"/>
  <c r="B119" i="59"/>
  <c r="B118" i="59"/>
  <c r="B117" i="59"/>
  <c r="B116" i="59"/>
  <c r="B111" i="59"/>
  <c r="B110" i="59"/>
  <c r="B109" i="59"/>
  <c r="B108" i="59"/>
  <c r="B107" i="59"/>
  <c r="B106" i="59"/>
  <c r="B105" i="59"/>
  <c r="B104" i="59"/>
  <c r="B103" i="59"/>
  <c r="B102" i="59"/>
  <c r="B101" i="59"/>
  <c r="B100" i="59"/>
  <c r="B99" i="59"/>
  <c r="B98" i="59"/>
  <c r="B97" i="59"/>
  <c r="B96" i="59"/>
  <c r="B95" i="59"/>
  <c r="B94" i="59"/>
  <c r="B93" i="59"/>
  <c r="B92" i="59"/>
  <c r="B91" i="59"/>
  <c r="B81" i="59"/>
  <c r="B80" i="59"/>
  <c r="B79" i="59"/>
  <c r="B78" i="59"/>
  <c r="B77" i="59"/>
  <c r="B76" i="59"/>
  <c r="B75" i="59"/>
  <c r="B74" i="59"/>
  <c r="B73" i="59"/>
  <c r="B72" i="59"/>
  <c r="B71" i="59"/>
  <c r="B70" i="59"/>
  <c r="B69" i="59"/>
  <c r="B68" i="59"/>
  <c r="B67" i="59"/>
  <c r="B66" i="59"/>
  <c r="B65" i="59"/>
  <c r="B64" i="59"/>
  <c r="B63" i="59"/>
  <c r="B62" i="59"/>
  <c r="B61" i="59"/>
  <c r="G162" i="57"/>
  <c r="G161" i="57"/>
  <c r="G160" i="57"/>
  <c r="F160" i="57"/>
  <c r="E160" i="57"/>
  <c r="I160" i="57"/>
  <c r="F159" i="57"/>
  <c r="E159" i="57"/>
  <c r="C159" i="57"/>
  <c r="G158" i="57"/>
  <c r="G155" i="57"/>
  <c r="F155" i="57"/>
  <c r="E155" i="57"/>
  <c r="G154" i="57"/>
  <c r="F154" i="57"/>
  <c r="E154" i="57"/>
  <c r="F153" i="57"/>
  <c r="D153" i="57"/>
  <c r="E153" i="57"/>
  <c r="I153" i="57"/>
  <c r="G152" i="57"/>
  <c r="G151" i="57"/>
  <c r="G149" i="57"/>
  <c r="G147" i="57"/>
  <c r="G146" i="57"/>
  <c r="G145" i="57"/>
  <c r="G144" i="57"/>
  <c r="F310" i="57"/>
  <c r="F360" i="57"/>
  <c r="C310" i="57"/>
  <c r="C360" i="57"/>
  <c r="D309" i="57"/>
  <c r="D359" i="57"/>
  <c r="C309" i="57"/>
  <c r="C359" i="57"/>
  <c r="F308" i="57"/>
  <c r="F358" i="57"/>
  <c r="G307" i="57"/>
  <c r="G357" i="57"/>
  <c r="F307" i="57"/>
  <c r="F357" i="57"/>
  <c r="C307" i="57"/>
  <c r="C357" i="57"/>
  <c r="F306" i="57"/>
  <c r="F356" i="57"/>
  <c r="F305" i="57"/>
  <c r="F355" i="57"/>
  <c r="C305" i="57"/>
  <c r="C355" i="57"/>
  <c r="F304" i="57"/>
  <c r="F354" i="57"/>
  <c r="G302" i="57"/>
  <c r="G352" i="57"/>
  <c r="F302" i="57"/>
  <c r="F352" i="57"/>
  <c r="E302" i="57"/>
  <c r="E352" i="57"/>
  <c r="C300" i="57"/>
  <c r="C350" i="57"/>
  <c r="F299" i="57"/>
  <c r="F349" i="57"/>
  <c r="F298" i="57"/>
  <c r="F348" i="57"/>
  <c r="C297" i="57"/>
  <c r="C347" i="57"/>
  <c r="G293" i="57"/>
  <c r="G343" i="57"/>
  <c r="H28" i="57"/>
  <c r="G28" i="57"/>
  <c r="D28" i="57"/>
  <c r="B363" i="57"/>
  <c r="B362" i="57"/>
  <c r="B361" i="57"/>
  <c r="B360" i="57"/>
  <c r="B359" i="57"/>
  <c r="B358" i="57"/>
  <c r="B357" i="57"/>
  <c r="B356" i="57"/>
  <c r="B355" i="57"/>
  <c r="B354" i="57"/>
  <c r="B353" i="57"/>
  <c r="B352" i="57"/>
  <c r="B351" i="57"/>
  <c r="B350" i="57"/>
  <c r="B349" i="57"/>
  <c r="B348" i="57"/>
  <c r="B347" i="57"/>
  <c r="B346" i="57"/>
  <c r="B345" i="57"/>
  <c r="B344" i="57"/>
  <c r="B343" i="57"/>
  <c r="B338" i="57"/>
  <c r="B337" i="57"/>
  <c r="B336" i="57"/>
  <c r="B335" i="57"/>
  <c r="B334" i="57"/>
  <c r="B333" i="57"/>
  <c r="B332" i="57"/>
  <c r="B331" i="57"/>
  <c r="B330" i="57"/>
  <c r="B329" i="57"/>
  <c r="B328" i="57"/>
  <c r="B327" i="57"/>
  <c r="B326" i="57"/>
  <c r="B325" i="57"/>
  <c r="B324" i="57"/>
  <c r="B323" i="57"/>
  <c r="B322" i="57"/>
  <c r="B321" i="57"/>
  <c r="B320" i="57"/>
  <c r="B319" i="57"/>
  <c r="B318" i="57"/>
  <c r="B313" i="57"/>
  <c r="B312" i="57"/>
  <c r="B311" i="57"/>
  <c r="B310" i="57"/>
  <c r="B309" i="57"/>
  <c r="B308" i="57"/>
  <c r="B307" i="57"/>
  <c r="B306" i="57"/>
  <c r="B305" i="57"/>
  <c r="B304" i="57"/>
  <c r="B303" i="57"/>
  <c r="B302" i="57"/>
  <c r="B301" i="57"/>
  <c r="B300" i="57"/>
  <c r="B299" i="57"/>
  <c r="B298" i="57"/>
  <c r="B297" i="57"/>
  <c r="B296" i="57"/>
  <c r="B295" i="57"/>
  <c r="B294" i="57"/>
  <c r="B293" i="57"/>
  <c r="B288" i="57"/>
  <c r="B287" i="57"/>
  <c r="B286" i="57"/>
  <c r="B285" i="57"/>
  <c r="B284" i="57"/>
  <c r="B283" i="57"/>
  <c r="B282" i="57"/>
  <c r="B281" i="57"/>
  <c r="B280" i="57"/>
  <c r="B279" i="57"/>
  <c r="B278" i="57"/>
  <c r="B277" i="57"/>
  <c r="B276" i="57"/>
  <c r="B275" i="57"/>
  <c r="B274" i="57"/>
  <c r="B273" i="57"/>
  <c r="B272" i="57"/>
  <c r="B271" i="57"/>
  <c r="B270" i="57"/>
  <c r="B269" i="57"/>
  <c r="B268" i="57"/>
  <c r="B263" i="57"/>
  <c r="B262" i="57"/>
  <c r="B261" i="57"/>
  <c r="B260" i="57"/>
  <c r="B259" i="57"/>
  <c r="B258" i="57"/>
  <c r="B257" i="57"/>
  <c r="B256" i="57"/>
  <c r="B255" i="57"/>
  <c r="B254" i="57"/>
  <c r="B253" i="57"/>
  <c r="B252" i="57"/>
  <c r="B251" i="57"/>
  <c r="B250" i="57"/>
  <c r="B249" i="57"/>
  <c r="B248" i="57"/>
  <c r="B247" i="57"/>
  <c r="B246" i="57"/>
  <c r="B245" i="57"/>
  <c r="B244" i="57"/>
  <c r="B243" i="57"/>
  <c r="B238" i="57"/>
  <c r="B237" i="57"/>
  <c r="B236" i="57"/>
  <c r="B235" i="57"/>
  <c r="B234" i="57"/>
  <c r="B233" i="57"/>
  <c r="B232" i="57"/>
  <c r="B231" i="57"/>
  <c r="B230" i="57"/>
  <c r="B229" i="57"/>
  <c r="B228" i="57"/>
  <c r="B227" i="57"/>
  <c r="B226" i="57"/>
  <c r="B225" i="57"/>
  <c r="B224" i="57"/>
  <c r="B223" i="57"/>
  <c r="B222" i="57"/>
  <c r="B221" i="57"/>
  <c r="B220" i="57"/>
  <c r="B219" i="57"/>
  <c r="B218" i="57"/>
  <c r="B213" i="57"/>
  <c r="B212" i="57"/>
  <c r="B211" i="57"/>
  <c r="B210" i="57"/>
  <c r="B209" i="57"/>
  <c r="B208" i="57"/>
  <c r="B207" i="57"/>
  <c r="B206" i="57"/>
  <c r="B205" i="57"/>
  <c r="B204" i="57"/>
  <c r="B203" i="57"/>
  <c r="B202" i="57"/>
  <c r="B201" i="57"/>
  <c r="B200" i="57"/>
  <c r="B199" i="57"/>
  <c r="B198" i="57"/>
  <c r="B197" i="57"/>
  <c r="B196" i="57"/>
  <c r="B195" i="57"/>
  <c r="B194" i="57"/>
  <c r="B193" i="57"/>
  <c r="B188" i="57"/>
  <c r="B187" i="57"/>
  <c r="B186" i="57"/>
  <c r="B185" i="57"/>
  <c r="B184" i="57"/>
  <c r="B183" i="57"/>
  <c r="B182" i="57"/>
  <c r="B181" i="57"/>
  <c r="B180" i="57"/>
  <c r="B179" i="57"/>
  <c r="B178" i="57"/>
  <c r="B177" i="57"/>
  <c r="B176" i="57"/>
  <c r="B175" i="57"/>
  <c r="B174" i="57"/>
  <c r="B173" i="57"/>
  <c r="B172" i="57"/>
  <c r="B171" i="57"/>
  <c r="B170" i="57"/>
  <c r="B169" i="57"/>
  <c r="B168" i="57"/>
  <c r="B163" i="57"/>
  <c r="B162" i="57"/>
  <c r="B161" i="57"/>
  <c r="B160" i="57"/>
  <c r="B159" i="57"/>
  <c r="B158" i="57"/>
  <c r="B157" i="57"/>
  <c r="B156" i="57"/>
  <c r="B155" i="57"/>
  <c r="B154" i="57"/>
  <c r="B153" i="57"/>
  <c r="B152" i="57"/>
  <c r="B151" i="57"/>
  <c r="B150" i="57"/>
  <c r="B149" i="57"/>
  <c r="B148" i="57"/>
  <c r="B147" i="57"/>
  <c r="B146" i="57"/>
  <c r="B145" i="57"/>
  <c r="B144" i="57"/>
  <c r="B143" i="57"/>
  <c r="B136" i="57"/>
  <c r="B135" i="57"/>
  <c r="B134" i="57"/>
  <c r="B133" i="57"/>
  <c r="B132" i="57"/>
  <c r="B131" i="57"/>
  <c r="B130" i="57"/>
  <c r="B129" i="57"/>
  <c r="B128" i="57"/>
  <c r="B127" i="57"/>
  <c r="B126" i="57"/>
  <c r="B125" i="57"/>
  <c r="B124" i="57"/>
  <c r="B123" i="57"/>
  <c r="B122" i="57"/>
  <c r="B121" i="57"/>
  <c r="B120" i="57"/>
  <c r="B119" i="57"/>
  <c r="B118" i="57"/>
  <c r="B117" i="57"/>
  <c r="B116" i="57"/>
  <c r="B111" i="57"/>
  <c r="B110" i="57"/>
  <c r="B109" i="57"/>
  <c r="B108" i="57"/>
  <c r="B107" i="57"/>
  <c r="B106" i="57"/>
  <c r="B105" i="57"/>
  <c r="B104" i="57"/>
  <c r="B103" i="57"/>
  <c r="B102" i="57"/>
  <c r="B101" i="57"/>
  <c r="B100" i="57"/>
  <c r="B99" i="57"/>
  <c r="B98" i="57"/>
  <c r="B97" i="57"/>
  <c r="B96" i="57"/>
  <c r="B95" i="57"/>
  <c r="B94" i="57"/>
  <c r="B93" i="57"/>
  <c r="B92" i="57"/>
  <c r="B91" i="57"/>
  <c r="B81" i="57"/>
  <c r="B80" i="57"/>
  <c r="B79" i="57"/>
  <c r="B78" i="57"/>
  <c r="B77" i="57"/>
  <c r="B76" i="57"/>
  <c r="B75" i="57"/>
  <c r="B74" i="57"/>
  <c r="B73" i="57"/>
  <c r="B72" i="57"/>
  <c r="B71" i="57"/>
  <c r="B70" i="57"/>
  <c r="B69" i="57"/>
  <c r="B68" i="57"/>
  <c r="B67" i="57"/>
  <c r="B66" i="57"/>
  <c r="B65" i="57"/>
  <c r="B64" i="57"/>
  <c r="B63" i="57"/>
  <c r="B62" i="57"/>
  <c r="B61" i="57"/>
  <c r="H21" i="57"/>
  <c r="G21" i="57"/>
  <c r="A3" i="47"/>
  <c r="A221" i="46"/>
  <c r="A197" i="46"/>
  <c r="B173" i="46"/>
  <c r="A149" i="46"/>
  <c r="A125" i="46"/>
  <c r="A101" i="46"/>
  <c r="A77" i="46"/>
  <c r="A53" i="46"/>
  <c r="A2" i="46"/>
  <c r="B2" i="57"/>
  <c r="B1" i="37"/>
  <c r="H64" i="41"/>
  <c r="G308" i="41"/>
  <c r="G358" i="41" s="1"/>
  <c r="F305" i="41"/>
  <c r="F355" i="41" s="1"/>
  <c r="C303" i="41"/>
  <c r="C353" i="41" s="1"/>
  <c r="E302" i="41"/>
  <c r="E352" i="41" s="1"/>
  <c r="F295" i="41"/>
  <c r="F345" i="41" s="1"/>
  <c r="H28" i="41"/>
  <c r="G28" i="41"/>
  <c r="D28" i="41"/>
  <c r="H21" i="41"/>
  <c r="G21" i="41"/>
  <c r="G310" i="40"/>
  <c r="G360" i="40" s="1"/>
  <c r="F304" i="40"/>
  <c r="F354" i="40" s="1"/>
  <c r="F301" i="40"/>
  <c r="F351" i="40" s="1"/>
  <c r="G299" i="40"/>
  <c r="G349" i="40" s="1"/>
  <c r="F299" i="40"/>
  <c r="F349" i="40" s="1"/>
  <c r="G296" i="40"/>
  <c r="G346" i="40"/>
  <c r="G295" i="40"/>
  <c r="G345" i="40" s="1"/>
  <c r="H28" i="40"/>
  <c r="G28" i="40"/>
  <c r="D28" i="40"/>
  <c r="H21" i="40"/>
  <c r="G21" i="40"/>
  <c r="F305" i="39"/>
  <c r="F355" i="39" s="1"/>
  <c r="D301" i="39"/>
  <c r="D351" i="39" s="1"/>
  <c r="H28" i="39"/>
  <c r="G28" i="39"/>
  <c r="D28" i="39"/>
  <c r="H21" i="39"/>
  <c r="G21" i="39"/>
  <c r="H75" i="38"/>
  <c r="C310" i="38"/>
  <c r="C360" i="38"/>
  <c r="G305" i="38"/>
  <c r="G355" i="38"/>
  <c r="G301" i="38"/>
  <c r="G351" i="38" s="1"/>
  <c r="D300" i="38"/>
  <c r="D350" i="38" s="1"/>
  <c r="F297" i="38"/>
  <c r="F347" i="38"/>
  <c r="H28" i="38"/>
  <c r="G28" i="38"/>
  <c r="D28" i="38"/>
  <c r="H21" i="38"/>
  <c r="G21" i="38"/>
  <c r="H66" i="35"/>
  <c r="H61" i="35"/>
  <c r="G311" i="35"/>
  <c r="G361" i="35" s="1"/>
  <c r="G310" i="35"/>
  <c r="G360" i="35" s="1"/>
  <c r="C305" i="35"/>
  <c r="C355" i="35" s="1"/>
  <c r="D304" i="35"/>
  <c r="D354" i="35" s="1"/>
  <c r="C300" i="35"/>
  <c r="C350" i="35" s="1"/>
  <c r="G296" i="35"/>
  <c r="G346" i="35" s="1"/>
  <c r="H28" i="35"/>
  <c r="G28" i="35"/>
  <c r="D28" i="35"/>
  <c r="H21" i="35"/>
  <c r="G21" i="35"/>
  <c r="F311" i="34"/>
  <c r="F361" i="34"/>
  <c r="E304" i="34"/>
  <c r="E354" i="34" s="1"/>
  <c r="C303" i="34"/>
  <c r="C353" i="34" s="1"/>
  <c r="G302" i="34"/>
  <c r="G352" i="34" s="1"/>
  <c r="H28" i="34"/>
  <c r="G28" i="34"/>
  <c r="D28" i="34"/>
  <c r="H21" i="34"/>
  <c r="G21" i="34"/>
  <c r="G308" i="33"/>
  <c r="G358" i="33" s="1"/>
  <c r="F308" i="33"/>
  <c r="F358" i="33" s="1"/>
  <c r="F306" i="33"/>
  <c r="F356" i="33" s="1"/>
  <c r="D302" i="33"/>
  <c r="D352" i="33" s="1"/>
  <c r="C302" i="33"/>
  <c r="C352" i="33" s="1"/>
  <c r="C300" i="33"/>
  <c r="C350" i="33" s="1"/>
  <c r="G298" i="33"/>
  <c r="G348" i="33" s="1"/>
  <c r="F295" i="33"/>
  <c r="F345" i="33" s="1"/>
  <c r="G293" i="33"/>
  <c r="G343" i="33" s="1"/>
  <c r="H28" i="33"/>
  <c r="G28" i="33"/>
  <c r="D28" i="33"/>
  <c r="H21" i="33"/>
  <c r="G21" i="33"/>
  <c r="H74" i="32"/>
  <c r="C310" i="32"/>
  <c r="C360" i="32" s="1"/>
  <c r="C309" i="32"/>
  <c r="C359" i="32" s="1"/>
  <c r="E307" i="32"/>
  <c r="E357" i="32"/>
  <c r="G305" i="32"/>
  <c r="G355" i="32" s="1"/>
  <c r="D303" i="32"/>
  <c r="D353" i="32" s="1"/>
  <c r="F297" i="32"/>
  <c r="F347" i="32"/>
  <c r="G293" i="32"/>
  <c r="G343" i="32" s="1"/>
  <c r="H28" i="32"/>
  <c r="G28" i="32"/>
  <c r="D28" i="32"/>
  <c r="H21" i="32"/>
  <c r="G21" i="32"/>
  <c r="H63" i="31"/>
  <c r="G312" i="31"/>
  <c r="G362" i="31"/>
  <c r="F310" i="31"/>
  <c r="F360" i="31"/>
  <c r="C310" i="31"/>
  <c r="C360" i="31"/>
  <c r="E305" i="31"/>
  <c r="E355" i="31"/>
  <c r="G304" i="31"/>
  <c r="G354" i="31"/>
  <c r="F304" i="31"/>
  <c r="F354" i="31"/>
  <c r="E304" i="31"/>
  <c r="E354" i="31"/>
  <c r="D302" i="31"/>
  <c r="D352" i="31"/>
  <c r="F301" i="31"/>
  <c r="F351" i="31"/>
  <c r="F299" i="31"/>
  <c r="F349" i="31"/>
  <c r="G298" i="31"/>
  <c r="G348" i="31"/>
  <c r="F295" i="31"/>
  <c r="F345" i="31"/>
  <c r="F294" i="31"/>
  <c r="F344" i="31"/>
  <c r="H28" i="31"/>
  <c r="G28" i="31"/>
  <c r="D28" i="31"/>
  <c r="H21" i="31"/>
  <c r="G21" i="31"/>
  <c r="C307" i="30"/>
  <c r="C357" i="30"/>
  <c r="C303" i="30"/>
  <c r="C353" i="30"/>
  <c r="F299" i="30"/>
  <c r="F349" i="30"/>
  <c r="E297" i="30"/>
  <c r="E347" i="30"/>
  <c r="F295" i="30"/>
  <c r="F345" i="30"/>
  <c r="E295" i="30"/>
  <c r="E345" i="30"/>
  <c r="H28" i="30"/>
  <c r="G28" i="30"/>
  <c r="D28" i="30"/>
  <c r="H21" i="30"/>
  <c r="G21" i="30"/>
  <c r="H63" i="29"/>
  <c r="C309" i="29"/>
  <c r="C359" i="29" s="1"/>
  <c r="D307" i="29"/>
  <c r="D357" i="29" s="1"/>
  <c r="F304" i="29"/>
  <c r="F354" i="29" s="1"/>
  <c r="G303" i="29"/>
  <c r="G353" i="29"/>
  <c r="D302" i="29"/>
  <c r="D352" i="29" s="1"/>
  <c r="G299" i="29"/>
  <c r="G349" i="29" s="1"/>
  <c r="F299" i="29"/>
  <c r="F349" i="29" s="1"/>
  <c r="F296" i="29"/>
  <c r="F346" i="29" s="1"/>
  <c r="F295" i="29"/>
  <c r="F345" i="29" s="1"/>
  <c r="G293" i="29"/>
  <c r="G343" i="29"/>
  <c r="H28" i="29"/>
  <c r="G28" i="29"/>
  <c r="D28" i="29"/>
  <c r="H21" i="29"/>
  <c r="G21" i="29"/>
  <c r="E312" i="28"/>
  <c r="E362" i="28" s="1"/>
  <c r="D309" i="28"/>
  <c r="D359" i="28"/>
  <c r="D307" i="28"/>
  <c r="D357" i="28"/>
  <c r="E305" i="28"/>
  <c r="E355" i="28"/>
  <c r="F304" i="28"/>
  <c r="F354" i="28" s="1"/>
  <c r="C303" i="28"/>
  <c r="C353" i="28" s="1"/>
  <c r="G298" i="28"/>
  <c r="G348" i="28" s="1"/>
  <c r="F298" i="28"/>
  <c r="F348" i="28"/>
  <c r="E297" i="28"/>
  <c r="E347" i="28"/>
  <c r="H28" i="28"/>
  <c r="G28" i="28"/>
  <c r="D28" i="28"/>
  <c r="H21" i="28"/>
  <c r="G21" i="28"/>
  <c r="G312" i="27"/>
  <c r="G362" i="27" s="1"/>
  <c r="C307" i="27"/>
  <c r="C357" i="27" s="1"/>
  <c r="D305" i="27"/>
  <c r="D355" i="27" s="1"/>
  <c r="E304" i="27"/>
  <c r="E354" i="27" s="1"/>
  <c r="C297" i="27"/>
  <c r="C347" i="27" s="1"/>
  <c r="G294" i="27"/>
  <c r="G344" i="27" s="1"/>
  <c r="H28" i="27"/>
  <c r="G28" i="27"/>
  <c r="D28" i="27"/>
  <c r="H21" i="27"/>
  <c r="G21" i="27"/>
  <c r="G362" i="26"/>
  <c r="F309" i="26"/>
  <c r="F359" i="26" s="1"/>
  <c r="E309" i="26"/>
  <c r="E359" i="26" s="1"/>
  <c r="G305" i="26"/>
  <c r="G355" i="26" s="1"/>
  <c r="E304" i="26"/>
  <c r="E354" i="26"/>
  <c r="F303" i="26"/>
  <c r="F353" i="26"/>
  <c r="F302" i="26"/>
  <c r="F352" i="26" s="1"/>
  <c r="D300" i="26"/>
  <c r="D350" i="26" s="1"/>
  <c r="F297" i="26"/>
  <c r="F347" i="26" s="1"/>
  <c r="G294" i="26"/>
  <c r="G344" i="26" s="1"/>
  <c r="F294" i="26"/>
  <c r="F344" i="26"/>
  <c r="H28" i="26"/>
  <c r="G28" i="26"/>
  <c r="D28" i="26"/>
  <c r="H21" i="26"/>
  <c r="G21" i="26"/>
  <c r="G310" i="25"/>
  <c r="G360" i="25"/>
  <c r="F305" i="25"/>
  <c r="F355" i="25"/>
  <c r="E305" i="25"/>
  <c r="E355" i="25" s="1"/>
  <c r="C302" i="25"/>
  <c r="C352" i="25"/>
  <c r="H28" i="25"/>
  <c r="G28" i="25"/>
  <c r="D28" i="25"/>
  <c r="H21" i="25"/>
  <c r="G21" i="25"/>
  <c r="G310" i="24"/>
  <c r="G360" i="24"/>
  <c r="E309" i="24"/>
  <c r="E359" i="24"/>
  <c r="G307" i="24"/>
  <c r="G357" i="24"/>
  <c r="F306" i="24"/>
  <c r="F356" i="24"/>
  <c r="G305" i="24"/>
  <c r="G355" i="24"/>
  <c r="G302" i="24"/>
  <c r="G352" i="24"/>
  <c r="G301" i="24"/>
  <c r="G351" i="24"/>
  <c r="C300" i="24"/>
  <c r="C350" i="24"/>
  <c r="G297" i="24"/>
  <c r="G347" i="24"/>
  <c r="G295" i="24"/>
  <c r="G345" i="24"/>
  <c r="H28" i="24"/>
  <c r="G28" i="24"/>
  <c r="D28" i="24"/>
  <c r="H21" i="24"/>
  <c r="G21" i="24"/>
  <c r="H68" i="23"/>
  <c r="G312" i="23"/>
  <c r="G362" i="23" s="1"/>
  <c r="F310" i="23"/>
  <c r="F360" i="23" s="1"/>
  <c r="C309" i="23"/>
  <c r="C359" i="23" s="1"/>
  <c r="E301" i="23"/>
  <c r="E351" i="23" s="1"/>
  <c r="G298" i="23"/>
  <c r="G348" i="23" s="1"/>
  <c r="G293" i="23"/>
  <c r="G343" i="23" s="1"/>
  <c r="H28" i="23"/>
  <c r="G28" i="23"/>
  <c r="D28" i="23"/>
  <c r="H21" i="23"/>
  <c r="G21" i="23"/>
  <c r="F312" i="22"/>
  <c r="F362" i="22" s="1"/>
  <c r="C307" i="22"/>
  <c r="C357" i="22" s="1"/>
  <c r="D305" i="22"/>
  <c r="D355" i="22" s="1"/>
  <c r="G296" i="22"/>
  <c r="G346" i="22" s="1"/>
  <c r="H28" i="22"/>
  <c r="G28" i="22"/>
  <c r="D28" i="22"/>
  <c r="H21" i="22"/>
  <c r="G21" i="22"/>
  <c r="C309" i="21"/>
  <c r="C359" i="21"/>
  <c r="C303" i="21"/>
  <c r="C353" i="21"/>
  <c r="E302" i="21"/>
  <c r="E352" i="21"/>
  <c r="C302" i="21"/>
  <c r="C352" i="21"/>
  <c r="E300" i="21"/>
  <c r="E350" i="21"/>
  <c r="G295" i="21"/>
  <c r="G345" i="21"/>
  <c r="F295" i="21"/>
  <c r="F345" i="21"/>
  <c r="H28" i="21"/>
  <c r="G28" i="21"/>
  <c r="D28" i="21"/>
  <c r="H21" i="21"/>
  <c r="G21" i="21"/>
  <c r="H66" i="20"/>
  <c r="H61" i="20"/>
  <c r="E309" i="20"/>
  <c r="E359" i="20" s="1"/>
  <c r="F306" i="20"/>
  <c r="F356" i="20"/>
  <c r="G305" i="20"/>
  <c r="G355" i="20" s="1"/>
  <c r="C304" i="20"/>
  <c r="C354" i="20" s="1"/>
  <c r="G300" i="20"/>
  <c r="G350" i="20" s="1"/>
  <c r="G297" i="20"/>
  <c r="G347" i="20" s="1"/>
  <c r="H28" i="20"/>
  <c r="G28" i="20"/>
  <c r="D28" i="20"/>
  <c r="H21" i="20"/>
  <c r="G21" i="20"/>
  <c r="D309" i="19"/>
  <c r="D359" i="19" s="1"/>
  <c r="G304" i="19"/>
  <c r="G354" i="19"/>
  <c r="F304" i="19"/>
  <c r="E303" i="19"/>
  <c r="E353" i="19" s="1"/>
  <c r="C300" i="19"/>
  <c r="C350" i="19" s="1"/>
  <c r="G299" i="19"/>
  <c r="G349" i="19" s="1"/>
  <c r="G296" i="19"/>
  <c r="G346" i="19"/>
  <c r="G294" i="19"/>
  <c r="G344" i="19"/>
  <c r="H28" i="19"/>
  <c r="G28" i="19"/>
  <c r="D28" i="19"/>
  <c r="H21" i="19"/>
  <c r="G21" i="19"/>
  <c r="G312" i="18"/>
  <c r="G362" i="18" s="1"/>
  <c r="G307" i="18"/>
  <c r="G357" i="18" s="1"/>
  <c r="C307" i="18"/>
  <c r="C357" i="18" s="1"/>
  <c r="D305" i="18"/>
  <c r="D355" i="18" s="1"/>
  <c r="E300" i="18"/>
  <c r="E350" i="18" s="1"/>
  <c r="E295" i="18"/>
  <c r="E345" i="18" s="1"/>
  <c r="G293" i="18"/>
  <c r="G343" i="18" s="1"/>
  <c r="H28" i="18"/>
  <c r="G28" i="18"/>
  <c r="D28" i="18"/>
  <c r="H21" i="18"/>
  <c r="G21" i="18"/>
  <c r="G310" i="17"/>
  <c r="G360" i="17" s="1"/>
  <c r="G307" i="17"/>
  <c r="G357" i="17" s="1"/>
  <c r="F305" i="17"/>
  <c r="F355" i="17" s="1"/>
  <c r="D304" i="17"/>
  <c r="D354" i="17" s="1"/>
  <c r="G302" i="17"/>
  <c r="G352" i="17" s="1"/>
  <c r="F302" i="17"/>
  <c r="F352" i="17" s="1"/>
  <c r="H28" i="17"/>
  <c r="G28" i="17"/>
  <c r="D28" i="17"/>
  <c r="H21" i="17"/>
  <c r="G21" i="17"/>
  <c r="F306" i="16"/>
  <c r="F356" i="16" s="1"/>
  <c r="E305" i="16"/>
  <c r="E355" i="16" s="1"/>
  <c r="D305" i="16"/>
  <c r="D355" i="16" s="1"/>
  <c r="E300" i="16"/>
  <c r="E350" i="16" s="1"/>
  <c r="G297" i="16"/>
  <c r="G347" i="16" s="1"/>
  <c r="F295" i="16"/>
  <c r="F345" i="16" s="1"/>
  <c r="H28" i="16"/>
  <c r="G28" i="16"/>
  <c r="D28" i="16"/>
  <c r="H21" i="16"/>
  <c r="G21" i="16"/>
  <c r="G301" i="15"/>
  <c r="G351" i="15" s="1"/>
  <c r="C300" i="15"/>
  <c r="C350" i="15" s="1"/>
  <c r="G297" i="15"/>
  <c r="G347" i="15" s="1"/>
  <c r="G296" i="15"/>
  <c r="G346" i="15" s="1"/>
  <c r="H28" i="15"/>
  <c r="G28" i="15"/>
  <c r="D28" i="15"/>
  <c r="H21" i="15"/>
  <c r="G21" i="15"/>
  <c r="B351" i="15"/>
  <c r="B326" i="15"/>
  <c r="B301" i="15"/>
  <c r="B276" i="15"/>
  <c r="B251" i="15"/>
  <c r="B226" i="15"/>
  <c r="B201" i="15"/>
  <c r="B176" i="15"/>
  <c r="B151" i="15"/>
  <c r="B124" i="15"/>
  <c r="B99" i="15"/>
  <c r="G310" i="14"/>
  <c r="G360" i="14" s="1"/>
  <c r="C307" i="14"/>
  <c r="C357" i="14"/>
  <c r="C303" i="14"/>
  <c r="C353" i="14" s="1"/>
  <c r="E301" i="14"/>
  <c r="E351" i="14"/>
  <c r="C300" i="14"/>
  <c r="C350" i="14" s="1"/>
  <c r="F297" i="14"/>
  <c r="F347" i="14" s="1"/>
  <c r="E297" i="14"/>
  <c r="E347" i="14"/>
  <c r="G295" i="14"/>
  <c r="G345" i="14"/>
  <c r="G294" i="14"/>
  <c r="G344" i="14" s="1"/>
  <c r="H28" i="14"/>
  <c r="G28" i="14"/>
  <c r="D28" i="14"/>
  <c r="H21" i="14"/>
  <c r="G21" i="14"/>
  <c r="F311" i="12"/>
  <c r="F361" i="12" s="1"/>
  <c r="F310" i="12"/>
  <c r="F360" i="12" s="1"/>
  <c r="G307" i="12"/>
  <c r="G357" i="12" s="1"/>
  <c r="E304" i="12"/>
  <c r="E354" i="12" s="1"/>
  <c r="G302" i="12"/>
  <c r="G352" i="12" s="1"/>
  <c r="F301" i="12"/>
  <c r="F351" i="12" s="1"/>
  <c r="G293" i="12"/>
  <c r="G343" i="12" s="1"/>
  <c r="H28" i="12"/>
  <c r="G28" i="12"/>
  <c r="D28" i="12"/>
  <c r="H21" i="12"/>
  <c r="G21" i="12"/>
  <c r="F295" i="59"/>
  <c r="F345" i="59" s="1"/>
  <c r="C307" i="59"/>
  <c r="C357" i="59"/>
  <c r="F299" i="59"/>
  <c r="F349" i="59"/>
  <c r="B69" i="12"/>
  <c r="B69" i="16"/>
  <c r="G298" i="11"/>
  <c r="G348" i="11" s="1"/>
  <c r="D297" i="11"/>
  <c r="D347" i="11" s="1"/>
  <c r="G293" i="11"/>
  <c r="G343" i="11" s="1"/>
  <c r="H28" i="11"/>
  <c r="G28" i="11"/>
  <c r="D28" i="11"/>
  <c r="E16" i="44"/>
  <c r="H21" i="11"/>
  <c r="G21" i="11"/>
  <c r="H71" i="10"/>
  <c r="C310" i="10"/>
  <c r="C360" i="10" s="1"/>
  <c r="C307" i="10"/>
  <c r="C357" i="10" s="1"/>
  <c r="D305" i="10"/>
  <c r="D355" i="10" s="1"/>
  <c r="C303" i="10"/>
  <c r="C353" i="10" s="1"/>
  <c r="F299" i="10"/>
  <c r="F349" i="10" s="1"/>
  <c r="H28" i="10"/>
  <c r="G28" i="10"/>
  <c r="D28" i="10"/>
  <c r="H21" i="10"/>
  <c r="G21" i="10"/>
  <c r="H28" i="9"/>
  <c r="G28" i="9"/>
  <c r="D28" i="9"/>
  <c r="H21" i="9"/>
  <c r="G21" i="9"/>
  <c r="F304" i="9"/>
  <c r="F354" i="9" s="1"/>
  <c r="G301" i="9"/>
  <c r="G351" i="9" s="1"/>
  <c r="F293" i="59"/>
  <c r="F343" i="59"/>
  <c r="G39" i="56"/>
  <c r="H39" i="56"/>
  <c r="I39" i="56"/>
  <c r="J39" i="56"/>
  <c r="K39" i="56"/>
  <c r="H141" i="40"/>
  <c r="H141" i="39"/>
  <c r="H141" i="35"/>
  <c r="I140" i="35"/>
  <c r="H141" i="34"/>
  <c r="H141" i="33"/>
  <c r="H141" i="27"/>
  <c r="H141" i="26"/>
  <c r="H141" i="25"/>
  <c r="H141" i="23"/>
  <c r="H141" i="22"/>
  <c r="H141" i="21"/>
  <c r="H141" i="20"/>
  <c r="H141" i="19"/>
  <c r="H141" i="18"/>
  <c r="H141" i="17"/>
  <c r="H141" i="16"/>
  <c r="H141" i="14"/>
  <c r="H141" i="11"/>
  <c r="H141" i="10"/>
  <c r="H141" i="9"/>
  <c r="G162" i="41"/>
  <c r="G161" i="41"/>
  <c r="G160" i="41"/>
  <c r="F160" i="41"/>
  <c r="I160" i="41" s="1"/>
  <c r="E160" i="41"/>
  <c r="H159" i="41"/>
  <c r="F159" i="41"/>
  <c r="E159" i="41"/>
  <c r="H157" i="41"/>
  <c r="G155" i="41"/>
  <c r="F155" i="41"/>
  <c r="E155" i="41"/>
  <c r="G154" i="41"/>
  <c r="F154" i="41"/>
  <c r="E154" i="41"/>
  <c r="H152" i="41"/>
  <c r="G152" i="41"/>
  <c r="H151" i="41"/>
  <c r="G151" i="41"/>
  <c r="G149" i="41"/>
  <c r="G148" i="41"/>
  <c r="G147" i="41"/>
  <c r="G146" i="41"/>
  <c r="G145" i="41"/>
  <c r="G144" i="41"/>
  <c r="G143" i="41"/>
  <c r="G162" i="40"/>
  <c r="G161" i="40"/>
  <c r="H159" i="40"/>
  <c r="F159" i="40"/>
  <c r="E159" i="40"/>
  <c r="C159" i="40"/>
  <c r="G154" i="40"/>
  <c r="F154" i="40"/>
  <c r="E154" i="40"/>
  <c r="H153" i="40"/>
  <c r="F153" i="40"/>
  <c r="E153" i="40"/>
  <c r="D153" i="40"/>
  <c r="H152" i="40"/>
  <c r="G152" i="40"/>
  <c r="G148" i="40"/>
  <c r="G144" i="40"/>
  <c r="G143" i="40"/>
  <c r="G162" i="39"/>
  <c r="G161" i="39"/>
  <c r="G160" i="39"/>
  <c r="F160" i="39"/>
  <c r="E160" i="39"/>
  <c r="H159" i="39"/>
  <c r="F159" i="39"/>
  <c r="C159" i="39"/>
  <c r="I159" i="39" s="1"/>
  <c r="E159" i="39"/>
  <c r="G158" i="39"/>
  <c r="H157" i="39"/>
  <c r="H155" i="39"/>
  <c r="G155" i="39"/>
  <c r="F155" i="39"/>
  <c r="E155" i="39"/>
  <c r="G154" i="39"/>
  <c r="F154" i="39"/>
  <c r="E154" i="39"/>
  <c r="H153" i="39"/>
  <c r="F153" i="39"/>
  <c r="E153" i="39"/>
  <c r="D153" i="39"/>
  <c r="G152" i="39"/>
  <c r="G151" i="39"/>
  <c r="H150" i="39"/>
  <c r="I150" i="39" s="1"/>
  <c r="G149" i="39"/>
  <c r="G148" i="39"/>
  <c r="G147" i="39"/>
  <c r="G146" i="39"/>
  <c r="G145" i="39"/>
  <c r="G144" i="39"/>
  <c r="G143" i="39"/>
  <c r="G162" i="38"/>
  <c r="G161" i="38"/>
  <c r="G160" i="38"/>
  <c r="F160" i="38"/>
  <c r="H159" i="38"/>
  <c r="F159" i="38"/>
  <c r="G158" i="38"/>
  <c r="H157" i="38"/>
  <c r="I157" i="38"/>
  <c r="H155" i="38"/>
  <c r="G155" i="38"/>
  <c r="F155" i="38"/>
  <c r="H153" i="38"/>
  <c r="F153" i="38"/>
  <c r="D153" i="38"/>
  <c r="G152" i="38"/>
  <c r="G149" i="38"/>
  <c r="G148" i="38"/>
  <c r="H147" i="38"/>
  <c r="G147" i="38"/>
  <c r="G145" i="38"/>
  <c r="G144" i="38"/>
  <c r="G162" i="35"/>
  <c r="G161" i="35"/>
  <c r="G160" i="35"/>
  <c r="F160" i="35"/>
  <c r="F159" i="35"/>
  <c r="C159" i="35"/>
  <c r="I157" i="35"/>
  <c r="G155" i="35"/>
  <c r="I155" i="35" s="1"/>
  <c r="F155" i="35"/>
  <c r="G154" i="35"/>
  <c r="F154" i="35"/>
  <c r="F153" i="35"/>
  <c r="D153" i="35"/>
  <c r="G152" i="35"/>
  <c r="I152" i="35" s="1"/>
  <c r="G151" i="35"/>
  <c r="G149" i="35"/>
  <c r="G148" i="35"/>
  <c r="G146" i="35"/>
  <c r="G145" i="35"/>
  <c r="G144" i="35"/>
  <c r="I144" i="35" s="1"/>
  <c r="G143" i="35"/>
  <c r="G162" i="34"/>
  <c r="G161" i="34"/>
  <c r="G160" i="34"/>
  <c r="F160" i="34"/>
  <c r="E160" i="34"/>
  <c r="F159" i="34"/>
  <c r="E159" i="34"/>
  <c r="C159" i="34"/>
  <c r="G158" i="34"/>
  <c r="G154" i="34"/>
  <c r="F154" i="34"/>
  <c r="E154" i="34"/>
  <c r="F153" i="34"/>
  <c r="E153" i="34"/>
  <c r="D153" i="34"/>
  <c r="G151" i="34"/>
  <c r="G148" i="34"/>
  <c r="G146" i="34"/>
  <c r="G145" i="34"/>
  <c r="G144" i="34"/>
  <c r="G143" i="34"/>
  <c r="G162" i="33"/>
  <c r="G161" i="33"/>
  <c r="I161" i="33" s="1"/>
  <c r="G160" i="33"/>
  <c r="F160" i="33"/>
  <c r="E160" i="33"/>
  <c r="H159" i="33"/>
  <c r="F159" i="33"/>
  <c r="E159" i="33"/>
  <c r="C159" i="33"/>
  <c r="G158" i="33"/>
  <c r="H157" i="33"/>
  <c r="H155" i="33"/>
  <c r="G155" i="33"/>
  <c r="F155" i="33"/>
  <c r="E155" i="33"/>
  <c r="G154" i="33"/>
  <c r="F154" i="33"/>
  <c r="E154" i="33"/>
  <c r="H153" i="33"/>
  <c r="F153" i="33"/>
  <c r="E153" i="33"/>
  <c r="D153" i="33"/>
  <c r="I153" i="33" s="1"/>
  <c r="H152" i="33"/>
  <c r="G152" i="33"/>
  <c r="G151" i="33"/>
  <c r="H150" i="33"/>
  <c r="G149" i="33"/>
  <c r="G148" i="33"/>
  <c r="G147" i="33"/>
  <c r="G146" i="33"/>
  <c r="G145" i="33"/>
  <c r="G144" i="33"/>
  <c r="G143" i="33"/>
  <c r="H162" i="32"/>
  <c r="G162" i="32"/>
  <c r="G161" i="32"/>
  <c r="G160" i="32"/>
  <c r="F160" i="32"/>
  <c r="F185" i="32" s="1"/>
  <c r="E160" i="32"/>
  <c r="G158" i="32"/>
  <c r="H157" i="32"/>
  <c r="H155" i="32"/>
  <c r="G155" i="32"/>
  <c r="F155" i="32"/>
  <c r="E155" i="32"/>
  <c r="G154" i="32"/>
  <c r="F154" i="32"/>
  <c r="E154" i="32"/>
  <c r="H153" i="32"/>
  <c r="F153" i="32"/>
  <c r="E153" i="32"/>
  <c r="D153" i="32"/>
  <c r="H150" i="32"/>
  <c r="G149" i="32"/>
  <c r="H147" i="32"/>
  <c r="G147" i="32"/>
  <c r="G146" i="32"/>
  <c r="G145" i="32"/>
  <c r="G162" i="31"/>
  <c r="G161" i="31"/>
  <c r="G160" i="31"/>
  <c r="F160" i="31"/>
  <c r="E160" i="31"/>
  <c r="H159" i="31"/>
  <c r="F159" i="31"/>
  <c r="E159" i="31"/>
  <c r="C159" i="31"/>
  <c r="G158" i="31"/>
  <c r="H157" i="31"/>
  <c r="H155" i="31"/>
  <c r="G155" i="31"/>
  <c r="F155" i="31"/>
  <c r="E155" i="31"/>
  <c r="G154" i="31"/>
  <c r="F154" i="31"/>
  <c r="E154" i="31"/>
  <c r="H153" i="31"/>
  <c r="F153" i="31"/>
  <c r="F163" i="31"/>
  <c r="E153" i="31"/>
  <c r="D153" i="31"/>
  <c r="G152" i="31"/>
  <c r="G151" i="31"/>
  <c r="H150" i="31"/>
  <c r="G149" i="31"/>
  <c r="G148" i="31"/>
  <c r="G147" i="31"/>
  <c r="G146" i="31"/>
  <c r="G145" i="31"/>
  <c r="G144" i="31"/>
  <c r="G143" i="31"/>
  <c r="G162" i="29"/>
  <c r="I162" i="29" s="1"/>
  <c r="G161" i="29"/>
  <c r="G160" i="29"/>
  <c r="F160" i="29"/>
  <c r="E160" i="29"/>
  <c r="H159" i="29"/>
  <c r="F159" i="29"/>
  <c r="E159" i="29"/>
  <c r="C159" i="29"/>
  <c r="H157" i="29"/>
  <c r="H155" i="29"/>
  <c r="E155" i="29"/>
  <c r="F155" i="29"/>
  <c r="I155" i="29" s="1"/>
  <c r="G155" i="29"/>
  <c r="H153" i="29"/>
  <c r="F153" i="29"/>
  <c r="E153" i="29"/>
  <c r="D153" i="29"/>
  <c r="H152" i="29"/>
  <c r="G152" i="29"/>
  <c r="G151" i="29"/>
  <c r="H150" i="29"/>
  <c r="G149" i="29"/>
  <c r="I149" i="29" s="1"/>
  <c r="G148" i="29"/>
  <c r="H147" i="29"/>
  <c r="G147" i="29"/>
  <c r="G145" i="29"/>
  <c r="G143" i="29"/>
  <c r="G162" i="27"/>
  <c r="G161" i="27"/>
  <c r="G160" i="27"/>
  <c r="F160" i="27"/>
  <c r="E160" i="27"/>
  <c r="I160" i="27" s="1"/>
  <c r="F159" i="27"/>
  <c r="E159" i="27"/>
  <c r="C159" i="27"/>
  <c r="G158" i="27"/>
  <c r="H155" i="27"/>
  <c r="E155" i="27"/>
  <c r="F155" i="27"/>
  <c r="G155" i="27"/>
  <c r="G154" i="27"/>
  <c r="F154" i="27"/>
  <c r="E154" i="27"/>
  <c r="E163" i="27" s="1"/>
  <c r="H153" i="27"/>
  <c r="F153" i="27"/>
  <c r="E153" i="27"/>
  <c r="D153" i="27"/>
  <c r="G152" i="27"/>
  <c r="G151" i="27"/>
  <c r="G149" i="27"/>
  <c r="G148" i="27"/>
  <c r="G146" i="27"/>
  <c r="I146" i="27"/>
  <c r="G144" i="27"/>
  <c r="G162" i="26"/>
  <c r="G160" i="26"/>
  <c r="F160" i="26"/>
  <c r="E160" i="26"/>
  <c r="H159" i="26"/>
  <c r="F159" i="26"/>
  <c r="E159" i="26"/>
  <c r="C159" i="26"/>
  <c r="H157" i="26"/>
  <c r="H155" i="26"/>
  <c r="G155" i="26"/>
  <c r="F155" i="26"/>
  <c r="F163" i="26" s="1"/>
  <c r="E155" i="26"/>
  <c r="H154" i="26"/>
  <c r="G154" i="26"/>
  <c r="F154" i="26"/>
  <c r="E154" i="26"/>
  <c r="H153" i="26"/>
  <c r="D153" i="26"/>
  <c r="E153" i="26"/>
  <c r="F153" i="26"/>
  <c r="I153" i="26"/>
  <c r="H152" i="26"/>
  <c r="G152" i="26"/>
  <c r="H150" i="26"/>
  <c r="G148" i="26"/>
  <c r="G147" i="26"/>
  <c r="G146" i="26"/>
  <c r="G145" i="26"/>
  <c r="G144" i="26"/>
  <c r="G162" i="25"/>
  <c r="G161" i="25"/>
  <c r="G160" i="25"/>
  <c r="F160" i="25"/>
  <c r="D160" i="25"/>
  <c r="F159" i="25"/>
  <c r="C159" i="25"/>
  <c r="G158" i="25"/>
  <c r="G155" i="25"/>
  <c r="F155" i="25"/>
  <c r="G154" i="25"/>
  <c r="F154" i="25"/>
  <c r="I154" i="25"/>
  <c r="F153" i="25"/>
  <c r="D153" i="25"/>
  <c r="G152" i="25"/>
  <c r="G148" i="25"/>
  <c r="G146" i="25"/>
  <c r="G145" i="25"/>
  <c r="G144" i="25"/>
  <c r="G143" i="25"/>
  <c r="G162" i="24"/>
  <c r="G161" i="24"/>
  <c r="H159" i="24"/>
  <c r="F159" i="24"/>
  <c r="E159" i="24"/>
  <c r="G158" i="24"/>
  <c r="H157" i="24"/>
  <c r="H155" i="24"/>
  <c r="G155" i="24"/>
  <c r="F155" i="24"/>
  <c r="E155" i="24"/>
  <c r="H153" i="24"/>
  <c r="F153" i="24"/>
  <c r="E153" i="24"/>
  <c r="D153" i="24"/>
  <c r="G152" i="24"/>
  <c r="H150" i="24"/>
  <c r="H149" i="24"/>
  <c r="G149" i="24"/>
  <c r="I149" i="24"/>
  <c r="G148" i="24"/>
  <c r="G147" i="24"/>
  <c r="G145" i="24"/>
  <c r="G143" i="24"/>
  <c r="G161" i="23"/>
  <c r="G160" i="23"/>
  <c r="E160" i="23"/>
  <c r="E159" i="23"/>
  <c r="G158" i="23"/>
  <c r="G155" i="23"/>
  <c r="E155" i="23"/>
  <c r="G154" i="23"/>
  <c r="E154" i="23"/>
  <c r="E153" i="23"/>
  <c r="I153" i="23" s="1"/>
  <c r="G152" i="23"/>
  <c r="G151" i="23"/>
  <c r="G149" i="23"/>
  <c r="G148" i="23"/>
  <c r="G147" i="23"/>
  <c r="G146" i="23"/>
  <c r="G145" i="23"/>
  <c r="G144" i="23"/>
  <c r="H162" i="22"/>
  <c r="G162" i="22"/>
  <c r="G161" i="22"/>
  <c r="G160" i="22"/>
  <c r="F160" i="22"/>
  <c r="E160" i="22"/>
  <c r="H159" i="22"/>
  <c r="F159" i="22"/>
  <c r="E159" i="22"/>
  <c r="C159" i="22"/>
  <c r="G158" i="22"/>
  <c r="H157" i="22"/>
  <c r="H155" i="22"/>
  <c r="G155" i="22"/>
  <c r="F155" i="22"/>
  <c r="E155" i="22"/>
  <c r="G154" i="22"/>
  <c r="F154" i="22"/>
  <c r="E154" i="22"/>
  <c r="F153" i="22"/>
  <c r="E153" i="22"/>
  <c r="D153" i="22"/>
  <c r="G152" i="22"/>
  <c r="G151" i="22"/>
  <c r="G149" i="22"/>
  <c r="G148" i="22"/>
  <c r="G147" i="22"/>
  <c r="G146" i="22"/>
  <c r="G145" i="22"/>
  <c r="G144" i="22"/>
  <c r="G143" i="22"/>
  <c r="G162" i="21"/>
  <c r="G161" i="21"/>
  <c r="G160" i="21"/>
  <c r="F160" i="21"/>
  <c r="E160" i="21"/>
  <c r="F159" i="21"/>
  <c r="E159" i="21"/>
  <c r="C159" i="21"/>
  <c r="G158" i="21"/>
  <c r="G155" i="21"/>
  <c r="F155" i="21"/>
  <c r="E155" i="21"/>
  <c r="G154" i="21"/>
  <c r="F154" i="21"/>
  <c r="E154" i="21"/>
  <c r="F153" i="21"/>
  <c r="E153" i="21"/>
  <c r="D153" i="21"/>
  <c r="G152" i="21"/>
  <c r="G151" i="21"/>
  <c r="I150" i="21"/>
  <c r="G149" i="21"/>
  <c r="G148" i="21"/>
  <c r="G147" i="21"/>
  <c r="G146" i="21"/>
  <c r="G145" i="21"/>
  <c r="G144" i="21"/>
  <c r="G162" i="20"/>
  <c r="I162" i="20"/>
  <c r="G161" i="20"/>
  <c r="H159" i="20"/>
  <c r="F159" i="20"/>
  <c r="E159" i="20"/>
  <c r="C159" i="20"/>
  <c r="G158" i="20"/>
  <c r="H157" i="20"/>
  <c r="H155" i="20"/>
  <c r="G155" i="20"/>
  <c r="F155" i="20"/>
  <c r="E155" i="20"/>
  <c r="H154" i="20"/>
  <c r="G154" i="20"/>
  <c r="F154" i="20"/>
  <c r="E154" i="20"/>
  <c r="H153" i="20"/>
  <c r="F153" i="20"/>
  <c r="E153" i="20"/>
  <c r="D153" i="20"/>
  <c r="H152" i="20"/>
  <c r="G152" i="20"/>
  <c r="I152" i="20"/>
  <c r="G151" i="20"/>
  <c r="H150" i="20"/>
  <c r="G149" i="20"/>
  <c r="G148" i="20"/>
  <c r="G147" i="20"/>
  <c r="G146" i="20"/>
  <c r="G145" i="20"/>
  <c r="G144" i="20"/>
  <c r="G143" i="20"/>
  <c r="G162" i="19"/>
  <c r="I162" i="19"/>
  <c r="G161" i="19"/>
  <c r="G160" i="19"/>
  <c r="F160" i="19"/>
  <c r="E160" i="19"/>
  <c r="H159" i="19"/>
  <c r="H163" i="19" s="1"/>
  <c r="F159" i="19"/>
  <c r="E159" i="19"/>
  <c r="C159" i="19"/>
  <c r="G158" i="19"/>
  <c r="H157" i="19"/>
  <c r="H155" i="19"/>
  <c r="G155" i="19"/>
  <c r="F155" i="19"/>
  <c r="E155" i="19"/>
  <c r="G154" i="19"/>
  <c r="F154" i="19"/>
  <c r="E154" i="19"/>
  <c r="I154" i="19" s="1"/>
  <c r="H153" i="19"/>
  <c r="F153" i="19"/>
  <c r="E153" i="19"/>
  <c r="D153" i="19"/>
  <c r="H152" i="19"/>
  <c r="G152" i="19"/>
  <c r="G151" i="19"/>
  <c r="H150" i="19"/>
  <c r="G149" i="19"/>
  <c r="G148" i="19"/>
  <c r="G147" i="19"/>
  <c r="G163" i="19" s="1"/>
  <c r="G146" i="19"/>
  <c r="G145" i="19"/>
  <c r="G144" i="19"/>
  <c r="G143" i="19"/>
  <c r="G162" i="18"/>
  <c r="G161" i="18"/>
  <c r="H159" i="18"/>
  <c r="F159" i="18"/>
  <c r="E159" i="18"/>
  <c r="C159" i="18"/>
  <c r="G158" i="18"/>
  <c r="H155" i="18"/>
  <c r="G155" i="18"/>
  <c r="E155" i="18"/>
  <c r="F155" i="18"/>
  <c r="I155" i="18" s="1"/>
  <c r="G154" i="18"/>
  <c r="F154" i="18"/>
  <c r="E154" i="18"/>
  <c r="H153" i="18"/>
  <c r="F153" i="18"/>
  <c r="E153" i="18"/>
  <c r="D153" i="18"/>
  <c r="G152" i="18"/>
  <c r="G151" i="18"/>
  <c r="H150" i="18"/>
  <c r="H149" i="18"/>
  <c r="G149" i="18"/>
  <c r="G148" i="18"/>
  <c r="G147" i="18"/>
  <c r="G146" i="18"/>
  <c r="G145" i="18"/>
  <c r="G144" i="18"/>
  <c r="G143" i="18"/>
  <c r="H162" i="17"/>
  <c r="G162" i="17"/>
  <c r="G161" i="17"/>
  <c r="G160" i="17"/>
  <c r="F160" i="17"/>
  <c r="E160" i="17"/>
  <c r="H159" i="17"/>
  <c r="F159" i="17"/>
  <c r="E159" i="17"/>
  <c r="C159" i="17"/>
  <c r="G158" i="17"/>
  <c r="G155" i="17"/>
  <c r="F155" i="17"/>
  <c r="E155" i="17"/>
  <c r="H154" i="17"/>
  <c r="G154" i="17"/>
  <c r="F154" i="17"/>
  <c r="E154" i="17"/>
  <c r="I154" i="17" s="1"/>
  <c r="F153" i="17"/>
  <c r="I153" i="17" s="1"/>
  <c r="E153" i="17"/>
  <c r="H151" i="17"/>
  <c r="G151" i="17"/>
  <c r="G148" i="17"/>
  <c r="G147" i="17"/>
  <c r="G146" i="17"/>
  <c r="G145" i="17"/>
  <c r="G144" i="17"/>
  <c r="G143" i="17"/>
  <c r="G162" i="16"/>
  <c r="G161" i="16"/>
  <c r="G160" i="16"/>
  <c r="F160" i="16"/>
  <c r="E160" i="16"/>
  <c r="H159" i="16"/>
  <c r="F159" i="16"/>
  <c r="I159" i="16" s="1"/>
  <c r="E159" i="16"/>
  <c r="C159" i="16"/>
  <c r="G158" i="16"/>
  <c r="H155" i="16"/>
  <c r="G155" i="16"/>
  <c r="F155" i="16"/>
  <c r="E155" i="16"/>
  <c r="H154" i="16"/>
  <c r="G154" i="16"/>
  <c r="F154" i="16"/>
  <c r="E154" i="16"/>
  <c r="E163" i="16" s="1"/>
  <c r="H153" i="16"/>
  <c r="F153" i="16"/>
  <c r="E153" i="16"/>
  <c r="D153" i="16"/>
  <c r="G152" i="16"/>
  <c r="G151" i="16"/>
  <c r="G149" i="16"/>
  <c r="G148" i="16"/>
  <c r="H147" i="16"/>
  <c r="G147" i="16"/>
  <c r="G146" i="16"/>
  <c r="G145" i="16"/>
  <c r="I145" i="16" s="1"/>
  <c r="G144" i="16"/>
  <c r="G163" i="16" s="1"/>
  <c r="G143" i="16"/>
  <c r="G162" i="15"/>
  <c r="G161" i="15"/>
  <c r="G160" i="15"/>
  <c r="F160" i="15"/>
  <c r="E160" i="15"/>
  <c r="H159" i="15"/>
  <c r="F159" i="15"/>
  <c r="E159" i="15"/>
  <c r="C159" i="15"/>
  <c r="G158" i="15"/>
  <c r="H157" i="15"/>
  <c r="H155" i="15"/>
  <c r="G155" i="15"/>
  <c r="F155" i="15"/>
  <c r="E155" i="15"/>
  <c r="G154" i="15"/>
  <c r="F154" i="15"/>
  <c r="E154" i="15"/>
  <c r="H153" i="15"/>
  <c r="F153" i="15"/>
  <c r="E153" i="15"/>
  <c r="D153" i="15"/>
  <c r="G152" i="15"/>
  <c r="H150" i="15"/>
  <c r="G149" i="15"/>
  <c r="G148" i="15"/>
  <c r="G146" i="15"/>
  <c r="G145" i="15"/>
  <c r="G143" i="15"/>
  <c r="G162" i="14"/>
  <c r="G161" i="14"/>
  <c r="I161" i="14"/>
  <c r="H159" i="14"/>
  <c r="E159" i="14"/>
  <c r="C159" i="14"/>
  <c r="I159" i="14" s="1"/>
  <c r="H157" i="14"/>
  <c r="I157" i="14" s="1"/>
  <c r="H155" i="14"/>
  <c r="G155" i="14"/>
  <c r="E155" i="14"/>
  <c r="H154" i="14"/>
  <c r="G154" i="14"/>
  <c r="E154" i="14"/>
  <c r="H153" i="14"/>
  <c r="D153" i="14"/>
  <c r="D163" i="14" s="1"/>
  <c r="E153" i="14"/>
  <c r="H150" i="14"/>
  <c r="H147" i="14"/>
  <c r="I147" i="14" s="1"/>
  <c r="G147" i="14"/>
  <c r="G146" i="14"/>
  <c r="G145" i="14"/>
  <c r="G163" i="14" s="1"/>
  <c r="G143" i="14"/>
  <c r="H159" i="12"/>
  <c r="F159" i="12"/>
  <c r="E159" i="12"/>
  <c r="C159" i="12"/>
  <c r="H157" i="12"/>
  <c r="H155" i="12"/>
  <c r="F155" i="12"/>
  <c r="E155" i="12"/>
  <c r="H154" i="12"/>
  <c r="F154" i="12"/>
  <c r="E154" i="12"/>
  <c r="H150" i="12"/>
  <c r="H163" i="12" s="1"/>
  <c r="G161" i="11"/>
  <c r="G160" i="11"/>
  <c r="F160" i="11"/>
  <c r="E160" i="11"/>
  <c r="I160" i="11" s="1"/>
  <c r="H159" i="11"/>
  <c r="C159" i="11"/>
  <c r="E159" i="11"/>
  <c r="F159" i="11"/>
  <c r="I159" i="11"/>
  <c r="G158" i="11"/>
  <c r="H155" i="11"/>
  <c r="G155" i="11"/>
  <c r="F155" i="11"/>
  <c r="E155" i="11"/>
  <c r="H154" i="11"/>
  <c r="G154" i="11"/>
  <c r="F154" i="11"/>
  <c r="E154" i="11"/>
  <c r="H153" i="11"/>
  <c r="F153" i="11"/>
  <c r="E153" i="11"/>
  <c r="D153" i="11"/>
  <c r="H152" i="11"/>
  <c r="G152" i="11"/>
  <c r="G151" i="11"/>
  <c r="H150" i="11"/>
  <c r="H149" i="11"/>
  <c r="G149" i="11"/>
  <c r="G148" i="11"/>
  <c r="G143" i="11"/>
  <c r="G144" i="11"/>
  <c r="G145" i="11"/>
  <c r="G146" i="11"/>
  <c r="G147" i="11"/>
  <c r="G163" i="11"/>
  <c r="H147" i="11"/>
  <c r="H162" i="10"/>
  <c r="G162" i="10"/>
  <c r="H159" i="10"/>
  <c r="F159" i="10"/>
  <c r="E159" i="10"/>
  <c r="C159" i="10"/>
  <c r="G158" i="10"/>
  <c r="I158" i="10" s="1"/>
  <c r="H157" i="10"/>
  <c r="H154" i="10"/>
  <c r="I154" i="10" s="1"/>
  <c r="G154" i="10"/>
  <c r="F154" i="10"/>
  <c r="E154" i="10"/>
  <c r="G152" i="10"/>
  <c r="H151" i="10"/>
  <c r="H149" i="10"/>
  <c r="G151" i="10"/>
  <c r="G149" i="10"/>
  <c r="G148" i="10"/>
  <c r="G146" i="10"/>
  <c r="G145" i="10"/>
  <c r="G143" i="10"/>
  <c r="G144" i="10"/>
  <c r="J162" i="9"/>
  <c r="G162" i="9"/>
  <c r="G161" i="9"/>
  <c r="H160" i="9"/>
  <c r="J160" i="9" s="1"/>
  <c r="G160" i="9"/>
  <c r="E160" i="9"/>
  <c r="H159" i="9"/>
  <c r="J159" i="9" s="1"/>
  <c r="E159" i="9"/>
  <c r="C159" i="9"/>
  <c r="I159" i="9" s="1"/>
  <c r="K159" i="9" s="1"/>
  <c r="J158" i="9"/>
  <c r="G158" i="9"/>
  <c r="J156" i="9"/>
  <c r="H155" i="9"/>
  <c r="J155" i="9" s="1"/>
  <c r="G155" i="9"/>
  <c r="E155" i="9"/>
  <c r="H154" i="9"/>
  <c r="J154" i="9"/>
  <c r="G154" i="9"/>
  <c r="E154" i="9"/>
  <c r="H153" i="9"/>
  <c r="J153" i="9" s="1"/>
  <c r="E153" i="9"/>
  <c r="D153" i="9"/>
  <c r="G152" i="9"/>
  <c r="G151" i="9"/>
  <c r="J150" i="9"/>
  <c r="G149" i="9"/>
  <c r="G148" i="9"/>
  <c r="H147" i="9"/>
  <c r="G147" i="9"/>
  <c r="J146" i="9"/>
  <c r="G146" i="9"/>
  <c r="I146" i="9"/>
  <c r="K146" i="9" s="1"/>
  <c r="J145" i="9"/>
  <c r="G145" i="9"/>
  <c r="G144" i="9"/>
  <c r="G143" i="9"/>
  <c r="H147" i="6"/>
  <c r="H163" i="6" s="1"/>
  <c r="H159" i="6"/>
  <c r="H157" i="6"/>
  <c r="H155" i="6"/>
  <c r="H154" i="6"/>
  <c r="H153" i="6"/>
  <c r="H150" i="6"/>
  <c r="G162" i="6"/>
  <c r="G161" i="6"/>
  <c r="G160" i="6"/>
  <c r="G158" i="6"/>
  <c r="G155" i="6"/>
  <c r="G154" i="6"/>
  <c r="G152" i="6"/>
  <c r="G151" i="6"/>
  <c r="G149" i="6"/>
  <c r="G148" i="6"/>
  <c r="G147" i="6"/>
  <c r="G146" i="6"/>
  <c r="G145" i="6"/>
  <c r="G144" i="6"/>
  <c r="G143" i="6"/>
  <c r="F160" i="6"/>
  <c r="F159" i="6"/>
  <c r="F155" i="6"/>
  <c r="I155" i="6" s="1"/>
  <c r="F154" i="6"/>
  <c r="F153" i="6"/>
  <c r="E160" i="6"/>
  <c r="E159" i="6"/>
  <c r="E155" i="6"/>
  <c r="E154" i="6"/>
  <c r="E153" i="6"/>
  <c r="D153" i="6"/>
  <c r="C159" i="6"/>
  <c r="H141" i="6"/>
  <c r="H67" i="6"/>
  <c r="H71" i="6"/>
  <c r="G312" i="6"/>
  <c r="G362" i="6" s="1"/>
  <c r="G308" i="6"/>
  <c r="G358" i="6" s="1"/>
  <c r="G305" i="6"/>
  <c r="G355" i="6" s="1"/>
  <c r="G299" i="6"/>
  <c r="G349" i="6" s="1"/>
  <c r="F311" i="6"/>
  <c r="F361" i="6" s="1"/>
  <c r="F302" i="6"/>
  <c r="F352" i="6" s="1"/>
  <c r="D305" i="6"/>
  <c r="D355" i="6"/>
  <c r="C309" i="6"/>
  <c r="C359" i="6" s="1"/>
  <c r="C303" i="6"/>
  <c r="C353" i="6" s="1"/>
  <c r="H28" i="6"/>
  <c r="D28" i="6"/>
  <c r="H21" i="6"/>
  <c r="G21" i="6"/>
  <c r="A2" i="48"/>
  <c r="A2" i="49"/>
  <c r="B2" i="44"/>
  <c r="A2" i="47"/>
  <c r="B1" i="44"/>
  <c r="B75" i="46"/>
  <c r="B74" i="46"/>
  <c r="B73" i="46"/>
  <c r="B72" i="46"/>
  <c r="B71" i="46"/>
  <c r="B70" i="46"/>
  <c r="B69" i="46"/>
  <c r="B68" i="46"/>
  <c r="B67" i="46"/>
  <c r="B66" i="46"/>
  <c r="B65" i="46"/>
  <c r="B64" i="46"/>
  <c r="B63" i="46"/>
  <c r="B62" i="46"/>
  <c r="B61" i="46"/>
  <c r="B60" i="46"/>
  <c r="B59" i="46"/>
  <c r="B58" i="46"/>
  <c r="B57" i="46"/>
  <c r="B56" i="46"/>
  <c r="B55" i="46"/>
  <c r="B243" i="46"/>
  <c r="B242" i="46"/>
  <c r="B241" i="46"/>
  <c r="B240" i="46"/>
  <c r="B239" i="46"/>
  <c r="B238" i="46"/>
  <c r="B237" i="46"/>
  <c r="B236" i="46"/>
  <c r="B235" i="46"/>
  <c r="B234" i="46"/>
  <c r="B233" i="46"/>
  <c r="B232" i="46"/>
  <c r="B231" i="46"/>
  <c r="B230" i="46"/>
  <c r="B229" i="46"/>
  <c r="B228" i="46"/>
  <c r="B227" i="46"/>
  <c r="B226" i="46"/>
  <c r="B225" i="46"/>
  <c r="B224" i="46"/>
  <c r="B223" i="46"/>
  <c r="B219" i="46"/>
  <c r="B218" i="46"/>
  <c r="B217" i="46"/>
  <c r="B216" i="46"/>
  <c r="B215" i="46"/>
  <c r="B214" i="46"/>
  <c r="B213" i="46"/>
  <c r="B212" i="46"/>
  <c r="B211" i="46"/>
  <c r="B210" i="46"/>
  <c r="B209" i="46"/>
  <c r="B208" i="46"/>
  <c r="B207" i="46"/>
  <c r="B206" i="46"/>
  <c r="B205" i="46"/>
  <c r="B204" i="46"/>
  <c r="B203" i="46"/>
  <c r="B202" i="46"/>
  <c r="B201" i="46"/>
  <c r="B200" i="46"/>
  <c r="B199" i="46"/>
  <c r="B26" i="46"/>
  <c r="B25" i="46"/>
  <c r="B24" i="46"/>
  <c r="B23" i="46"/>
  <c r="B22" i="46"/>
  <c r="B21" i="46"/>
  <c r="B20" i="46"/>
  <c r="B19" i="46"/>
  <c r="B18" i="46"/>
  <c r="B17" i="46"/>
  <c r="B16" i="46"/>
  <c r="B15" i="46"/>
  <c r="B14" i="46"/>
  <c r="B13" i="46"/>
  <c r="B12" i="46"/>
  <c r="B11" i="46"/>
  <c r="B10" i="46"/>
  <c r="B9" i="46"/>
  <c r="B8" i="46"/>
  <c r="B7" i="46"/>
  <c r="B6" i="46"/>
  <c r="B51" i="46"/>
  <c r="B50" i="46"/>
  <c r="B49" i="46"/>
  <c r="B48" i="46"/>
  <c r="B47" i="46"/>
  <c r="B46" i="46"/>
  <c r="B45" i="46"/>
  <c r="B44" i="46"/>
  <c r="B43" i="46"/>
  <c r="B42" i="46"/>
  <c r="B41" i="46"/>
  <c r="B40" i="46"/>
  <c r="B39" i="46"/>
  <c r="B38" i="46"/>
  <c r="B37" i="46"/>
  <c r="B36" i="46"/>
  <c r="B35" i="46"/>
  <c r="B34" i="46"/>
  <c r="B33" i="46"/>
  <c r="B32" i="46"/>
  <c r="B31" i="46"/>
  <c r="B195" i="46"/>
  <c r="B194" i="46"/>
  <c r="B193" i="46"/>
  <c r="B192" i="46"/>
  <c r="B191" i="46"/>
  <c r="B190" i="46"/>
  <c r="B189" i="46"/>
  <c r="B188" i="46"/>
  <c r="B187" i="46"/>
  <c r="B186" i="46"/>
  <c r="B185" i="46"/>
  <c r="B184" i="46"/>
  <c r="B183" i="46"/>
  <c r="B182" i="46"/>
  <c r="B181" i="46"/>
  <c r="B180" i="46"/>
  <c r="B179" i="46"/>
  <c r="B178" i="46"/>
  <c r="B177" i="46"/>
  <c r="B176" i="46"/>
  <c r="B175" i="46"/>
  <c r="B305" i="44"/>
  <c r="B304" i="44"/>
  <c r="B303" i="44"/>
  <c r="B302" i="44"/>
  <c r="B301" i="44"/>
  <c r="B300" i="44"/>
  <c r="B299" i="44"/>
  <c r="B298" i="44"/>
  <c r="B297" i="44"/>
  <c r="B296" i="44"/>
  <c r="B295" i="44"/>
  <c r="B294" i="44"/>
  <c r="B293" i="44"/>
  <c r="B292" i="44"/>
  <c r="B291" i="44"/>
  <c r="B290" i="44"/>
  <c r="B289" i="44"/>
  <c r="B288" i="44"/>
  <c r="B287" i="44"/>
  <c r="B286" i="44"/>
  <c r="B285" i="44"/>
  <c r="B281" i="44"/>
  <c r="B280" i="44"/>
  <c r="B279" i="44"/>
  <c r="B278" i="44"/>
  <c r="B277" i="44"/>
  <c r="B276" i="44"/>
  <c r="B275" i="44"/>
  <c r="B274" i="44"/>
  <c r="B273" i="44"/>
  <c r="B272" i="44"/>
  <c r="B271" i="44"/>
  <c r="B270" i="44"/>
  <c r="B269" i="44"/>
  <c r="B268" i="44"/>
  <c r="B267" i="44"/>
  <c r="B266" i="44"/>
  <c r="B265" i="44"/>
  <c r="B264" i="44"/>
  <c r="B263" i="44"/>
  <c r="B262" i="44"/>
  <c r="B261" i="44"/>
  <c r="B257" i="44"/>
  <c r="B256" i="44"/>
  <c r="B255" i="44"/>
  <c r="B254" i="44"/>
  <c r="B253" i="44"/>
  <c r="B252" i="44"/>
  <c r="B251" i="44"/>
  <c r="B250" i="44"/>
  <c r="B249" i="44"/>
  <c r="B248" i="44"/>
  <c r="B247" i="44"/>
  <c r="B246" i="44"/>
  <c r="B245" i="44"/>
  <c r="B244" i="44"/>
  <c r="B243" i="44"/>
  <c r="B242" i="44"/>
  <c r="B240" i="44"/>
  <c r="B239" i="44"/>
  <c r="B238" i="44"/>
  <c r="B237" i="44"/>
  <c r="B233" i="44"/>
  <c r="B232" i="44"/>
  <c r="B231" i="44"/>
  <c r="B230" i="44"/>
  <c r="B229" i="44"/>
  <c r="B228" i="44"/>
  <c r="B227" i="44"/>
  <c r="B226" i="44"/>
  <c r="B225" i="44"/>
  <c r="B224" i="44"/>
  <c r="B223" i="44"/>
  <c r="B222" i="44"/>
  <c r="B221" i="44"/>
  <c r="B220" i="44"/>
  <c r="B219" i="44"/>
  <c r="B218" i="44"/>
  <c r="B217" i="44"/>
  <c r="B216" i="44"/>
  <c r="B215" i="44"/>
  <c r="B214" i="44"/>
  <c r="B213" i="44"/>
  <c r="B209" i="44"/>
  <c r="B208" i="44"/>
  <c r="B207" i="44"/>
  <c r="B206" i="44"/>
  <c r="B205" i="44"/>
  <c r="B204" i="44"/>
  <c r="B203" i="44"/>
  <c r="B202" i="44"/>
  <c r="B201" i="44"/>
  <c r="B200" i="44"/>
  <c r="B199" i="44"/>
  <c r="B198" i="44"/>
  <c r="B197" i="44"/>
  <c r="B196" i="44"/>
  <c r="B195" i="44"/>
  <c r="B194" i="44"/>
  <c r="B193" i="44"/>
  <c r="B192" i="44"/>
  <c r="B191" i="44"/>
  <c r="B190" i="44"/>
  <c r="B189" i="44"/>
  <c r="B185" i="44"/>
  <c r="B184" i="44"/>
  <c r="B183" i="44"/>
  <c r="B182" i="44"/>
  <c r="B181" i="44"/>
  <c r="B180" i="44"/>
  <c r="B179" i="44"/>
  <c r="B178" i="44"/>
  <c r="B177" i="44"/>
  <c r="B176" i="44"/>
  <c r="B175" i="44"/>
  <c r="B174" i="44"/>
  <c r="B173" i="44"/>
  <c r="B172" i="44"/>
  <c r="B171" i="44"/>
  <c r="B170" i="44"/>
  <c r="B169" i="44"/>
  <c r="B168" i="44"/>
  <c r="B167" i="44"/>
  <c r="B166" i="44"/>
  <c r="B165" i="44"/>
  <c r="B161" i="44"/>
  <c r="B160" i="44"/>
  <c r="B159" i="44"/>
  <c r="B158" i="44"/>
  <c r="B157" i="44"/>
  <c r="B156" i="44"/>
  <c r="B155" i="44"/>
  <c r="B154" i="44"/>
  <c r="B153" i="44"/>
  <c r="B152" i="44"/>
  <c r="B151" i="44"/>
  <c r="B150" i="44"/>
  <c r="B149" i="44"/>
  <c r="B148" i="44"/>
  <c r="B147" i="44"/>
  <c r="B146" i="44"/>
  <c r="B145" i="44"/>
  <c r="B144" i="44"/>
  <c r="B143" i="44"/>
  <c r="B142" i="44"/>
  <c r="B141" i="44"/>
  <c r="B137" i="44"/>
  <c r="B136" i="44"/>
  <c r="B135" i="44"/>
  <c r="B134" i="44"/>
  <c r="B133" i="44"/>
  <c r="B132" i="44"/>
  <c r="B131" i="44"/>
  <c r="B130" i="44"/>
  <c r="B129" i="44"/>
  <c r="B128" i="44"/>
  <c r="B127" i="44"/>
  <c r="B126" i="44"/>
  <c r="B125" i="44"/>
  <c r="B124" i="44"/>
  <c r="B123" i="44"/>
  <c r="B122" i="44"/>
  <c r="B121" i="44"/>
  <c r="B120" i="44"/>
  <c r="B119" i="44"/>
  <c r="B118" i="44"/>
  <c r="B117" i="44"/>
  <c r="B113" i="44"/>
  <c r="B112" i="44"/>
  <c r="B111" i="44"/>
  <c r="B110" i="44"/>
  <c r="B109" i="44"/>
  <c r="B108" i="44"/>
  <c r="B107" i="44"/>
  <c r="B106" i="44"/>
  <c r="B105" i="44"/>
  <c r="B104" i="44"/>
  <c r="B103" i="44"/>
  <c r="B102" i="44"/>
  <c r="B101" i="44"/>
  <c r="B100" i="44"/>
  <c r="B99" i="44"/>
  <c r="B98" i="44"/>
  <c r="B97" i="44"/>
  <c r="B96" i="44"/>
  <c r="B95" i="44"/>
  <c r="B94" i="44"/>
  <c r="B93" i="44"/>
  <c r="B89" i="44"/>
  <c r="B88" i="44"/>
  <c r="B87" i="44"/>
  <c r="B86" i="44"/>
  <c r="B85" i="44"/>
  <c r="B84" i="44"/>
  <c r="B83" i="44"/>
  <c r="B82" i="44"/>
  <c r="B81" i="44"/>
  <c r="B80" i="44"/>
  <c r="B79" i="44"/>
  <c r="B78" i="44"/>
  <c r="B77" i="44"/>
  <c r="B76" i="44"/>
  <c r="B75" i="44"/>
  <c r="B74" i="44"/>
  <c r="B73" i="44"/>
  <c r="B72" i="44"/>
  <c r="B71" i="44"/>
  <c r="B70" i="44"/>
  <c r="B69" i="44"/>
  <c r="B64" i="44"/>
  <c r="B63" i="44"/>
  <c r="B62" i="44"/>
  <c r="B61" i="44"/>
  <c r="B60" i="44"/>
  <c r="B59" i="44"/>
  <c r="B58" i="44"/>
  <c r="B57" i="44"/>
  <c r="B56" i="44"/>
  <c r="B55" i="44"/>
  <c r="B54" i="44"/>
  <c r="B53" i="44"/>
  <c r="B52" i="44"/>
  <c r="B51" i="44"/>
  <c r="B50" i="44"/>
  <c r="B49" i="44"/>
  <c r="B48" i="44"/>
  <c r="B47" i="44"/>
  <c r="B46" i="44"/>
  <c r="B45" i="44"/>
  <c r="B44" i="44"/>
  <c r="B363" i="41"/>
  <c r="B362" i="41"/>
  <c r="B361" i="41"/>
  <c r="B360" i="41"/>
  <c r="B359" i="41"/>
  <c r="B358" i="41"/>
  <c r="B357" i="41"/>
  <c r="B356" i="41"/>
  <c r="B355" i="41"/>
  <c r="B354" i="41"/>
  <c r="B353" i="41"/>
  <c r="B352" i="41"/>
  <c r="B351" i="41"/>
  <c r="B350" i="41"/>
  <c r="B349" i="41"/>
  <c r="B348" i="41"/>
  <c r="B347" i="41"/>
  <c r="B346" i="41"/>
  <c r="B345" i="41"/>
  <c r="B344" i="41"/>
  <c r="B343" i="41"/>
  <c r="B338" i="41"/>
  <c r="B337" i="41"/>
  <c r="B336" i="41"/>
  <c r="B335" i="41"/>
  <c r="B334" i="41"/>
  <c r="B333" i="41"/>
  <c r="B332" i="41"/>
  <c r="B331" i="41"/>
  <c r="B330" i="41"/>
  <c r="B329" i="41"/>
  <c r="B328" i="41"/>
  <c r="B327" i="41"/>
  <c r="B326" i="41"/>
  <c r="B325" i="41"/>
  <c r="B324" i="41"/>
  <c r="B323" i="41"/>
  <c r="B322" i="41"/>
  <c r="B321" i="41"/>
  <c r="B320" i="41"/>
  <c r="B319" i="41"/>
  <c r="B318" i="41"/>
  <c r="B313" i="41"/>
  <c r="B312" i="41"/>
  <c r="B311" i="41"/>
  <c r="B310" i="41"/>
  <c r="B309" i="41"/>
  <c r="B308" i="41"/>
  <c r="B307" i="41"/>
  <c r="B306" i="41"/>
  <c r="B305" i="41"/>
  <c r="B304" i="41"/>
  <c r="B303" i="41"/>
  <c r="B302" i="41"/>
  <c r="B301" i="41"/>
  <c r="B300" i="41"/>
  <c r="B299" i="41"/>
  <c r="B298" i="41"/>
  <c r="B297" i="41"/>
  <c r="B296" i="41"/>
  <c r="B295" i="41"/>
  <c r="B294" i="41"/>
  <c r="B293" i="41"/>
  <c r="B288" i="41"/>
  <c r="B287" i="41"/>
  <c r="B286" i="41"/>
  <c r="B285" i="41"/>
  <c r="B284" i="41"/>
  <c r="B283" i="41"/>
  <c r="B282" i="41"/>
  <c r="B281" i="41"/>
  <c r="B280" i="41"/>
  <c r="B279" i="41"/>
  <c r="B278" i="41"/>
  <c r="B277" i="41"/>
  <c r="B276" i="41"/>
  <c r="B275" i="41"/>
  <c r="B274" i="41"/>
  <c r="B273" i="41"/>
  <c r="B272" i="41"/>
  <c r="B271" i="41"/>
  <c r="B270" i="41"/>
  <c r="B269" i="41"/>
  <c r="B268" i="41"/>
  <c r="B263" i="41"/>
  <c r="B262" i="41"/>
  <c r="B261" i="41"/>
  <c r="B260" i="41"/>
  <c r="B259" i="41"/>
  <c r="B258" i="41"/>
  <c r="B257" i="41"/>
  <c r="B256" i="41"/>
  <c r="B255" i="41"/>
  <c r="B254" i="41"/>
  <c r="B253" i="41"/>
  <c r="B252" i="41"/>
  <c r="B251" i="41"/>
  <c r="B250" i="41"/>
  <c r="B249" i="41"/>
  <c r="B248" i="41"/>
  <c r="B247" i="41"/>
  <c r="B246" i="41"/>
  <c r="B245" i="41"/>
  <c r="B244" i="41"/>
  <c r="B243" i="41"/>
  <c r="B238" i="41"/>
  <c r="B237" i="41"/>
  <c r="B236" i="41"/>
  <c r="B235" i="41"/>
  <c r="B234" i="41"/>
  <c r="B233" i="41"/>
  <c r="B232" i="41"/>
  <c r="B231" i="41"/>
  <c r="B230" i="41"/>
  <c r="B229" i="41"/>
  <c r="B228" i="41"/>
  <c r="B227" i="41"/>
  <c r="B226" i="41"/>
  <c r="B225" i="41"/>
  <c r="B224" i="41"/>
  <c r="B223" i="41"/>
  <c r="B222" i="41"/>
  <c r="B221" i="41"/>
  <c r="B220" i="41"/>
  <c r="B219" i="41"/>
  <c r="B218" i="41"/>
  <c r="B213" i="41"/>
  <c r="B212" i="41"/>
  <c r="B211" i="41"/>
  <c r="B210" i="41"/>
  <c r="B209" i="41"/>
  <c r="B208" i="41"/>
  <c r="B207" i="41"/>
  <c r="B206" i="41"/>
  <c r="B205" i="41"/>
  <c r="B204" i="41"/>
  <c r="B203" i="41"/>
  <c r="B202" i="41"/>
  <c r="B201" i="41"/>
  <c r="B200" i="41"/>
  <c r="B199" i="41"/>
  <c r="B198" i="41"/>
  <c r="B197" i="41"/>
  <c r="B196" i="41"/>
  <c r="B195" i="41"/>
  <c r="B194" i="41"/>
  <c r="B193" i="41"/>
  <c r="B188" i="41"/>
  <c r="B187" i="41"/>
  <c r="B186" i="41"/>
  <c r="B185" i="41"/>
  <c r="B184" i="41"/>
  <c r="B183" i="41"/>
  <c r="B182" i="41"/>
  <c r="B181" i="41"/>
  <c r="B180" i="41"/>
  <c r="B179" i="41"/>
  <c r="B178" i="41"/>
  <c r="B177" i="41"/>
  <c r="B176" i="41"/>
  <c r="B175" i="41"/>
  <c r="B174" i="41"/>
  <c r="B173" i="41"/>
  <c r="B172" i="41"/>
  <c r="B171" i="41"/>
  <c r="B170" i="41"/>
  <c r="B169" i="41"/>
  <c r="B168" i="41"/>
  <c r="B163" i="41"/>
  <c r="B162" i="41"/>
  <c r="B161" i="41"/>
  <c r="B160" i="41"/>
  <c r="B159" i="41"/>
  <c r="B158" i="41"/>
  <c r="B157" i="41"/>
  <c r="B156" i="41"/>
  <c r="B155" i="41"/>
  <c r="B154" i="41"/>
  <c r="B153" i="41"/>
  <c r="B152" i="41"/>
  <c r="B151" i="41"/>
  <c r="B150" i="41"/>
  <c r="B149" i="41"/>
  <c r="B148" i="41"/>
  <c r="B147" i="41"/>
  <c r="B146" i="41"/>
  <c r="B145" i="41"/>
  <c r="B144" i="41"/>
  <c r="B143" i="41"/>
  <c r="B136" i="41"/>
  <c r="B135" i="41"/>
  <c r="B134" i="41"/>
  <c r="B133" i="41"/>
  <c r="B132" i="41"/>
  <c r="B131" i="41"/>
  <c r="B130" i="41"/>
  <c r="B129" i="41"/>
  <c r="B128" i="41"/>
  <c r="B127" i="41"/>
  <c r="B126" i="41"/>
  <c r="B125" i="41"/>
  <c r="B124" i="41"/>
  <c r="B123" i="41"/>
  <c r="B122" i="41"/>
  <c r="B121" i="41"/>
  <c r="B120" i="41"/>
  <c r="B119" i="41"/>
  <c r="B118" i="41"/>
  <c r="B117" i="41"/>
  <c r="B116" i="41"/>
  <c r="B111" i="41"/>
  <c r="B110" i="41"/>
  <c r="B109" i="41"/>
  <c r="B108" i="41"/>
  <c r="B107" i="41"/>
  <c r="B106" i="41"/>
  <c r="B105" i="41"/>
  <c r="B104" i="41"/>
  <c r="B103" i="41"/>
  <c r="B102" i="41"/>
  <c r="B101" i="41"/>
  <c r="B100" i="41"/>
  <c r="B99" i="41"/>
  <c r="B98" i="41"/>
  <c r="B97" i="41"/>
  <c r="B96" i="41"/>
  <c r="B95" i="41"/>
  <c r="B94" i="41"/>
  <c r="B93" i="41"/>
  <c r="B92" i="41"/>
  <c r="B91" i="41"/>
  <c r="B81" i="41"/>
  <c r="B80" i="41"/>
  <c r="B79" i="41"/>
  <c r="B78" i="41"/>
  <c r="B77" i="41"/>
  <c r="B76" i="41"/>
  <c r="B75" i="41"/>
  <c r="B74" i="41"/>
  <c r="B73" i="41"/>
  <c r="B72" i="41"/>
  <c r="B71" i="41"/>
  <c r="B70" i="41"/>
  <c r="B69" i="41"/>
  <c r="B68" i="41"/>
  <c r="B67" i="41"/>
  <c r="B66" i="41"/>
  <c r="B65" i="41"/>
  <c r="B64" i="41"/>
  <c r="B63" i="41"/>
  <c r="B62" i="41"/>
  <c r="B61" i="41"/>
  <c r="B363" i="40"/>
  <c r="B362" i="40"/>
  <c r="B361" i="40"/>
  <c r="B360" i="40"/>
  <c r="B359" i="40"/>
  <c r="B358" i="40"/>
  <c r="B357" i="40"/>
  <c r="B356" i="40"/>
  <c r="B355" i="40"/>
  <c r="B354" i="40"/>
  <c r="B353" i="40"/>
  <c r="B352" i="40"/>
  <c r="B351" i="40"/>
  <c r="B350" i="40"/>
  <c r="B349" i="40"/>
  <c r="B348" i="40"/>
  <c r="B347" i="40"/>
  <c r="B346" i="40"/>
  <c r="B345" i="40"/>
  <c r="B344" i="40"/>
  <c r="B343" i="40"/>
  <c r="B338" i="40"/>
  <c r="B337" i="40"/>
  <c r="B336" i="40"/>
  <c r="B335" i="40"/>
  <c r="B334" i="40"/>
  <c r="B333" i="40"/>
  <c r="B332" i="40"/>
  <c r="B331" i="40"/>
  <c r="B330" i="40"/>
  <c r="B329" i="40"/>
  <c r="B328" i="40"/>
  <c r="B327" i="40"/>
  <c r="B326" i="40"/>
  <c r="B325" i="40"/>
  <c r="B324" i="40"/>
  <c r="B323" i="40"/>
  <c r="B322" i="40"/>
  <c r="B321" i="40"/>
  <c r="B320" i="40"/>
  <c r="B319" i="40"/>
  <c r="B318" i="40"/>
  <c r="B313" i="40"/>
  <c r="B312" i="40"/>
  <c r="B311" i="40"/>
  <c r="B310" i="40"/>
  <c r="B309" i="40"/>
  <c r="B308" i="40"/>
  <c r="B307" i="40"/>
  <c r="B306" i="40"/>
  <c r="B305" i="40"/>
  <c r="B304" i="40"/>
  <c r="B303" i="40"/>
  <c r="B302" i="40"/>
  <c r="B301" i="40"/>
  <c r="B300" i="40"/>
  <c r="B299" i="40"/>
  <c r="B298" i="40"/>
  <c r="B297" i="40"/>
  <c r="B296" i="40"/>
  <c r="B295" i="40"/>
  <c r="B294" i="40"/>
  <c r="B293" i="40"/>
  <c r="B288" i="40"/>
  <c r="B287" i="40"/>
  <c r="B286" i="40"/>
  <c r="B285" i="40"/>
  <c r="B284" i="40"/>
  <c r="B283" i="40"/>
  <c r="B282" i="40"/>
  <c r="B281" i="40"/>
  <c r="B280" i="40"/>
  <c r="B279" i="40"/>
  <c r="B278" i="40"/>
  <c r="B277" i="40"/>
  <c r="B276" i="40"/>
  <c r="B275" i="40"/>
  <c r="B274" i="40"/>
  <c r="B273" i="40"/>
  <c r="B272" i="40"/>
  <c r="B271" i="40"/>
  <c r="B270" i="40"/>
  <c r="B269" i="40"/>
  <c r="B268" i="40"/>
  <c r="B263" i="40"/>
  <c r="B262" i="40"/>
  <c r="B261" i="40"/>
  <c r="B260" i="40"/>
  <c r="B259" i="40"/>
  <c r="B258" i="40"/>
  <c r="B257" i="40"/>
  <c r="B256" i="40"/>
  <c r="B255" i="40"/>
  <c r="B254" i="40"/>
  <c r="B253" i="40"/>
  <c r="B252" i="40"/>
  <c r="B251" i="40"/>
  <c r="B250" i="40"/>
  <c r="B249" i="40"/>
  <c r="B248" i="40"/>
  <c r="B247" i="40"/>
  <c r="B246" i="40"/>
  <c r="B245" i="40"/>
  <c r="B244" i="40"/>
  <c r="B243" i="40"/>
  <c r="B238" i="40"/>
  <c r="B237" i="40"/>
  <c r="B236" i="40"/>
  <c r="B235" i="40"/>
  <c r="B234" i="40"/>
  <c r="B233" i="40"/>
  <c r="B232" i="40"/>
  <c r="B231" i="40"/>
  <c r="B230" i="40"/>
  <c r="B229" i="40"/>
  <c r="B228" i="40"/>
  <c r="B227" i="40"/>
  <c r="B226" i="40"/>
  <c r="B225" i="40"/>
  <c r="B224" i="40"/>
  <c r="B223" i="40"/>
  <c r="B222" i="40"/>
  <c r="B221" i="40"/>
  <c r="B220" i="40"/>
  <c r="B219" i="40"/>
  <c r="B218" i="40"/>
  <c r="B213" i="40"/>
  <c r="B212" i="40"/>
  <c r="B211" i="40"/>
  <c r="B210" i="40"/>
  <c r="B209" i="40"/>
  <c r="B208" i="40"/>
  <c r="B207" i="40"/>
  <c r="B206" i="40"/>
  <c r="B205" i="40"/>
  <c r="B204" i="40"/>
  <c r="B203" i="40"/>
  <c r="B202" i="40"/>
  <c r="B201" i="40"/>
  <c r="B200" i="40"/>
  <c r="B199" i="40"/>
  <c r="B198" i="40"/>
  <c r="B197" i="40"/>
  <c r="B196" i="40"/>
  <c r="B195" i="40"/>
  <c r="B194" i="40"/>
  <c r="B193" i="40"/>
  <c r="B188" i="40"/>
  <c r="B187" i="40"/>
  <c r="B186" i="40"/>
  <c r="B185" i="40"/>
  <c r="B184" i="40"/>
  <c r="B183" i="40"/>
  <c r="B182" i="40"/>
  <c r="B181" i="40"/>
  <c r="B180" i="40"/>
  <c r="B179" i="40"/>
  <c r="B178" i="40"/>
  <c r="B177" i="40"/>
  <c r="B176" i="40"/>
  <c r="B175" i="40"/>
  <c r="B174" i="40"/>
  <c r="B173" i="40"/>
  <c r="B172" i="40"/>
  <c r="B171" i="40"/>
  <c r="B170" i="40"/>
  <c r="B169" i="40"/>
  <c r="B168" i="40"/>
  <c r="B163" i="40"/>
  <c r="B162" i="40"/>
  <c r="B161" i="40"/>
  <c r="B160" i="40"/>
  <c r="B159" i="40"/>
  <c r="B158" i="40"/>
  <c r="B157" i="40"/>
  <c r="B156" i="40"/>
  <c r="B155" i="40"/>
  <c r="B154" i="40"/>
  <c r="B153" i="40"/>
  <c r="B152" i="40"/>
  <c r="B151" i="40"/>
  <c r="B150" i="40"/>
  <c r="B149" i="40"/>
  <c r="B148" i="40"/>
  <c r="B147" i="40"/>
  <c r="B146" i="40"/>
  <c r="B145" i="40"/>
  <c r="B144" i="40"/>
  <c r="B143" i="40"/>
  <c r="B136" i="40"/>
  <c r="B135" i="40"/>
  <c r="B134" i="40"/>
  <c r="B133" i="40"/>
  <c r="B132" i="40"/>
  <c r="B131" i="40"/>
  <c r="B130" i="40"/>
  <c r="B129" i="40"/>
  <c r="B128" i="40"/>
  <c r="B127" i="40"/>
  <c r="B126" i="40"/>
  <c r="B125" i="40"/>
  <c r="B124" i="40"/>
  <c r="B123" i="40"/>
  <c r="B122" i="40"/>
  <c r="B121" i="40"/>
  <c r="B120" i="40"/>
  <c r="B119" i="40"/>
  <c r="B118" i="40"/>
  <c r="B117" i="40"/>
  <c r="B116" i="40"/>
  <c r="B111" i="40"/>
  <c r="B110" i="40"/>
  <c r="B109" i="40"/>
  <c r="B108" i="40"/>
  <c r="B107" i="40"/>
  <c r="B106" i="40"/>
  <c r="B105" i="40"/>
  <c r="B104" i="40"/>
  <c r="B103" i="40"/>
  <c r="B102" i="40"/>
  <c r="B101" i="40"/>
  <c r="B100" i="40"/>
  <c r="B99" i="40"/>
  <c r="B98" i="40"/>
  <c r="B97" i="40"/>
  <c r="B96" i="40"/>
  <c r="B95" i="40"/>
  <c r="B94" i="40"/>
  <c r="B93" i="40"/>
  <c r="B92" i="40"/>
  <c r="B91" i="40"/>
  <c r="B81" i="40"/>
  <c r="B80" i="40"/>
  <c r="B79" i="40"/>
  <c r="B78" i="40"/>
  <c r="B77" i="40"/>
  <c r="B76" i="40"/>
  <c r="B75" i="40"/>
  <c r="B74" i="40"/>
  <c r="B73" i="40"/>
  <c r="B72" i="40"/>
  <c r="B71" i="40"/>
  <c r="B70" i="40"/>
  <c r="B69" i="40"/>
  <c r="B68" i="40"/>
  <c r="B67" i="40"/>
  <c r="B66" i="40"/>
  <c r="B65" i="40"/>
  <c r="B64" i="40"/>
  <c r="B63" i="40"/>
  <c r="B62" i="40"/>
  <c r="B61" i="40"/>
  <c r="B363" i="39"/>
  <c r="B362" i="39"/>
  <c r="B361" i="39"/>
  <c r="B360" i="39"/>
  <c r="B359" i="39"/>
  <c r="B358" i="39"/>
  <c r="B357" i="39"/>
  <c r="B356" i="39"/>
  <c r="B355" i="39"/>
  <c r="B354" i="39"/>
  <c r="B353" i="39"/>
  <c r="B352" i="39"/>
  <c r="B351" i="39"/>
  <c r="B350" i="39"/>
  <c r="B349" i="39"/>
  <c r="B348" i="39"/>
  <c r="B347" i="39"/>
  <c r="B346" i="39"/>
  <c r="B345" i="39"/>
  <c r="B344" i="39"/>
  <c r="B343" i="39"/>
  <c r="B338" i="39"/>
  <c r="B337" i="39"/>
  <c r="B336" i="39"/>
  <c r="B335" i="39"/>
  <c r="B334" i="39"/>
  <c r="B333" i="39"/>
  <c r="B332" i="39"/>
  <c r="B331" i="39"/>
  <c r="B330" i="39"/>
  <c r="B329" i="39"/>
  <c r="B328" i="39"/>
  <c r="B327" i="39"/>
  <c r="B326" i="39"/>
  <c r="B325" i="39"/>
  <c r="B324" i="39"/>
  <c r="B323" i="39"/>
  <c r="B322" i="39"/>
  <c r="B321" i="39"/>
  <c r="B320" i="39"/>
  <c r="B319" i="39"/>
  <c r="B318" i="39"/>
  <c r="B313" i="39"/>
  <c r="B312" i="39"/>
  <c r="B311" i="39"/>
  <c r="B310" i="39"/>
  <c r="B309" i="39"/>
  <c r="B308" i="39"/>
  <c r="B307" i="39"/>
  <c r="B306" i="39"/>
  <c r="B305" i="39"/>
  <c r="B304" i="39"/>
  <c r="B303" i="39"/>
  <c r="B302" i="39"/>
  <c r="B301" i="39"/>
  <c r="B300" i="39"/>
  <c r="B299" i="39"/>
  <c r="B298" i="39"/>
  <c r="B297" i="39"/>
  <c r="B296" i="39"/>
  <c r="B295" i="39"/>
  <c r="B294" i="39"/>
  <c r="B293" i="39"/>
  <c r="B288" i="39"/>
  <c r="B287" i="39"/>
  <c r="B286" i="39"/>
  <c r="B285" i="39"/>
  <c r="B284" i="39"/>
  <c r="B283" i="39"/>
  <c r="B282" i="39"/>
  <c r="B281" i="39"/>
  <c r="B280" i="39"/>
  <c r="B279" i="39"/>
  <c r="B278" i="39"/>
  <c r="B277" i="39"/>
  <c r="B276" i="39"/>
  <c r="B275" i="39"/>
  <c r="B274" i="39"/>
  <c r="B273" i="39"/>
  <c r="B272" i="39"/>
  <c r="B271" i="39"/>
  <c r="B270" i="39"/>
  <c r="B269" i="39"/>
  <c r="B268" i="39"/>
  <c r="B263" i="39"/>
  <c r="B262" i="39"/>
  <c r="B261" i="39"/>
  <c r="B260" i="39"/>
  <c r="B259" i="39"/>
  <c r="B258" i="39"/>
  <c r="B257" i="39"/>
  <c r="B256" i="39"/>
  <c r="B255" i="39"/>
  <c r="B254" i="39"/>
  <c r="B253" i="39"/>
  <c r="B252" i="39"/>
  <c r="B251" i="39"/>
  <c r="B250" i="39"/>
  <c r="B249" i="39"/>
  <c r="B248" i="39"/>
  <c r="B247" i="39"/>
  <c r="B246" i="39"/>
  <c r="B245" i="39"/>
  <c r="B244" i="39"/>
  <c r="B243" i="39"/>
  <c r="B238" i="39"/>
  <c r="B237" i="39"/>
  <c r="B236" i="39"/>
  <c r="B235" i="39"/>
  <c r="B234" i="39"/>
  <c r="B233" i="39"/>
  <c r="B232" i="39"/>
  <c r="B231" i="39"/>
  <c r="B230" i="39"/>
  <c r="B229" i="39"/>
  <c r="B228" i="39"/>
  <c r="B227" i="39"/>
  <c r="B226" i="39"/>
  <c r="B225" i="39"/>
  <c r="B224" i="39"/>
  <c r="B223" i="39"/>
  <c r="B222" i="39"/>
  <c r="B221" i="39"/>
  <c r="B220" i="39"/>
  <c r="B219" i="39"/>
  <c r="B218" i="39"/>
  <c r="B213" i="39"/>
  <c r="B212" i="39"/>
  <c r="B211" i="39"/>
  <c r="B210" i="39"/>
  <c r="B209" i="39"/>
  <c r="B208" i="39"/>
  <c r="B207" i="39"/>
  <c r="B206" i="39"/>
  <c r="B205" i="39"/>
  <c r="B204" i="39"/>
  <c r="B203" i="39"/>
  <c r="B202" i="39"/>
  <c r="B201" i="39"/>
  <c r="B200" i="39"/>
  <c r="B199" i="39"/>
  <c r="B198" i="39"/>
  <c r="B197" i="39"/>
  <c r="B196" i="39"/>
  <c r="B195" i="39"/>
  <c r="B194" i="39"/>
  <c r="B193" i="39"/>
  <c r="B188" i="39"/>
  <c r="B187" i="39"/>
  <c r="B186" i="39"/>
  <c r="B185" i="39"/>
  <c r="B184" i="39"/>
  <c r="B183" i="39"/>
  <c r="B182" i="39"/>
  <c r="B181" i="39"/>
  <c r="B180" i="39"/>
  <c r="B179" i="39"/>
  <c r="B178" i="39"/>
  <c r="B177" i="39"/>
  <c r="B176" i="39"/>
  <c r="B175" i="39"/>
  <c r="B174" i="39"/>
  <c r="B173" i="39"/>
  <c r="B172" i="39"/>
  <c r="B171" i="39"/>
  <c r="B170" i="39"/>
  <c r="B169" i="39"/>
  <c r="B168" i="39"/>
  <c r="B163" i="39"/>
  <c r="B162" i="39"/>
  <c r="B161" i="39"/>
  <c r="B160" i="39"/>
  <c r="B159" i="39"/>
  <c r="B158" i="39"/>
  <c r="B157" i="39"/>
  <c r="B156" i="39"/>
  <c r="B155" i="39"/>
  <c r="B154" i="39"/>
  <c r="B153" i="39"/>
  <c r="B152" i="39"/>
  <c r="B151" i="39"/>
  <c r="B150" i="39"/>
  <c r="B149" i="39"/>
  <c r="B148" i="39"/>
  <c r="B147" i="39"/>
  <c r="B146" i="39"/>
  <c r="B145" i="39"/>
  <c r="B144" i="39"/>
  <c r="B143" i="39"/>
  <c r="I140" i="39"/>
  <c r="B136" i="39"/>
  <c r="B135" i="39"/>
  <c r="B134" i="39"/>
  <c r="B133" i="39"/>
  <c r="B132" i="39"/>
  <c r="B131" i="39"/>
  <c r="B130" i="39"/>
  <c r="B129" i="39"/>
  <c r="B128" i="39"/>
  <c r="B127" i="39"/>
  <c r="B126" i="39"/>
  <c r="B125" i="39"/>
  <c r="B124" i="39"/>
  <c r="B123" i="39"/>
  <c r="B122" i="39"/>
  <c r="B121" i="39"/>
  <c r="B120" i="39"/>
  <c r="B119" i="39"/>
  <c r="B118" i="39"/>
  <c r="B117" i="39"/>
  <c r="B116" i="39"/>
  <c r="B111" i="39"/>
  <c r="B110" i="39"/>
  <c r="B109" i="39"/>
  <c r="B108" i="39"/>
  <c r="B107" i="39"/>
  <c r="B106" i="39"/>
  <c r="B105" i="39"/>
  <c r="B104" i="39"/>
  <c r="B103" i="39"/>
  <c r="B102" i="39"/>
  <c r="B101" i="39"/>
  <c r="B100" i="39"/>
  <c r="B99" i="39"/>
  <c r="B98" i="39"/>
  <c r="B97" i="39"/>
  <c r="B96" i="39"/>
  <c r="B95" i="39"/>
  <c r="B94" i="39"/>
  <c r="B93" i="39"/>
  <c r="B92" i="39"/>
  <c r="B91" i="39"/>
  <c r="B81" i="39"/>
  <c r="B80" i="39"/>
  <c r="B79" i="39"/>
  <c r="B78" i="39"/>
  <c r="B77" i="39"/>
  <c r="B76" i="39"/>
  <c r="B75" i="39"/>
  <c r="B74" i="39"/>
  <c r="B73" i="39"/>
  <c r="B72" i="39"/>
  <c r="B71" i="39"/>
  <c r="B70" i="39"/>
  <c r="B69" i="39"/>
  <c r="B68" i="39"/>
  <c r="B67" i="39"/>
  <c r="B66" i="39"/>
  <c r="B65" i="39"/>
  <c r="B64" i="39"/>
  <c r="B63" i="39"/>
  <c r="B62" i="39"/>
  <c r="B61" i="39"/>
  <c r="B363" i="38"/>
  <c r="B362" i="38"/>
  <c r="B361" i="38"/>
  <c r="B360" i="38"/>
  <c r="B359" i="38"/>
  <c r="B358" i="38"/>
  <c r="B357" i="38"/>
  <c r="B356" i="38"/>
  <c r="B355" i="38"/>
  <c r="B354" i="38"/>
  <c r="B353" i="38"/>
  <c r="B352" i="38"/>
  <c r="B351" i="38"/>
  <c r="B350" i="38"/>
  <c r="B349" i="38"/>
  <c r="B348" i="38"/>
  <c r="B347" i="38"/>
  <c r="B346" i="38"/>
  <c r="B345" i="38"/>
  <c r="B344" i="38"/>
  <c r="B343" i="38"/>
  <c r="B338" i="38"/>
  <c r="B337" i="38"/>
  <c r="B336" i="38"/>
  <c r="B335" i="38"/>
  <c r="B334" i="38"/>
  <c r="B333" i="38"/>
  <c r="B332" i="38"/>
  <c r="B331" i="38"/>
  <c r="B330" i="38"/>
  <c r="B329" i="38"/>
  <c r="B328" i="38"/>
  <c r="B327" i="38"/>
  <c r="B326" i="38"/>
  <c r="B325" i="38"/>
  <c r="B324" i="38"/>
  <c r="B323" i="38"/>
  <c r="B322" i="38"/>
  <c r="B321" i="38"/>
  <c r="B320" i="38"/>
  <c r="B319" i="38"/>
  <c r="B318" i="38"/>
  <c r="B313" i="38"/>
  <c r="B312" i="38"/>
  <c r="B311" i="38"/>
  <c r="B310" i="38"/>
  <c r="B309" i="38"/>
  <c r="B308" i="38"/>
  <c r="B307" i="38"/>
  <c r="B306" i="38"/>
  <c r="B305" i="38"/>
  <c r="B304" i="38"/>
  <c r="B303" i="38"/>
  <c r="B302" i="38"/>
  <c r="B301" i="38"/>
  <c r="B300" i="38"/>
  <c r="B299" i="38"/>
  <c r="B298" i="38"/>
  <c r="B297" i="38"/>
  <c r="B296" i="38"/>
  <c r="B295" i="38"/>
  <c r="B294" i="38"/>
  <c r="B293" i="38"/>
  <c r="B288" i="38"/>
  <c r="B287" i="38"/>
  <c r="B286" i="38"/>
  <c r="B285" i="38"/>
  <c r="B284" i="38"/>
  <c r="B283" i="38"/>
  <c r="B282" i="38"/>
  <c r="B281" i="38"/>
  <c r="B280" i="38"/>
  <c r="B279" i="38"/>
  <c r="B278" i="38"/>
  <c r="B277" i="38"/>
  <c r="B276" i="38"/>
  <c r="B275" i="38"/>
  <c r="B274" i="38"/>
  <c r="B273" i="38"/>
  <c r="B272" i="38"/>
  <c r="B271" i="38"/>
  <c r="B270" i="38"/>
  <c r="B269" i="38"/>
  <c r="B268" i="38"/>
  <c r="B263" i="38"/>
  <c r="B262" i="38"/>
  <c r="B261" i="38"/>
  <c r="B260" i="38"/>
  <c r="B259" i="38"/>
  <c r="B258" i="38"/>
  <c r="B257" i="38"/>
  <c r="B256" i="38"/>
  <c r="B255" i="38"/>
  <c r="B254" i="38"/>
  <c r="B253" i="38"/>
  <c r="B252" i="38"/>
  <c r="B251" i="38"/>
  <c r="B250" i="38"/>
  <c r="B249" i="38"/>
  <c r="B248" i="38"/>
  <c r="B247" i="38"/>
  <c r="B246" i="38"/>
  <c r="B245" i="38"/>
  <c r="B244" i="38"/>
  <c r="B243" i="38"/>
  <c r="B238" i="38"/>
  <c r="B237" i="38"/>
  <c r="B236" i="38"/>
  <c r="B235" i="38"/>
  <c r="B234" i="38"/>
  <c r="B233" i="38"/>
  <c r="B232" i="38"/>
  <c r="B231" i="38"/>
  <c r="B230" i="38"/>
  <c r="B229" i="38"/>
  <c r="B228" i="38"/>
  <c r="B227" i="38"/>
  <c r="B226" i="38"/>
  <c r="B225" i="38"/>
  <c r="B224" i="38"/>
  <c r="B223" i="38"/>
  <c r="B222" i="38"/>
  <c r="B221" i="38"/>
  <c r="B220" i="38"/>
  <c r="B219" i="38"/>
  <c r="B218" i="38"/>
  <c r="B213" i="38"/>
  <c r="B212" i="38"/>
  <c r="B211" i="38"/>
  <c r="B210" i="38"/>
  <c r="B209" i="38"/>
  <c r="B208" i="38"/>
  <c r="B207" i="38"/>
  <c r="B206" i="38"/>
  <c r="B205" i="38"/>
  <c r="B204" i="38"/>
  <c r="B203" i="38"/>
  <c r="B202" i="38"/>
  <c r="B201" i="38"/>
  <c r="B200" i="38"/>
  <c r="B199" i="38"/>
  <c r="B198" i="38"/>
  <c r="B197" i="38"/>
  <c r="B196" i="38"/>
  <c r="B195" i="38"/>
  <c r="B194" i="38"/>
  <c r="B193" i="38"/>
  <c r="B188" i="38"/>
  <c r="B187" i="38"/>
  <c r="B186" i="38"/>
  <c r="B185" i="38"/>
  <c r="B184" i="38"/>
  <c r="B183" i="38"/>
  <c r="B182" i="38"/>
  <c r="B181" i="38"/>
  <c r="B180" i="38"/>
  <c r="B179" i="38"/>
  <c r="B178" i="38"/>
  <c r="B177" i="38"/>
  <c r="B176" i="38"/>
  <c r="B175" i="38"/>
  <c r="B174" i="38"/>
  <c r="B173" i="38"/>
  <c r="B172" i="38"/>
  <c r="B171" i="38"/>
  <c r="B170" i="38"/>
  <c r="B169" i="38"/>
  <c r="B168" i="38"/>
  <c r="B163" i="38"/>
  <c r="B162" i="38"/>
  <c r="B161" i="38"/>
  <c r="B160" i="38"/>
  <c r="B159" i="38"/>
  <c r="B158" i="38"/>
  <c r="B157" i="38"/>
  <c r="B156" i="38"/>
  <c r="B155" i="38"/>
  <c r="B154" i="38"/>
  <c r="B153" i="38"/>
  <c r="B152" i="38"/>
  <c r="B151" i="38"/>
  <c r="B150" i="38"/>
  <c r="B149" i="38"/>
  <c r="B148" i="38"/>
  <c r="B147" i="38"/>
  <c r="B146" i="38"/>
  <c r="B145" i="38"/>
  <c r="B144" i="38"/>
  <c r="B143" i="38"/>
  <c r="B136" i="38"/>
  <c r="B135" i="38"/>
  <c r="B134" i="38"/>
  <c r="B133" i="38"/>
  <c r="B132" i="38"/>
  <c r="B131" i="38"/>
  <c r="B130" i="38"/>
  <c r="B129" i="38"/>
  <c r="B128" i="38"/>
  <c r="B127" i="38"/>
  <c r="B126" i="38"/>
  <c r="B125" i="38"/>
  <c r="B124" i="38"/>
  <c r="B123" i="38"/>
  <c r="B122" i="38"/>
  <c r="B121" i="38"/>
  <c r="B120" i="38"/>
  <c r="B119" i="38"/>
  <c r="B118" i="38"/>
  <c r="B117" i="38"/>
  <c r="B116" i="38"/>
  <c r="B111" i="38"/>
  <c r="B110" i="38"/>
  <c r="B109" i="38"/>
  <c r="B108" i="38"/>
  <c r="B107" i="38"/>
  <c r="B106" i="38"/>
  <c r="B105" i="38"/>
  <c r="B104" i="38"/>
  <c r="B103" i="38"/>
  <c r="B102" i="38"/>
  <c r="B101" i="38"/>
  <c r="B100" i="38"/>
  <c r="B99" i="38"/>
  <c r="B98" i="38"/>
  <c r="B97" i="38"/>
  <c r="B96" i="38"/>
  <c r="B95" i="38"/>
  <c r="B94" i="38"/>
  <c r="B93" i="38"/>
  <c r="B92" i="38"/>
  <c r="B91" i="38"/>
  <c r="B81" i="38"/>
  <c r="B80" i="38"/>
  <c r="B79" i="38"/>
  <c r="B78" i="38"/>
  <c r="B77" i="38"/>
  <c r="B76" i="38"/>
  <c r="B75" i="38"/>
  <c r="B74" i="38"/>
  <c r="B73" i="38"/>
  <c r="B72" i="38"/>
  <c r="B71" i="38"/>
  <c r="B70" i="38"/>
  <c r="B69" i="38"/>
  <c r="B68" i="38"/>
  <c r="B67" i="38"/>
  <c r="B66" i="38"/>
  <c r="B65" i="38"/>
  <c r="B64" i="38"/>
  <c r="B63" i="38"/>
  <c r="B62" i="38"/>
  <c r="B61" i="38"/>
  <c r="B363" i="35"/>
  <c r="B362" i="35"/>
  <c r="B361" i="35"/>
  <c r="B360" i="35"/>
  <c r="B359" i="35"/>
  <c r="B358" i="35"/>
  <c r="B357" i="35"/>
  <c r="B356" i="35"/>
  <c r="B355" i="35"/>
  <c r="B354" i="35"/>
  <c r="B353" i="35"/>
  <c r="B352" i="35"/>
  <c r="B351" i="35"/>
  <c r="B350" i="35"/>
  <c r="B349" i="35"/>
  <c r="B348" i="35"/>
  <c r="B347" i="35"/>
  <c r="B346" i="35"/>
  <c r="B345" i="35"/>
  <c r="B344" i="35"/>
  <c r="B343" i="35"/>
  <c r="B338" i="35"/>
  <c r="B337" i="35"/>
  <c r="B336" i="35"/>
  <c r="B335" i="35"/>
  <c r="B334" i="35"/>
  <c r="B333" i="35"/>
  <c r="B332" i="35"/>
  <c r="B331" i="35"/>
  <c r="B330" i="35"/>
  <c r="B329" i="35"/>
  <c r="B328" i="35"/>
  <c r="B327" i="35"/>
  <c r="B326" i="35"/>
  <c r="B325" i="35"/>
  <c r="B324" i="35"/>
  <c r="B323" i="35"/>
  <c r="B322" i="35"/>
  <c r="B321" i="35"/>
  <c r="B320" i="35"/>
  <c r="B319" i="35"/>
  <c r="B318" i="35"/>
  <c r="B313" i="35"/>
  <c r="B312" i="35"/>
  <c r="B311" i="35"/>
  <c r="B310" i="35"/>
  <c r="B309" i="35"/>
  <c r="B308" i="35"/>
  <c r="B307" i="35"/>
  <c r="B306" i="35"/>
  <c r="B305" i="35"/>
  <c r="B304" i="35"/>
  <c r="B303" i="35"/>
  <c r="B302" i="35"/>
  <c r="B301" i="35"/>
  <c r="B300" i="35"/>
  <c r="B299" i="35"/>
  <c r="B298" i="35"/>
  <c r="B297" i="35"/>
  <c r="B296" i="35"/>
  <c r="B295" i="35"/>
  <c r="B294" i="35"/>
  <c r="B293" i="35"/>
  <c r="B288" i="35"/>
  <c r="B287" i="35"/>
  <c r="B286" i="35"/>
  <c r="B285" i="35"/>
  <c r="B284" i="35"/>
  <c r="B283" i="35"/>
  <c r="B282" i="35"/>
  <c r="B281" i="35"/>
  <c r="B280" i="35"/>
  <c r="B279" i="35"/>
  <c r="B278" i="35"/>
  <c r="B277" i="35"/>
  <c r="B276" i="35"/>
  <c r="B275" i="35"/>
  <c r="B274" i="35"/>
  <c r="B273" i="35"/>
  <c r="B272" i="35"/>
  <c r="B271" i="35"/>
  <c r="B270" i="35"/>
  <c r="B269" i="35"/>
  <c r="B268" i="35"/>
  <c r="B263" i="35"/>
  <c r="B262" i="35"/>
  <c r="B261" i="35"/>
  <c r="B260" i="35"/>
  <c r="B259" i="35"/>
  <c r="B258" i="35"/>
  <c r="B257" i="35"/>
  <c r="B256" i="35"/>
  <c r="B255" i="35"/>
  <c r="B254" i="35"/>
  <c r="B253" i="35"/>
  <c r="B252" i="35"/>
  <c r="B251" i="35"/>
  <c r="B250" i="35"/>
  <c r="B249" i="35"/>
  <c r="B248" i="35"/>
  <c r="B247" i="35"/>
  <c r="B246" i="35"/>
  <c r="B245" i="35"/>
  <c r="B244" i="35"/>
  <c r="B243" i="35"/>
  <c r="B238" i="35"/>
  <c r="B237" i="35"/>
  <c r="B236" i="35"/>
  <c r="B235" i="35"/>
  <c r="B234" i="35"/>
  <c r="B233" i="35"/>
  <c r="B232" i="35"/>
  <c r="B231" i="35"/>
  <c r="B230" i="35"/>
  <c r="B229" i="35"/>
  <c r="B228" i="35"/>
  <c r="B227" i="35"/>
  <c r="B226" i="35"/>
  <c r="B225" i="35"/>
  <c r="B224" i="35"/>
  <c r="B223" i="35"/>
  <c r="B222" i="35"/>
  <c r="B221" i="35"/>
  <c r="B220" i="35"/>
  <c r="B219" i="35"/>
  <c r="B218" i="35"/>
  <c r="B213" i="35"/>
  <c r="B212" i="35"/>
  <c r="B211" i="35"/>
  <c r="B210" i="35"/>
  <c r="B209" i="35"/>
  <c r="B208" i="35"/>
  <c r="B207" i="35"/>
  <c r="B206" i="35"/>
  <c r="B205" i="35"/>
  <c r="B204" i="35"/>
  <c r="B203" i="35"/>
  <c r="B202" i="35"/>
  <c r="B201" i="35"/>
  <c r="B200" i="35"/>
  <c r="B199" i="35"/>
  <c r="B198" i="35"/>
  <c r="B197" i="35"/>
  <c r="B196" i="35"/>
  <c r="B195" i="35"/>
  <c r="B194" i="35"/>
  <c r="B193" i="35"/>
  <c r="B188" i="35"/>
  <c r="B187" i="35"/>
  <c r="B186" i="35"/>
  <c r="B185" i="35"/>
  <c r="B184" i="35"/>
  <c r="B183" i="35"/>
  <c r="B182" i="35"/>
  <c r="B181" i="35"/>
  <c r="B180" i="35"/>
  <c r="B179" i="35"/>
  <c r="B178" i="35"/>
  <c r="B177" i="35"/>
  <c r="B176" i="35"/>
  <c r="B175" i="35"/>
  <c r="B174" i="35"/>
  <c r="B173" i="35"/>
  <c r="B172" i="35"/>
  <c r="B171" i="35"/>
  <c r="B170" i="35"/>
  <c r="B169" i="35"/>
  <c r="B168" i="35"/>
  <c r="B163" i="35"/>
  <c r="B162" i="35"/>
  <c r="B161" i="35"/>
  <c r="B160" i="35"/>
  <c r="B159" i="35"/>
  <c r="B158" i="35"/>
  <c r="B157" i="35"/>
  <c r="B156" i="35"/>
  <c r="B155" i="35"/>
  <c r="B154" i="35"/>
  <c r="B153" i="35"/>
  <c r="B152" i="35"/>
  <c r="B151" i="35"/>
  <c r="B150" i="35"/>
  <c r="B149" i="35"/>
  <c r="B148" i="35"/>
  <c r="B147" i="35"/>
  <c r="B146" i="35"/>
  <c r="B145" i="35"/>
  <c r="B144" i="35"/>
  <c r="B143" i="35"/>
  <c r="B136" i="35"/>
  <c r="B135" i="35"/>
  <c r="B134" i="35"/>
  <c r="B133" i="35"/>
  <c r="B132" i="35"/>
  <c r="B131" i="35"/>
  <c r="B130" i="35"/>
  <c r="B129" i="35"/>
  <c r="B128" i="35"/>
  <c r="B127" i="35"/>
  <c r="B126" i="35"/>
  <c r="B125" i="35"/>
  <c r="B124" i="35"/>
  <c r="B123" i="35"/>
  <c r="B122" i="35"/>
  <c r="B121" i="35"/>
  <c r="B120" i="35"/>
  <c r="B119" i="35"/>
  <c r="B118" i="35"/>
  <c r="B117" i="35"/>
  <c r="B116" i="35"/>
  <c r="B111" i="35"/>
  <c r="B110" i="35"/>
  <c r="B109" i="35"/>
  <c r="B108" i="35"/>
  <c r="B107" i="35"/>
  <c r="B106" i="35"/>
  <c r="B105" i="35"/>
  <c r="B104" i="35"/>
  <c r="B103" i="35"/>
  <c r="B102" i="35"/>
  <c r="B101" i="35"/>
  <c r="B100" i="35"/>
  <c r="B99" i="35"/>
  <c r="B98" i="35"/>
  <c r="B97" i="35"/>
  <c r="B96" i="35"/>
  <c r="B95" i="35"/>
  <c r="B94" i="35"/>
  <c r="B93" i="35"/>
  <c r="B92" i="35"/>
  <c r="B91" i="35"/>
  <c r="B81" i="35"/>
  <c r="B80" i="35"/>
  <c r="B79" i="35"/>
  <c r="B78" i="35"/>
  <c r="B77" i="35"/>
  <c r="B76" i="35"/>
  <c r="B75" i="35"/>
  <c r="B74" i="35"/>
  <c r="B73" i="35"/>
  <c r="B72" i="35"/>
  <c r="B71" i="35"/>
  <c r="B70" i="35"/>
  <c r="B69" i="35"/>
  <c r="B68" i="35"/>
  <c r="B67" i="35"/>
  <c r="B66" i="35"/>
  <c r="B65" i="35"/>
  <c r="B64" i="35"/>
  <c r="B63" i="35"/>
  <c r="B62" i="35"/>
  <c r="B61" i="35"/>
  <c r="B363" i="34"/>
  <c r="B362" i="34"/>
  <c r="B361" i="34"/>
  <c r="B360" i="34"/>
  <c r="B359" i="34"/>
  <c r="B358" i="34"/>
  <c r="B357" i="34"/>
  <c r="B356" i="34"/>
  <c r="B355" i="34"/>
  <c r="B354" i="34"/>
  <c r="B353" i="34"/>
  <c r="B352" i="34"/>
  <c r="B351" i="34"/>
  <c r="B350" i="34"/>
  <c r="B349" i="34"/>
  <c r="B348" i="34"/>
  <c r="B347" i="34"/>
  <c r="B346" i="34"/>
  <c r="B345" i="34"/>
  <c r="B344" i="34"/>
  <c r="B343" i="34"/>
  <c r="B338" i="34"/>
  <c r="B337" i="34"/>
  <c r="B336" i="34"/>
  <c r="B335" i="34"/>
  <c r="B334" i="34"/>
  <c r="B333" i="34"/>
  <c r="B332" i="34"/>
  <c r="B331" i="34"/>
  <c r="B330" i="34"/>
  <c r="B329" i="34"/>
  <c r="B328" i="34"/>
  <c r="B327" i="34"/>
  <c r="B326" i="34"/>
  <c r="B325" i="34"/>
  <c r="B324" i="34"/>
  <c r="B323" i="34"/>
  <c r="B322" i="34"/>
  <c r="B321" i="34"/>
  <c r="B320" i="34"/>
  <c r="B319" i="34"/>
  <c r="B318" i="34"/>
  <c r="B313" i="34"/>
  <c r="B312" i="34"/>
  <c r="B311" i="34"/>
  <c r="B310" i="34"/>
  <c r="B309" i="34"/>
  <c r="B308" i="34"/>
  <c r="B307" i="34"/>
  <c r="B306" i="34"/>
  <c r="B305" i="34"/>
  <c r="B304" i="34"/>
  <c r="B303" i="34"/>
  <c r="B302" i="34"/>
  <c r="B301" i="34"/>
  <c r="B300" i="34"/>
  <c r="B299" i="34"/>
  <c r="B298" i="34"/>
  <c r="B297" i="34"/>
  <c r="B296" i="34"/>
  <c r="B295" i="34"/>
  <c r="B294" i="34"/>
  <c r="B293" i="34"/>
  <c r="B288" i="34"/>
  <c r="B287" i="34"/>
  <c r="B286" i="34"/>
  <c r="B285" i="34"/>
  <c r="B284" i="34"/>
  <c r="B283" i="34"/>
  <c r="B282" i="34"/>
  <c r="B281" i="34"/>
  <c r="B280" i="34"/>
  <c r="B279" i="34"/>
  <c r="B278" i="34"/>
  <c r="B277" i="34"/>
  <c r="B276" i="34"/>
  <c r="B275" i="34"/>
  <c r="B274" i="34"/>
  <c r="B273" i="34"/>
  <c r="B272" i="34"/>
  <c r="B271" i="34"/>
  <c r="B270" i="34"/>
  <c r="B269" i="34"/>
  <c r="B268" i="34"/>
  <c r="B263" i="34"/>
  <c r="B262" i="34"/>
  <c r="B261" i="34"/>
  <c r="B260" i="34"/>
  <c r="B259" i="34"/>
  <c r="B258" i="34"/>
  <c r="B257" i="34"/>
  <c r="B256" i="34"/>
  <c r="B255" i="34"/>
  <c r="B254" i="34"/>
  <c r="B253" i="34"/>
  <c r="B252" i="34"/>
  <c r="B251" i="34"/>
  <c r="B250" i="34"/>
  <c r="B249" i="34"/>
  <c r="B248" i="34"/>
  <c r="B247" i="34"/>
  <c r="B246" i="34"/>
  <c r="B245" i="34"/>
  <c r="B244" i="34"/>
  <c r="B243" i="34"/>
  <c r="B238" i="34"/>
  <c r="B237" i="34"/>
  <c r="B236" i="34"/>
  <c r="B235" i="34"/>
  <c r="B234" i="34"/>
  <c r="B233" i="34"/>
  <c r="B232" i="34"/>
  <c r="B231" i="34"/>
  <c r="B230" i="34"/>
  <c r="B229" i="34"/>
  <c r="B228" i="34"/>
  <c r="B227" i="34"/>
  <c r="B226" i="34"/>
  <c r="B225" i="34"/>
  <c r="B224" i="34"/>
  <c r="B223" i="34"/>
  <c r="B222" i="34"/>
  <c r="B221" i="34"/>
  <c r="B220" i="34"/>
  <c r="B219" i="34"/>
  <c r="B218" i="34"/>
  <c r="B213" i="34"/>
  <c r="B212" i="34"/>
  <c r="B211" i="34"/>
  <c r="B210" i="34"/>
  <c r="B209" i="34"/>
  <c r="B208" i="34"/>
  <c r="B207" i="34"/>
  <c r="B206" i="34"/>
  <c r="B205" i="34"/>
  <c r="B204" i="34"/>
  <c r="B203" i="34"/>
  <c r="B202" i="34"/>
  <c r="B201" i="34"/>
  <c r="B200" i="34"/>
  <c r="B199" i="34"/>
  <c r="B198" i="34"/>
  <c r="B197" i="34"/>
  <c r="B196" i="34"/>
  <c r="B195" i="34"/>
  <c r="B194" i="34"/>
  <c r="B193" i="34"/>
  <c r="B188" i="34"/>
  <c r="B187" i="34"/>
  <c r="B186" i="34"/>
  <c r="B185" i="34"/>
  <c r="B184" i="34"/>
  <c r="B183" i="34"/>
  <c r="B182" i="34"/>
  <c r="B181" i="34"/>
  <c r="B180" i="34"/>
  <c r="B179" i="34"/>
  <c r="B178" i="34"/>
  <c r="B177" i="34"/>
  <c r="B176" i="34"/>
  <c r="B175" i="34"/>
  <c r="B174" i="34"/>
  <c r="B173" i="34"/>
  <c r="B172" i="34"/>
  <c r="B171" i="34"/>
  <c r="B170" i="34"/>
  <c r="B169" i="34"/>
  <c r="B168" i="34"/>
  <c r="B163" i="34"/>
  <c r="B162" i="34"/>
  <c r="B161" i="34"/>
  <c r="B160" i="34"/>
  <c r="B159" i="34"/>
  <c r="B158" i="34"/>
  <c r="B157" i="34"/>
  <c r="B156" i="34"/>
  <c r="B155" i="34"/>
  <c r="B154" i="34"/>
  <c r="B153" i="34"/>
  <c r="B152" i="34"/>
  <c r="B151" i="34"/>
  <c r="B150" i="34"/>
  <c r="B149" i="34"/>
  <c r="B148" i="34"/>
  <c r="B147" i="34"/>
  <c r="B146" i="34"/>
  <c r="B145" i="34"/>
  <c r="B144" i="34"/>
  <c r="B143" i="34"/>
  <c r="I140" i="34"/>
  <c r="B136" i="34"/>
  <c r="B135" i="34"/>
  <c r="B134" i="34"/>
  <c r="B133" i="34"/>
  <c r="B132" i="34"/>
  <c r="B131" i="34"/>
  <c r="B130" i="34"/>
  <c r="B129" i="34"/>
  <c r="B128" i="34"/>
  <c r="B127" i="34"/>
  <c r="B126" i="34"/>
  <c r="B125" i="34"/>
  <c r="B124" i="34"/>
  <c r="B123" i="34"/>
  <c r="B122" i="34"/>
  <c r="B121" i="34"/>
  <c r="B120" i="34"/>
  <c r="B119" i="34"/>
  <c r="B118" i="34"/>
  <c r="B117" i="34"/>
  <c r="B116" i="34"/>
  <c r="B111" i="34"/>
  <c r="B110" i="34"/>
  <c r="B109" i="34"/>
  <c r="B108" i="34"/>
  <c r="B107" i="34"/>
  <c r="B106" i="34"/>
  <c r="B105" i="34"/>
  <c r="B104" i="34"/>
  <c r="B103" i="34"/>
  <c r="B102" i="34"/>
  <c r="B101" i="34"/>
  <c r="B100" i="34"/>
  <c r="B99" i="34"/>
  <c r="B98" i="34"/>
  <c r="B97" i="34"/>
  <c r="B96" i="34"/>
  <c r="B95" i="34"/>
  <c r="B94" i="34"/>
  <c r="B93" i="34"/>
  <c r="B92" i="34"/>
  <c r="B91" i="34"/>
  <c r="B81" i="34"/>
  <c r="B80" i="34"/>
  <c r="B79" i="34"/>
  <c r="B78" i="34"/>
  <c r="B77" i="34"/>
  <c r="B76" i="34"/>
  <c r="B75" i="34"/>
  <c r="B74" i="34"/>
  <c r="B73" i="34"/>
  <c r="B72" i="34"/>
  <c r="B71" i="34"/>
  <c r="B70" i="34"/>
  <c r="B69" i="34"/>
  <c r="B68" i="34"/>
  <c r="B67" i="34"/>
  <c r="B66" i="34"/>
  <c r="B65" i="34"/>
  <c r="B64" i="34"/>
  <c r="B63" i="34"/>
  <c r="B62" i="34"/>
  <c r="B61" i="34"/>
  <c r="B363" i="33"/>
  <c r="B362" i="33"/>
  <c r="B361" i="33"/>
  <c r="B360" i="33"/>
  <c r="B359" i="33"/>
  <c r="B358" i="33"/>
  <c r="B357" i="33"/>
  <c r="B356" i="33"/>
  <c r="B355" i="33"/>
  <c r="B354" i="33"/>
  <c r="B353" i="33"/>
  <c r="B352" i="33"/>
  <c r="B351" i="33"/>
  <c r="B350" i="33"/>
  <c r="B349" i="33"/>
  <c r="B348" i="33"/>
  <c r="B347" i="33"/>
  <c r="B346" i="33"/>
  <c r="B345" i="33"/>
  <c r="B344" i="33"/>
  <c r="B343" i="33"/>
  <c r="B338" i="33"/>
  <c r="B337" i="33"/>
  <c r="B336" i="33"/>
  <c r="B335" i="33"/>
  <c r="B334" i="33"/>
  <c r="B333" i="33"/>
  <c r="B332" i="33"/>
  <c r="B331" i="33"/>
  <c r="B330" i="33"/>
  <c r="B329" i="33"/>
  <c r="B328" i="33"/>
  <c r="B327" i="33"/>
  <c r="B326" i="33"/>
  <c r="B325" i="33"/>
  <c r="B324" i="33"/>
  <c r="B323" i="33"/>
  <c r="B322" i="33"/>
  <c r="B321" i="33"/>
  <c r="B320" i="33"/>
  <c r="B319" i="33"/>
  <c r="B318" i="33"/>
  <c r="B313" i="33"/>
  <c r="B312" i="33"/>
  <c r="B311" i="33"/>
  <c r="B310" i="33"/>
  <c r="B309" i="33"/>
  <c r="B308" i="33"/>
  <c r="B307" i="33"/>
  <c r="B306" i="33"/>
  <c r="B305" i="33"/>
  <c r="B304" i="33"/>
  <c r="B303" i="33"/>
  <c r="B302" i="33"/>
  <c r="B301" i="33"/>
  <c r="B300" i="33"/>
  <c r="B299" i="33"/>
  <c r="B298" i="33"/>
  <c r="B297" i="33"/>
  <c r="B296" i="33"/>
  <c r="B295" i="33"/>
  <c r="B294" i="33"/>
  <c r="B293" i="33"/>
  <c r="B288" i="33"/>
  <c r="B287" i="33"/>
  <c r="B286" i="33"/>
  <c r="B285" i="33"/>
  <c r="B284" i="33"/>
  <c r="B283" i="33"/>
  <c r="B282" i="33"/>
  <c r="B281" i="33"/>
  <c r="B280" i="33"/>
  <c r="B279" i="33"/>
  <c r="B278" i="33"/>
  <c r="B277" i="33"/>
  <c r="B276" i="33"/>
  <c r="B275" i="33"/>
  <c r="B274" i="33"/>
  <c r="B273" i="33"/>
  <c r="B272" i="33"/>
  <c r="B271" i="33"/>
  <c r="B270" i="33"/>
  <c r="B269" i="33"/>
  <c r="B268" i="33"/>
  <c r="B263" i="33"/>
  <c r="B262" i="33"/>
  <c r="B261" i="33"/>
  <c r="B260" i="33"/>
  <c r="B259" i="33"/>
  <c r="B258" i="33"/>
  <c r="B257" i="33"/>
  <c r="B256" i="33"/>
  <c r="B255" i="33"/>
  <c r="B254" i="33"/>
  <c r="B253" i="33"/>
  <c r="B252" i="33"/>
  <c r="B251" i="33"/>
  <c r="B250" i="33"/>
  <c r="B249" i="33"/>
  <c r="B248" i="33"/>
  <c r="B247" i="33"/>
  <c r="B246" i="33"/>
  <c r="B245" i="33"/>
  <c r="B244" i="33"/>
  <c r="B243" i="33"/>
  <c r="B238" i="33"/>
  <c r="B237" i="33"/>
  <c r="B236" i="33"/>
  <c r="B235" i="33"/>
  <c r="B234" i="33"/>
  <c r="B233" i="33"/>
  <c r="B232" i="33"/>
  <c r="B231" i="33"/>
  <c r="B230" i="33"/>
  <c r="B229" i="33"/>
  <c r="B228" i="33"/>
  <c r="B227" i="33"/>
  <c r="B226" i="33"/>
  <c r="B225" i="33"/>
  <c r="B224" i="33"/>
  <c r="B223" i="33"/>
  <c r="B222" i="33"/>
  <c r="B221" i="33"/>
  <c r="B220" i="33"/>
  <c r="B219" i="33"/>
  <c r="B218" i="33"/>
  <c r="B213" i="33"/>
  <c r="B212" i="33"/>
  <c r="B211" i="33"/>
  <c r="B210" i="33"/>
  <c r="B209" i="33"/>
  <c r="B208" i="33"/>
  <c r="B207" i="33"/>
  <c r="B206" i="33"/>
  <c r="B205" i="33"/>
  <c r="B204" i="33"/>
  <c r="B203" i="33"/>
  <c r="B202" i="33"/>
  <c r="B201" i="33"/>
  <c r="B200" i="33"/>
  <c r="B199" i="33"/>
  <c r="B198" i="33"/>
  <c r="B197" i="33"/>
  <c r="B196" i="33"/>
  <c r="B195" i="33"/>
  <c r="B194" i="33"/>
  <c r="B193" i="33"/>
  <c r="B188" i="33"/>
  <c r="B187" i="33"/>
  <c r="B186" i="33"/>
  <c r="B185" i="33"/>
  <c r="B184" i="33"/>
  <c r="B183" i="33"/>
  <c r="B182" i="33"/>
  <c r="B181" i="33"/>
  <c r="B180" i="33"/>
  <c r="B179" i="33"/>
  <c r="B178" i="33"/>
  <c r="B177" i="33"/>
  <c r="B176" i="33"/>
  <c r="B175" i="33"/>
  <c r="B174" i="33"/>
  <c r="B173" i="33"/>
  <c r="B172" i="33"/>
  <c r="B171" i="33"/>
  <c r="B170" i="33"/>
  <c r="B169" i="33"/>
  <c r="B168" i="33"/>
  <c r="B163" i="33"/>
  <c r="B162" i="33"/>
  <c r="B161" i="33"/>
  <c r="B160" i="33"/>
  <c r="B159" i="33"/>
  <c r="B158" i="33"/>
  <c r="B157" i="33"/>
  <c r="B156" i="33"/>
  <c r="B155" i="33"/>
  <c r="B154" i="33"/>
  <c r="B153" i="33"/>
  <c r="B152" i="33"/>
  <c r="B151" i="33"/>
  <c r="B150" i="33"/>
  <c r="B149" i="33"/>
  <c r="B148" i="33"/>
  <c r="B147" i="33"/>
  <c r="B146" i="33"/>
  <c r="B145" i="33"/>
  <c r="B144" i="33"/>
  <c r="B143" i="33"/>
  <c r="I140" i="33"/>
  <c r="B136" i="33"/>
  <c r="B135" i="33"/>
  <c r="B134" i="33"/>
  <c r="B133" i="33"/>
  <c r="B132" i="33"/>
  <c r="B131" i="33"/>
  <c r="B130" i="33"/>
  <c r="B129" i="33"/>
  <c r="B128" i="33"/>
  <c r="B127" i="33"/>
  <c r="B126" i="33"/>
  <c r="B125" i="33"/>
  <c r="B124" i="33"/>
  <c r="B123" i="33"/>
  <c r="B122" i="33"/>
  <c r="B121" i="33"/>
  <c r="B120" i="33"/>
  <c r="B119" i="33"/>
  <c r="B118" i="33"/>
  <c r="B117" i="33"/>
  <c r="B116" i="33"/>
  <c r="B111" i="33"/>
  <c r="B110" i="33"/>
  <c r="B109" i="33"/>
  <c r="B108" i="33"/>
  <c r="B107" i="33"/>
  <c r="B106" i="33"/>
  <c r="B105" i="33"/>
  <c r="B104" i="33"/>
  <c r="B103" i="33"/>
  <c r="B102" i="33"/>
  <c r="B101" i="33"/>
  <c r="B100" i="33"/>
  <c r="B99" i="33"/>
  <c r="B98" i="33"/>
  <c r="B97" i="33"/>
  <c r="B96" i="33"/>
  <c r="B95" i="33"/>
  <c r="B94" i="33"/>
  <c r="B93" i="33"/>
  <c r="B92" i="33"/>
  <c r="B91" i="33"/>
  <c r="B81" i="33"/>
  <c r="B80" i="33"/>
  <c r="B79" i="33"/>
  <c r="B78" i="33"/>
  <c r="B77" i="33"/>
  <c r="B76" i="33"/>
  <c r="B75" i="33"/>
  <c r="B74" i="33"/>
  <c r="B73" i="33"/>
  <c r="B72" i="33"/>
  <c r="B71" i="33"/>
  <c r="B70" i="33"/>
  <c r="B69" i="33"/>
  <c r="B68" i="33"/>
  <c r="B67" i="33"/>
  <c r="B66" i="33"/>
  <c r="B65" i="33"/>
  <c r="B64" i="33"/>
  <c r="B63" i="33"/>
  <c r="B62" i="33"/>
  <c r="B61" i="33"/>
  <c r="B363" i="32"/>
  <c r="B362" i="32"/>
  <c r="B361" i="32"/>
  <c r="B360" i="32"/>
  <c r="B359" i="32"/>
  <c r="B358" i="32"/>
  <c r="B357" i="32"/>
  <c r="B356" i="32"/>
  <c r="B355" i="32"/>
  <c r="B354" i="32"/>
  <c r="B353" i="32"/>
  <c r="B352" i="32"/>
  <c r="B351" i="32"/>
  <c r="B350" i="32"/>
  <c r="B349" i="32"/>
  <c r="B348" i="32"/>
  <c r="B347" i="32"/>
  <c r="B346" i="32"/>
  <c r="B345" i="32"/>
  <c r="B344" i="32"/>
  <c r="B343" i="32"/>
  <c r="B338" i="32"/>
  <c r="B337" i="32"/>
  <c r="B336" i="32"/>
  <c r="B335" i="32"/>
  <c r="B334" i="32"/>
  <c r="B333" i="32"/>
  <c r="B332" i="32"/>
  <c r="B331" i="32"/>
  <c r="B330" i="32"/>
  <c r="B329" i="32"/>
  <c r="B328" i="32"/>
  <c r="B327" i="32"/>
  <c r="B326" i="32"/>
  <c r="B325" i="32"/>
  <c r="B324" i="32"/>
  <c r="B323" i="32"/>
  <c r="B322" i="32"/>
  <c r="B321" i="32"/>
  <c r="B320" i="32"/>
  <c r="B319" i="32"/>
  <c r="B318" i="32"/>
  <c r="B313" i="32"/>
  <c r="B312" i="32"/>
  <c r="B311" i="32"/>
  <c r="B310" i="32"/>
  <c r="B309" i="32"/>
  <c r="B308" i="32"/>
  <c r="B307" i="32"/>
  <c r="B306" i="32"/>
  <c r="B305" i="32"/>
  <c r="B304" i="32"/>
  <c r="B303" i="32"/>
  <c r="B302" i="32"/>
  <c r="B301" i="32"/>
  <c r="B300" i="32"/>
  <c r="B299" i="32"/>
  <c r="B298" i="32"/>
  <c r="B297" i="32"/>
  <c r="B296" i="32"/>
  <c r="B295" i="32"/>
  <c r="B294" i="32"/>
  <c r="B293" i="32"/>
  <c r="B288" i="32"/>
  <c r="B287" i="32"/>
  <c r="B286" i="32"/>
  <c r="B285" i="32"/>
  <c r="B284" i="32"/>
  <c r="B283" i="32"/>
  <c r="B282" i="32"/>
  <c r="B281" i="32"/>
  <c r="B280" i="32"/>
  <c r="B279" i="32"/>
  <c r="B278" i="32"/>
  <c r="B277" i="32"/>
  <c r="B276" i="32"/>
  <c r="B275" i="32"/>
  <c r="B274" i="32"/>
  <c r="B273" i="32"/>
  <c r="B272" i="32"/>
  <c r="B271" i="32"/>
  <c r="B270" i="32"/>
  <c r="B269" i="32"/>
  <c r="B268" i="32"/>
  <c r="B263" i="32"/>
  <c r="B262" i="32"/>
  <c r="B261" i="32"/>
  <c r="B260" i="32"/>
  <c r="B259" i="32"/>
  <c r="B258" i="32"/>
  <c r="B257" i="32"/>
  <c r="B256" i="32"/>
  <c r="B255" i="32"/>
  <c r="B254" i="32"/>
  <c r="B253" i="32"/>
  <c r="B252" i="32"/>
  <c r="B251" i="32"/>
  <c r="B250" i="32"/>
  <c r="B249" i="32"/>
  <c r="B248" i="32"/>
  <c r="B247" i="32"/>
  <c r="B246" i="32"/>
  <c r="B245" i="32"/>
  <c r="B244" i="32"/>
  <c r="B243" i="32"/>
  <c r="B238" i="32"/>
  <c r="B237" i="32"/>
  <c r="B236" i="32"/>
  <c r="B235" i="32"/>
  <c r="B234" i="32"/>
  <c r="B233" i="32"/>
  <c r="B232" i="32"/>
  <c r="B231" i="32"/>
  <c r="B230" i="32"/>
  <c r="B229" i="32"/>
  <c r="B228" i="32"/>
  <c r="B227" i="32"/>
  <c r="B226" i="32"/>
  <c r="B225" i="32"/>
  <c r="B224" i="32"/>
  <c r="B223" i="32"/>
  <c r="B222" i="32"/>
  <c r="B221" i="32"/>
  <c r="B220" i="32"/>
  <c r="B219" i="32"/>
  <c r="B218" i="32"/>
  <c r="B213" i="32"/>
  <c r="B212" i="32"/>
  <c r="B211" i="32"/>
  <c r="B210" i="32"/>
  <c r="B209" i="32"/>
  <c r="B208" i="32"/>
  <c r="B207" i="32"/>
  <c r="B206" i="32"/>
  <c r="B205" i="32"/>
  <c r="B204" i="32"/>
  <c r="B203" i="32"/>
  <c r="B202" i="32"/>
  <c r="B201" i="32"/>
  <c r="B200" i="32"/>
  <c r="B199" i="32"/>
  <c r="B198" i="32"/>
  <c r="B197" i="32"/>
  <c r="B196" i="32"/>
  <c r="B195" i="32"/>
  <c r="B194" i="32"/>
  <c r="B193" i="32"/>
  <c r="B188" i="32"/>
  <c r="B187" i="32"/>
  <c r="B186" i="32"/>
  <c r="B185" i="32"/>
  <c r="B184" i="32"/>
  <c r="B183" i="32"/>
  <c r="B182" i="32"/>
  <c r="B181" i="32"/>
  <c r="B180" i="32"/>
  <c r="B179" i="32"/>
  <c r="B178" i="32"/>
  <c r="B177" i="32"/>
  <c r="B176" i="32"/>
  <c r="B175" i="32"/>
  <c r="B174" i="32"/>
  <c r="B173" i="32"/>
  <c r="B172" i="32"/>
  <c r="B171" i="32"/>
  <c r="B170" i="32"/>
  <c r="B169" i="32"/>
  <c r="B168" i="32"/>
  <c r="B163" i="32"/>
  <c r="B162" i="32"/>
  <c r="B161" i="32"/>
  <c r="B160" i="32"/>
  <c r="B159" i="32"/>
  <c r="B158" i="32"/>
  <c r="B157" i="32"/>
  <c r="B156" i="32"/>
  <c r="B155" i="32"/>
  <c r="B154" i="32"/>
  <c r="B153" i="32"/>
  <c r="B152" i="32"/>
  <c r="B151" i="32"/>
  <c r="B150" i="32"/>
  <c r="B149" i="32"/>
  <c r="B148" i="32"/>
  <c r="B147" i="32"/>
  <c r="B146" i="32"/>
  <c r="B145" i="32"/>
  <c r="B144" i="32"/>
  <c r="B143" i="32"/>
  <c r="B136" i="32"/>
  <c r="B135" i="32"/>
  <c r="B134" i="32"/>
  <c r="B133" i="32"/>
  <c r="B132" i="32"/>
  <c r="B131" i="32"/>
  <c r="B130" i="32"/>
  <c r="B129" i="32"/>
  <c r="B128" i="32"/>
  <c r="B127" i="32"/>
  <c r="B126" i="32"/>
  <c r="B125" i="32"/>
  <c r="B124" i="32"/>
  <c r="B123" i="32"/>
  <c r="B122" i="32"/>
  <c r="B121" i="32"/>
  <c r="B120" i="32"/>
  <c r="B119" i="32"/>
  <c r="B118" i="32"/>
  <c r="B117" i="32"/>
  <c r="B116" i="32"/>
  <c r="B111" i="32"/>
  <c r="B110" i="32"/>
  <c r="B109" i="32"/>
  <c r="B108" i="32"/>
  <c r="B107" i="32"/>
  <c r="B106" i="32"/>
  <c r="B105" i="32"/>
  <c r="B104" i="32"/>
  <c r="B103" i="32"/>
  <c r="B102" i="32"/>
  <c r="B101" i="32"/>
  <c r="B100" i="32"/>
  <c r="B99" i="32"/>
  <c r="B98" i="32"/>
  <c r="B97" i="32"/>
  <c r="B96" i="32"/>
  <c r="B95" i="32"/>
  <c r="B94" i="32"/>
  <c r="B93" i="32"/>
  <c r="B92" i="32"/>
  <c r="B91" i="32"/>
  <c r="B81" i="32"/>
  <c r="B80" i="32"/>
  <c r="B79" i="32"/>
  <c r="B78" i="32"/>
  <c r="B77" i="32"/>
  <c r="B76" i="32"/>
  <c r="B75" i="32"/>
  <c r="B74" i="32"/>
  <c r="B73" i="32"/>
  <c r="B72" i="32"/>
  <c r="B71" i="32"/>
  <c r="B70" i="32"/>
  <c r="B69" i="32"/>
  <c r="B68" i="32"/>
  <c r="B67" i="32"/>
  <c r="B66" i="32"/>
  <c r="B65" i="32"/>
  <c r="B64" i="32"/>
  <c r="B63" i="32"/>
  <c r="B62" i="32"/>
  <c r="B61" i="32"/>
  <c r="B363" i="31"/>
  <c r="B362" i="31"/>
  <c r="B361" i="31"/>
  <c r="B360" i="31"/>
  <c r="B359" i="31"/>
  <c r="B358" i="31"/>
  <c r="B357" i="31"/>
  <c r="B356" i="31"/>
  <c r="B355" i="31"/>
  <c r="B354" i="31"/>
  <c r="B353" i="31"/>
  <c r="B352" i="31"/>
  <c r="B351" i="31"/>
  <c r="B350" i="31"/>
  <c r="B349" i="31"/>
  <c r="B348" i="31"/>
  <c r="B347" i="31"/>
  <c r="B346" i="31"/>
  <c r="B345" i="31"/>
  <c r="B344" i="31"/>
  <c r="B343" i="31"/>
  <c r="B338" i="31"/>
  <c r="B337" i="31"/>
  <c r="B336" i="31"/>
  <c r="B335" i="31"/>
  <c r="B334" i="31"/>
  <c r="B333" i="31"/>
  <c r="B332" i="31"/>
  <c r="B331" i="31"/>
  <c r="B330" i="31"/>
  <c r="B329" i="31"/>
  <c r="B328" i="31"/>
  <c r="B327" i="31"/>
  <c r="B326" i="31"/>
  <c r="B325" i="31"/>
  <c r="B324" i="31"/>
  <c r="B323" i="31"/>
  <c r="B322" i="31"/>
  <c r="B321" i="31"/>
  <c r="B320" i="31"/>
  <c r="B319" i="31"/>
  <c r="B318" i="31"/>
  <c r="B313" i="31"/>
  <c r="B312" i="31"/>
  <c r="B311" i="31"/>
  <c r="B310" i="31"/>
  <c r="B309" i="31"/>
  <c r="B308" i="31"/>
  <c r="B307" i="31"/>
  <c r="B306" i="31"/>
  <c r="B305" i="31"/>
  <c r="B304" i="31"/>
  <c r="B303" i="31"/>
  <c r="B302" i="31"/>
  <c r="B301" i="31"/>
  <c r="B300" i="31"/>
  <c r="B299" i="31"/>
  <c r="B298" i="31"/>
  <c r="B297" i="31"/>
  <c r="B296" i="31"/>
  <c r="B295" i="31"/>
  <c r="B294" i="31"/>
  <c r="B293" i="31"/>
  <c r="B288" i="31"/>
  <c r="B287" i="31"/>
  <c r="B286" i="31"/>
  <c r="B285" i="31"/>
  <c r="B284" i="31"/>
  <c r="B283" i="31"/>
  <c r="B282" i="31"/>
  <c r="B281" i="31"/>
  <c r="B280" i="31"/>
  <c r="B279" i="31"/>
  <c r="B278" i="31"/>
  <c r="B277" i="31"/>
  <c r="B276" i="31"/>
  <c r="B275" i="31"/>
  <c r="B274" i="31"/>
  <c r="B273" i="31"/>
  <c r="B272" i="31"/>
  <c r="B271" i="31"/>
  <c r="B270" i="31"/>
  <c r="B269" i="31"/>
  <c r="B268" i="31"/>
  <c r="B263" i="31"/>
  <c r="B262" i="31"/>
  <c r="B261" i="31"/>
  <c r="B260" i="31"/>
  <c r="B259" i="31"/>
  <c r="B258" i="31"/>
  <c r="B257" i="31"/>
  <c r="B256" i="31"/>
  <c r="B255" i="31"/>
  <c r="B254" i="31"/>
  <c r="B253" i="31"/>
  <c r="B252" i="31"/>
  <c r="B251" i="31"/>
  <c r="B250" i="31"/>
  <c r="B249" i="31"/>
  <c r="B248" i="31"/>
  <c r="B247" i="31"/>
  <c r="B246" i="31"/>
  <c r="B245" i="31"/>
  <c r="B244" i="31"/>
  <c r="B243" i="31"/>
  <c r="B238" i="31"/>
  <c r="B237" i="31"/>
  <c r="B236" i="31"/>
  <c r="B235" i="31"/>
  <c r="B234" i="31"/>
  <c r="B233" i="31"/>
  <c r="B232" i="31"/>
  <c r="B231" i="31"/>
  <c r="B230" i="31"/>
  <c r="B229" i="31"/>
  <c r="B228" i="31"/>
  <c r="B227" i="31"/>
  <c r="B226" i="31"/>
  <c r="B225" i="31"/>
  <c r="B224" i="31"/>
  <c r="B223" i="31"/>
  <c r="B222" i="31"/>
  <c r="B221" i="31"/>
  <c r="B220" i="31"/>
  <c r="B219" i="31"/>
  <c r="B218" i="31"/>
  <c r="B213" i="31"/>
  <c r="B212" i="31"/>
  <c r="B211" i="31"/>
  <c r="B210" i="31"/>
  <c r="B209" i="31"/>
  <c r="B208" i="31"/>
  <c r="B207" i="31"/>
  <c r="B206" i="31"/>
  <c r="B205" i="31"/>
  <c r="B204" i="31"/>
  <c r="B203" i="31"/>
  <c r="B202" i="31"/>
  <c r="B201" i="31"/>
  <c r="B200" i="31"/>
  <c r="B199" i="31"/>
  <c r="B198" i="31"/>
  <c r="B197" i="31"/>
  <c r="B196" i="31"/>
  <c r="B195" i="31"/>
  <c r="B194" i="31"/>
  <c r="B193" i="31"/>
  <c r="B188" i="31"/>
  <c r="B187" i="31"/>
  <c r="B186" i="31"/>
  <c r="B185" i="31"/>
  <c r="B184" i="31"/>
  <c r="B183" i="31"/>
  <c r="B182" i="31"/>
  <c r="B181" i="31"/>
  <c r="B180" i="31"/>
  <c r="B179" i="31"/>
  <c r="B178" i="31"/>
  <c r="B177" i="31"/>
  <c r="B176" i="31"/>
  <c r="B175" i="31"/>
  <c r="B174" i="31"/>
  <c r="B173" i="31"/>
  <c r="B172" i="31"/>
  <c r="B171" i="31"/>
  <c r="B170" i="31"/>
  <c r="B169" i="31"/>
  <c r="B168" i="31"/>
  <c r="B163" i="31"/>
  <c r="B162" i="31"/>
  <c r="B161" i="31"/>
  <c r="B160" i="31"/>
  <c r="B159" i="31"/>
  <c r="B158" i="31"/>
  <c r="B157" i="31"/>
  <c r="B156" i="31"/>
  <c r="B155" i="31"/>
  <c r="B154" i="31"/>
  <c r="B153" i="31"/>
  <c r="B152" i="31"/>
  <c r="B151" i="31"/>
  <c r="B150" i="31"/>
  <c r="B149" i="31"/>
  <c r="B148" i="31"/>
  <c r="B147" i="31"/>
  <c r="B146" i="31"/>
  <c r="B145" i="31"/>
  <c r="B144" i="31"/>
  <c r="B143" i="31"/>
  <c r="B136" i="31"/>
  <c r="B135" i="31"/>
  <c r="B134" i="31"/>
  <c r="B133" i="31"/>
  <c r="B132" i="31"/>
  <c r="B131" i="31"/>
  <c r="B130" i="31"/>
  <c r="B129" i="31"/>
  <c r="B128" i="31"/>
  <c r="B127" i="31"/>
  <c r="B126" i="31"/>
  <c r="B125" i="31"/>
  <c r="B124" i="31"/>
  <c r="B123" i="31"/>
  <c r="B122" i="31"/>
  <c r="B121" i="31"/>
  <c r="B120" i="31"/>
  <c r="B119" i="31"/>
  <c r="B118" i="31"/>
  <c r="B117" i="31"/>
  <c r="B116" i="31"/>
  <c r="B111" i="31"/>
  <c r="B110" i="31"/>
  <c r="B109" i="31"/>
  <c r="B108" i="31"/>
  <c r="B107" i="31"/>
  <c r="B106" i="31"/>
  <c r="B105" i="31"/>
  <c r="B104" i="31"/>
  <c r="B103" i="31"/>
  <c r="B102" i="31"/>
  <c r="B101" i="31"/>
  <c r="B100" i="31"/>
  <c r="B99" i="31"/>
  <c r="B98" i="31"/>
  <c r="B97" i="31"/>
  <c r="B96" i="31"/>
  <c r="B95" i="31"/>
  <c r="B94" i="31"/>
  <c r="B93" i="31"/>
  <c r="B92" i="31"/>
  <c r="B91" i="31"/>
  <c r="B81" i="31"/>
  <c r="B80" i="31"/>
  <c r="B79" i="31"/>
  <c r="B78" i="31"/>
  <c r="B77" i="31"/>
  <c r="B76" i="31"/>
  <c r="B75" i="31"/>
  <c r="B74" i="31"/>
  <c r="B73" i="31"/>
  <c r="B72" i="31"/>
  <c r="B71" i="31"/>
  <c r="B70" i="31"/>
  <c r="B69" i="31"/>
  <c r="B68" i="31"/>
  <c r="B67" i="31"/>
  <c r="B66" i="31"/>
  <c r="B65" i="31"/>
  <c r="B64" i="31"/>
  <c r="B63" i="31"/>
  <c r="B62" i="31"/>
  <c r="B61" i="31"/>
  <c r="B363" i="30"/>
  <c r="B362" i="30"/>
  <c r="B361" i="30"/>
  <c r="B360" i="30"/>
  <c r="B359" i="30"/>
  <c r="B358" i="30"/>
  <c r="B357" i="30"/>
  <c r="B356" i="30"/>
  <c r="B355" i="30"/>
  <c r="B354" i="30"/>
  <c r="B353" i="30"/>
  <c r="B352" i="30"/>
  <c r="B351" i="30"/>
  <c r="B350" i="30"/>
  <c r="B349" i="30"/>
  <c r="B348" i="30"/>
  <c r="B347" i="30"/>
  <c r="B346" i="30"/>
  <c r="B345" i="30"/>
  <c r="B344" i="30"/>
  <c r="B343" i="30"/>
  <c r="B338" i="30"/>
  <c r="B337" i="30"/>
  <c r="B336" i="30"/>
  <c r="B335" i="30"/>
  <c r="B334" i="30"/>
  <c r="B333" i="30"/>
  <c r="B332" i="30"/>
  <c r="B331" i="30"/>
  <c r="B330" i="30"/>
  <c r="B329" i="30"/>
  <c r="B328" i="30"/>
  <c r="B327" i="30"/>
  <c r="B326" i="30"/>
  <c r="B325" i="30"/>
  <c r="B324" i="30"/>
  <c r="B323" i="30"/>
  <c r="B322" i="30"/>
  <c r="B321" i="30"/>
  <c r="B320" i="30"/>
  <c r="B319" i="30"/>
  <c r="B318" i="30"/>
  <c r="B313" i="30"/>
  <c r="B312" i="30"/>
  <c r="B311" i="30"/>
  <c r="B310" i="30"/>
  <c r="B309" i="30"/>
  <c r="B308" i="30"/>
  <c r="B307" i="30"/>
  <c r="B306" i="30"/>
  <c r="B305" i="30"/>
  <c r="B304" i="30"/>
  <c r="B303" i="30"/>
  <c r="B302" i="30"/>
  <c r="B301" i="30"/>
  <c r="B300" i="30"/>
  <c r="B299" i="30"/>
  <c r="B298" i="30"/>
  <c r="B297" i="30"/>
  <c r="B296" i="30"/>
  <c r="B295" i="30"/>
  <c r="B294" i="30"/>
  <c r="B293" i="30"/>
  <c r="B288" i="30"/>
  <c r="B287" i="30"/>
  <c r="B286" i="30"/>
  <c r="B285" i="30"/>
  <c r="B284" i="30"/>
  <c r="B283" i="30"/>
  <c r="B282" i="30"/>
  <c r="B281" i="30"/>
  <c r="B280" i="30"/>
  <c r="B279" i="30"/>
  <c r="B278" i="30"/>
  <c r="B277" i="30"/>
  <c r="B276" i="30"/>
  <c r="B275" i="30"/>
  <c r="B274" i="30"/>
  <c r="B273" i="30"/>
  <c r="B272" i="30"/>
  <c r="B271" i="30"/>
  <c r="B270" i="30"/>
  <c r="B269" i="30"/>
  <c r="B268" i="30"/>
  <c r="B263" i="30"/>
  <c r="B262" i="30"/>
  <c r="B261" i="30"/>
  <c r="B260" i="30"/>
  <c r="B259" i="30"/>
  <c r="B258" i="30"/>
  <c r="B257" i="30"/>
  <c r="B256" i="30"/>
  <c r="B255" i="30"/>
  <c r="B254" i="30"/>
  <c r="B253" i="30"/>
  <c r="B252" i="30"/>
  <c r="B251" i="30"/>
  <c r="B250" i="30"/>
  <c r="B249" i="30"/>
  <c r="B248" i="30"/>
  <c r="B247" i="30"/>
  <c r="B246" i="30"/>
  <c r="B245" i="30"/>
  <c r="B244" i="30"/>
  <c r="B243" i="30"/>
  <c r="B238" i="30"/>
  <c r="B237" i="30"/>
  <c r="B236" i="30"/>
  <c r="B235" i="30"/>
  <c r="B234" i="30"/>
  <c r="B233" i="30"/>
  <c r="B232" i="30"/>
  <c r="B231" i="30"/>
  <c r="B230" i="30"/>
  <c r="B229" i="30"/>
  <c r="B228" i="30"/>
  <c r="B227" i="30"/>
  <c r="B226" i="30"/>
  <c r="B225" i="30"/>
  <c r="B224" i="30"/>
  <c r="B223" i="30"/>
  <c r="B222" i="30"/>
  <c r="B221" i="30"/>
  <c r="B220" i="30"/>
  <c r="B219" i="30"/>
  <c r="B218" i="30"/>
  <c r="B213" i="30"/>
  <c r="B212" i="30"/>
  <c r="B211" i="30"/>
  <c r="B210" i="30"/>
  <c r="B209" i="30"/>
  <c r="B208" i="30"/>
  <c r="B207" i="30"/>
  <c r="B206" i="30"/>
  <c r="B205" i="30"/>
  <c r="B204" i="30"/>
  <c r="B203" i="30"/>
  <c r="B202" i="30"/>
  <c r="B201" i="30"/>
  <c r="B200" i="30"/>
  <c r="B199" i="30"/>
  <c r="B198" i="30"/>
  <c r="B197" i="30"/>
  <c r="B196" i="30"/>
  <c r="B195" i="30"/>
  <c r="B194" i="30"/>
  <c r="B193" i="30"/>
  <c r="B188" i="30"/>
  <c r="B187" i="30"/>
  <c r="B186" i="30"/>
  <c r="B185" i="30"/>
  <c r="B184" i="30"/>
  <c r="B183" i="30"/>
  <c r="B182" i="30"/>
  <c r="B181" i="30"/>
  <c r="B180" i="30"/>
  <c r="B179" i="30"/>
  <c r="B178" i="30"/>
  <c r="B177" i="30"/>
  <c r="B176" i="30"/>
  <c r="B175" i="30"/>
  <c r="B174" i="30"/>
  <c r="B173" i="30"/>
  <c r="B172" i="30"/>
  <c r="B171" i="30"/>
  <c r="B170" i="30"/>
  <c r="B169" i="30"/>
  <c r="B168" i="30"/>
  <c r="B163" i="30"/>
  <c r="B162" i="30"/>
  <c r="B161" i="30"/>
  <c r="B160" i="30"/>
  <c r="B159" i="30"/>
  <c r="B158" i="30"/>
  <c r="B157" i="30"/>
  <c r="B156" i="30"/>
  <c r="B155" i="30"/>
  <c r="B154" i="30"/>
  <c r="B153" i="30"/>
  <c r="B152" i="30"/>
  <c r="B151" i="30"/>
  <c r="B150" i="30"/>
  <c r="B149" i="30"/>
  <c r="B148" i="30"/>
  <c r="B147" i="30"/>
  <c r="B146" i="30"/>
  <c r="B145" i="30"/>
  <c r="B144" i="30"/>
  <c r="B143" i="30"/>
  <c r="B136" i="30"/>
  <c r="B135" i="30"/>
  <c r="B134" i="30"/>
  <c r="B133" i="30"/>
  <c r="B132" i="30"/>
  <c r="B131" i="30"/>
  <c r="B130" i="30"/>
  <c r="B129" i="30"/>
  <c r="B128" i="30"/>
  <c r="B127" i="30"/>
  <c r="B126" i="30"/>
  <c r="B125" i="30"/>
  <c r="B124" i="30"/>
  <c r="B123" i="30"/>
  <c r="B122" i="30"/>
  <c r="B121" i="30"/>
  <c r="B120" i="30"/>
  <c r="B119" i="30"/>
  <c r="B118" i="30"/>
  <c r="B117" i="30"/>
  <c r="B116" i="30"/>
  <c r="B111" i="30"/>
  <c r="B110" i="30"/>
  <c r="B109" i="30"/>
  <c r="B108" i="30"/>
  <c r="B107" i="30"/>
  <c r="B106" i="30"/>
  <c r="B105" i="30"/>
  <c r="B104" i="30"/>
  <c r="B103" i="30"/>
  <c r="B102" i="30"/>
  <c r="B101" i="30"/>
  <c r="B100" i="30"/>
  <c r="B99" i="30"/>
  <c r="B98" i="30"/>
  <c r="B97" i="30"/>
  <c r="B96" i="30"/>
  <c r="B95" i="30"/>
  <c r="B94" i="30"/>
  <c r="B93" i="30"/>
  <c r="B92" i="30"/>
  <c r="B91" i="30"/>
  <c r="B81" i="30"/>
  <c r="B80" i="30"/>
  <c r="B79" i="30"/>
  <c r="B78" i="30"/>
  <c r="B77" i="30"/>
  <c r="B76" i="30"/>
  <c r="B75" i="30"/>
  <c r="B74" i="30"/>
  <c r="B73" i="30"/>
  <c r="B72" i="30"/>
  <c r="B71" i="30"/>
  <c r="B70" i="30"/>
  <c r="B69" i="30"/>
  <c r="B68" i="30"/>
  <c r="B67" i="30"/>
  <c r="B66" i="30"/>
  <c r="B65" i="30"/>
  <c r="B64" i="30"/>
  <c r="B63" i="30"/>
  <c r="B62" i="30"/>
  <c r="B61" i="30"/>
  <c r="B363" i="29"/>
  <c r="B362" i="29"/>
  <c r="B361" i="29"/>
  <c r="B360" i="29"/>
  <c r="B359" i="29"/>
  <c r="B358" i="29"/>
  <c r="B357" i="29"/>
  <c r="B356" i="29"/>
  <c r="B355" i="29"/>
  <c r="B354" i="29"/>
  <c r="B353" i="29"/>
  <c r="B352" i="29"/>
  <c r="B351" i="29"/>
  <c r="B350" i="29"/>
  <c r="B349" i="29"/>
  <c r="B348" i="29"/>
  <c r="B347" i="29"/>
  <c r="B346" i="29"/>
  <c r="B345" i="29"/>
  <c r="B344" i="29"/>
  <c r="B343" i="29"/>
  <c r="B338" i="29"/>
  <c r="B337" i="29"/>
  <c r="B336" i="29"/>
  <c r="B335" i="29"/>
  <c r="B334" i="29"/>
  <c r="B333" i="29"/>
  <c r="B332" i="29"/>
  <c r="B331" i="29"/>
  <c r="B330" i="29"/>
  <c r="B329" i="29"/>
  <c r="B328" i="29"/>
  <c r="B327" i="29"/>
  <c r="B326" i="29"/>
  <c r="B325" i="29"/>
  <c r="B324" i="29"/>
  <c r="B323" i="29"/>
  <c r="B322" i="29"/>
  <c r="B321" i="29"/>
  <c r="B320" i="29"/>
  <c r="B319" i="29"/>
  <c r="B318" i="29"/>
  <c r="B313" i="29"/>
  <c r="B312" i="29"/>
  <c r="B311" i="29"/>
  <c r="B310" i="29"/>
  <c r="B309" i="29"/>
  <c r="B308" i="29"/>
  <c r="B307" i="29"/>
  <c r="B306" i="29"/>
  <c r="B305" i="29"/>
  <c r="B304" i="29"/>
  <c r="B303" i="29"/>
  <c r="B302" i="29"/>
  <c r="B301" i="29"/>
  <c r="B300" i="29"/>
  <c r="B299" i="29"/>
  <c r="B298" i="29"/>
  <c r="B297" i="29"/>
  <c r="B296" i="29"/>
  <c r="B295" i="29"/>
  <c r="B294" i="29"/>
  <c r="B293" i="29"/>
  <c r="B288" i="29"/>
  <c r="B287" i="29"/>
  <c r="B286" i="29"/>
  <c r="B285" i="29"/>
  <c r="B284" i="29"/>
  <c r="B283" i="29"/>
  <c r="B282" i="29"/>
  <c r="B281" i="29"/>
  <c r="B280" i="29"/>
  <c r="B279" i="29"/>
  <c r="B278" i="29"/>
  <c r="B277" i="29"/>
  <c r="B276" i="29"/>
  <c r="B275" i="29"/>
  <c r="B274" i="29"/>
  <c r="B273" i="29"/>
  <c r="B272" i="29"/>
  <c r="B271" i="29"/>
  <c r="B270" i="29"/>
  <c r="B269" i="29"/>
  <c r="B268" i="29"/>
  <c r="B263" i="29"/>
  <c r="B262" i="29"/>
  <c r="B261" i="29"/>
  <c r="B260" i="29"/>
  <c r="B259" i="29"/>
  <c r="B258" i="29"/>
  <c r="B257" i="29"/>
  <c r="B256" i="29"/>
  <c r="B255" i="29"/>
  <c r="B254" i="29"/>
  <c r="B253" i="29"/>
  <c r="B252" i="29"/>
  <c r="B251" i="29"/>
  <c r="B250" i="29"/>
  <c r="B249" i="29"/>
  <c r="B248" i="29"/>
  <c r="B247" i="29"/>
  <c r="B246" i="29"/>
  <c r="B245" i="29"/>
  <c r="B244" i="29"/>
  <c r="B243" i="29"/>
  <c r="B238" i="29"/>
  <c r="B237" i="29"/>
  <c r="B236" i="29"/>
  <c r="B235" i="29"/>
  <c r="B234" i="29"/>
  <c r="B233" i="29"/>
  <c r="B232" i="29"/>
  <c r="B231" i="29"/>
  <c r="B230" i="29"/>
  <c r="B229" i="29"/>
  <c r="B228" i="29"/>
  <c r="B227" i="29"/>
  <c r="B226" i="29"/>
  <c r="B225" i="29"/>
  <c r="B224" i="29"/>
  <c r="B223" i="29"/>
  <c r="B222" i="29"/>
  <c r="B221" i="29"/>
  <c r="B220" i="29"/>
  <c r="B219" i="29"/>
  <c r="B218" i="29"/>
  <c r="B213" i="29"/>
  <c r="B212" i="29"/>
  <c r="B211" i="29"/>
  <c r="B210" i="29"/>
  <c r="B209" i="29"/>
  <c r="B208" i="29"/>
  <c r="B207" i="29"/>
  <c r="B206" i="29"/>
  <c r="B205" i="29"/>
  <c r="B204" i="29"/>
  <c r="B203" i="29"/>
  <c r="B202" i="29"/>
  <c r="B201" i="29"/>
  <c r="B200" i="29"/>
  <c r="B199" i="29"/>
  <c r="B198" i="29"/>
  <c r="B197" i="29"/>
  <c r="B196" i="29"/>
  <c r="B195" i="29"/>
  <c r="B194" i="29"/>
  <c r="B193" i="29"/>
  <c r="B188" i="29"/>
  <c r="B187" i="29"/>
  <c r="B186" i="29"/>
  <c r="B185" i="29"/>
  <c r="B184" i="29"/>
  <c r="B183" i="29"/>
  <c r="B182" i="29"/>
  <c r="B181" i="29"/>
  <c r="B180" i="29"/>
  <c r="B179" i="29"/>
  <c r="B178" i="29"/>
  <c r="B177" i="29"/>
  <c r="B176" i="29"/>
  <c r="B175" i="29"/>
  <c r="B174" i="29"/>
  <c r="B173" i="29"/>
  <c r="B172" i="29"/>
  <c r="B171" i="29"/>
  <c r="B170" i="29"/>
  <c r="B169" i="29"/>
  <c r="B168" i="29"/>
  <c r="B163" i="29"/>
  <c r="B162" i="29"/>
  <c r="B161" i="29"/>
  <c r="B160" i="29"/>
  <c r="B159" i="29"/>
  <c r="B158" i="29"/>
  <c r="B157" i="29"/>
  <c r="B156" i="29"/>
  <c r="B155" i="29"/>
  <c r="B154" i="29"/>
  <c r="B153" i="29"/>
  <c r="B152" i="29"/>
  <c r="B151" i="29"/>
  <c r="B150" i="29"/>
  <c r="B149" i="29"/>
  <c r="B148" i="29"/>
  <c r="B147" i="29"/>
  <c r="B146" i="29"/>
  <c r="B145" i="29"/>
  <c r="B144" i="29"/>
  <c r="B143" i="29"/>
  <c r="B136" i="29"/>
  <c r="B135" i="29"/>
  <c r="B134" i="29"/>
  <c r="B133" i="29"/>
  <c r="B132" i="29"/>
  <c r="B131" i="29"/>
  <c r="B130" i="29"/>
  <c r="B129" i="29"/>
  <c r="B128" i="29"/>
  <c r="B127" i="29"/>
  <c r="B126" i="29"/>
  <c r="B125" i="29"/>
  <c r="B124" i="29"/>
  <c r="B123" i="29"/>
  <c r="B122" i="29"/>
  <c r="B121" i="29"/>
  <c r="B120" i="29"/>
  <c r="B119" i="29"/>
  <c r="B118" i="29"/>
  <c r="B117" i="29"/>
  <c r="B116" i="29"/>
  <c r="B111" i="29"/>
  <c r="B110" i="29"/>
  <c r="B109" i="29"/>
  <c r="B108" i="29"/>
  <c r="B107" i="29"/>
  <c r="B106" i="29"/>
  <c r="B105" i="29"/>
  <c r="B104" i="29"/>
  <c r="B103" i="29"/>
  <c r="B102" i="29"/>
  <c r="B101" i="29"/>
  <c r="B100" i="29"/>
  <c r="B99" i="29"/>
  <c r="B98" i="29"/>
  <c r="B97" i="29"/>
  <c r="B96" i="29"/>
  <c r="B95" i="29"/>
  <c r="B94" i="29"/>
  <c r="B93" i="29"/>
  <c r="B92" i="29"/>
  <c r="B91" i="29"/>
  <c r="B81" i="29"/>
  <c r="B80" i="29"/>
  <c r="B79" i="29"/>
  <c r="B78" i="29"/>
  <c r="B77" i="29"/>
  <c r="B76" i="29"/>
  <c r="B75" i="29"/>
  <c r="B74" i="29"/>
  <c r="B73" i="29"/>
  <c r="B72" i="29"/>
  <c r="B71" i="29"/>
  <c r="B70" i="29"/>
  <c r="B69" i="29"/>
  <c r="B68" i="29"/>
  <c r="B67" i="29"/>
  <c r="B66" i="29"/>
  <c r="B65" i="29"/>
  <c r="B64" i="29"/>
  <c r="B63" i="29"/>
  <c r="B62" i="29"/>
  <c r="B61" i="29"/>
  <c r="B363" i="28"/>
  <c r="B362" i="28"/>
  <c r="B361" i="28"/>
  <c r="B360" i="28"/>
  <c r="B359" i="28"/>
  <c r="B358" i="28"/>
  <c r="B357" i="28"/>
  <c r="B356" i="28"/>
  <c r="B355" i="28"/>
  <c r="B354" i="28"/>
  <c r="B353" i="28"/>
  <c r="B352" i="28"/>
  <c r="B351" i="28"/>
  <c r="B350" i="28"/>
  <c r="B349" i="28"/>
  <c r="B348" i="28"/>
  <c r="B347" i="28"/>
  <c r="B346" i="28"/>
  <c r="B345" i="28"/>
  <c r="B344" i="28"/>
  <c r="B343" i="28"/>
  <c r="B338" i="28"/>
  <c r="B337" i="28"/>
  <c r="B336" i="28"/>
  <c r="B335" i="28"/>
  <c r="B334" i="28"/>
  <c r="B333" i="28"/>
  <c r="B332" i="28"/>
  <c r="B331" i="28"/>
  <c r="B330" i="28"/>
  <c r="B329" i="28"/>
  <c r="B328" i="28"/>
  <c r="B327" i="28"/>
  <c r="B326" i="28"/>
  <c r="B325" i="28"/>
  <c r="B324" i="28"/>
  <c r="B323" i="28"/>
  <c r="B322" i="28"/>
  <c r="B321" i="28"/>
  <c r="B320" i="28"/>
  <c r="B319" i="28"/>
  <c r="B318" i="28"/>
  <c r="B313" i="28"/>
  <c r="B312" i="28"/>
  <c r="B311" i="28"/>
  <c r="B310" i="28"/>
  <c r="B309" i="28"/>
  <c r="B308" i="28"/>
  <c r="B307" i="28"/>
  <c r="B306" i="28"/>
  <c r="B305" i="28"/>
  <c r="B304" i="28"/>
  <c r="B303" i="28"/>
  <c r="B302" i="28"/>
  <c r="B301" i="28"/>
  <c r="B300" i="28"/>
  <c r="B299" i="28"/>
  <c r="B298" i="28"/>
  <c r="B297" i="28"/>
  <c r="B296" i="28"/>
  <c r="B295" i="28"/>
  <c r="B294" i="28"/>
  <c r="B293" i="28"/>
  <c r="B288" i="28"/>
  <c r="B287" i="28"/>
  <c r="B286" i="28"/>
  <c r="B285" i="28"/>
  <c r="B284" i="28"/>
  <c r="B283" i="28"/>
  <c r="B282" i="28"/>
  <c r="B281" i="28"/>
  <c r="B280" i="28"/>
  <c r="B279" i="28"/>
  <c r="B278" i="28"/>
  <c r="B277" i="28"/>
  <c r="B276" i="28"/>
  <c r="B275" i="28"/>
  <c r="B274" i="28"/>
  <c r="B273" i="28"/>
  <c r="B272" i="28"/>
  <c r="B271" i="28"/>
  <c r="B270" i="28"/>
  <c r="B269" i="28"/>
  <c r="B268" i="28"/>
  <c r="B263" i="28"/>
  <c r="B262" i="28"/>
  <c r="B261" i="28"/>
  <c r="B260" i="28"/>
  <c r="B259" i="28"/>
  <c r="B258" i="28"/>
  <c r="B257" i="28"/>
  <c r="B256" i="28"/>
  <c r="B255" i="28"/>
  <c r="B254" i="28"/>
  <c r="B253" i="28"/>
  <c r="B252" i="28"/>
  <c r="B251" i="28"/>
  <c r="B250" i="28"/>
  <c r="B249" i="28"/>
  <c r="B248" i="28"/>
  <c r="B247" i="28"/>
  <c r="B246" i="28"/>
  <c r="B245" i="28"/>
  <c r="B244" i="28"/>
  <c r="B243" i="28"/>
  <c r="B238" i="28"/>
  <c r="B237" i="28"/>
  <c r="B236" i="28"/>
  <c r="B235" i="28"/>
  <c r="B234" i="28"/>
  <c r="B233" i="28"/>
  <c r="B232" i="28"/>
  <c r="B231" i="28"/>
  <c r="B230" i="28"/>
  <c r="B229" i="28"/>
  <c r="B228" i="28"/>
  <c r="B227" i="28"/>
  <c r="B226" i="28"/>
  <c r="B225" i="28"/>
  <c r="B224" i="28"/>
  <c r="B223" i="28"/>
  <c r="B222" i="28"/>
  <c r="B221" i="28"/>
  <c r="B220" i="28"/>
  <c r="B219" i="28"/>
  <c r="B218" i="28"/>
  <c r="B213" i="28"/>
  <c r="B212" i="28"/>
  <c r="B211" i="28"/>
  <c r="B210" i="28"/>
  <c r="B209" i="28"/>
  <c r="B208" i="28"/>
  <c r="B207" i="28"/>
  <c r="B206" i="28"/>
  <c r="B205" i="28"/>
  <c r="B204" i="28"/>
  <c r="B203" i="28"/>
  <c r="B202" i="28"/>
  <c r="B201" i="28"/>
  <c r="B200" i="28"/>
  <c r="B199" i="28"/>
  <c r="B198" i="28"/>
  <c r="B197" i="28"/>
  <c r="B196" i="28"/>
  <c r="B195" i="28"/>
  <c r="B194" i="28"/>
  <c r="B193" i="28"/>
  <c r="B188" i="28"/>
  <c r="B187" i="28"/>
  <c r="B186" i="28"/>
  <c r="B185" i="28"/>
  <c r="B184" i="28"/>
  <c r="B183" i="28"/>
  <c r="B182" i="28"/>
  <c r="B181" i="28"/>
  <c r="B180" i="28"/>
  <c r="B179" i="28"/>
  <c r="B178" i="28"/>
  <c r="B177" i="28"/>
  <c r="B176" i="28"/>
  <c r="B175" i="28"/>
  <c r="B174" i="28"/>
  <c r="B173" i="28"/>
  <c r="B172" i="28"/>
  <c r="B171" i="28"/>
  <c r="B170" i="28"/>
  <c r="B169" i="28"/>
  <c r="B168" i="28"/>
  <c r="B163" i="28"/>
  <c r="B162" i="28"/>
  <c r="B161" i="28"/>
  <c r="B160" i="28"/>
  <c r="B159" i="28"/>
  <c r="B158" i="28"/>
  <c r="B157" i="28"/>
  <c r="B156" i="28"/>
  <c r="B155" i="28"/>
  <c r="B154" i="28"/>
  <c r="B153" i="28"/>
  <c r="B152" i="28"/>
  <c r="B151" i="28"/>
  <c r="B150" i="28"/>
  <c r="B149" i="28"/>
  <c r="B148" i="28"/>
  <c r="B147" i="28"/>
  <c r="B146" i="28"/>
  <c r="B145" i="28"/>
  <c r="B144" i="28"/>
  <c r="B143" i="28"/>
  <c r="B136" i="28"/>
  <c r="B135" i="28"/>
  <c r="B134" i="28"/>
  <c r="B133" i="28"/>
  <c r="B132" i="28"/>
  <c r="B131" i="28"/>
  <c r="B130" i="28"/>
  <c r="B129" i="28"/>
  <c r="B128" i="28"/>
  <c r="B127" i="28"/>
  <c r="B126" i="28"/>
  <c r="B125" i="28"/>
  <c r="B124" i="28"/>
  <c r="B123" i="28"/>
  <c r="B122" i="28"/>
  <c r="B121" i="28"/>
  <c r="B120" i="28"/>
  <c r="B119" i="28"/>
  <c r="B118" i="28"/>
  <c r="B117" i="28"/>
  <c r="B116" i="28"/>
  <c r="B111" i="28"/>
  <c r="B110" i="28"/>
  <c r="B109" i="28"/>
  <c r="B108" i="28"/>
  <c r="B107" i="28"/>
  <c r="B106" i="28"/>
  <c r="B105" i="28"/>
  <c r="B104" i="28"/>
  <c r="B103" i="28"/>
  <c r="B102" i="28"/>
  <c r="B101" i="28"/>
  <c r="B100" i="28"/>
  <c r="B99" i="28"/>
  <c r="B98" i="28"/>
  <c r="B97" i="28"/>
  <c r="B96" i="28"/>
  <c r="B95" i="28"/>
  <c r="B94" i="28"/>
  <c r="B93" i="28"/>
  <c r="B92" i="28"/>
  <c r="B91" i="28"/>
  <c r="B81" i="28"/>
  <c r="B80" i="28"/>
  <c r="B79" i="28"/>
  <c r="B78" i="28"/>
  <c r="B77" i="28"/>
  <c r="B76" i="28"/>
  <c r="B75" i="28"/>
  <c r="B74" i="28"/>
  <c r="B73" i="28"/>
  <c r="B72" i="28"/>
  <c r="B71" i="28"/>
  <c r="B70" i="28"/>
  <c r="B69" i="28"/>
  <c r="B68" i="28"/>
  <c r="B67" i="28"/>
  <c r="B66" i="28"/>
  <c r="B65" i="28"/>
  <c r="B64" i="28"/>
  <c r="B63" i="28"/>
  <c r="B62" i="28"/>
  <c r="B61" i="28"/>
  <c r="B363" i="27"/>
  <c r="B362" i="27"/>
  <c r="B361" i="27"/>
  <c r="B360" i="27"/>
  <c r="B359" i="27"/>
  <c r="B358" i="27"/>
  <c r="B357" i="27"/>
  <c r="B356" i="27"/>
  <c r="B355" i="27"/>
  <c r="B354" i="27"/>
  <c r="B353" i="27"/>
  <c r="B352" i="27"/>
  <c r="B351" i="27"/>
  <c r="B350" i="27"/>
  <c r="B349" i="27"/>
  <c r="B348" i="27"/>
  <c r="B347" i="27"/>
  <c r="B346" i="27"/>
  <c r="B345" i="27"/>
  <c r="B344" i="27"/>
  <c r="B343" i="27"/>
  <c r="B338" i="27"/>
  <c r="B337" i="27"/>
  <c r="B336" i="27"/>
  <c r="B335" i="27"/>
  <c r="B334" i="27"/>
  <c r="B333" i="27"/>
  <c r="B332" i="27"/>
  <c r="B331" i="27"/>
  <c r="B330" i="27"/>
  <c r="B329" i="27"/>
  <c r="B328" i="27"/>
  <c r="B327" i="27"/>
  <c r="B326" i="27"/>
  <c r="B325" i="27"/>
  <c r="B324" i="27"/>
  <c r="B323" i="27"/>
  <c r="B322" i="27"/>
  <c r="B321" i="27"/>
  <c r="B320" i="27"/>
  <c r="B319" i="27"/>
  <c r="B318" i="27"/>
  <c r="B313" i="27"/>
  <c r="B312" i="27"/>
  <c r="B311" i="27"/>
  <c r="B310" i="27"/>
  <c r="B309" i="27"/>
  <c r="B308" i="27"/>
  <c r="B307" i="27"/>
  <c r="B306" i="27"/>
  <c r="B305" i="27"/>
  <c r="B304" i="27"/>
  <c r="B303" i="27"/>
  <c r="B302" i="27"/>
  <c r="B301" i="27"/>
  <c r="B300" i="27"/>
  <c r="B299" i="27"/>
  <c r="B298" i="27"/>
  <c r="B297" i="27"/>
  <c r="B296" i="27"/>
  <c r="B295" i="27"/>
  <c r="B294" i="27"/>
  <c r="B293" i="27"/>
  <c r="B288" i="27"/>
  <c r="B287" i="27"/>
  <c r="B286" i="27"/>
  <c r="B285" i="27"/>
  <c r="B284" i="27"/>
  <c r="B283" i="27"/>
  <c r="B282" i="27"/>
  <c r="B281" i="27"/>
  <c r="B280" i="27"/>
  <c r="B279" i="27"/>
  <c r="B278" i="27"/>
  <c r="B277" i="27"/>
  <c r="B276" i="27"/>
  <c r="B275" i="27"/>
  <c r="B274" i="27"/>
  <c r="B273" i="27"/>
  <c r="B272" i="27"/>
  <c r="B271" i="27"/>
  <c r="B270" i="27"/>
  <c r="B269" i="27"/>
  <c r="B268" i="27"/>
  <c r="B263" i="27"/>
  <c r="B262" i="27"/>
  <c r="B261" i="27"/>
  <c r="B260" i="27"/>
  <c r="B259" i="27"/>
  <c r="B258" i="27"/>
  <c r="B257" i="27"/>
  <c r="B256" i="27"/>
  <c r="B255" i="27"/>
  <c r="B254" i="27"/>
  <c r="B253" i="27"/>
  <c r="B252" i="27"/>
  <c r="B251" i="27"/>
  <c r="B250" i="27"/>
  <c r="B249" i="27"/>
  <c r="B248" i="27"/>
  <c r="B247" i="27"/>
  <c r="B246" i="27"/>
  <c r="B245" i="27"/>
  <c r="B244" i="27"/>
  <c r="B243" i="27"/>
  <c r="B238" i="27"/>
  <c r="B237" i="27"/>
  <c r="B236" i="27"/>
  <c r="B235" i="27"/>
  <c r="B234" i="27"/>
  <c r="B233" i="27"/>
  <c r="B232" i="27"/>
  <c r="B231" i="27"/>
  <c r="B230" i="27"/>
  <c r="B229" i="27"/>
  <c r="B228" i="27"/>
  <c r="B227" i="27"/>
  <c r="B226" i="27"/>
  <c r="B225" i="27"/>
  <c r="B224" i="27"/>
  <c r="B223" i="27"/>
  <c r="B222" i="27"/>
  <c r="B221" i="27"/>
  <c r="B220" i="27"/>
  <c r="B219" i="27"/>
  <c r="B218" i="27"/>
  <c r="B213" i="27"/>
  <c r="B212" i="27"/>
  <c r="B211" i="27"/>
  <c r="B210" i="27"/>
  <c r="B209" i="27"/>
  <c r="B208" i="27"/>
  <c r="B207" i="27"/>
  <c r="B206" i="27"/>
  <c r="B205" i="27"/>
  <c r="B204" i="27"/>
  <c r="B203" i="27"/>
  <c r="B202" i="27"/>
  <c r="B201" i="27"/>
  <c r="B200" i="27"/>
  <c r="B199" i="27"/>
  <c r="B198" i="27"/>
  <c r="B197" i="27"/>
  <c r="B196" i="27"/>
  <c r="B195" i="27"/>
  <c r="B194" i="27"/>
  <c r="B193" i="27"/>
  <c r="B188" i="27"/>
  <c r="B187" i="27"/>
  <c r="B186" i="27"/>
  <c r="B185" i="27"/>
  <c r="B184" i="27"/>
  <c r="B183" i="27"/>
  <c r="B182" i="27"/>
  <c r="B181" i="27"/>
  <c r="B180" i="27"/>
  <c r="B179" i="27"/>
  <c r="B178" i="27"/>
  <c r="B177" i="27"/>
  <c r="B176" i="27"/>
  <c r="B175" i="27"/>
  <c r="B174" i="27"/>
  <c r="B173" i="27"/>
  <c r="B172" i="27"/>
  <c r="B171" i="27"/>
  <c r="B170" i="27"/>
  <c r="B169" i="27"/>
  <c r="B168" i="27"/>
  <c r="B163" i="27"/>
  <c r="B162" i="27"/>
  <c r="B161" i="27"/>
  <c r="B160" i="27"/>
  <c r="B159" i="27"/>
  <c r="B158" i="27"/>
  <c r="B157" i="27"/>
  <c r="B156" i="27"/>
  <c r="B155" i="27"/>
  <c r="B154" i="27"/>
  <c r="B153" i="27"/>
  <c r="B152" i="27"/>
  <c r="B151" i="27"/>
  <c r="B150" i="27"/>
  <c r="B149" i="27"/>
  <c r="B148" i="27"/>
  <c r="B147" i="27"/>
  <c r="B146" i="27"/>
  <c r="B145" i="27"/>
  <c r="B144" i="27"/>
  <c r="B143" i="27"/>
  <c r="B136" i="27"/>
  <c r="B135" i="27"/>
  <c r="B134" i="27"/>
  <c r="B133" i="27"/>
  <c r="B132" i="27"/>
  <c r="B131" i="27"/>
  <c r="B130" i="27"/>
  <c r="B129" i="27"/>
  <c r="B128" i="27"/>
  <c r="B127" i="27"/>
  <c r="B126" i="27"/>
  <c r="B125" i="27"/>
  <c r="B124" i="27"/>
  <c r="B123" i="27"/>
  <c r="B122" i="27"/>
  <c r="B121" i="27"/>
  <c r="B120" i="27"/>
  <c r="B119" i="27"/>
  <c r="B118" i="27"/>
  <c r="B117" i="27"/>
  <c r="B116" i="27"/>
  <c r="B111" i="27"/>
  <c r="B110" i="27"/>
  <c r="B109" i="27"/>
  <c r="B108" i="27"/>
  <c r="B107" i="27"/>
  <c r="B106" i="27"/>
  <c r="B105" i="27"/>
  <c r="B104" i="27"/>
  <c r="B103" i="27"/>
  <c r="B102" i="27"/>
  <c r="B101" i="27"/>
  <c r="B100" i="27"/>
  <c r="B99" i="27"/>
  <c r="B98" i="27"/>
  <c r="B97" i="27"/>
  <c r="B96" i="27"/>
  <c r="B95" i="27"/>
  <c r="B94" i="27"/>
  <c r="B93" i="27"/>
  <c r="B92" i="27"/>
  <c r="B91" i="27"/>
  <c r="B81" i="27"/>
  <c r="B80" i="27"/>
  <c r="B79" i="27"/>
  <c r="B78" i="27"/>
  <c r="B77" i="27"/>
  <c r="B76" i="27"/>
  <c r="B75" i="27"/>
  <c r="B74" i="27"/>
  <c r="B73" i="27"/>
  <c r="B72" i="27"/>
  <c r="B71" i="27"/>
  <c r="B70" i="27"/>
  <c r="B69" i="27"/>
  <c r="B68" i="27"/>
  <c r="B67" i="27"/>
  <c r="B66" i="27"/>
  <c r="B65" i="27"/>
  <c r="B64" i="27"/>
  <c r="B63" i="27"/>
  <c r="B62" i="27"/>
  <c r="B61" i="27"/>
  <c r="B363" i="26"/>
  <c r="B362" i="26"/>
  <c r="B361" i="26"/>
  <c r="B360" i="26"/>
  <c r="B359" i="26"/>
  <c r="B358" i="26"/>
  <c r="B357" i="26"/>
  <c r="B356" i="26"/>
  <c r="B355" i="26"/>
  <c r="B354" i="26"/>
  <c r="B353" i="26"/>
  <c r="B352" i="26"/>
  <c r="B351" i="26"/>
  <c r="B350" i="26"/>
  <c r="B349" i="26"/>
  <c r="B348" i="26"/>
  <c r="B347" i="26"/>
  <c r="B346" i="26"/>
  <c r="B345" i="26"/>
  <c r="B344" i="26"/>
  <c r="B343" i="26"/>
  <c r="B338" i="26"/>
  <c r="B337" i="26"/>
  <c r="B336" i="26"/>
  <c r="B335" i="26"/>
  <c r="B334" i="26"/>
  <c r="B333" i="26"/>
  <c r="B332" i="26"/>
  <c r="B331" i="26"/>
  <c r="B330" i="26"/>
  <c r="B329" i="26"/>
  <c r="B328" i="26"/>
  <c r="B327" i="26"/>
  <c r="B326" i="26"/>
  <c r="B325" i="26"/>
  <c r="B324" i="26"/>
  <c r="B323" i="26"/>
  <c r="B322" i="26"/>
  <c r="B321" i="26"/>
  <c r="B320" i="26"/>
  <c r="B319" i="26"/>
  <c r="B318" i="26"/>
  <c r="B313" i="26"/>
  <c r="B312" i="26"/>
  <c r="B311" i="26"/>
  <c r="B310" i="26"/>
  <c r="B309" i="26"/>
  <c r="B308" i="26"/>
  <c r="B307" i="26"/>
  <c r="B306" i="26"/>
  <c r="B305" i="26"/>
  <c r="B304" i="26"/>
  <c r="B303" i="26"/>
  <c r="B302" i="26"/>
  <c r="B301" i="26"/>
  <c r="B300" i="26"/>
  <c r="B299" i="26"/>
  <c r="B298" i="26"/>
  <c r="B297" i="26"/>
  <c r="B296" i="26"/>
  <c r="B295" i="26"/>
  <c r="B294" i="26"/>
  <c r="B293" i="26"/>
  <c r="B288" i="26"/>
  <c r="B287" i="26"/>
  <c r="B286" i="26"/>
  <c r="B285" i="26"/>
  <c r="B284" i="26"/>
  <c r="B283" i="26"/>
  <c r="B282" i="26"/>
  <c r="B281" i="26"/>
  <c r="B280" i="26"/>
  <c r="B279" i="26"/>
  <c r="B278" i="26"/>
  <c r="B277" i="26"/>
  <c r="B276" i="26"/>
  <c r="B275" i="26"/>
  <c r="B274" i="26"/>
  <c r="B273" i="26"/>
  <c r="B272" i="26"/>
  <c r="B271" i="26"/>
  <c r="B270" i="26"/>
  <c r="B269" i="26"/>
  <c r="B268" i="26"/>
  <c r="B263" i="26"/>
  <c r="B262" i="26"/>
  <c r="B261" i="26"/>
  <c r="B260" i="26"/>
  <c r="B259" i="26"/>
  <c r="B258" i="26"/>
  <c r="B257" i="26"/>
  <c r="B256" i="26"/>
  <c r="B255" i="26"/>
  <c r="B254" i="26"/>
  <c r="B253" i="26"/>
  <c r="B252" i="26"/>
  <c r="B251" i="26"/>
  <c r="B250" i="26"/>
  <c r="B249" i="26"/>
  <c r="B248" i="26"/>
  <c r="B247" i="26"/>
  <c r="B246" i="26"/>
  <c r="B245" i="26"/>
  <c r="B244" i="26"/>
  <c r="B243" i="26"/>
  <c r="B238" i="26"/>
  <c r="B237" i="26"/>
  <c r="B236" i="26"/>
  <c r="B235" i="26"/>
  <c r="B234" i="26"/>
  <c r="B233" i="26"/>
  <c r="B232" i="26"/>
  <c r="B231" i="26"/>
  <c r="B230" i="26"/>
  <c r="B229" i="26"/>
  <c r="B228" i="26"/>
  <c r="B227" i="26"/>
  <c r="B226" i="26"/>
  <c r="B225" i="26"/>
  <c r="B224" i="26"/>
  <c r="B223" i="26"/>
  <c r="B222" i="26"/>
  <c r="B221" i="26"/>
  <c r="B220" i="26"/>
  <c r="B219" i="26"/>
  <c r="B218" i="26"/>
  <c r="B213" i="26"/>
  <c r="B212" i="26"/>
  <c r="B211" i="26"/>
  <c r="B210" i="26"/>
  <c r="B209" i="26"/>
  <c r="B208" i="26"/>
  <c r="B207" i="26"/>
  <c r="B206" i="26"/>
  <c r="B205" i="26"/>
  <c r="B204" i="26"/>
  <c r="B203" i="26"/>
  <c r="B202" i="26"/>
  <c r="B201" i="26"/>
  <c r="B200" i="26"/>
  <c r="B199" i="26"/>
  <c r="B198" i="26"/>
  <c r="B197" i="26"/>
  <c r="B196" i="26"/>
  <c r="B195" i="26"/>
  <c r="B194" i="26"/>
  <c r="B193" i="26"/>
  <c r="B188" i="26"/>
  <c r="B187" i="26"/>
  <c r="B186" i="26"/>
  <c r="B185" i="26"/>
  <c r="B184" i="26"/>
  <c r="B183" i="26"/>
  <c r="B182" i="26"/>
  <c r="B181" i="26"/>
  <c r="B180" i="26"/>
  <c r="B179" i="26"/>
  <c r="B178" i="26"/>
  <c r="B177" i="26"/>
  <c r="B176" i="26"/>
  <c r="B175" i="26"/>
  <c r="B174" i="26"/>
  <c r="B173" i="26"/>
  <c r="B172" i="26"/>
  <c r="B171" i="26"/>
  <c r="B170" i="26"/>
  <c r="B169" i="26"/>
  <c r="B168" i="26"/>
  <c r="B163" i="26"/>
  <c r="B162" i="26"/>
  <c r="B161" i="26"/>
  <c r="B160" i="26"/>
  <c r="B159" i="26"/>
  <c r="B158" i="26"/>
  <c r="B157" i="26"/>
  <c r="B156" i="26"/>
  <c r="B155" i="26"/>
  <c r="B154" i="26"/>
  <c r="B153" i="26"/>
  <c r="B152" i="26"/>
  <c r="B151" i="26"/>
  <c r="B150" i="26"/>
  <c r="B149" i="26"/>
  <c r="B148" i="26"/>
  <c r="B147" i="26"/>
  <c r="B146" i="26"/>
  <c r="B145" i="26"/>
  <c r="B144" i="26"/>
  <c r="B143" i="26"/>
  <c r="B136" i="26"/>
  <c r="B135" i="26"/>
  <c r="B134" i="26"/>
  <c r="B133" i="26"/>
  <c r="B132" i="26"/>
  <c r="B131" i="26"/>
  <c r="B130" i="26"/>
  <c r="B129" i="26"/>
  <c r="B128" i="26"/>
  <c r="B127" i="26"/>
  <c r="B126" i="26"/>
  <c r="B125" i="26"/>
  <c r="B124" i="26"/>
  <c r="B123" i="26"/>
  <c r="B122" i="26"/>
  <c r="B121" i="26"/>
  <c r="B120" i="26"/>
  <c r="B119" i="26"/>
  <c r="B118" i="26"/>
  <c r="B117" i="26"/>
  <c r="B116" i="26"/>
  <c r="B111" i="26"/>
  <c r="B110" i="26"/>
  <c r="B109" i="26"/>
  <c r="B108" i="26"/>
  <c r="B107" i="26"/>
  <c r="B106" i="26"/>
  <c r="B105" i="26"/>
  <c r="B104" i="26"/>
  <c r="B103" i="26"/>
  <c r="B102" i="26"/>
  <c r="B101" i="26"/>
  <c r="B100" i="26"/>
  <c r="B99" i="26"/>
  <c r="B98" i="26"/>
  <c r="B97" i="26"/>
  <c r="B96" i="26"/>
  <c r="B95" i="26"/>
  <c r="B94" i="26"/>
  <c r="B93" i="26"/>
  <c r="B92" i="26"/>
  <c r="B91" i="26"/>
  <c r="B81" i="26"/>
  <c r="B80" i="26"/>
  <c r="B79" i="26"/>
  <c r="B78" i="26"/>
  <c r="B77" i="26"/>
  <c r="B76" i="26"/>
  <c r="B75" i="26"/>
  <c r="B74" i="26"/>
  <c r="B73" i="26"/>
  <c r="B72" i="26"/>
  <c r="B71" i="26"/>
  <c r="B70" i="26"/>
  <c r="B69" i="26"/>
  <c r="B68" i="26"/>
  <c r="B67" i="26"/>
  <c r="B66" i="26"/>
  <c r="B65" i="26"/>
  <c r="B64" i="26"/>
  <c r="B63" i="26"/>
  <c r="B62" i="26"/>
  <c r="B61" i="26"/>
  <c r="B363" i="25"/>
  <c r="B362" i="25"/>
  <c r="B361" i="25"/>
  <c r="B360" i="25"/>
  <c r="B359" i="25"/>
  <c r="B358" i="25"/>
  <c r="B357" i="25"/>
  <c r="B356" i="25"/>
  <c r="B355" i="25"/>
  <c r="B354" i="25"/>
  <c r="B353" i="25"/>
  <c r="B352" i="25"/>
  <c r="B351" i="25"/>
  <c r="B350" i="25"/>
  <c r="B349" i="25"/>
  <c r="B348" i="25"/>
  <c r="B347" i="25"/>
  <c r="B346" i="25"/>
  <c r="B345" i="25"/>
  <c r="B344" i="25"/>
  <c r="B343" i="25"/>
  <c r="B338" i="25"/>
  <c r="B337" i="25"/>
  <c r="B336" i="25"/>
  <c r="B335" i="25"/>
  <c r="B334" i="25"/>
  <c r="B333" i="25"/>
  <c r="B332" i="25"/>
  <c r="B331" i="25"/>
  <c r="B330" i="25"/>
  <c r="B329" i="25"/>
  <c r="B328" i="25"/>
  <c r="B327" i="25"/>
  <c r="B326" i="25"/>
  <c r="B325" i="25"/>
  <c r="B324" i="25"/>
  <c r="B323" i="25"/>
  <c r="B322" i="25"/>
  <c r="B321" i="25"/>
  <c r="B320" i="25"/>
  <c r="B319" i="25"/>
  <c r="B318" i="25"/>
  <c r="B313" i="25"/>
  <c r="B312" i="25"/>
  <c r="B311" i="25"/>
  <c r="B310" i="25"/>
  <c r="B309" i="25"/>
  <c r="B308" i="25"/>
  <c r="B307" i="25"/>
  <c r="B306" i="25"/>
  <c r="B305" i="25"/>
  <c r="B304" i="25"/>
  <c r="B303" i="25"/>
  <c r="B302" i="25"/>
  <c r="B301" i="25"/>
  <c r="B300" i="25"/>
  <c r="B299" i="25"/>
  <c r="B298" i="25"/>
  <c r="B297" i="25"/>
  <c r="B296" i="25"/>
  <c r="B295" i="25"/>
  <c r="B294" i="25"/>
  <c r="B293" i="25"/>
  <c r="B288" i="25"/>
  <c r="B287" i="25"/>
  <c r="B286" i="25"/>
  <c r="B285" i="25"/>
  <c r="B284" i="25"/>
  <c r="B283" i="25"/>
  <c r="B282" i="25"/>
  <c r="B281" i="25"/>
  <c r="B280" i="25"/>
  <c r="B279" i="25"/>
  <c r="B278" i="25"/>
  <c r="B277" i="25"/>
  <c r="B276" i="25"/>
  <c r="B275" i="25"/>
  <c r="B274" i="25"/>
  <c r="B273" i="25"/>
  <c r="B272" i="25"/>
  <c r="B271" i="25"/>
  <c r="B270" i="25"/>
  <c r="B269" i="25"/>
  <c r="B268" i="25"/>
  <c r="B263" i="25"/>
  <c r="B262" i="25"/>
  <c r="B261" i="25"/>
  <c r="B260" i="25"/>
  <c r="B259" i="25"/>
  <c r="B258" i="25"/>
  <c r="B257" i="25"/>
  <c r="B256" i="25"/>
  <c r="B255" i="25"/>
  <c r="B254" i="25"/>
  <c r="B253" i="25"/>
  <c r="B252" i="25"/>
  <c r="B251" i="25"/>
  <c r="B250" i="25"/>
  <c r="B249" i="25"/>
  <c r="B248" i="25"/>
  <c r="B247" i="25"/>
  <c r="B246" i="25"/>
  <c r="B245" i="25"/>
  <c r="B244" i="25"/>
  <c r="B243" i="25"/>
  <c r="B238" i="25"/>
  <c r="B237" i="25"/>
  <c r="B236" i="25"/>
  <c r="B235" i="25"/>
  <c r="B234" i="25"/>
  <c r="B233" i="25"/>
  <c r="B232" i="25"/>
  <c r="B231" i="25"/>
  <c r="B230" i="25"/>
  <c r="B229" i="25"/>
  <c r="B228" i="25"/>
  <c r="B227" i="25"/>
  <c r="B226" i="25"/>
  <c r="B225" i="25"/>
  <c r="B224" i="25"/>
  <c r="B223" i="25"/>
  <c r="B222" i="25"/>
  <c r="B221" i="25"/>
  <c r="B220" i="25"/>
  <c r="B219" i="25"/>
  <c r="B218" i="25"/>
  <c r="B213" i="25"/>
  <c r="B212" i="25"/>
  <c r="B211" i="25"/>
  <c r="B210" i="25"/>
  <c r="B209" i="25"/>
  <c r="B208" i="25"/>
  <c r="B207" i="25"/>
  <c r="B206" i="25"/>
  <c r="B205" i="25"/>
  <c r="B204" i="25"/>
  <c r="B203" i="25"/>
  <c r="B202" i="25"/>
  <c r="B201" i="25"/>
  <c r="B200" i="25"/>
  <c r="B199" i="25"/>
  <c r="B198" i="25"/>
  <c r="B197" i="25"/>
  <c r="B196" i="25"/>
  <c r="B195" i="25"/>
  <c r="B194" i="25"/>
  <c r="B193" i="25"/>
  <c r="B188" i="25"/>
  <c r="B187" i="25"/>
  <c r="B186" i="25"/>
  <c r="B185" i="25"/>
  <c r="B184" i="25"/>
  <c r="B183" i="25"/>
  <c r="B182" i="25"/>
  <c r="B181" i="25"/>
  <c r="B180" i="25"/>
  <c r="B179" i="25"/>
  <c r="B178" i="25"/>
  <c r="B177" i="25"/>
  <c r="B176" i="25"/>
  <c r="B175" i="25"/>
  <c r="B174" i="25"/>
  <c r="B173" i="25"/>
  <c r="B172" i="25"/>
  <c r="B171" i="25"/>
  <c r="B170" i="25"/>
  <c r="B169" i="25"/>
  <c r="B168" i="25"/>
  <c r="B163" i="25"/>
  <c r="B162" i="25"/>
  <c r="B161" i="25"/>
  <c r="B160" i="25"/>
  <c r="B159" i="25"/>
  <c r="B158" i="25"/>
  <c r="B157" i="25"/>
  <c r="B156" i="25"/>
  <c r="B155" i="25"/>
  <c r="B154" i="25"/>
  <c r="B153" i="25"/>
  <c r="B152" i="25"/>
  <c r="B151" i="25"/>
  <c r="B150" i="25"/>
  <c r="B149" i="25"/>
  <c r="B148" i="25"/>
  <c r="B147" i="25"/>
  <c r="B146" i="25"/>
  <c r="B145" i="25"/>
  <c r="B144" i="25"/>
  <c r="B143" i="25"/>
  <c r="I140" i="25"/>
  <c r="B136" i="25"/>
  <c r="B135" i="25"/>
  <c r="B134" i="25"/>
  <c r="B133" i="25"/>
  <c r="B132" i="25"/>
  <c r="B131" i="25"/>
  <c r="B130" i="25"/>
  <c r="B129" i="25"/>
  <c r="B128" i="25"/>
  <c r="B127" i="25"/>
  <c r="B126" i="25"/>
  <c r="B125" i="25"/>
  <c r="B124" i="25"/>
  <c r="B123" i="25"/>
  <c r="B122" i="25"/>
  <c r="B121" i="25"/>
  <c r="B120" i="25"/>
  <c r="B119" i="25"/>
  <c r="B118" i="25"/>
  <c r="B117" i="25"/>
  <c r="B116" i="25"/>
  <c r="B111" i="25"/>
  <c r="B110" i="25"/>
  <c r="B109" i="25"/>
  <c r="B108" i="25"/>
  <c r="B107" i="25"/>
  <c r="B106" i="25"/>
  <c r="B105" i="25"/>
  <c r="B104" i="25"/>
  <c r="B103" i="25"/>
  <c r="B102" i="25"/>
  <c r="B101" i="25"/>
  <c r="B100" i="25"/>
  <c r="B99" i="25"/>
  <c r="B98" i="25"/>
  <c r="B97" i="25"/>
  <c r="B96" i="25"/>
  <c r="B95" i="25"/>
  <c r="B94" i="25"/>
  <c r="B93" i="25"/>
  <c r="B92" i="25"/>
  <c r="B91" i="25"/>
  <c r="B81" i="25"/>
  <c r="B80" i="25"/>
  <c r="B79" i="25"/>
  <c r="B78" i="25"/>
  <c r="B77" i="25"/>
  <c r="B76" i="25"/>
  <c r="B75" i="25"/>
  <c r="B74" i="25"/>
  <c r="B73" i="25"/>
  <c r="B72" i="25"/>
  <c r="B71" i="25"/>
  <c r="B70" i="25"/>
  <c r="B69" i="25"/>
  <c r="B68" i="25"/>
  <c r="B67" i="25"/>
  <c r="B66" i="25"/>
  <c r="B65" i="25"/>
  <c r="B64" i="25"/>
  <c r="B63" i="25"/>
  <c r="B62" i="25"/>
  <c r="B61" i="25"/>
  <c r="B363" i="24"/>
  <c r="B362" i="24"/>
  <c r="B361" i="24"/>
  <c r="B360" i="24"/>
  <c r="B359" i="24"/>
  <c r="B358" i="24"/>
  <c r="B357" i="24"/>
  <c r="B356" i="24"/>
  <c r="B355" i="24"/>
  <c r="B354" i="24"/>
  <c r="B353" i="24"/>
  <c r="B352" i="24"/>
  <c r="B351" i="24"/>
  <c r="B350" i="24"/>
  <c r="B349" i="24"/>
  <c r="B348" i="24"/>
  <c r="B347" i="24"/>
  <c r="B346" i="24"/>
  <c r="B345" i="24"/>
  <c r="B344" i="24"/>
  <c r="B343" i="24"/>
  <c r="B338" i="24"/>
  <c r="B337" i="24"/>
  <c r="B336" i="24"/>
  <c r="B335" i="24"/>
  <c r="B334" i="24"/>
  <c r="B333" i="24"/>
  <c r="B332" i="24"/>
  <c r="B331" i="24"/>
  <c r="B330" i="24"/>
  <c r="B329" i="24"/>
  <c r="B328" i="24"/>
  <c r="B327" i="24"/>
  <c r="B326" i="24"/>
  <c r="B325" i="24"/>
  <c r="B324" i="24"/>
  <c r="B323" i="24"/>
  <c r="B322" i="24"/>
  <c r="B321" i="24"/>
  <c r="B320" i="24"/>
  <c r="B319" i="24"/>
  <c r="B318" i="24"/>
  <c r="B313" i="24"/>
  <c r="B312" i="24"/>
  <c r="B311" i="24"/>
  <c r="B310" i="24"/>
  <c r="B309" i="24"/>
  <c r="B308" i="24"/>
  <c r="B307" i="24"/>
  <c r="B306" i="24"/>
  <c r="B305" i="24"/>
  <c r="B304" i="24"/>
  <c r="B303" i="24"/>
  <c r="B302" i="24"/>
  <c r="B301" i="24"/>
  <c r="B300" i="24"/>
  <c r="B299" i="24"/>
  <c r="B298" i="24"/>
  <c r="B297" i="24"/>
  <c r="B296" i="24"/>
  <c r="B295" i="24"/>
  <c r="B294" i="24"/>
  <c r="B293" i="24"/>
  <c r="B288" i="24"/>
  <c r="B287" i="24"/>
  <c r="B286" i="24"/>
  <c r="B285" i="24"/>
  <c r="B284" i="24"/>
  <c r="B283" i="24"/>
  <c r="B282" i="24"/>
  <c r="B281" i="24"/>
  <c r="B280" i="24"/>
  <c r="B279" i="24"/>
  <c r="B278" i="24"/>
  <c r="B277" i="24"/>
  <c r="B276" i="24"/>
  <c r="B275" i="24"/>
  <c r="B274" i="24"/>
  <c r="B273" i="24"/>
  <c r="B272" i="24"/>
  <c r="B271" i="24"/>
  <c r="B270" i="24"/>
  <c r="B269" i="24"/>
  <c r="B268" i="24"/>
  <c r="B263" i="24"/>
  <c r="B262" i="24"/>
  <c r="B261" i="24"/>
  <c r="B260" i="24"/>
  <c r="B259" i="24"/>
  <c r="B258" i="24"/>
  <c r="B257" i="24"/>
  <c r="B256" i="24"/>
  <c r="B255" i="24"/>
  <c r="B254" i="24"/>
  <c r="B253" i="24"/>
  <c r="B252" i="24"/>
  <c r="B251" i="24"/>
  <c r="B250" i="24"/>
  <c r="B249" i="24"/>
  <c r="B248" i="24"/>
  <c r="B247" i="24"/>
  <c r="B246" i="24"/>
  <c r="B245" i="24"/>
  <c r="B244" i="24"/>
  <c r="B243" i="24"/>
  <c r="B238" i="24"/>
  <c r="B237" i="24"/>
  <c r="B236" i="24"/>
  <c r="B235" i="24"/>
  <c r="B234" i="24"/>
  <c r="B233" i="24"/>
  <c r="B232" i="24"/>
  <c r="B231" i="24"/>
  <c r="B230" i="24"/>
  <c r="B229" i="24"/>
  <c r="B228" i="24"/>
  <c r="B227" i="24"/>
  <c r="B226" i="24"/>
  <c r="B225" i="24"/>
  <c r="B224" i="24"/>
  <c r="B223" i="24"/>
  <c r="B222" i="24"/>
  <c r="B221" i="24"/>
  <c r="B220" i="24"/>
  <c r="B219" i="24"/>
  <c r="B218" i="24"/>
  <c r="B213" i="24"/>
  <c r="B212" i="24"/>
  <c r="B211" i="24"/>
  <c r="B210" i="24"/>
  <c r="B209" i="24"/>
  <c r="B208" i="24"/>
  <c r="B207" i="24"/>
  <c r="B206" i="24"/>
  <c r="B205" i="24"/>
  <c r="B204" i="24"/>
  <c r="B203" i="24"/>
  <c r="B202" i="24"/>
  <c r="B201" i="24"/>
  <c r="B200" i="24"/>
  <c r="B199" i="24"/>
  <c r="B198" i="24"/>
  <c r="B197" i="24"/>
  <c r="B196" i="24"/>
  <c r="B195" i="24"/>
  <c r="B194" i="24"/>
  <c r="B193" i="24"/>
  <c r="B188" i="24"/>
  <c r="B187" i="24"/>
  <c r="B186" i="24"/>
  <c r="B185" i="24"/>
  <c r="B184" i="24"/>
  <c r="B183" i="24"/>
  <c r="B182" i="24"/>
  <c r="B181" i="24"/>
  <c r="B180" i="24"/>
  <c r="B179" i="24"/>
  <c r="B178" i="24"/>
  <c r="B177" i="24"/>
  <c r="B176" i="24"/>
  <c r="B175" i="24"/>
  <c r="B174" i="24"/>
  <c r="B173" i="24"/>
  <c r="B172" i="24"/>
  <c r="B171" i="24"/>
  <c r="B170" i="24"/>
  <c r="B169" i="24"/>
  <c r="B168" i="24"/>
  <c r="B163" i="24"/>
  <c r="B162" i="24"/>
  <c r="B161" i="24"/>
  <c r="B160" i="24"/>
  <c r="B159" i="24"/>
  <c r="B158" i="24"/>
  <c r="B157" i="24"/>
  <c r="B156" i="24"/>
  <c r="B155" i="24"/>
  <c r="B154" i="24"/>
  <c r="B153" i="24"/>
  <c r="B152" i="24"/>
  <c r="B151" i="24"/>
  <c r="B150" i="24"/>
  <c r="B149" i="24"/>
  <c r="B148" i="24"/>
  <c r="B147" i="24"/>
  <c r="B146" i="24"/>
  <c r="B145" i="24"/>
  <c r="B144" i="24"/>
  <c r="B143" i="24"/>
  <c r="B136" i="24"/>
  <c r="B135" i="24"/>
  <c r="B134" i="24"/>
  <c r="B133" i="24"/>
  <c r="B132" i="24"/>
  <c r="B131" i="24"/>
  <c r="B130" i="24"/>
  <c r="B129" i="24"/>
  <c r="B128" i="24"/>
  <c r="B127" i="24"/>
  <c r="B126" i="24"/>
  <c r="B125" i="24"/>
  <c r="B124" i="24"/>
  <c r="B123" i="24"/>
  <c r="B122" i="24"/>
  <c r="B121" i="24"/>
  <c r="B120" i="24"/>
  <c r="B119" i="24"/>
  <c r="B118" i="24"/>
  <c r="B117" i="24"/>
  <c r="B116" i="24"/>
  <c r="B111" i="24"/>
  <c r="B110" i="24"/>
  <c r="B109" i="24"/>
  <c r="B108" i="24"/>
  <c r="B107" i="24"/>
  <c r="B106" i="24"/>
  <c r="B105" i="24"/>
  <c r="B104" i="24"/>
  <c r="B103" i="24"/>
  <c r="B102" i="24"/>
  <c r="B101" i="24"/>
  <c r="B100" i="24"/>
  <c r="B99" i="24"/>
  <c r="B98" i="24"/>
  <c r="B97" i="24"/>
  <c r="B96" i="24"/>
  <c r="B95" i="24"/>
  <c r="B94" i="24"/>
  <c r="B93" i="24"/>
  <c r="B92" i="24"/>
  <c r="B91" i="24"/>
  <c r="B81" i="24"/>
  <c r="B80" i="24"/>
  <c r="B79" i="24"/>
  <c r="B78" i="24"/>
  <c r="B77" i="24"/>
  <c r="B76" i="24"/>
  <c r="B75" i="24"/>
  <c r="B74" i="24"/>
  <c r="B73" i="24"/>
  <c r="B72" i="24"/>
  <c r="B71" i="24"/>
  <c r="B70" i="24"/>
  <c r="B69" i="24"/>
  <c r="B68" i="24"/>
  <c r="B67" i="24"/>
  <c r="B66" i="24"/>
  <c r="B65" i="24"/>
  <c r="B64" i="24"/>
  <c r="B63" i="24"/>
  <c r="B62" i="24"/>
  <c r="B61" i="24"/>
  <c r="B363" i="23"/>
  <c r="B362" i="23"/>
  <c r="B361" i="23"/>
  <c r="B360" i="23"/>
  <c r="B359" i="23"/>
  <c r="B358" i="23"/>
  <c r="B357" i="23"/>
  <c r="B356" i="23"/>
  <c r="B355" i="23"/>
  <c r="B354" i="23"/>
  <c r="B353" i="23"/>
  <c r="B352" i="23"/>
  <c r="B351" i="23"/>
  <c r="B350" i="23"/>
  <c r="B349" i="23"/>
  <c r="B348" i="23"/>
  <c r="B347" i="23"/>
  <c r="B346" i="23"/>
  <c r="B345" i="23"/>
  <c r="B344" i="23"/>
  <c r="B343" i="23"/>
  <c r="B338" i="23"/>
  <c r="B337" i="23"/>
  <c r="B336" i="23"/>
  <c r="B335" i="23"/>
  <c r="B334" i="23"/>
  <c r="B333" i="23"/>
  <c r="B332" i="23"/>
  <c r="B331" i="23"/>
  <c r="B330" i="23"/>
  <c r="B329" i="23"/>
  <c r="B328" i="23"/>
  <c r="B327" i="23"/>
  <c r="B326" i="23"/>
  <c r="B325" i="23"/>
  <c r="B324" i="23"/>
  <c r="B323" i="23"/>
  <c r="B322" i="23"/>
  <c r="B321" i="23"/>
  <c r="B320" i="23"/>
  <c r="B319" i="23"/>
  <c r="B318" i="23"/>
  <c r="B313" i="23"/>
  <c r="B312" i="23"/>
  <c r="B311" i="23"/>
  <c r="B310" i="23"/>
  <c r="B309" i="23"/>
  <c r="B308" i="23"/>
  <c r="B307" i="23"/>
  <c r="B306" i="23"/>
  <c r="B305" i="23"/>
  <c r="B304" i="23"/>
  <c r="B303" i="23"/>
  <c r="B302" i="23"/>
  <c r="B301" i="23"/>
  <c r="B300" i="23"/>
  <c r="B299" i="23"/>
  <c r="B298" i="23"/>
  <c r="B297" i="23"/>
  <c r="B296" i="23"/>
  <c r="B295" i="23"/>
  <c r="B294" i="23"/>
  <c r="B293" i="23"/>
  <c r="B288" i="23"/>
  <c r="B287" i="23"/>
  <c r="B286" i="23"/>
  <c r="B285" i="23"/>
  <c r="B284" i="23"/>
  <c r="B283" i="23"/>
  <c r="B282" i="23"/>
  <c r="B281" i="23"/>
  <c r="B280" i="23"/>
  <c r="B279" i="23"/>
  <c r="B278" i="23"/>
  <c r="B277" i="23"/>
  <c r="B276" i="23"/>
  <c r="B275" i="23"/>
  <c r="B274" i="23"/>
  <c r="B273" i="23"/>
  <c r="B272" i="23"/>
  <c r="B271" i="23"/>
  <c r="B270" i="23"/>
  <c r="B269" i="23"/>
  <c r="B268" i="23"/>
  <c r="B263" i="23"/>
  <c r="B262" i="23"/>
  <c r="B261" i="23"/>
  <c r="B260" i="23"/>
  <c r="B259" i="23"/>
  <c r="B258" i="23"/>
  <c r="B257" i="23"/>
  <c r="B256" i="23"/>
  <c r="B255" i="23"/>
  <c r="B254" i="23"/>
  <c r="B253" i="23"/>
  <c r="B252" i="23"/>
  <c r="B251" i="23"/>
  <c r="B250" i="23"/>
  <c r="B249" i="23"/>
  <c r="B248" i="23"/>
  <c r="B247" i="23"/>
  <c r="B246" i="23"/>
  <c r="B245" i="23"/>
  <c r="B244" i="23"/>
  <c r="B243" i="23"/>
  <c r="B238" i="23"/>
  <c r="B237" i="23"/>
  <c r="B236" i="23"/>
  <c r="B235" i="23"/>
  <c r="B234" i="23"/>
  <c r="B233" i="23"/>
  <c r="B232" i="23"/>
  <c r="B231" i="23"/>
  <c r="B230" i="23"/>
  <c r="B229" i="23"/>
  <c r="B228" i="23"/>
  <c r="B227" i="23"/>
  <c r="B226" i="23"/>
  <c r="B225" i="23"/>
  <c r="B224" i="23"/>
  <c r="B223" i="23"/>
  <c r="B222" i="23"/>
  <c r="B221" i="23"/>
  <c r="B220" i="23"/>
  <c r="B219" i="23"/>
  <c r="B218" i="23"/>
  <c r="B213" i="23"/>
  <c r="B212" i="23"/>
  <c r="B211" i="23"/>
  <c r="B210" i="23"/>
  <c r="B209" i="23"/>
  <c r="B208" i="23"/>
  <c r="B207" i="23"/>
  <c r="B206" i="23"/>
  <c r="B205" i="23"/>
  <c r="B204" i="23"/>
  <c r="B203" i="23"/>
  <c r="B202" i="23"/>
  <c r="B201" i="23"/>
  <c r="B200" i="23"/>
  <c r="B199" i="23"/>
  <c r="B198" i="23"/>
  <c r="B197" i="23"/>
  <c r="B196" i="23"/>
  <c r="B195" i="23"/>
  <c r="B194" i="23"/>
  <c r="B193" i="23"/>
  <c r="B188" i="23"/>
  <c r="B187" i="23"/>
  <c r="B186" i="23"/>
  <c r="B185" i="23"/>
  <c r="B184" i="23"/>
  <c r="B183" i="23"/>
  <c r="B182" i="23"/>
  <c r="B181" i="23"/>
  <c r="B180" i="23"/>
  <c r="B179" i="23"/>
  <c r="B178" i="23"/>
  <c r="B177" i="23"/>
  <c r="B176" i="23"/>
  <c r="B175" i="23"/>
  <c r="B174" i="23"/>
  <c r="B173" i="23"/>
  <c r="B172" i="23"/>
  <c r="B171" i="23"/>
  <c r="B170" i="23"/>
  <c r="B169" i="23"/>
  <c r="B168" i="23"/>
  <c r="B163" i="23"/>
  <c r="B162" i="23"/>
  <c r="B161" i="23"/>
  <c r="B160" i="23"/>
  <c r="B159" i="23"/>
  <c r="B158" i="23"/>
  <c r="B157" i="23"/>
  <c r="B156" i="23"/>
  <c r="B155" i="23"/>
  <c r="B154" i="23"/>
  <c r="B153" i="23"/>
  <c r="B152" i="23"/>
  <c r="B151" i="23"/>
  <c r="B150" i="23"/>
  <c r="B149" i="23"/>
  <c r="B148" i="23"/>
  <c r="B147" i="23"/>
  <c r="B146" i="23"/>
  <c r="B145" i="23"/>
  <c r="B144" i="23"/>
  <c r="B143" i="23"/>
  <c r="B136" i="23"/>
  <c r="B135" i="23"/>
  <c r="B134" i="23"/>
  <c r="B133" i="23"/>
  <c r="B132" i="23"/>
  <c r="B131" i="23"/>
  <c r="B130" i="23"/>
  <c r="B129" i="23"/>
  <c r="B128" i="23"/>
  <c r="B127" i="23"/>
  <c r="B126" i="23"/>
  <c r="B125" i="23"/>
  <c r="B124" i="23"/>
  <c r="B123" i="23"/>
  <c r="B122" i="23"/>
  <c r="B121" i="23"/>
  <c r="B120" i="23"/>
  <c r="B119" i="23"/>
  <c r="B118" i="23"/>
  <c r="B117" i="23"/>
  <c r="B116" i="23"/>
  <c r="B111" i="23"/>
  <c r="B110" i="23"/>
  <c r="B109" i="23"/>
  <c r="B108" i="23"/>
  <c r="B107" i="23"/>
  <c r="B106" i="23"/>
  <c r="B105" i="23"/>
  <c r="B104" i="23"/>
  <c r="B103" i="23"/>
  <c r="B102" i="23"/>
  <c r="B101" i="23"/>
  <c r="B100" i="23"/>
  <c r="B99" i="23"/>
  <c r="B98" i="23"/>
  <c r="B97" i="23"/>
  <c r="B96" i="23"/>
  <c r="B95" i="23"/>
  <c r="B94" i="23"/>
  <c r="B93" i="23"/>
  <c r="B92" i="23"/>
  <c r="B91" i="23"/>
  <c r="B81" i="23"/>
  <c r="B80" i="23"/>
  <c r="B79" i="23"/>
  <c r="B78" i="23"/>
  <c r="B77" i="23"/>
  <c r="B76" i="23"/>
  <c r="B75" i="23"/>
  <c r="B74" i="23"/>
  <c r="B73" i="23"/>
  <c r="B72" i="23"/>
  <c r="B71" i="23"/>
  <c r="B70" i="23"/>
  <c r="B69" i="23"/>
  <c r="B68" i="23"/>
  <c r="B67" i="23"/>
  <c r="B66" i="23"/>
  <c r="B65" i="23"/>
  <c r="B64" i="23"/>
  <c r="B63" i="23"/>
  <c r="B62" i="23"/>
  <c r="B61" i="23"/>
  <c r="B363" i="22"/>
  <c r="B362" i="22"/>
  <c r="B361" i="22"/>
  <c r="B360" i="22"/>
  <c r="B359" i="22"/>
  <c r="B358" i="22"/>
  <c r="B357" i="22"/>
  <c r="B356" i="22"/>
  <c r="B355" i="22"/>
  <c r="B354" i="22"/>
  <c r="B353" i="22"/>
  <c r="B352" i="22"/>
  <c r="B351" i="22"/>
  <c r="B350" i="22"/>
  <c r="B349" i="22"/>
  <c r="B348" i="22"/>
  <c r="B347" i="22"/>
  <c r="B346" i="22"/>
  <c r="B345" i="22"/>
  <c r="B344" i="22"/>
  <c r="B343" i="22"/>
  <c r="B338" i="22"/>
  <c r="B337" i="22"/>
  <c r="B336" i="22"/>
  <c r="B335" i="22"/>
  <c r="B334" i="22"/>
  <c r="B333" i="22"/>
  <c r="B332" i="22"/>
  <c r="B331" i="22"/>
  <c r="B330" i="22"/>
  <c r="B329" i="22"/>
  <c r="B328" i="22"/>
  <c r="B327" i="22"/>
  <c r="B326" i="22"/>
  <c r="B325" i="22"/>
  <c r="B324" i="22"/>
  <c r="B323" i="22"/>
  <c r="B322" i="22"/>
  <c r="B321" i="22"/>
  <c r="B320" i="22"/>
  <c r="B319" i="22"/>
  <c r="B318" i="22"/>
  <c r="B313" i="22"/>
  <c r="B312" i="22"/>
  <c r="B311" i="22"/>
  <c r="B310" i="22"/>
  <c r="B309" i="22"/>
  <c r="B308" i="22"/>
  <c r="B307" i="22"/>
  <c r="B306" i="22"/>
  <c r="B305" i="22"/>
  <c r="B304" i="22"/>
  <c r="B303" i="22"/>
  <c r="B302" i="22"/>
  <c r="B301" i="22"/>
  <c r="B300" i="22"/>
  <c r="B299" i="22"/>
  <c r="B298" i="22"/>
  <c r="B297" i="22"/>
  <c r="B296" i="22"/>
  <c r="B295" i="22"/>
  <c r="B294" i="22"/>
  <c r="B293" i="22"/>
  <c r="B288" i="22"/>
  <c r="B287" i="22"/>
  <c r="B286" i="22"/>
  <c r="B285" i="22"/>
  <c r="B284" i="22"/>
  <c r="B283" i="22"/>
  <c r="B282" i="22"/>
  <c r="B281" i="22"/>
  <c r="B280" i="22"/>
  <c r="B279" i="22"/>
  <c r="B278" i="22"/>
  <c r="B277" i="22"/>
  <c r="B276" i="22"/>
  <c r="B275" i="22"/>
  <c r="B274" i="22"/>
  <c r="B273" i="22"/>
  <c r="B272" i="22"/>
  <c r="B271" i="22"/>
  <c r="B270" i="22"/>
  <c r="B269" i="22"/>
  <c r="B268" i="22"/>
  <c r="B263" i="22"/>
  <c r="B262" i="22"/>
  <c r="B261" i="22"/>
  <c r="B260" i="22"/>
  <c r="B259" i="22"/>
  <c r="B258" i="22"/>
  <c r="B257" i="22"/>
  <c r="B256" i="22"/>
  <c r="B255" i="22"/>
  <c r="B254" i="22"/>
  <c r="B253" i="22"/>
  <c r="B252" i="22"/>
  <c r="B251" i="22"/>
  <c r="B250" i="22"/>
  <c r="B249" i="22"/>
  <c r="B248" i="22"/>
  <c r="B247" i="22"/>
  <c r="B246" i="22"/>
  <c r="B245" i="22"/>
  <c r="B244" i="22"/>
  <c r="B243" i="22"/>
  <c r="B238" i="22"/>
  <c r="B237" i="22"/>
  <c r="B236" i="22"/>
  <c r="B235" i="22"/>
  <c r="B234" i="22"/>
  <c r="B233" i="22"/>
  <c r="B232" i="22"/>
  <c r="B231" i="22"/>
  <c r="B230" i="22"/>
  <c r="B229" i="22"/>
  <c r="B228" i="22"/>
  <c r="B227" i="22"/>
  <c r="B226" i="22"/>
  <c r="B225" i="22"/>
  <c r="B224" i="22"/>
  <c r="B223" i="22"/>
  <c r="B222" i="22"/>
  <c r="B221" i="22"/>
  <c r="B220" i="22"/>
  <c r="B219" i="22"/>
  <c r="B218" i="22"/>
  <c r="B213" i="22"/>
  <c r="B212" i="22"/>
  <c r="B211" i="22"/>
  <c r="B210" i="22"/>
  <c r="B209" i="22"/>
  <c r="B208" i="22"/>
  <c r="B207" i="22"/>
  <c r="B206" i="22"/>
  <c r="B205" i="22"/>
  <c r="B204" i="22"/>
  <c r="B203" i="22"/>
  <c r="B202" i="22"/>
  <c r="B201" i="22"/>
  <c r="B200" i="22"/>
  <c r="B199" i="22"/>
  <c r="B198" i="22"/>
  <c r="B197" i="22"/>
  <c r="B196" i="22"/>
  <c r="B195" i="22"/>
  <c r="B194" i="22"/>
  <c r="B193" i="22"/>
  <c r="B188" i="22"/>
  <c r="B187" i="22"/>
  <c r="B186" i="22"/>
  <c r="B185" i="22"/>
  <c r="B184" i="22"/>
  <c r="B183" i="22"/>
  <c r="B182" i="22"/>
  <c r="B181" i="22"/>
  <c r="B180" i="22"/>
  <c r="B179" i="22"/>
  <c r="B178" i="22"/>
  <c r="B177" i="22"/>
  <c r="B176" i="22"/>
  <c r="B175" i="22"/>
  <c r="B174" i="22"/>
  <c r="B173" i="22"/>
  <c r="B172" i="22"/>
  <c r="B171" i="22"/>
  <c r="B170" i="22"/>
  <c r="B169" i="22"/>
  <c r="B168" i="22"/>
  <c r="B163" i="22"/>
  <c r="B162" i="22"/>
  <c r="B161" i="22"/>
  <c r="B160" i="22"/>
  <c r="B159" i="22"/>
  <c r="B158" i="22"/>
  <c r="B157" i="22"/>
  <c r="B156" i="22"/>
  <c r="B155" i="22"/>
  <c r="B154" i="22"/>
  <c r="B153" i="22"/>
  <c r="B152" i="22"/>
  <c r="B151" i="22"/>
  <c r="B150" i="22"/>
  <c r="B149" i="22"/>
  <c r="B148" i="22"/>
  <c r="B147" i="22"/>
  <c r="B146" i="22"/>
  <c r="B145" i="22"/>
  <c r="B144" i="22"/>
  <c r="B143" i="22"/>
  <c r="B136" i="22"/>
  <c r="B135" i="22"/>
  <c r="B134" i="22"/>
  <c r="B133" i="22"/>
  <c r="B132" i="22"/>
  <c r="B131" i="22"/>
  <c r="B130" i="22"/>
  <c r="B129" i="22"/>
  <c r="B128" i="22"/>
  <c r="B127" i="22"/>
  <c r="B126" i="22"/>
  <c r="B125" i="22"/>
  <c r="B124" i="22"/>
  <c r="B123" i="22"/>
  <c r="B122" i="22"/>
  <c r="B121" i="22"/>
  <c r="B120" i="22"/>
  <c r="B119" i="22"/>
  <c r="B118" i="22"/>
  <c r="B117" i="22"/>
  <c r="B116" i="22"/>
  <c r="B111" i="22"/>
  <c r="B110" i="22"/>
  <c r="B109" i="22"/>
  <c r="B108" i="22"/>
  <c r="B107" i="22"/>
  <c r="B106" i="22"/>
  <c r="B105" i="22"/>
  <c r="B104" i="22"/>
  <c r="B103" i="22"/>
  <c r="B102" i="22"/>
  <c r="B101" i="22"/>
  <c r="B100" i="22"/>
  <c r="B99" i="22"/>
  <c r="B98" i="22"/>
  <c r="B97" i="22"/>
  <c r="B96" i="22"/>
  <c r="B95" i="22"/>
  <c r="B94" i="22"/>
  <c r="B93" i="22"/>
  <c r="B92" i="22"/>
  <c r="B91" i="22"/>
  <c r="B81" i="22"/>
  <c r="B80" i="22"/>
  <c r="B79" i="22"/>
  <c r="B78" i="22"/>
  <c r="B77" i="22"/>
  <c r="B76" i="22"/>
  <c r="B75" i="22"/>
  <c r="B74" i="22"/>
  <c r="B73" i="22"/>
  <c r="B72" i="22"/>
  <c r="B71" i="22"/>
  <c r="B70" i="22"/>
  <c r="B69" i="22"/>
  <c r="B68" i="22"/>
  <c r="B67" i="22"/>
  <c r="B66" i="22"/>
  <c r="B65" i="22"/>
  <c r="B64" i="22"/>
  <c r="B63" i="22"/>
  <c r="B62" i="22"/>
  <c r="B61" i="22"/>
  <c r="B363" i="21"/>
  <c r="B362" i="21"/>
  <c r="B361" i="21"/>
  <c r="B360" i="21"/>
  <c r="B359" i="21"/>
  <c r="B358" i="21"/>
  <c r="B357" i="21"/>
  <c r="B356" i="21"/>
  <c r="B355" i="21"/>
  <c r="B354" i="21"/>
  <c r="B353" i="21"/>
  <c r="B352" i="21"/>
  <c r="B351" i="21"/>
  <c r="B350" i="21"/>
  <c r="B349" i="21"/>
  <c r="B348" i="21"/>
  <c r="B347" i="21"/>
  <c r="B346" i="21"/>
  <c r="B345" i="21"/>
  <c r="B344" i="21"/>
  <c r="B343" i="21"/>
  <c r="B338" i="21"/>
  <c r="B337" i="21"/>
  <c r="B336" i="21"/>
  <c r="B335" i="21"/>
  <c r="B334" i="21"/>
  <c r="B333" i="21"/>
  <c r="B332" i="21"/>
  <c r="B331" i="21"/>
  <c r="B330" i="21"/>
  <c r="B329" i="21"/>
  <c r="B328" i="21"/>
  <c r="B327" i="21"/>
  <c r="B326" i="21"/>
  <c r="B325" i="21"/>
  <c r="B324" i="21"/>
  <c r="B323" i="21"/>
  <c r="B322" i="21"/>
  <c r="B321" i="21"/>
  <c r="B320" i="21"/>
  <c r="B319" i="21"/>
  <c r="B318" i="21"/>
  <c r="B313" i="21"/>
  <c r="B312" i="21"/>
  <c r="B311" i="21"/>
  <c r="B310" i="21"/>
  <c r="B309" i="21"/>
  <c r="B308" i="21"/>
  <c r="B307" i="21"/>
  <c r="B306" i="21"/>
  <c r="B305" i="21"/>
  <c r="B304" i="21"/>
  <c r="B303" i="21"/>
  <c r="B302" i="21"/>
  <c r="B301" i="21"/>
  <c r="B300" i="21"/>
  <c r="B299" i="21"/>
  <c r="B298" i="21"/>
  <c r="B297" i="21"/>
  <c r="B296" i="21"/>
  <c r="B295" i="21"/>
  <c r="B294" i="21"/>
  <c r="B293" i="21"/>
  <c r="B288" i="21"/>
  <c r="B287" i="21"/>
  <c r="B286" i="21"/>
  <c r="B285" i="21"/>
  <c r="B284" i="21"/>
  <c r="B283" i="21"/>
  <c r="B282" i="21"/>
  <c r="B281" i="21"/>
  <c r="B280" i="21"/>
  <c r="B279" i="21"/>
  <c r="B278" i="21"/>
  <c r="B277" i="21"/>
  <c r="B276" i="21"/>
  <c r="B275" i="21"/>
  <c r="B274" i="21"/>
  <c r="B273" i="21"/>
  <c r="B272" i="21"/>
  <c r="B271" i="21"/>
  <c r="B270" i="21"/>
  <c r="B269" i="21"/>
  <c r="B268" i="21"/>
  <c r="B263" i="21"/>
  <c r="B262" i="21"/>
  <c r="B261" i="21"/>
  <c r="B260" i="21"/>
  <c r="B259" i="21"/>
  <c r="B258" i="21"/>
  <c r="B257" i="21"/>
  <c r="B256" i="21"/>
  <c r="B255" i="21"/>
  <c r="B254" i="21"/>
  <c r="B253" i="21"/>
  <c r="B252" i="21"/>
  <c r="B251" i="21"/>
  <c r="B250" i="21"/>
  <c r="B249" i="21"/>
  <c r="B248" i="21"/>
  <c r="B247" i="21"/>
  <c r="B246" i="21"/>
  <c r="B245" i="21"/>
  <c r="B244" i="21"/>
  <c r="B243" i="21"/>
  <c r="B238" i="21"/>
  <c r="B237" i="21"/>
  <c r="B236" i="21"/>
  <c r="B235" i="21"/>
  <c r="B234" i="21"/>
  <c r="B233" i="21"/>
  <c r="B232" i="21"/>
  <c r="B231" i="21"/>
  <c r="B230" i="21"/>
  <c r="B229" i="21"/>
  <c r="B228" i="21"/>
  <c r="B227" i="21"/>
  <c r="B226" i="21"/>
  <c r="B225" i="21"/>
  <c r="B224" i="21"/>
  <c r="B223" i="21"/>
  <c r="B222" i="21"/>
  <c r="B221" i="21"/>
  <c r="B220" i="21"/>
  <c r="B219" i="21"/>
  <c r="B218" i="21"/>
  <c r="B213" i="21"/>
  <c r="B212" i="21"/>
  <c r="B211" i="21"/>
  <c r="B210" i="21"/>
  <c r="B209" i="21"/>
  <c r="B208" i="21"/>
  <c r="B207" i="21"/>
  <c r="B206" i="21"/>
  <c r="B205" i="21"/>
  <c r="B204" i="21"/>
  <c r="B203" i="21"/>
  <c r="B202" i="21"/>
  <c r="B201" i="21"/>
  <c r="B200" i="21"/>
  <c r="B199" i="21"/>
  <c r="B198" i="21"/>
  <c r="B197" i="21"/>
  <c r="B196" i="21"/>
  <c r="B195" i="21"/>
  <c r="B194" i="21"/>
  <c r="B193" i="21"/>
  <c r="B188" i="21"/>
  <c r="B187" i="21"/>
  <c r="B186" i="21"/>
  <c r="B185" i="21"/>
  <c r="B184" i="21"/>
  <c r="B183" i="21"/>
  <c r="B182" i="21"/>
  <c r="B181" i="21"/>
  <c r="B180" i="21"/>
  <c r="B179" i="21"/>
  <c r="B178" i="21"/>
  <c r="B177" i="21"/>
  <c r="B176" i="21"/>
  <c r="B175" i="21"/>
  <c r="B174" i="21"/>
  <c r="B173" i="21"/>
  <c r="B172" i="21"/>
  <c r="B171" i="21"/>
  <c r="B170" i="21"/>
  <c r="B169" i="21"/>
  <c r="B168" i="21"/>
  <c r="B163" i="21"/>
  <c r="B162" i="21"/>
  <c r="B161" i="21"/>
  <c r="B160" i="21"/>
  <c r="B159" i="21"/>
  <c r="B158" i="21"/>
  <c r="B157" i="21"/>
  <c r="B156" i="21"/>
  <c r="B155" i="21"/>
  <c r="B154" i="21"/>
  <c r="B153" i="21"/>
  <c r="B152" i="21"/>
  <c r="B151" i="21"/>
  <c r="B150" i="21"/>
  <c r="B149" i="21"/>
  <c r="B148" i="21"/>
  <c r="B147" i="21"/>
  <c r="B146" i="21"/>
  <c r="B145" i="21"/>
  <c r="B144" i="21"/>
  <c r="B143" i="21"/>
  <c r="B136" i="21"/>
  <c r="B135" i="21"/>
  <c r="B134" i="21"/>
  <c r="B133" i="21"/>
  <c r="B132" i="21"/>
  <c r="B131" i="21"/>
  <c r="B130" i="21"/>
  <c r="B129" i="21"/>
  <c r="B128" i="21"/>
  <c r="B127" i="21"/>
  <c r="B126" i="21"/>
  <c r="B125" i="21"/>
  <c r="B124" i="21"/>
  <c r="B123" i="21"/>
  <c r="B122" i="21"/>
  <c r="B121" i="21"/>
  <c r="B120" i="21"/>
  <c r="B119" i="21"/>
  <c r="B118" i="21"/>
  <c r="B117" i="21"/>
  <c r="B116" i="21"/>
  <c r="B111" i="21"/>
  <c r="B110" i="21"/>
  <c r="B109" i="21"/>
  <c r="B108" i="21"/>
  <c r="B107" i="21"/>
  <c r="B106" i="21"/>
  <c r="B105" i="21"/>
  <c r="B104" i="21"/>
  <c r="B103" i="21"/>
  <c r="B102" i="21"/>
  <c r="B101" i="21"/>
  <c r="B100" i="21"/>
  <c r="B99" i="21"/>
  <c r="B98" i="21"/>
  <c r="B97" i="21"/>
  <c r="B96" i="21"/>
  <c r="B95" i="21"/>
  <c r="B94" i="21"/>
  <c r="B93" i="21"/>
  <c r="B92" i="21"/>
  <c r="B91" i="21"/>
  <c r="B81" i="21"/>
  <c r="B80" i="21"/>
  <c r="B79" i="21"/>
  <c r="B78" i="21"/>
  <c r="B77" i="21"/>
  <c r="B76" i="21"/>
  <c r="B75" i="21"/>
  <c r="B74" i="21"/>
  <c r="B73" i="21"/>
  <c r="B72" i="21"/>
  <c r="B71" i="21"/>
  <c r="B70" i="21"/>
  <c r="B69" i="21"/>
  <c r="B68" i="21"/>
  <c r="B67" i="21"/>
  <c r="B66" i="21"/>
  <c r="B65" i="21"/>
  <c r="B64" i="21"/>
  <c r="B63" i="21"/>
  <c r="B62" i="21"/>
  <c r="B61" i="21"/>
  <c r="B363" i="20"/>
  <c r="B362" i="20"/>
  <c r="B361" i="20"/>
  <c r="B360" i="20"/>
  <c r="B359" i="20"/>
  <c r="B358" i="20"/>
  <c r="B357" i="20"/>
  <c r="B356" i="20"/>
  <c r="B355" i="20"/>
  <c r="B354" i="20"/>
  <c r="B353" i="20"/>
  <c r="B352" i="20"/>
  <c r="B351" i="20"/>
  <c r="B350" i="20"/>
  <c r="B349" i="20"/>
  <c r="B348" i="20"/>
  <c r="B347" i="20"/>
  <c r="B346" i="20"/>
  <c r="B345" i="20"/>
  <c r="B344" i="20"/>
  <c r="B343" i="20"/>
  <c r="B338" i="20"/>
  <c r="B337" i="20"/>
  <c r="B336" i="20"/>
  <c r="B335" i="20"/>
  <c r="B334" i="20"/>
  <c r="B333" i="20"/>
  <c r="B332" i="20"/>
  <c r="B331" i="20"/>
  <c r="B330" i="20"/>
  <c r="B329" i="20"/>
  <c r="B328" i="20"/>
  <c r="B327" i="20"/>
  <c r="B326" i="20"/>
  <c r="B325" i="20"/>
  <c r="B324" i="20"/>
  <c r="B323" i="20"/>
  <c r="B322" i="20"/>
  <c r="B321" i="20"/>
  <c r="B320" i="20"/>
  <c r="B319" i="20"/>
  <c r="B318" i="20"/>
  <c r="B313" i="20"/>
  <c r="B312" i="20"/>
  <c r="B311" i="20"/>
  <c r="B310" i="20"/>
  <c r="B309" i="20"/>
  <c r="B308" i="20"/>
  <c r="B307" i="20"/>
  <c r="B306" i="20"/>
  <c r="B305" i="20"/>
  <c r="B304" i="20"/>
  <c r="B303" i="20"/>
  <c r="B302" i="20"/>
  <c r="B301" i="20"/>
  <c r="B300" i="20"/>
  <c r="B299" i="20"/>
  <c r="B298" i="20"/>
  <c r="B297" i="20"/>
  <c r="B296" i="20"/>
  <c r="B295" i="20"/>
  <c r="B294" i="20"/>
  <c r="B293" i="20"/>
  <c r="B288" i="20"/>
  <c r="B287" i="20"/>
  <c r="B286" i="20"/>
  <c r="B285" i="20"/>
  <c r="B284" i="20"/>
  <c r="B283" i="20"/>
  <c r="B282" i="20"/>
  <c r="B281" i="20"/>
  <c r="B280" i="20"/>
  <c r="B279" i="20"/>
  <c r="B278" i="20"/>
  <c r="B277" i="20"/>
  <c r="B276" i="20"/>
  <c r="B275" i="20"/>
  <c r="B274" i="20"/>
  <c r="B273" i="20"/>
  <c r="B272" i="20"/>
  <c r="B271" i="20"/>
  <c r="B270" i="20"/>
  <c r="B269" i="20"/>
  <c r="B268" i="20"/>
  <c r="B263" i="20"/>
  <c r="B262" i="20"/>
  <c r="B261" i="20"/>
  <c r="B260" i="20"/>
  <c r="B259" i="20"/>
  <c r="B258" i="20"/>
  <c r="B257" i="20"/>
  <c r="B256" i="20"/>
  <c r="B255" i="20"/>
  <c r="B254" i="20"/>
  <c r="B253" i="20"/>
  <c r="B252" i="20"/>
  <c r="B251" i="20"/>
  <c r="B250" i="20"/>
  <c r="B249" i="20"/>
  <c r="B248" i="20"/>
  <c r="B247" i="20"/>
  <c r="B246" i="20"/>
  <c r="B245" i="20"/>
  <c r="B244" i="20"/>
  <c r="B243" i="20"/>
  <c r="B238" i="20"/>
  <c r="B237" i="20"/>
  <c r="B236" i="20"/>
  <c r="B235" i="20"/>
  <c r="B234" i="20"/>
  <c r="B233" i="20"/>
  <c r="B232" i="20"/>
  <c r="B231" i="20"/>
  <c r="B230" i="20"/>
  <c r="B229" i="20"/>
  <c r="B228" i="20"/>
  <c r="B227" i="20"/>
  <c r="B226" i="20"/>
  <c r="B225" i="20"/>
  <c r="B224" i="20"/>
  <c r="B223" i="20"/>
  <c r="B222" i="20"/>
  <c r="B221" i="20"/>
  <c r="B220" i="20"/>
  <c r="B219" i="20"/>
  <c r="B218" i="20"/>
  <c r="B213" i="20"/>
  <c r="B212" i="20"/>
  <c r="B211" i="20"/>
  <c r="B210" i="20"/>
  <c r="B209" i="20"/>
  <c r="B208" i="20"/>
  <c r="B207" i="20"/>
  <c r="B206" i="20"/>
  <c r="B205" i="20"/>
  <c r="B204" i="20"/>
  <c r="B203" i="20"/>
  <c r="B202" i="20"/>
  <c r="B201" i="20"/>
  <c r="B200" i="20"/>
  <c r="B199" i="20"/>
  <c r="B198" i="20"/>
  <c r="B197" i="20"/>
  <c r="B196" i="20"/>
  <c r="B195" i="20"/>
  <c r="B194" i="20"/>
  <c r="B193" i="20"/>
  <c r="B188" i="20"/>
  <c r="B187" i="20"/>
  <c r="B186" i="20"/>
  <c r="B185" i="20"/>
  <c r="B184" i="20"/>
  <c r="B183" i="20"/>
  <c r="B182" i="20"/>
  <c r="B181" i="20"/>
  <c r="B180" i="20"/>
  <c r="B179" i="20"/>
  <c r="B178" i="20"/>
  <c r="B177" i="20"/>
  <c r="B176" i="20"/>
  <c r="B175" i="20"/>
  <c r="B174" i="20"/>
  <c r="B173" i="20"/>
  <c r="B172" i="20"/>
  <c r="B171" i="20"/>
  <c r="B170" i="20"/>
  <c r="B169" i="20"/>
  <c r="B168" i="20"/>
  <c r="B163" i="20"/>
  <c r="B162" i="20"/>
  <c r="B161" i="20"/>
  <c r="B160" i="20"/>
  <c r="B159" i="20"/>
  <c r="B158" i="20"/>
  <c r="B157" i="20"/>
  <c r="B156" i="20"/>
  <c r="B155" i="20"/>
  <c r="B154" i="20"/>
  <c r="B153" i="20"/>
  <c r="B152" i="20"/>
  <c r="B151" i="20"/>
  <c r="B150" i="20"/>
  <c r="B149" i="20"/>
  <c r="B148" i="20"/>
  <c r="B147" i="20"/>
  <c r="B146" i="20"/>
  <c r="B145" i="20"/>
  <c r="B144" i="20"/>
  <c r="B143" i="20"/>
  <c r="I140" i="20"/>
  <c r="B136" i="20"/>
  <c r="B135" i="20"/>
  <c r="B134" i="20"/>
  <c r="B133" i="20"/>
  <c r="B132" i="20"/>
  <c r="B131" i="20"/>
  <c r="B130" i="20"/>
  <c r="B129" i="20"/>
  <c r="B128" i="20"/>
  <c r="B127" i="20"/>
  <c r="B126" i="20"/>
  <c r="B125" i="20"/>
  <c r="B124" i="20"/>
  <c r="B123" i="20"/>
  <c r="B122" i="20"/>
  <c r="B121" i="20"/>
  <c r="B120" i="20"/>
  <c r="B119" i="20"/>
  <c r="B118" i="20"/>
  <c r="B117" i="20"/>
  <c r="B116" i="20"/>
  <c r="B111" i="20"/>
  <c r="B110" i="20"/>
  <c r="B109" i="20"/>
  <c r="B108" i="20"/>
  <c r="B107" i="20"/>
  <c r="B106" i="20"/>
  <c r="B105" i="20"/>
  <c r="B104" i="20"/>
  <c r="B103" i="20"/>
  <c r="B102" i="20"/>
  <c r="B101" i="20"/>
  <c r="B100" i="20"/>
  <c r="B99" i="20"/>
  <c r="B98" i="20"/>
  <c r="B97" i="20"/>
  <c r="B96" i="20"/>
  <c r="B95" i="20"/>
  <c r="B94" i="20"/>
  <c r="B93" i="20"/>
  <c r="B92" i="20"/>
  <c r="B91" i="20"/>
  <c r="B81" i="20"/>
  <c r="B80" i="20"/>
  <c r="B79" i="20"/>
  <c r="B78" i="20"/>
  <c r="B77" i="20"/>
  <c r="B76" i="20"/>
  <c r="B75" i="20"/>
  <c r="B74" i="20"/>
  <c r="B73" i="20"/>
  <c r="B72" i="20"/>
  <c r="B71" i="20"/>
  <c r="B70" i="20"/>
  <c r="B69" i="20"/>
  <c r="B68" i="20"/>
  <c r="B67" i="20"/>
  <c r="B66" i="20"/>
  <c r="B65" i="20"/>
  <c r="B64" i="20"/>
  <c r="B63" i="20"/>
  <c r="B62" i="20"/>
  <c r="B61" i="20"/>
  <c r="B363" i="19"/>
  <c r="B362" i="19"/>
  <c r="B361" i="19"/>
  <c r="B360" i="19"/>
  <c r="B359" i="19"/>
  <c r="B358" i="19"/>
  <c r="B357" i="19"/>
  <c r="B356" i="19"/>
  <c r="B355" i="19"/>
  <c r="B354" i="19"/>
  <c r="B353" i="19"/>
  <c r="B352" i="19"/>
  <c r="B351" i="19"/>
  <c r="B350" i="19"/>
  <c r="B349" i="19"/>
  <c r="B348" i="19"/>
  <c r="B347" i="19"/>
  <c r="B346" i="19"/>
  <c r="B345" i="19"/>
  <c r="B344" i="19"/>
  <c r="B343" i="19"/>
  <c r="B338" i="19"/>
  <c r="B337" i="19"/>
  <c r="B336" i="19"/>
  <c r="B335" i="19"/>
  <c r="B334" i="19"/>
  <c r="B333" i="19"/>
  <c r="B332" i="19"/>
  <c r="B331" i="19"/>
  <c r="B330" i="19"/>
  <c r="B329" i="19"/>
  <c r="B328" i="19"/>
  <c r="B327" i="19"/>
  <c r="B326" i="19"/>
  <c r="B325" i="19"/>
  <c r="B324" i="19"/>
  <c r="B323" i="19"/>
  <c r="B322" i="19"/>
  <c r="B321" i="19"/>
  <c r="B320" i="19"/>
  <c r="B319" i="19"/>
  <c r="B318" i="19"/>
  <c r="B313" i="19"/>
  <c r="B312" i="19"/>
  <c r="B311" i="19"/>
  <c r="B310" i="19"/>
  <c r="B309" i="19"/>
  <c r="B308" i="19"/>
  <c r="B307" i="19"/>
  <c r="B306" i="19"/>
  <c r="B305" i="19"/>
  <c r="B304" i="19"/>
  <c r="B303" i="19"/>
  <c r="B302" i="19"/>
  <c r="B301" i="19"/>
  <c r="B300" i="19"/>
  <c r="B299" i="19"/>
  <c r="B298" i="19"/>
  <c r="B297" i="19"/>
  <c r="B296" i="19"/>
  <c r="B295" i="19"/>
  <c r="B294" i="19"/>
  <c r="B293" i="19"/>
  <c r="B288" i="19"/>
  <c r="B287" i="19"/>
  <c r="B286" i="19"/>
  <c r="B285" i="19"/>
  <c r="B284" i="19"/>
  <c r="B283" i="19"/>
  <c r="B282" i="19"/>
  <c r="B281" i="19"/>
  <c r="B280" i="19"/>
  <c r="B279" i="19"/>
  <c r="B278" i="19"/>
  <c r="B277" i="19"/>
  <c r="B276" i="19"/>
  <c r="B275" i="19"/>
  <c r="B274" i="19"/>
  <c r="B273" i="19"/>
  <c r="B272" i="19"/>
  <c r="B271" i="19"/>
  <c r="B270" i="19"/>
  <c r="B269" i="19"/>
  <c r="B268" i="19"/>
  <c r="B263" i="19"/>
  <c r="B262" i="19"/>
  <c r="B261" i="19"/>
  <c r="B260" i="19"/>
  <c r="B259" i="19"/>
  <c r="B258" i="19"/>
  <c r="B257" i="19"/>
  <c r="B256" i="19"/>
  <c r="B255" i="19"/>
  <c r="B254" i="19"/>
  <c r="B253" i="19"/>
  <c r="B252" i="19"/>
  <c r="B251" i="19"/>
  <c r="B250" i="19"/>
  <c r="B249" i="19"/>
  <c r="B248" i="19"/>
  <c r="B247" i="19"/>
  <c r="B246" i="19"/>
  <c r="B245" i="19"/>
  <c r="B244" i="19"/>
  <c r="B243" i="19"/>
  <c r="B238" i="19"/>
  <c r="B237" i="19"/>
  <c r="B236" i="19"/>
  <c r="B235" i="19"/>
  <c r="B234" i="19"/>
  <c r="B233" i="19"/>
  <c r="B232" i="19"/>
  <c r="B231" i="19"/>
  <c r="B230" i="19"/>
  <c r="B229" i="19"/>
  <c r="B228" i="19"/>
  <c r="B227" i="19"/>
  <c r="B226" i="19"/>
  <c r="B225" i="19"/>
  <c r="B224" i="19"/>
  <c r="B223" i="19"/>
  <c r="B222" i="19"/>
  <c r="B221" i="19"/>
  <c r="B220" i="19"/>
  <c r="B219" i="19"/>
  <c r="B218" i="19"/>
  <c r="B213" i="19"/>
  <c r="B212" i="19"/>
  <c r="B211" i="19"/>
  <c r="B210" i="19"/>
  <c r="B209" i="19"/>
  <c r="B208" i="19"/>
  <c r="B207" i="19"/>
  <c r="B206" i="19"/>
  <c r="B205" i="19"/>
  <c r="B204" i="19"/>
  <c r="B203" i="19"/>
  <c r="B202" i="19"/>
  <c r="B201" i="19"/>
  <c r="B200" i="19"/>
  <c r="B199" i="19"/>
  <c r="B198" i="19"/>
  <c r="B197" i="19"/>
  <c r="B196" i="19"/>
  <c r="B195" i="19"/>
  <c r="B194" i="19"/>
  <c r="B193" i="19"/>
  <c r="B188" i="19"/>
  <c r="B187" i="19"/>
  <c r="B186" i="19"/>
  <c r="B185" i="19"/>
  <c r="B184" i="19"/>
  <c r="B183" i="19"/>
  <c r="B182" i="19"/>
  <c r="B181" i="19"/>
  <c r="B180" i="19"/>
  <c r="B179" i="19"/>
  <c r="B178" i="19"/>
  <c r="B177" i="19"/>
  <c r="B176" i="19"/>
  <c r="B175" i="19"/>
  <c r="B174" i="19"/>
  <c r="B173" i="19"/>
  <c r="B172" i="19"/>
  <c r="B171" i="19"/>
  <c r="B170" i="19"/>
  <c r="B169" i="19"/>
  <c r="B168" i="19"/>
  <c r="B163" i="19"/>
  <c r="B162" i="19"/>
  <c r="B161" i="19"/>
  <c r="B160" i="19"/>
  <c r="B159" i="19"/>
  <c r="B158" i="19"/>
  <c r="B157" i="19"/>
  <c r="B156" i="19"/>
  <c r="B155" i="19"/>
  <c r="B154" i="19"/>
  <c r="B153" i="19"/>
  <c r="B152" i="19"/>
  <c r="B151" i="19"/>
  <c r="B150" i="19"/>
  <c r="B149" i="19"/>
  <c r="B148" i="19"/>
  <c r="B147" i="19"/>
  <c r="B146" i="19"/>
  <c r="B145" i="19"/>
  <c r="B144" i="19"/>
  <c r="B143" i="19"/>
  <c r="I140" i="19"/>
  <c r="B136" i="19"/>
  <c r="B135" i="19"/>
  <c r="B134" i="19"/>
  <c r="B133" i="19"/>
  <c r="B132" i="19"/>
  <c r="B131" i="19"/>
  <c r="B130" i="19"/>
  <c r="B129" i="19"/>
  <c r="B128" i="19"/>
  <c r="B127" i="19"/>
  <c r="B126" i="19"/>
  <c r="B125" i="19"/>
  <c r="B124" i="19"/>
  <c r="B123" i="19"/>
  <c r="B122" i="19"/>
  <c r="B121" i="19"/>
  <c r="B120" i="19"/>
  <c r="B119" i="19"/>
  <c r="B118" i="19"/>
  <c r="B117" i="19"/>
  <c r="B116" i="19"/>
  <c r="B111" i="19"/>
  <c r="B110" i="19"/>
  <c r="B109" i="19"/>
  <c r="B108" i="19"/>
  <c r="B107" i="19"/>
  <c r="B106" i="19"/>
  <c r="B105" i="19"/>
  <c r="B104" i="19"/>
  <c r="B103" i="19"/>
  <c r="B102" i="19"/>
  <c r="B101" i="19"/>
  <c r="B100" i="19"/>
  <c r="B99" i="19"/>
  <c r="B98" i="19"/>
  <c r="B97" i="19"/>
  <c r="B96" i="19"/>
  <c r="B95" i="19"/>
  <c r="B94" i="19"/>
  <c r="B93" i="19"/>
  <c r="B92" i="19"/>
  <c r="B91" i="19"/>
  <c r="B81" i="19"/>
  <c r="B80" i="19"/>
  <c r="B79" i="19"/>
  <c r="B78" i="19"/>
  <c r="B77" i="19"/>
  <c r="B76" i="19"/>
  <c r="B75" i="19"/>
  <c r="B74" i="19"/>
  <c r="B73" i="19"/>
  <c r="B72" i="19"/>
  <c r="B71" i="19"/>
  <c r="B70" i="19"/>
  <c r="B69" i="19"/>
  <c r="B68" i="19"/>
  <c r="B67" i="19"/>
  <c r="B66" i="19"/>
  <c r="B65" i="19"/>
  <c r="B64" i="19"/>
  <c r="B63" i="19"/>
  <c r="B62" i="19"/>
  <c r="B61" i="19"/>
  <c r="B363" i="18"/>
  <c r="B362" i="18"/>
  <c r="B361" i="18"/>
  <c r="B360" i="18"/>
  <c r="B359" i="18"/>
  <c r="B358" i="18"/>
  <c r="B357" i="18"/>
  <c r="B356" i="18"/>
  <c r="B355" i="18"/>
  <c r="B354" i="18"/>
  <c r="B353" i="18"/>
  <c r="B352" i="18"/>
  <c r="B351" i="18"/>
  <c r="B350" i="18"/>
  <c r="B349" i="18"/>
  <c r="B348" i="18"/>
  <c r="B347" i="18"/>
  <c r="B346" i="18"/>
  <c r="B345" i="18"/>
  <c r="B344" i="18"/>
  <c r="B343" i="18"/>
  <c r="B338" i="18"/>
  <c r="B337" i="18"/>
  <c r="B336" i="18"/>
  <c r="B335" i="18"/>
  <c r="B334" i="18"/>
  <c r="B333" i="18"/>
  <c r="B332" i="18"/>
  <c r="B331" i="18"/>
  <c r="B330" i="18"/>
  <c r="B329" i="18"/>
  <c r="B328" i="18"/>
  <c r="B327" i="18"/>
  <c r="B326" i="18"/>
  <c r="B325" i="18"/>
  <c r="B324" i="18"/>
  <c r="B323" i="18"/>
  <c r="B322" i="18"/>
  <c r="B321" i="18"/>
  <c r="B320" i="18"/>
  <c r="B319" i="18"/>
  <c r="B318" i="18"/>
  <c r="B313" i="18"/>
  <c r="B312" i="18"/>
  <c r="B311" i="18"/>
  <c r="B310" i="18"/>
  <c r="B309" i="18"/>
  <c r="B308" i="18"/>
  <c r="B307" i="18"/>
  <c r="B306" i="18"/>
  <c r="B305" i="18"/>
  <c r="B304" i="18"/>
  <c r="B303" i="18"/>
  <c r="B302" i="18"/>
  <c r="B301" i="18"/>
  <c r="B300" i="18"/>
  <c r="B299" i="18"/>
  <c r="B298" i="18"/>
  <c r="B297" i="18"/>
  <c r="B296" i="18"/>
  <c r="B295" i="18"/>
  <c r="B294" i="18"/>
  <c r="B293" i="18"/>
  <c r="B288" i="18"/>
  <c r="B287" i="18"/>
  <c r="B286" i="18"/>
  <c r="B285" i="18"/>
  <c r="B284" i="18"/>
  <c r="B283" i="18"/>
  <c r="B282" i="18"/>
  <c r="B281" i="18"/>
  <c r="B280" i="18"/>
  <c r="B279" i="18"/>
  <c r="B278" i="18"/>
  <c r="B277" i="18"/>
  <c r="B276" i="18"/>
  <c r="B275" i="18"/>
  <c r="B274" i="18"/>
  <c r="B273" i="18"/>
  <c r="B272" i="18"/>
  <c r="B271" i="18"/>
  <c r="B270" i="18"/>
  <c r="B269" i="18"/>
  <c r="B268" i="18"/>
  <c r="B263" i="18"/>
  <c r="B262" i="18"/>
  <c r="B261" i="18"/>
  <c r="B260" i="18"/>
  <c r="B259" i="18"/>
  <c r="B258" i="18"/>
  <c r="B257" i="18"/>
  <c r="B256" i="18"/>
  <c r="B255" i="18"/>
  <c r="B254" i="18"/>
  <c r="B253" i="18"/>
  <c r="B252" i="18"/>
  <c r="B251" i="18"/>
  <c r="B250" i="18"/>
  <c r="B249" i="18"/>
  <c r="B248" i="18"/>
  <c r="B247" i="18"/>
  <c r="B246" i="18"/>
  <c r="B245" i="18"/>
  <c r="B244" i="18"/>
  <c r="B243" i="18"/>
  <c r="B238" i="18"/>
  <c r="B237" i="18"/>
  <c r="B236" i="18"/>
  <c r="B235" i="18"/>
  <c r="B234" i="18"/>
  <c r="B233" i="18"/>
  <c r="B232" i="18"/>
  <c r="B231" i="18"/>
  <c r="B230" i="18"/>
  <c r="B229" i="18"/>
  <c r="B228" i="18"/>
  <c r="B227" i="18"/>
  <c r="B226" i="18"/>
  <c r="B225" i="18"/>
  <c r="B224" i="18"/>
  <c r="B223" i="18"/>
  <c r="B222" i="18"/>
  <c r="B221" i="18"/>
  <c r="B220" i="18"/>
  <c r="B219" i="18"/>
  <c r="B218" i="18"/>
  <c r="B213" i="18"/>
  <c r="B212" i="18"/>
  <c r="B211" i="18"/>
  <c r="B210" i="18"/>
  <c r="B209" i="18"/>
  <c r="B208" i="18"/>
  <c r="B207" i="18"/>
  <c r="B206" i="18"/>
  <c r="B205" i="18"/>
  <c r="B204" i="18"/>
  <c r="B203" i="18"/>
  <c r="B202" i="18"/>
  <c r="B201" i="18"/>
  <c r="B200" i="18"/>
  <c r="B199" i="18"/>
  <c r="B198" i="18"/>
  <c r="B197" i="18"/>
  <c r="B196" i="18"/>
  <c r="B195" i="18"/>
  <c r="B194" i="18"/>
  <c r="B193" i="18"/>
  <c r="B188" i="18"/>
  <c r="B187" i="18"/>
  <c r="B186" i="18"/>
  <c r="B185" i="18"/>
  <c r="B184" i="18"/>
  <c r="B183" i="18"/>
  <c r="B182" i="18"/>
  <c r="B181" i="18"/>
  <c r="B180" i="18"/>
  <c r="B179" i="18"/>
  <c r="B178" i="18"/>
  <c r="B177" i="18"/>
  <c r="B176" i="18"/>
  <c r="B175" i="18"/>
  <c r="B174" i="18"/>
  <c r="B173" i="18"/>
  <c r="B172" i="18"/>
  <c r="B171" i="18"/>
  <c r="B170" i="18"/>
  <c r="B169" i="18"/>
  <c r="B168" i="18"/>
  <c r="B163" i="18"/>
  <c r="B162" i="18"/>
  <c r="B161" i="18"/>
  <c r="B160" i="18"/>
  <c r="B159" i="18"/>
  <c r="B158" i="18"/>
  <c r="B157" i="18"/>
  <c r="B156" i="18"/>
  <c r="B155" i="18"/>
  <c r="B154" i="18"/>
  <c r="B153" i="18"/>
  <c r="B152" i="18"/>
  <c r="B151" i="18"/>
  <c r="B150" i="18"/>
  <c r="B149" i="18"/>
  <c r="B148" i="18"/>
  <c r="B147" i="18"/>
  <c r="B146" i="18"/>
  <c r="B145" i="18"/>
  <c r="B144" i="18"/>
  <c r="B143" i="18"/>
  <c r="I140" i="18"/>
  <c r="B136" i="18"/>
  <c r="B135" i="18"/>
  <c r="B134" i="18"/>
  <c r="B133" i="18"/>
  <c r="B132" i="18"/>
  <c r="B131" i="18"/>
  <c r="B130" i="18"/>
  <c r="B129" i="18"/>
  <c r="B128" i="18"/>
  <c r="B127" i="18"/>
  <c r="B126" i="18"/>
  <c r="B125" i="18"/>
  <c r="B124" i="18"/>
  <c r="B123" i="18"/>
  <c r="B122" i="18"/>
  <c r="B121" i="18"/>
  <c r="B120" i="18"/>
  <c r="B119" i="18"/>
  <c r="B118" i="18"/>
  <c r="B117" i="18"/>
  <c r="B116" i="18"/>
  <c r="B111" i="18"/>
  <c r="B110" i="18"/>
  <c r="B109" i="18"/>
  <c r="B108" i="18"/>
  <c r="B107" i="18"/>
  <c r="B106" i="18"/>
  <c r="B105" i="18"/>
  <c r="B104" i="18"/>
  <c r="B103" i="18"/>
  <c r="B102" i="18"/>
  <c r="B101" i="18"/>
  <c r="B100" i="18"/>
  <c r="B99" i="18"/>
  <c r="B98" i="18"/>
  <c r="B97" i="18"/>
  <c r="B96" i="18"/>
  <c r="B95" i="18"/>
  <c r="B94" i="18"/>
  <c r="B93" i="18"/>
  <c r="B92" i="18"/>
  <c r="B91" i="18"/>
  <c r="B81" i="18"/>
  <c r="B80" i="18"/>
  <c r="B79" i="18"/>
  <c r="B78" i="18"/>
  <c r="B77" i="18"/>
  <c r="B76" i="18"/>
  <c r="B75" i="18"/>
  <c r="B74" i="18"/>
  <c r="B73" i="18"/>
  <c r="B72" i="18"/>
  <c r="B71" i="18"/>
  <c r="B70" i="18"/>
  <c r="B69" i="18"/>
  <c r="B68" i="18"/>
  <c r="B67" i="18"/>
  <c r="B66" i="18"/>
  <c r="B65" i="18"/>
  <c r="B64" i="18"/>
  <c r="B63" i="18"/>
  <c r="B62" i="18"/>
  <c r="B61" i="18"/>
  <c r="B363" i="17"/>
  <c r="B362" i="17"/>
  <c r="B361" i="17"/>
  <c r="B360" i="17"/>
  <c r="B359" i="17"/>
  <c r="B358" i="17"/>
  <c r="B357" i="17"/>
  <c r="B356" i="17"/>
  <c r="B355" i="17"/>
  <c r="B354" i="17"/>
  <c r="B353" i="17"/>
  <c r="B352" i="17"/>
  <c r="B351" i="17"/>
  <c r="B350" i="17"/>
  <c r="B349" i="17"/>
  <c r="B348" i="17"/>
  <c r="B347" i="17"/>
  <c r="B346" i="17"/>
  <c r="B345" i="17"/>
  <c r="B344" i="17"/>
  <c r="B343" i="17"/>
  <c r="B338" i="17"/>
  <c r="B337" i="17"/>
  <c r="B336" i="17"/>
  <c r="B335" i="17"/>
  <c r="B334" i="17"/>
  <c r="B333" i="17"/>
  <c r="B332" i="17"/>
  <c r="B331" i="17"/>
  <c r="B330" i="17"/>
  <c r="B329" i="17"/>
  <c r="B328" i="17"/>
  <c r="B327" i="17"/>
  <c r="B326" i="17"/>
  <c r="B325" i="17"/>
  <c r="B324" i="17"/>
  <c r="B323" i="17"/>
  <c r="B322" i="17"/>
  <c r="B321" i="17"/>
  <c r="B320" i="17"/>
  <c r="B319" i="17"/>
  <c r="B318" i="17"/>
  <c r="B313" i="17"/>
  <c r="B312" i="17"/>
  <c r="B311" i="17"/>
  <c r="B310" i="17"/>
  <c r="B309" i="17"/>
  <c r="B308" i="17"/>
  <c r="B307" i="17"/>
  <c r="B306" i="17"/>
  <c r="B305" i="17"/>
  <c r="B304" i="17"/>
  <c r="B303" i="17"/>
  <c r="B302" i="17"/>
  <c r="B301" i="17"/>
  <c r="B300" i="17"/>
  <c r="B299" i="17"/>
  <c r="B298" i="17"/>
  <c r="B297" i="17"/>
  <c r="B296" i="17"/>
  <c r="B295" i="17"/>
  <c r="B294" i="17"/>
  <c r="B293" i="17"/>
  <c r="B288" i="17"/>
  <c r="B287" i="17"/>
  <c r="B286" i="17"/>
  <c r="B285" i="17"/>
  <c r="B284" i="17"/>
  <c r="B283" i="17"/>
  <c r="B282" i="17"/>
  <c r="B281" i="17"/>
  <c r="B280" i="17"/>
  <c r="B279" i="17"/>
  <c r="B278" i="17"/>
  <c r="B277" i="17"/>
  <c r="B276" i="17"/>
  <c r="B275" i="17"/>
  <c r="B274" i="17"/>
  <c r="B273" i="17"/>
  <c r="B272" i="17"/>
  <c r="B271" i="17"/>
  <c r="B270" i="17"/>
  <c r="B269" i="17"/>
  <c r="B268" i="17"/>
  <c r="B263" i="17"/>
  <c r="B262" i="17"/>
  <c r="B261" i="17"/>
  <c r="B260" i="17"/>
  <c r="B259" i="17"/>
  <c r="B258" i="17"/>
  <c r="B257" i="17"/>
  <c r="B256" i="17"/>
  <c r="B255" i="17"/>
  <c r="B254" i="17"/>
  <c r="B253" i="17"/>
  <c r="B252" i="17"/>
  <c r="B251" i="17"/>
  <c r="B250" i="17"/>
  <c r="B249" i="17"/>
  <c r="B248" i="17"/>
  <c r="B247" i="17"/>
  <c r="B246" i="17"/>
  <c r="B245" i="17"/>
  <c r="B244" i="17"/>
  <c r="B243" i="17"/>
  <c r="B238" i="17"/>
  <c r="B237" i="17"/>
  <c r="B236" i="17"/>
  <c r="B235" i="17"/>
  <c r="B234" i="17"/>
  <c r="B233" i="17"/>
  <c r="B232" i="17"/>
  <c r="B231" i="17"/>
  <c r="B230" i="17"/>
  <c r="B229" i="17"/>
  <c r="B228" i="17"/>
  <c r="B227" i="17"/>
  <c r="B226" i="17"/>
  <c r="B225" i="17"/>
  <c r="B224" i="17"/>
  <c r="B223" i="17"/>
  <c r="B222" i="17"/>
  <c r="B221" i="17"/>
  <c r="B220" i="17"/>
  <c r="B219" i="17"/>
  <c r="B218" i="17"/>
  <c r="B213" i="17"/>
  <c r="B212" i="17"/>
  <c r="B211" i="17"/>
  <c r="B210" i="17"/>
  <c r="B209" i="17"/>
  <c r="B208" i="17"/>
  <c r="B207" i="17"/>
  <c r="B206" i="17"/>
  <c r="B205" i="17"/>
  <c r="B204" i="17"/>
  <c r="B203" i="17"/>
  <c r="B202" i="17"/>
  <c r="B201" i="17"/>
  <c r="B200" i="17"/>
  <c r="B199" i="17"/>
  <c r="B198" i="17"/>
  <c r="B197" i="17"/>
  <c r="B196" i="17"/>
  <c r="B195" i="17"/>
  <c r="B194" i="17"/>
  <c r="B193" i="17"/>
  <c r="B188" i="17"/>
  <c r="B187" i="17"/>
  <c r="B186" i="17"/>
  <c r="B185" i="17"/>
  <c r="B184" i="17"/>
  <c r="B183" i="17"/>
  <c r="B182" i="17"/>
  <c r="B181" i="17"/>
  <c r="B180" i="17"/>
  <c r="B179" i="17"/>
  <c r="B178" i="17"/>
  <c r="B177" i="17"/>
  <c r="B176" i="17"/>
  <c r="B175" i="17"/>
  <c r="B174" i="17"/>
  <c r="B173" i="17"/>
  <c r="B172" i="17"/>
  <c r="B171" i="17"/>
  <c r="B170" i="17"/>
  <c r="B169" i="17"/>
  <c r="B168" i="17"/>
  <c r="B163" i="17"/>
  <c r="B162" i="17"/>
  <c r="B161" i="17"/>
  <c r="B160" i="17"/>
  <c r="B159" i="17"/>
  <c r="B158" i="17"/>
  <c r="B157" i="17"/>
  <c r="B156" i="17"/>
  <c r="B155" i="17"/>
  <c r="B154" i="17"/>
  <c r="B153" i="17"/>
  <c r="B152" i="17"/>
  <c r="B151" i="17"/>
  <c r="B150" i="17"/>
  <c r="B149" i="17"/>
  <c r="B148" i="17"/>
  <c r="B147" i="17"/>
  <c r="B146" i="17"/>
  <c r="B145" i="17"/>
  <c r="B144" i="17"/>
  <c r="B143" i="17"/>
  <c r="I140" i="17"/>
  <c r="B136" i="17"/>
  <c r="B135" i="17"/>
  <c r="B134" i="17"/>
  <c r="B133" i="17"/>
  <c r="B132" i="17"/>
  <c r="B131" i="17"/>
  <c r="B130" i="17"/>
  <c r="B129" i="17"/>
  <c r="B128" i="17"/>
  <c r="B127" i="17"/>
  <c r="B126" i="17"/>
  <c r="B125" i="17"/>
  <c r="B124" i="17"/>
  <c r="B123" i="17"/>
  <c r="B122" i="17"/>
  <c r="B121" i="17"/>
  <c r="B120" i="17"/>
  <c r="B119" i="17"/>
  <c r="B118" i="17"/>
  <c r="B117" i="17"/>
  <c r="B116" i="17"/>
  <c r="B111" i="17"/>
  <c r="B110" i="17"/>
  <c r="B109" i="17"/>
  <c r="B108" i="17"/>
  <c r="B107" i="17"/>
  <c r="B106" i="17"/>
  <c r="B105" i="17"/>
  <c r="B104" i="17"/>
  <c r="B103" i="17"/>
  <c r="B102" i="17"/>
  <c r="B101" i="17"/>
  <c r="B100" i="17"/>
  <c r="B99" i="17"/>
  <c r="B98" i="17"/>
  <c r="B97" i="17"/>
  <c r="B96" i="17"/>
  <c r="B95" i="17"/>
  <c r="B94" i="17"/>
  <c r="B93" i="17"/>
  <c r="B92" i="17"/>
  <c r="B91" i="17"/>
  <c r="B81" i="17"/>
  <c r="B80" i="17"/>
  <c r="B79" i="17"/>
  <c r="B78" i="17"/>
  <c r="B77" i="17"/>
  <c r="B76" i="17"/>
  <c r="B75" i="17"/>
  <c r="B74" i="17"/>
  <c r="B73" i="17"/>
  <c r="B72" i="17"/>
  <c r="B71" i="17"/>
  <c r="B70" i="17"/>
  <c r="B69" i="17"/>
  <c r="B68" i="17"/>
  <c r="B67" i="17"/>
  <c r="B66" i="17"/>
  <c r="B65" i="17"/>
  <c r="B64" i="17"/>
  <c r="B63" i="17"/>
  <c r="B62" i="17"/>
  <c r="B61" i="17"/>
  <c r="B363" i="16"/>
  <c r="B362" i="16"/>
  <c r="B361" i="16"/>
  <c r="B360" i="16"/>
  <c r="B359" i="16"/>
  <c r="B358" i="16"/>
  <c r="B357" i="16"/>
  <c r="B356" i="16"/>
  <c r="B355" i="16"/>
  <c r="B354" i="16"/>
  <c r="B353" i="16"/>
  <c r="B352" i="16"/>
  <c r="B351" i="16"/>
  <c r="B350" i="16"/>
  <c r="B349" i="16"/>
  <c r="B348" i="16"/>
  <c r="B347" i="16"/>
  <c r="B346" i="16"/>
  <c r="B345" i="16"/>
  <c r="B344" i="16"/>
  <c r="B343" i="16"/>
  <c r="B338" i="16"/>
  <c r="B337" i="16"/>
  <c r="B336" i="16"/>
  <c r="B335" i="16"/>
  <c r="B334" i="16"/>
  <c r="B333" i="16"/>
  <c r="B332" i="16"/>
  <c r="B331" i="16"/>
  <c r="B330" i="16"/>
  <c r="B329" i="16"/>
  <c r="B328" i="16"/>
  <c r="B327" i="16"/>
  <c r="B326" i="16"/>
  <c r="B325" i="16"/>
  <c r="B324" i="16"/>
  <c r="B323" i="16"/>
  <c r="B322" i="16"/>
  <c r="B321" i="16"/>
  <c r="B320" i="16"/>
  <c r="B319" i="16"/>
  <c r="B318" i="16"/>
  <c r="B313" i="16"/>
  <c r="B312" i="16"/>
  <c r="B311" i="16"/>
  <c r="B310" i="16"/>
  <c r="B309" i="16"/>
  <c r="B308" i="16"/>
  <c r="B307" i="16"/>
  <c r="B306" i="16"/>
  <c r="B305" i="16"/>
  <c r="B304" i="16"/>
  <c r="B303" i="16"/>
  <c r="B302" i="16"/>
  <c r="B301" i="16"/>
  <c r="B300" i="16"/>
  <c r="B299" i="16"/>
  <c r="B298" i="16"/>
  <c r="B297" i="16"/>
  <c r="B296" i="16"/>
  <c r="B295" i="16"/>
  <c r="B294" i="16"/>
  <c r="B293" i="16"/>
  <c r="B288" i="16"/>
  <c r="B287" i="16"/>
  <c r="B286" i="16"/>
  <c r="B285" i="16"/>
  <c r="B284" i="16"/>
  <c r="B283" i="16"/>
  <c r="B282" i="16"/>
  <c r="B281" i="16"/>
  <c r="B280" i="16"/>
  <c r="B279" i="16"/>
  <c r="B278" i="16"/>
  <c r="B277" i="16"/>
  <c r="B276" i="16"/>
  <c r="B275" i="16"/>
  <c r="B274" i="16"/>
  <c r="B273" i="16"/>
  <c r="B272" i="16"/>
  <c r="B271" i="16"/>
  <c r="B270" i="16"/>
  <c r="B269" i="16"/>
  <c r="B268" i="16"/>
  <c r="B263" i="16"/>
  <c r="B262" i="16"/>
  <c r="B261" i="16"/>
  <c r="B260" i="16"/>
  <c r="B259" i="16"/>
  <c r="B258" i="16"/>
  <c r="B257" i="16"/>
  <c r="B256" i="16"/>
  <c r="B255" i="16"/>
  <c r="B254" i="16"/>
  <c r="B253" i="16"/>
  <c r="B252" i="16"/>
  <c r="B251" i="16"/>
  <c r="B250" i="16"/>
  <c r="B249" i="16"/>
  <c r="B248" i="16"/>
  <c r="B247" i="16"/>
  <c r="B246" i="16"/>
  <c r="B245" i="16"/>
  <c r="B244" i="16"/>
  <c r="B243" i="16"/>
  <c r="B238" i="16"/>
  <c r="B237" i="16"/>
  <c r="B236" i="16"/>
  <c r="B235" i="16"/>
  <c r="B234" i="16"/>
  <c r="B233" i="16"/>
  <c r="B232" i="16"/>
  <c r="B231" i="16"/>
  <c r="B230" i="16"/>
  <c r="B229" i="16"/>
  <c r="B228" i="16"/>
  <c r="B227" i="16"/>
  <c r="B226" i="16"/>
  <c r="B225" i="16"/>
  <c r="B224" i="16"/>
  <c r="B223" i="16"/>
  <c r="B222" i="16"/>
  <c r="B221" i="16"/>
  <c r="B220" i="16"/>
  <c r="B219" i="16"/>
  <c r="B218" i="16"/>
  <c r="B213" i="16"/>
  <c r="B212" i="16"/>
  <c r="B211" i="16"/>
  <c r="B210" i="16"/>
  <c r="B209" i="16"/>
  <c r="B208" i="16"/>
  <c r="B207" i="16"/>
  <c r="B206" i="16"/>
  <c r="B205" i="16"/>
  <c r="B204" i="16"/>
  <c r="B203" i="16"/>
  <c r="B202" i="16"/>
  <c r="B201" i="16"/>
  <c r="B200" i="16"/>
  <c r="B199" i="16"/>
  <c r="B198" i="16"/>
  <c r="B197" i="16"/>
  <c r="B196" i="16"/>
  <c r="B195" i="16"/>
  <c r="B194" i="16"/>
  <c r="B193" i="16"/>
  <c r="B188" i="16"/>
  <c r="B187" i="16"/>
  <c r="B186" i="16"/>
  <c r="B185" i="16"/>
  <c r="B184" i="16"/>
  <c r="B183" i="16"/>
  <c r="B182" i="16"/>
  <c r="B181" i="16"/>
  <c r="B180" i="16"/>
  <c r="B179" i="16"/>
  <c r="B178" i="16"/>
  <c r="B177" i="16"/>
  <c r="B176" i="16"/>
  <c r="B175" i="16"/>
  <c r="B174" i="16"/>
  <c r="B173" i="16"/>
  <c r="B172" i="16"/>
  <c r="B171" i="16"/>
  <c r="B170" i="16"/>
  <c r="B169" i="16"/>
  <c r="B168" i="16"/>
  <c r="B163" i="16"/>
  <c r="B162" i="16"/>
  <c r="B161" i="16"/>
  <c r="B160" i="16"/>
  <c r="B159" i="16"/>
  <c r="B158" i="16"/>
  <c r="B157" i="16"/>
  <c r="B156" i="16"/>
  <c r="B155" i="16"/>
  <c r="B154" i="16"/>
  <c r="B153" i="16"/>
  <c r="B152" i="16"/>
  <c r="B151" i="16"/>
  <c r="B150" i="16"/>
  <c r="B149" i="16"/>
  <c r="B148" i="16"/>
  <c r="B147" i="16"/>
  <c r="B146" i="16"/>
  <c r="B145" i="16"/>
  <c r="B144" i="16"/>
  <c r="B143" i="16"/>
  <c r="B136" i="16"/>
  <c r="B135" i="16"/>
  <c r="B134" i="16"/>
  <c r="B133" i="16"/>
  <c r="B132" i="16"/>
  <c r="B131" i="16"/>
  <c r="B130" i="16"/>
  <c r="B129" i="16"/>
  <c r="B128" i="16"/>
  <c r="B127" i="16"/>
  <c r="B126" i="16"/>
  <c r="B125" i="16"/>
  <c r="B124" i="16"/>
  <c r="B123" i="16"/>
  <c r="B122" i="16"/>
  <c r="B121" i="16"/>
  <c r="B120" i="16"/>
  <c r="B119" i="16"/>
  <c r="B118" i="16"/>
  <c r="B117" i="16"/>
  <c r="B116" i="16"/>
  <c r="B111" i="16"/>
  <c r="B110" i="16"/>
  <c r="B109" i="16"/>
  <c r="B108" i="16"/>
  <c r="B107" i="16"/>
  <c r="B106" i="16"/>
  <c r="B105" i="16"/>
  <c r="B104" i="16"/>
  <c r="B103" i="16"/>
  <c r="B102" i="16"/>
  <c r="B101" i="16"/>
  <c r="B100" i="16"/>
  <c r="B99" i="16"/>
  <c r="B98" i="16"/>
  <c r="B97" i="16"/>
  <c r="B96" i="16"/>
  <c r="B95" i="16"/>
  <c r="B94" i="16"/>
  <c r="B93" i="16"/>
  <c r="B92" i="16"/>
  <c r="B91" i="16"/>
  <c r="B81" i="16"/>
  <c r="B80" i="16"/>
  <c r="B79" i="16"/>
  <c r="B78" i="16"/>
  <c r="B77" i="16"/>
  <c r="B76" i="16"/>
  <c r="B75" i="16"/>
  <c r="B74" i="16"/>
  <c r="B73" i="16"/>
  <c r="B72" i="16"/>
  <c r="B71" i="16"/>
  <c r="B70" i="16"/>
  <c r="B68" i="16"/>
  <c r="B67" i="16"/>
  <c r="B66" i="16"/>
  <c r="B65" i="16"/>
  <c r="B64" i="16"/>
  <c r="B63" i="16"/>
  <c r="B62" i="16"/>
  <c r="B61" i="16"/>
  <c r="B363" i="15"/>
  <c r="B362" i="15"/>
  <c r="B361" i="15"/>
  <c r="B360" i="15"/>
  <c r="B359" i="15"/>
  <c r="B358" i="15"/>
  <c r="B357" i="15"/>
  <c r="B356" i="15"/>
  <c r="B355" i="15"/>
  <c r="B354" i="15"/>
  <c r="B353" i="15"/>
  <c r="B352" i="15"/>
  <c r="B338" i="15"/>
  <c r="B337" i="15"/>
  <c r="B336" i="15"/>
  <c r="B335" i="15"/>
  <c r="B334" i="15"/>
  <c r="B333" i="15"/>
  <c r="B332" i="15"/>
  <c r="B331" i="15"/>
  <c r="B330" i="15"/>
  <c r="B329" i="15"/>
  <c r="B328" i="15"/>
  <c r="B327" i="15"/>
  <c r="B313" i="15"/>
  <c r="B312" i="15"/>
  <c r="B311" i="15"/>
  <c r="B310" i="15"/>
  <c r="B309" i="15"/>
  <c r="B308" i="15"/>
  <c r="B307" i="15"/>
  <c r="B306" i="15"/>
  <c r="B305" i="15"/>
  <c r="B304" i="15"/>
  <c r="B303" i="15"/>
  <c r="B302" i="15"/>
  <c r="B288" i="15"/>
  <c r="B287" i="15"/>
  <c r="B286" i="15"/>
  <c r="B285" i="15"/>
  <c r="B284" i="15"/>
  <c r="B283" i="15"/>
  <c r="B282" i="15"/>
  <c r="B281" i="15"/>
  <c r="B280" i="15"/>
  <c r="B279" i="15"/>
  <c r="B278" i="15"/>
  <c r="B277" i="15"/>
  <c r="B263" i="15"/>
  <c r="B262" i="15"/>
  <c r="B261" i="15"/>
  <c r="B260" i="15"/>
  <c r="B259" i="15"/>
  <c r="B258" i="15"/>
  <c r="B257" i="15"/>
  <c r="B256" i="15"/>
  <c r="B255" i="15"/>
  <c r="B254" i="15"/>
  <c r="B253" i="15"/>
  <c r="B252" i="15"/>
  <c r="B238" i="15"/>
  <c r="B237" i="15"/>
  <c r="B236" i="15"/>
  <c r="B235" i="15"/>
  <c r="B234" i="15"/>
  <c r="B233" i="15"/>
  <c r="B232" i="15"/>
  <c r="B231" i="15"/>
  <c r="B230" i="15"/>
  <c r="B229" i="15"/>
  <c r="B228" i="15"/>
  <c r="B227" i="15"/>
  <c r="B213" i="15"/>
  <c r="B212" i="15"/>
  <c r="B211" i="15"/>
  <c r="B210" i="15"/>
  <c r="B209" i="15"/>
  <c r="B208" i="15"/>
  <c r="B207" i="15"/>
  <c r="B206" i="15"/>
  <c r="B205" i="15"/>
  <c r="B204" i="15"/>
  <c r="B203" i="15"/>
  <c r="B202" i="15"/>
  <c r="B188" i="15"/>
  <c r="B187" i="15"/>
  <c r="B186" i="15"/>
  <c r="B185" i="15"/>
  <c r="B184" i="15"/>
  <c r="B183" i="15"/>
  <c r="B182" i="15"/>
  <c r="B181" i="15"/>
  <c r="B180" i="15"/>
  <c r="B179" i="15"/>
  <c r="B178" i="15"/>
  <c r="B177" i="15"/>
  <c r="B163" i="15"/>
  <c r="B162" i="15"/>
  <c r="B161" i="15"/>
  <c r="B160" i="15"/>
  <c r="B159" i="15"/>
  <c r="B158" i="15"/>
  <c r="B157" i="15"/>
  <c r="B156" i="15"/>
  <c r="B155" i="15"/>
  <c r="B154" i="15"/>
  <c r="B153" i="15"/>
  <c r="B152" i="15"/>
  <c r="B136" i="15"/>
  <c r="B135" i="15"/>
  <c r="B134" i="15"/>
  <c r="B133" i="15"/>
  <c r="B132" i="15"/>
  <c r="B131" i="15"/>
  <c r="B130" i="15"/>
  <c r="B129" i="15"/>
  <c r="B128" i="15"/>
  <c r="B127" i="15"/>
  <c r="B126" i="15"/>
  <c r="B125" i="15"/>
  <c r="B111" i="15"/>
  <c r="B110" i="15"/>
  <c r="B109" i="15"/>
  <c r="B108" i="15"/>
  <c r="B107" i="15"/>
  <c r="B106" i="15"/>
  <c r="B105" i="15"/>
  <c r="B104" i="15"/>
  <c r="B103" i="15"/>
  <c r="B102" i="15"/>
  <c r="B101" i="15"/>
  <c r="B100" i="15"/>
  <c r="B81" i="15"/>
  <c r="B80" i="15"/>
  <c r="B79" i="15"/>
  <c r="B78" i="15"/>
  <c r="B77" i="15"/>
  <c r="B76" i="15"/>
  <c r="B75" i="15"/>
  <c r="B74" i="15"/>
  <c r="B73" i="15"/>
  <c r="B72" i="15"/>
  <c r="B71" i="15"/>
  <c r="B70" i="15"/>
  <c r="B363" i="14"/>
  <c r="B362" i="14"/>
  <c r="B361" i="14"/>
  <c r="B360" i="14"/>
  <c r="B359" i="14"/>
  <c r="B358" i="14"/>
  <c r="B357" i="14"/>
  <c r="B356" i="14"/>
  <c r="B355" i="14"/>
  <c r="B354" i="14"/>
  <c r="B353" i="14"/>
  <c r="B352" i="14"/>
  <c r="B351" i="14"/>
  <c r="B350" i="14"/>
  <c r="B349" i="14"/>
  <c r="B348" i="14"/>
  <c r="B347" i="14"/>
  <c r="B346" i="14"/>
  <c r="B345" i="14"/>
  <c r="B344" i="14"/>
  <c r="B343" i="14"/>
  <c r="B338" i="14"/>
  <c r="B337" i="14"/>
  <c r="B336" i="14"/>
  <c r="B335" i="14"/>
  <c r="B334" i="14"/>
  <c r="B333" i="14"/>
  <c r="B332" i="14"/>
  <c r="B331" i="14"/>
  <c r="B330" i="14"/>
  <c r="B329" i="14"/>
  <c r="B328" i="14"/>
  <c r="B327" i="14"/>
  <c r="B326" i="14"/>
  <c r="B325" i="14"/>
  <c r="B324" i="14"/>
  <c r="B323" i="14"/>
  <c r="B322" i="14"/>
  <c r="B321" i="14"/>
  <c r="B320" i="14"/>
  <c r="B319" i="14"/>
  <c r="B318" i="14"/>
  <c r="B313" i="14"/>
  <c r="B312" i="14"/>
  <c r="B311" i="14"/>
  <c r="B310" i="14"/>
  <c r="B309" i="14"/>
  <c r="B308" i="14"/>
  <c r="B307" i="14"/>
  <c r="B306" i="14"/>
  <c r="B305" i="14"/>
  <c r="B304" i="14"/>
  <c r="B303" i="14"/>
  <c r="B302" i="14"/>
  <c r="B301" i="14"/>
  <c r="B300" i="14"/>
  <c r="B299" i="14"/>
  <c r="B298" i="14"/>
  <c r="B297" i="14"/>
  <c r="B296" i="14"/>
  <c r="B295" i="14"/>
  <c r="B294" i="14"/>
  <c r="B293" i="14"/>
  <c r="B288" i="14"/>
  <c r="B287" i="14"/>
  <c r="B286" i="14"/>
  <c r="B285" i="14"/>
  <c r="B284" i="14"/>
  <c r="B283" i="14"/>
  <c r="B282" i="14"/>
  <c r="B281" i="14"/>
  <c r="B280" i="14"/>
  <c r="B279" i="14"/>
  <c r="B278" i="14"/>
  <c r="B277" i="14"/>
  <c r="B276" i="14"/>
  <c r="B275" i="14"/>
  <c r="B274" i="14"/>
  <c r="B273" i="14"/>
  <c r="B272" i="14"/>
  <c r="B271" i="14"/>
  <c r="B270" i="14"/>
  <c r="B269" i="14"/>
  <c r="B268" i="14"/>
  <c r="B263" i="14"/>
  <c r="B262" i="14"/>
  <c r="B261" i="14"/>
  <c r="B260" i="14"/>
  <c r="B259" i="14"/>
  <c r="B258" i="14"/>
  <c r="B257" i="14"/>
  <c r="B256" i="14"/>
  <c r="B255" i="14"/>
  <c r="B254" i="14"/>
  <c r="B253" i="14"/>
  <c r="B252" i="14"/>
  <c r="B251" i="14"/>
  <c r="B250" i="14"/>
  <c r="B249" i="14"/>
  <c r="B248" i="14"/>
  <c r="B247" i="14"/>
  <c r="B246" i="14"/>
  <c r="B245" i="14"/>
  <c r="B244" i="14"/>
  <c r="B243" i="14"/>
  <c r="B238" i="14"/>
  <c r="B237" i="14"/>
  <c r="B236" i="14"/>
  <c r="B235" i="14"/>
  <c r="B234" i="14"/>
  <c r="B233" i="14"/>
  <c r="B232" i="14"/>
  <c r="B231" i="14"/>
  <c r="B230" i="14"/>
  <c r="B229" i="14"/>
  <c r="B228" i="14"/>
  <c r="B227" i="14"/>
  <c r="B226" i="14"/>
  <c r="B225" i="14"/>
  <c r="B224" i="14"/>
  <c r="B223" i="14"/>
  <c r="B222" i="14"/>
  <c r="B221" i="14"/>
  <c r="B220" i="14"/>
  <c r="B219" i="14"/>
  <c r="B218" i="14"/>
  <c r="B213" i="14"/>
  <c r="B212" i="14"/>
  <c r="B211" i="14"/>
  <c r="B210" i="14"/>
  <c r="B209" i="14"/>
  <c r="B208" i="14"/>
  <c r="B207" i="14"/>
  <c r="B206" i="14"/>
  <c r="B205" i="14"/>
  <c r="B204" i="14"/>
  <c r="B203" i="14"/>
  <c r="B202" i="14"/>
  <c r="B201" i="14"/>
  <c r="B200" i="14"/>
  <c r="B199" i="14"/>
  <c r="B198" i="14"/>
  <c r="B197" i="14"/>
  <c r="B196" i="14"/>
  <c r="B195" i="14"/>
  <c r="B194" i="14"/>
  <c r="B193" i="14"/>
  <c r="B188" i="14"/>
  <c r="B187" i="14"/>
  <c r="B186" i="14"/>
  <c r="B185" i="14"/>
  <c r="B184" i="14"/>
  <c r="B183" i="14"/>
  <c r="B182" i="14"/>
  <c r="B181" i="14"/>
  <c r="B180" i="14"/>
  <c r="B179" i="14"/>
  <c r="B178" i="14"/>
  <c r="B177" i="14"/>
  <c r="B176" i="14"/>
  <c r="B175" i="14"/>
  <c r="B174" i="14"/>
  <c r="B173" i="14"/>
  <c r="B172" i="14"/>
  <c r="B171" i="14"/>
  <c r="B170" i="14"/>
  <c r="B169" i="14"/>
  <c r="B168" i="14"/>
  <c r="B163" i="14"/>
  <c r="B162" i="14"/>
  <c r="B161" i="14"/>
  <c r="B160" i="14"/>
  <c r="B159" i="14"/>
  <c r="B158" i="14"/>
  <c r="B157" i="14"/>
  <c r="B156" i="14"/>
  <c r="B155" i="14"/>
  <c r="B154" i="14"/>
  <c r="B153" i="14"/>
  <c r="B152" i="14"/>
  <c r="B151" i="14"/>
  <c r="B150" i="14"/>
  <c r="B149" i="14"/>
  <c r="B148" i="14"/>
  <c r="B147" i="14"/>
  <c r="B146" i="14"/>
  <c r="B145" i="14"/>
  <c r="B144" i="14"/>
  <c r="B143" i="14"/>
  <c r="B136" i="14"/>
  <c r="B135" i="14"/>
  <c r="B134" i="14"/>
  <c r="B133" i="14"/>
  <c r="B132" i="14"/>
  <c r="B131" i="14"/>
  <c r="B130" i="14"/>
  <c r="B129" i="14"/>
  <c r="B128" i="14"/>
  <c r="B127" i="14"/>
  <c r="B126" i="14"/>
  <c r="B125" i="14"/>
  <c r="B124" i="14"/>
  <c r="B123" i="14"/>
  <c r="B122" i="14"/>
  <c r="B121" i="14"/>
  <c r="B120" i="14"/>
  <c r="B119" i="14"/>
  <c r="B118" i="14"/>
  <c r="B117" i="14"/>
  <c r="B116" i="14"/>
  <c r="B111" i="14"/>
  <c r="B110" i="14"/>
  <c r="B109" i="14"/>
  <c r="B108" i="14"/>
  <c r="B107" i="14"/>
  <c r="B106" i="14"/>
  <c r="B105" i="14"/>
  <c r="B104" i="14"/>
  <c r="B103" i="14"/>
  <c r="B102" i="14"/>
  <c r="B101" i="14"/>
  <c r="B100" i="14"/>
  <c r="B99" i="14"/>
  <c r="B98" i="14"/>
  <c r="B97" i="14"/>
  <c r="B96" i="14"/>
  <c r="B95" i="14"/>
  <c r="B94" i="14"/>
  <c r="B93" i="14"/>
  <c r="B92" i="14"/>
  <c r="B91" i="14"/>
  <c r="B81" i="14"/>
  <c r="B80" i="14"/>
  <c r="B79" i="14"/>
  <c r="B78" i="14"/>
  <c r="B77" i="14"/>
  <c r="B76" i="14"/>
  <c r="B75" i="14"/>
  <c r="B74" i="14"/>
  <c r="B73" i="14"/>
  <c r="B72" i="14"/>
  <c r="B71" i="14"/>
  <c r="B70" i="14"/>
  <c r="B68" i="14"/>
  <c r="B67" i="14"/>
  <c r="B66" i="14"/>
  <c r="B65" i="14"/>
  <c r="B64" i="14"/>
  <c r="B63" i="14"/>
  <c r="B62" i="14"/>
  <c r="B61" i="14"/>
  <c r="B363" i="12"/>
  <c r="B362" i="12"/>
  <c r="B361" i="12"/>
  <c r="B360" i="12"/>
  <c r="B359" i="12"/>
  <c r="B358" i="12"/>
  <c r="B357" i="12"/>
  <c r="B356" i="12"/>
  <c r="B355" i="12"/>
  <c r="B354" i="12"/>
  <c r="B353" i="12"/>
  <c r="B352" i="12"/>
  <c r="B351" i="12"/>
  <c r="B350" i="12"/>
  <c r="B349" i="12"/>
  <c r="B348" i="12"/>
  <c r="B347" i="12"/>
  <c r="B346" i="12"/>
  <c r="B345" i="12"/>
  <c r="B344" i="12"/>
  <c r="B343" i="12"/>
  <c r="B338" i="12"/>
  <c r="B337" i="12"/>
  <c r="B336" i="12"/>
  <c r="B335" i="12"/>
  <c r="B334" i="12"/>
  <c r="B333" i="12"/>
  <c r="B332" i="12"/>
  <c r="B331" i="12"/>
  <c r="B330" i="12"/>
  <c r="B329" i="12"/>
  <c r="B328" i="12"/>
  <c r="B327" i="12"/>
  <c r="B326" i="12"/>
  <c r="B325" i="12"/>
  <c r="B324" i="12"/>
  <c r="B323" i="12"/>
  <c r="B322" i="12"/>
  <c r="B321" i="12"/>
  <c r="B320" i="12"/>
  <c r="B319" i="12"/>
  <c r="B318" i="12"/>
  <c r="B313" i="12"/>
  <c r="B312" i="12"/>
  <c r="B311" i="12"/>
  <c r="B310" i="12"/>
  <c r="B309" i="12"/>
  <c r="B308" i="12"/>
  <c r="B307" i="12"/>
  <c r="B306" i="12"/>
  <c r="B305" i="12"/>
  <c r="B304" i="12"/>
  <c r="B303" i="12"/>
  <c r="B302" i="12"/>
  <c r="B301" i="12"/>
  <c r="B300" i="12"/>
  <c r="B299" i="12"/>
  <c r="B298" i="12"/>
  <c r="B297" i="12"/>
  <c r="B296" i="12"/>
  <c r="B295" i="12"/>
  <c r="B294" i="12"/>
  <c r="B293" i="12"/>
  <c r="B288" i="12"/>
  <c r="B287" i="12"/>
  <c r="B286" i="12"/>
  <c r="B285" i="12"/>
  <c r="B284" i="12"/>
  <c r="B283" i="12"/>
  <c r="B282" i="12"/>
  <c r="B281" i="12"/>
  <c r="B280" i="12"/>
  <c r="B279" i="12"/>
  <c r="B278" i="12"/>
  <c r="B277" i="12"/>
  <c r="B276" i="12"/>
  <c r="B275" i="12"/>
  <c r="B274" i="12"/>
  <c r="B273" i="12"/>
  <c r="B272" i="12"/>
  <c r="B271" i="12"/>
  <c r="B270" i="12"/>
  <c r="B269" i="12"/>
  <c r="B268" i="12"/>
  <c r="B263" i="12"/>
  <c r="B262" i="12"/>
  <c r="B261" i="12"/>
  <c r="B260" i="12"/>
  <c r="B259" i="12"/>
  <c r="B258" i="12"/>
  <c r="B257" i="12"/>
  <c r="B256" i="12"/>
  <c r="B255" i="12"/>
  <c r="B254" i="12"/>
  <c r="B253" i="12"/>
  <c r="B252" i="12"/>
  <c r="B251" i="12"/>
  <c r="B250" i="12"/>
  <c r="B249" i="12"/>
  <c r="B248" i="12"/>
  <c r="B247" i="12"/>
  <c r="B246" i="12"/>
  <c r="B245" i="12"/>
  <c r="B244" i="12"/>
  <c r="B243" i="12"/>
  <c r="B238" i="12"/>
  <c r="B237" i="12"/>
  <c r="B236" i="12"/>
  <c r="B235" i="12"/>
  <c r="B234" i="12"/>
  <c r="B233" i="12"/>
  <c r="B232" i="12"/>
  <c r="B231" i="12"/>
  <c r="B230" i="12"/>
  <c r="B229" i="12"/>
  <c r="B228" i="12"/>
  <c r="B227" i="12"/>
  <c r="B226" i="12"/>
  <c r="B225" i="12"/>
  <c r="B224" i="12"/>
  <c r="B223" i="12"/>
  <c r="B222" i="12"/>
  <c r="B221" i="12"/>
  <c r="B220" i="12"/>
  <c r="B219" i="12"/>
  <c r="B218" i="12"/>
  <c r="B213" i="12"/>
  <c r="B212" i="12"/>
  <c r="B211" i="12"/>
  <c r="B210" i="12"/>
  <c r="B209" i="12"/>
  <c r="B208" i="12"/>
  <c r="B207" i="12"/>
  <c r="B206" i="12"/>
  <c r="B205" i="12"/>
  <c r="B204" i="12"/>
  <c r="B203" i="12"/>
  <c r="B202" i="12"/>
  <c r="B201" i="12"/>
  <c r="B200" i="12"/>
  <c r="B199" i="12"/>
  <c r="B198" i="12"/>
  <c r="B197" i="12"/>
  <c r="B196" i="12"/>
  <c r="B195" i="12"/>
  <c r="B194" i="12"/>
  <c r="B193" i="12"/>
  <c r="B188" i="12"/>
  <c r="B187" i="12"/>
  <c r="B186" i="12"/>
  <c r="B185" i="12"/>
  <c r="B184" i="12"/>
  <c r="B183" i="12"/>
  <c r="B182" i="12"/>
  <c r="B181" i="12"/>
  <c r="B180" i="12"/>
  <c r="B179" i="12"/>
  <c r="B178" i="12"/>
  <c r="B177" i="12"/>
  <c r="B176" i="12"/>
  <c r="B175" i="12"/>
  <c r="B174" i="12"/>
  <c r="B173" i="12"/>
  <c r="B172" i="12"/>
  <c r="B171" i="12"/>
  <c r="B170" i="12"/>
  <c r="B169" i="12"/>
  <c r="B168" i="12"/>
  <c r="B163" i="12"/>
  <c r="B162" i="12"/>
  <c r="B161" i="12"/>
  <c r="B160" i="12"/>
  <c r="B159" i="12"/>
  <c r="B158" i="12"/>
  <c r="B157" i="12"/>
  <c r="B156" i="12"/>
  <c r="B155" i="12"/>
  <c r="B154" i="12"/>
  <c r="B153" i="12"/>
  <c r="B152" i="12"/>
  <c r="B151" i="12"/>
  <c r="B150" i="12"/>
  <c r="B149" i="12"/>
  <c r="B148" i="12"/>
  <c r="B147" i="12"/>
  <c r="B146" i="12"/>
  <c r="B145" i="12"/>
  <c r="B144" i="12"/>
  <c r="B143" i="12"/>
  <c r="B136" i="12"/>
  <c r="B135" i="12"/>
  <c r="B134" i="12"/>
  <c r="B133" i="12"/>
  <c r="B132" i="12"/>
  <c r="B131" i="12"/>
  <c r="B130" i="12"/>
  <c r="B129" i="12"/>
  <c r="B128" i="12"/>
  <c r="B127" i="12"/>
  <c r="B126" i="12"/>
  <c r="B125" i="12"/>
  <c r="B124" i="12"/>
  <c r="B123" i="12"/>
  <c r="B122" i="12"/>
  <c r="B121" i="12"/>
  <c r="B120" i="12"/>
  <c r="B119" i="12"/>
  <c r="B118" i="12"/>
  <c r="B117" i="12"/>
  <c r="B116" i="12"/>
  <c r="B111" i="12"/>
  <c r="B110" i="12"/>
  <c r="B109" i="12"/>
  <c r="B108" i="12"/>
  <c r="B107" i="12"/>
  <c r="B106" i="12"/>
  <c r="B105" i="12"/>
  <c r="B104" i="12"/>
  <c r="B103" i="12"/>
  <c r="B102" i="12"/>
  <c r="B101" i="12"/>
  <c r="B100" i="12"/>
  <c r="B99" i="12"/>
  <c r="B98" i="12"/>
  <c r="B97" i="12"/>
  <c r="B96" i="12"/>
  <c r="B95" i="12"/>
  <c r="B94" i="12"/>
  <c r="B93" i="12"/>
  <c r="B92" i="12"/>
  <c r="B91" i="12"/>
  <c r="B81" i="12"/>
  <c r="B80" i="12"/>
  <c r="B79" i="12"/>
  <c r="B78" i="12"/>
  <c r="B77" i="12"/>
  <c r="B76" i="12"/>
  <c r="B75" i="12"/>
  <c r="B74" i="12"/>
  <c r="B73" i="12"/>
  <c r="B72" i="12"/>
  <c r="B71" i="12"/>
  <c r="B70" i="12"/>
  <c r="B68" i="12"/>
  <c r="B67" i="12"/>
  <c r="B66" i="12"/>
  <c r="B65" i="12"/>
  <c r="B64" i="12"/>
  <c r="B63" i="12"/>
  <c r="B62" i="12"/>
  <c r="B61" i="12"/>
  <c r="B363" i="11"/>
  <c r="B362" i="11"/>
  <c r="B361" i="11"/>
  <c r="B360" i="11"/>
  <c r="B359" i="11"/>
  <c r="B358" i="11"/>
  <c r="B357" i="11"/>
  <c r="B356" i="11"/>
  <c r="B355" i="11"/>
  <c r="B354" i="11"/>
  <c r="B353" i="11"/>
  <c r="B352" i="11"/>
  <c r="B351" i="11"/>
  <c r="B350" i="11"/>
  <c r="B349" i="11"/>
  <c r="B348" i="11"/>
  <c r="B347" i="11"/>
  <c r="B346" i="11"/>
  <c r="B345" i="11"/>
  <c r="B344" i="11"/>
  <c r="B343" i="11"/>
  <c r="B338" i="11"/>
  <c r="B337" i="11"/>
  <c r="B336" i="11"/>
  <c r="B335" i="11"/>
  <c r="B334" i="11"/>
  <c r="B333" i="11"/>
  <c r="B332" i="11"/>
  <c r="B331" i="11"/>
  <c r="B330" i="11"/>
  <c r="B329" i="11"/>
  <c r="B328" i="11"/>
  <c r="B327" i="11"/>
  <c r="B326" i="11"/>
  <c r="B325" i="11"/>
  <c r="B324" i="11"/>
  <c r="B323" i="11"/>
  <c r="B322" i="11"/>
  <c r="B321" i="11"/>
  <c r="B320" i="11"/>
  <c r="B319" i="11"/>
  <c r="B318" i="11"/>
  <c r="B313" i="11"/>
  <c r="B312" i="11"/>
  <c r="B311" i="11"/>
  <c r="B310" i="11"/>
  <c r="B309" i="11"/>
  <c r="B308" i="11"/>
  <c r="B307" i="11"/>
  <c r="B306" i="11"/>
  <c r="B305" i="11"/>
  <c r="B304" i="11"/>
  <c r="B303" i="11"/>
  <c r="B302" i="11"/>
  <c r="B301" i="11"/>
  <c r="B300" i="11"/>
  <c r="B299" i="11"/>
  <c r="B298" i="11"/>
  <c r="B297" i="11"/>
  <c r="B296" i="11"/>
  <c r="B295" i="11"/>
  <c r="B294" i="11"/>
  <c r="B293" i="11"/>
  <c r="B288" i="11"/>
  <c r="B287" i="11"/>
  <c r="B286" i="11"/>
  <c r="B285" i="11"/>
  <c r="B284" i="11"/>
  <c r="B283" i="11"/>
  <c r="B282" i="11"/>
  <c r="B281" i="11"/>
  <c r="B280" i="11"/>
  <c r="B279" i="11"/>
  <c r="B278" i="11"/>
  <c r="B277" i="11"/>
  <c r="B276" i="11"/>
  <c r="B275" i="11"/>
  <c r="B274" i="11"/>
  <c r="B273" i="11"/>
  <c r="B272" i="11"/>
  <c r="B271" i="11"/>
  <c r="B270" i="11"/>
  <c r="B269" i="11"/>
  <c r="B268" i="11"/>
  <c r="B263" i="11"/>
  <c r="B262" i="11"/>
  <c r="B261" i="11"/>
  <c r="B260" i="11"/>
  <c r="B259" i="11"/>
  <c r="B258" i="11"/>
  <c r="B257" i="11"/>
  <c r="B256" i="11"/>
  <c r="B255" i="11"/>
  <c r="B254" i="11"/>
  <c r="B253" i="11"/>
  <c r="B252" i="11"/>
  <c r="B251" i="11"/>
  <c r="B250" i="11"/>
  <c r="B249" i="11"/>
  <c r="B248" i="11"/>
  <c r="B247" i="11"/>
  <c r="B246" i="11"/>
  <c r="B245" i="11"/>
  <c r="B244" i="11"/>
  <c r="B243" i="11"/>
  <c r="B238" i="11"/>
  <c r="B237" i="11"/>
  <c r="B236" i="11"/>
  <c r="B235" i="11"/>
  <c r="B234" i="11"/>
  <c r="B233" i="11"/>
  <c r="B232" i="11"/>
  <c r="B231" i="11"/>
  <c r="B230" i="11"/>
  <c r="B229" i="11"/>
  <c r="B228" i="11"/>
  <c r="B227" i="11"/>
  <c r="B226" i="11"/>
  <c r="B225" i="11"/>
  <c r="B224" i="11"/>
  <c r="B223" i="11"/>
  <c r="B222" i="11"/>
  <c r="B221" i="11"/>
  <c r="B220" i="11"/>
  <c r="B219" i="11"/>
  <c r="B218" i="11"/>
  <c r="B213" i="11"/>
  <c r="B212" i="11"/>
  <c r="B211" i="11"/>
  <c r="B210" i="11"/>
  <c r="B209" i="11"/>
  <c r="B208" i="11"/>
  <c r="B207" i="11"/>
  <c r="B206" i="11"/>
  <c r="B205" i="11"/>
  <c r="B204" i="11"/>
  <c r="B203" i="11"/>
  <c r="B202" i="11"/>
  <c r="B201" i="11"/>
  <c r="B200" i="11"/>
  <c r="B199" i="11"/>
  <c r="B198" i="11"/>
  <c r="B197" i="11"/>
  <c r="B196" i="11"/>
  <c r="B195" i="11"/>
  <c r="B194" i="11"/>
  <c r="B193" i="11"/>
  <c r="B188" i="11"/>
  <c r="B187" i="11"/>
  <c r="B186" i="11"/>
  <c r="B185" i="11"/>
  <c r="B184" i="11"/>
  <c r="B183" i="11"/>
  <c r="B182" i="11"/>
  <c r="B181" i="11"/>
  <c r="B180" i="11"/>
  <c r="B179" i="11"/>
  <c r="B178" i="11"/>
  <c r="B177" i="11"/>
  <c r="B176" i="11"/>
  <c r="B175" i="11"/>
  <c r="B174" i="11"/>
  <c r="B173" i="11"/>
  <c r="B172" i="11"/>
  <c r="B171" i="11"/>
  <c r="B170" i="11"/>
  <c r="B169" i="11"/>
  <c r="B168" i="11"/>
  <c r="B163" i="11"/>
  <c r="B162" i="11"/>
  <c r="B161" i="11"/>
  <c r="B160" i="11"/>
  <c r="B159" i="11"/>
  <c r="B158" i="11"/>
  <c r="B157" i="11"/>
  <c r="B156" i="11"/>
  <c r="B155" i="11"/>
  <c r="B154" i="11"/>
  <c r="B153" i="11"/>
  <c r="B152" i="11"/>
  <c r="B151" i="11"/>
  <c r="B150" i="11"/>
  <c r="B149" i="11"/>
  <c r="B148" i="11"/>
  <c r="B147" i="11"/>
  <c r="B146" i="11"/>
  <c r="B145" i="11"/>
  <c r="B144" i="11"/>
  <c r="B143" i="11"/>
  <c r="I140" i="11"/>
  <c r="B136" i="11"/>
  <c r="B135" i="11"/>
  <c r="B134" i="11"/>
  <c r="B133" i="11"/>
  <c r="B132" i="11"/>
  <c r="B131" i="11"/>
  <c r="B130" i="11"/>
  <c r="B129" i="11"/>
  <c r="B128" i="11"/>
  <c r="B127" i="11"/>
  <c r="B126" i="11"/>
  <c r="B125" i="11"/>
  <c r="B124" i="11"/>
  <c r="B123" i="11"/>
  <c r="B122" i="11"/>
  <c r="B121" i="11"/>
  <c r="B120" i="11"/>
  <c r="B119" i="11"/>
  <c r="B118" i="11"/>
  <c r="B117" i="11"/>
  <c r="B116" i="11"/>
  <c r="B111" i="11"/>
  <c r="B110" i="11"/>
  <c r="B109" i="11"/>
  <c r="B108" i="11"/>
  <c r="B107" i="11"/>
  <c r="B106" i="11"/>
  <c r="B105" i="11"/>
  <c r="B104" i="11"/>
  <c r="B103" i="11"/>
  <c r="B102" i="11"/>
  <c r="B101" i="11"/>
  <c r="B100" i="11"/>
  <c r="B99" i="11"/>
  <c r="B98" i="11"/>
  <c r="B97" i="11"/>
  <c r="B96" i="11"/>
  <c r="B95" i="11"/>
  <c r="B94" i="11"/>
  <c r="B93" i="11"/>
  <c r="B92" i="11"/>
  <c r="B91" i="11"/>
  <c r="B81" i="11"/>
  <c r="B80" i="11"/>
  <c r="B79" i="11"/>
  <c r="B78" i="11"/>
  <c r="B77" i="11"/>
  <c r="B76" i="11"/>
  <c r="B75" i="11"/>
  <c r="B74" i="11"/>
  <c r="B73" i="11"/>
  <c r="B72" i="11"/>
  <c r="B71" i="11"/>
  <c r="B70" i="11"/>
  <c r="B68" i="11"/>
  <c r="B67" i="11"/>
  <c r="B66" i="11"/>
  <c r="B65" i="11"/>
  <c r="B64" i="11"/>
  <c r="B63" i="11"/>
  <c r="B62" i="11"/>
  <c r="B61" i="11"/>
  <c r="B363" i="10"/>
  <c r="B362" i="10"/>
  <c r="B361" i="10"/>
  <c r="B360" i="10"/>
  <c r="B359" i="10"/>
  <c r="B358" i="10"/>
  <c r="B357" i="10"/>
  <c r="B356" i="10"/>
  <c r="B355" i="10"/>
  <c r="B354" i="10"/>
  <c r="B353" i="10"/>
  <c r="B352" i="10"/>
  <c r="B351" i="10"/>
  <c r="B350" i="10"/>
  <c r="B349" i="10"/>
  <c r="B348" i="10"/>
  <c r="B347" i="10"/>
  <c r="B346" i="10"/>
  <c r="B345" i="10"/>
  <c r="B344" i="10"/>
  <c r="B343" i="10"/>
  <c r="B338" i="10"/>
  <c r="B337" i="10"/>
  <c r="B336" i="10"/>
  <c r="B335" i="10"/>
  <c r="B334" i="10"/>
  <c r="B333" i="10"/>
  <c r="B332" i="10"/>
  <c r="B331" i="10"/>
  <c r="B330" i="10"/>
  <c r="B329" i="10"/>
  <c r="B328" i="10"/>
  <c r="B327" i="10"/>
  <c r="B326" i="10"/>
  <c r="B325" i="10"/>
  <c r="B324" i="10"/>
  <c r="B323" i="10"/>
  <c r="B322" i="10"/>
  <c r="B321" i="10"/>
  <c r="B320" i="10"/>
  <c r="B319" i="10"/>
  <c r="B318" i="10"/>
  <c r="B313" i="10"/>
  <c r="B312" i="10"/>
  <c r="B311" i="10"/>
  <c r="B310" i="10"/>
  <c r="B309" i="10"/>
  <c r="B308" i="10"/>
  <c r="B307" i="10"/>
  <c r="B306" i="10"/>
  <c r="B305" i="10"/>
  <c r="B304" i="10"/>
  <c r="B303" i="10"/>
  <c r="B302" i="10"/>
  <c r="B301" i="10"/>
  <c r="B300" i="10"/>
  <c r="B299" i="10"/>
  <c r="B298" i="10"/>
  <c r="B297" i="10"/>
  <c r="B296" i="10"/>
  <c r="B295" i="10"/>
  <c r="B294" i="10"/>
  <c r="B293" i="10"/>
  <c r="B288" i="10"/>
  <c r="B287" i="10"/>
  <c r="B286" i="10"/>
  <c r="B285" i="10"/>
  <c r="B284" i="10"/>
  <c r="B283" i="10"/>
  <c r="B282" i="10"/>
  <c r="B281" i="10"/>
  <c r="B280" i="10"/>
  <c r="B279" i="10"/>
  <c r="B278" i="10"/>
  <c r="B277" i="10"/>
  <c r="B276" i="10"/>
  <c r="B275" i="10"/>
  <c r="B274" i="10"/>
  <c r="B273" i="10"/>
  <c r="B272" i="10"/>
  <c r="B271" i="10"/>
  <c r="B270" i="10"/>
  <c r="B269" i="10"/>
  <c r="B268" i="10"/>
  <c r="B263" i="10"/>
  <c r="B262" i="10"/>
  <c r="B261" i="10"/>
  <c r="B260" i="10"/>
  <c r="B259" i="10"/>
  <c r="B258" i="10"/>
  <c r="B257" i="10"/>
  <c r="B256" i="10"/>
  <c r="B255" i="10"/>
  <c r="B254" i="10"/>
  <c r="B253" i="10"/>
  <c r="B252" i="10"/>
  <c r="B251" i="10"/>
  <c r="B250" i="10"/>
  <c r="B249" i="10"/>
  <c r="B248" i="10"/>
  <c r="B247" i="10"/>
  <c r="B246" i="10"/>
  <c r="B245" i="10"/>
  <c r="B244" i="10"/>
  <c r="B243" i="10"/>
  <c r="B238" i="10"/>
  <c r="B237" i="10"/>
  <c r="B236" i="10"/>
  <c r="B235" i="10"/>
  <c r="B234" i="10"/>
  <c r="B233" i="10"/>
  <c r="B232" i="10"/>
  <c r="B231" i="10"/>
  <c r="B230" i="10"/>
  <c r="B229" i="10"/>
  <c r="B228" i="10"/>
  <c r="B227" i="10"/>
  <c r="B226" i="10"/>
  <c r="B225" i="10"/>
  <c r="B224" i="10"/>
  <c r="B223" i="10"/>
  <c r="B222" i="10"/>
  <c r="B221" i="10"/>
  <c r="B220" i="10"/>
  <c r="B219" i="10"/>
  <c r="B218" i="10"/>
  <c r="B213" i="10"/>
  <c r="B212" i="10"/>
  <c r="B211" i="10"/>
  <c r="B210" i="10"/>
  <c r="B209" i="10"/>
  <c r="B208" i="10"/>
  <c r="B207" i="10"/>
  <c r="B206" i="10"/>
  <c r="B205" i="10"/>
  <c r="B204" i="10"/>
  <c r="B203" i="10"/>
  <c r="B202" i="10"/>
  <c r="B201" i="10"/>
  <c r="B200" i="10"/>
  <c r="B199" i="10"/>
  <c r="B198" i="10"/>
  <c r="B197" i="10"/>
  <c r="B196" i="10"/>
  <c r="B195" i="10"/>
  <c r="B194" i="10"/>
  <c r="B193" i="10"/>
  <c r="B188" i="10"/>
  <c r="B187" i="10"/>
  <c r="B186" i="10"/>
  <c r="B185" i="10"/>
  <c r="B184" i="10"/>
  <c r="B183" i="10"/>
  <c r="B182" i="10"/>
  <c r="B181" i="10"/>
  <c r="B180" i="10"/>
  <c r="B179" i="10"/>
  <c r="B178" i="10"/>
  <c r="B177" i="10"/>
  <c r="B176" i="10"/>
  <c r="B175" i="10"/>
  <c r="B174" i="10"/>
  <c r="B173" i="10"/>
  <c r="B172" i="10"/>
  <c r="B171" i="10"/>
  <c r="B170" i="10"/>
  <c r="B169" i="10"/>
  <c r="B168" i="10"/>
  <c r="B163" i="10"/>
  <c r="B162" i="10"/>
  <c r="B161" i="10"/>
  <c r="B160" i="10"/>
  <c r="B159" i="10"/>
  <c r="B158" i="10"/>
  <c r="B157" i="10"/>
  <c r="B156" i="10"/>
  <c r="B155" i="10"/>
  <c r="B154" i="10"/>
  <c r="B153" i="10"/>
  <c r="B152" i="10"/>
  <c r="B151" i="10"/>
  <c r="B150" i="10"/>
  <c r="B149" i="10"/>
  <c r="B148" i="10"/>
  <c r="B147" i="10"/>
  <c r="B146" i="10"/>
  <c r="B145" i="10"/>
  <c r="B144" i="10"/>
  <c r="B143" i="10"/>
  <c r="I140" i="10"/>
  <c r="B136" i="10"/>
  <c r="B135" i="10"/>
  <c r="B134" i="10"/>
  <c r="B133" i="10"/>
  <c r="B132" i="10"/>
  <c r="B131" i="10"/>
  <c r="B130" i="10"/>
  <c r="B129" i="10"/>
  <c r="B128" i="10"/>
  <c r="B127" i="10"/>
  <c r="B126" i="10"/>
  <c r="B125" i="10"/>
  <c r="B124" i="10"/>
  <c r="B123" i="10"/>
  <c r="B122" i="10"/>
  <c r="B121" i="10"/>
  <c r="B120" i="10"/>
  <c r="B119" i="10"/>
  <c r="B118" i="10"/>
  <c r="B117" i="10"/>
  <c r="B116" i="10"/>
  <c r="B111" i="10"/>
  <c r="B110" i="10"/>
  <c r="B109" i="10"/>
  <c r="B108" i="10"/>
  <c r="B107" i="10"/>
  <c r="B106" i="10"/>
  <c r="B105" i="10"/>
  <c r="B104" i="10"/>
  <c r="B103" i="10"/>
  <c r="B102" i="10"/>
  <c r="B101" i="10"/>
  <c r="B100" i="10"/>
  <c r="B99" i="10"/>
  <c r="B98" i="10"/>
  <c r="B97" i="10"/>
  <c r="B96" i="10"/>
  <c r="B95" i="10"/>
  <c r="B94" i="10"/>
  <c r="B93" i="10"/>
  <c r="B92" i="10"/>
  <c r="B91" i="10"/>
  <c r="B81" i="10"/>
  <c r="B80" i="10"/>
  <c r="B79" i="10"/>
  <c r="B78" i="10"/>
  <c r="B77" i="10"/>
  <c r="B76" i="10"/>
  <c r="B75" i="10"/>
  <c r="B74" i="10"/>
  <c r="B73" i="10"/>
  <c r="B72" i="10"/>
  <c r="B71" i="10"/>
  <c r="B70" i="10"/>
  <c r="B68" i="10"/>
  <c r="B67" i="10"/>
  <c r="B66" i="10"/>
  <c r="B65" i="10"/>
  <c r="B64" i="10"/>
  <c r="B63" i="10"/>
  <c r="B62" i="10"/>
  <c r="B61" i="10"/>
  <c r="B363" i="9"/>
  <c r="B362" i="9"/>
  <c r="B361" i="9"/>
  <c r="B360" i="9"/>
  <c r="B359" i="9"/>
  <c r="B358" i="9"/>
  <c r="B357" i="9"/>
  <c r="B356" i="9"/>
  <c r="B355" i="9"/>
  <c r="B354" i="9"/>
  <c r="B353" i="9"/>
  <c r="B352" i="9"/>
  <c r="B351" i="9"/>
  <c r="B350" i="9"/>
  <c r="B349" i="9"/>
  <c r="B348" i="9"/>
  <c r="B347" i="9"/>
  <c r="B346" i="9"/>
  <c r="B345" i="9"/>
  <c r="B344" i="9"/>
  <c r="B343" i="9"/>
  <c r="B338" i="9"/>
  <c r="B337" i="9"/>
  <c r="B336" i="9"/>
  <c r="B335" i="9"/>
  <c r="B334" i="9"/>
  <c r="B333" i="9"/>
  <c r="B332" i="9"/>
  <c r="B331" i="9"/>
  <c r="B330" i="9"/>
  <c r="B329" i="9"/>
  <c r="B328" i="9"/>
  <c r="B327" i="9"/>
  <c r="B326" i="9"/>
  <c r="B325" i="9"/>
  <c r="B324" i="9"/>
  <c r="B323" i="9"/>
  <c r="B322" i="9"/>
  <c r="B321" i="9"/>
  <c r="B320" i="9"/>
  <c r="B319" i="9"/>
  <c r="B318" i="9"/>
  <c r="B313" i="9"/>
  <c r="B312" i="9"/>
  <c r="B311" i="9"/>
  <c r="B310" i="9"/>
  <c r="B309" i="9"/>
  <c r="B308" i="9"/>
  <c r="B307" i="9"/>
  <c r="B306" i="9"/>
  <c r="B305" i="9"/>
  <c r="B304" i="9"/>
  <c r="B303" i="9"/>
  <c r="B302" i="9"/>
  <c r="B301" i="9"/>
  <c r="B300" i="9"/>
  <c r="B299" i="9"/>
  <c r="B298" i="9"/>
  <c r="B297" i="9"/>
  <c r="B296" i="9"/>
  <c r="B295" i="9"/>
  <c r="B294" i="9"/>
  <c r="B293" i="9"/>
  <c r="B288" i="9"/>
  <c r="B287" i="9"/>
  <c r="B286" i="9"/>
  <c r="B285" i="9"/>
  <c r="B284" i="9"/>
  <c r="B283" i="9"/>
  <c r="B282" i="9"/>
  <c r="B281" i="9"/>
  <c r="B280" i="9"/>
  <c r="B279" i="9"/>
  <c r="B278" i="9"/>
  <c r="B277" i="9"/>
  <c r="B276" i="9"/>
  <c r="B275" i="9"/>
  <c r="B274" i="9"/>
  <c r="B273" i="9"/>
  <c r="B272" i="9"/>
  <c r="B271" i="9"/>
  <c r="B270" i="9"/>
  <c r="B269" i="9"/>
  <c r="B268" i="9"/>
  <c r="B263" i="9"/>
  <c r="B262" i="9"/>
  <c r="B261" i="9"/>
  <c r="B260" i="9"/>
  <c r="B259" i="9"/>
  <c r="B258" i="9"/>
  <c r="B257" i="9"/>
  <c r="B256" i="9"/>
  <c r="B255" i="9"/>
  <c r="B254" i="9"/>
  <c r="B253" i="9"/>
  <c r="B252" i="9"/>
  <c r="B251" i="9"/>
  <c r="B250" i="9"/>
  <c r="B249" i="9"/>
  <c r="B248" i="9"/>
  <c r="B247" i="9"/>
  <c r="B246" i="9"/>
  <c r="B245" i="9"/>
  <c r="B244" i="9"/>
  <c r="B243" i="9"/>
  <c r="B238" i="9"/>
  <c r="B237" i="9"/>
  <c r="B236" i="9"/>
  <c r="B235" i="9"/>
  <c r="B234" i="9"/>
  <c r="B233" i="9"/>
  <c r="B232" i="9"/>
  <c r="B231" i="9"/>
  <c r="B230" i="9"/>
  <c r="B229" i="9"/>
  <c r="B228" i="9"/>
  <c r="B227" i="9"/>
  <c r="B226" i="9"/>
  <c r="B225" i="9"/>
  <c r="B224" i="9"/>
  <c r="B223" i="9"/>
  <c r="B222" i="9"/>
  <c r="B221" i="9"/>
  <c r="B220" i="9"/>
  <c r="B219" i="9"/>
  <c r="B218" i="9"/>
  <c r="B213" i="9"/>
  <c r="B212" i="9"/>
  <c r="B211" i="9"/>
  <c r="B210" i="9"/>
  <c r="B209" i="9"/>
  <c r="B208" i="9"/>
  <c r="B207" i="9"/>
  <c r="B206" i="9"/>
  <c r="B205" i="9"/>
  <c r="B204" i="9"/>
  <c r="B203" i="9"/>
  <c r="B202" i="9"/>
  <c r="B201" i="9"/>
  <c r="B200" i="9"/>
  <c r="B199" i="9"/>
  <c r="B198" i="9"/>
  <c r="B197" i="9"/>
  <c r="B196" i="9"/>
  <c r="B195" i="9"/>
  <c r="B194" i="9"/>
  <c r="B193" i="9"/>
  <c r="B188" i="9"/>
  <c r="B187" i="9"/>
  <c r="B186" i="9"/>
  <c r="B185" i="9"/>
  <c r="B184" i="9"/>
  <c r="B183" i="9"/>
  <c r="B182" i="9"/>
  <c r="B181" i="9"/>
  <c r="B180" i="9"/>
  <c r="B179" i="9"/>
  <c r="B178" i="9"/>
  <c r="B177" i="9"/>
  <c r="B176" i="9"/>
  <c r="B175" i="9"/>
  <c r="B174" i="9"/>
  <c r="B173" i="9"/>
  <c r="B172" i="9"/>
  <c r="B171" i="9"/>
  <c r="B170" i="9"/>
  <c r="B169" i="9"/>
  <c r="B168" i="9"/>
  <c r="B163" i="9"/>
  <c r="B162" i="9"/>
  <c r="B161" i="9"/>
  <c r="B160" i="9"/>
  <c r="B159" i="9"/>
  <c r="B158" i="9"/>
  <c r="B157" i="9"/>
  <c r="B156" i="9"/>
  <c r="B155" i="9"/>
  <c r="B154" i="9"/>
  <c r="B153" i="9"/>
  <c r="B152" i="9"/>
  <c r="B151" i="9"/>
  <c r="B150" i="9"/>
  <c r="B149" i="9"/>
  <c r="B148" i="9"/>
  <c r="B147" i="9"/>
  <c r="B146" i="9"/>
  <c r="B145" i="9"/>
  <c r="B144" i="9"/>
  <c r="B143" i="9"/>
  <c r="I140" i="9"/>
  <c r="B136" i="9"/>
  <c r="B135" i="9"/>
  <c r="B134" i="9"/>
  <c r="B133" i="9"/>
  <c r="B132" i="9"/>
  <c r="B131" i="9"/>
  <c r="B130" i="9"/>
  <c r="B129" i="9"/>
  <c r="B128" i="9"/>
  <c r="B127" i="9"/>
  <c r="B126" i="9"/>
  <c r="B125" i="9"/>
  <c r="B124" i="9"/>
  <c r="B123" i="9"/>
  <c r="B122" i="9"/>
  <c r="B121" i="9"/>
  <c r="B120" i="9"/>
  <c r="B119" i="9"/>
  <c r="B118" i="9"/>
  <c r="B117" i="9"/>
  <c r="B116" i="9"/>
  <c r="B111" i="9"/>
  <c r="B110" i="9"/>
  <c r="B109" i="9"/>
  <c r="B108" i="9"/>
  <c r="B107" i="9"/>
  <c r="B106" i="9"/>
  <c r="B105" i="9"/>
  <c r="B104" i="9"/>
  <c r="B103" i="9"/>
  <c r="B102" i="9"/>
  <c r="B101" i="9"/>
  <c r="B100" i="9"/>
  <c r="B99" i="9"/>
  <c r="B98" i="9"/>
  <c r="B97" i="9"/>
  <c r="B96" i="9"/>
  <c r="B95" i="9"/>
  <c r="B94" i="9"/>
  <c r="B93" i="9"/>
  <c r="B92" i="9"/>
  <c r="B91" i="9"/>
  <c r="B81" i="9"/>
  <c r="B80" i="9"/>
  <c r="B79" i="9"/>
  <c r="B78" i="9"/>
  <c r="B77" i="9"/>
  <c r="B76" i="9"/>
  <c r="B75" i="9"/>
  <c r="B74" i="9"/>
  <c r="B73" i="9"/>
  <c r="B72" i="9"/>
  <c r="B71" i="9"/>
  <c r="B70" i="9"/>
  <c r="B69" i="9"/>
  <c r="B68" i="9"/>
  <c r="B67" i="9"/>
  <c r="B66" i="9"/>
  <c r="B65" i="9"/>
  <c r="B64" i="9"/>
  <c r="B63" i="9"/>
  <c r="B62" i="9"/>
  <c r="B61" i="9"/>
  <c r="B61" i="6"/>
  <c r="B62" i="6"/>
  <c r="B63" i="6"/>
  <c r="B64" i="6"/>
  <c r="B65" i="6"/>
  <c r="B66" i="6"/>
  <c r="B67" i="6"/>
  <c r="B68" i="6"/>
  <c r="B69" i="6"/>
  <c r="B70" i="6"/>
  <c r="B71" i="6"/>
  <c r="B72" i="6"/>
  <c r="B73" i="6"/>
  <c r="B74" i="6"/>
  <c r="B75" i="6"/>
  <c r="B76" i="6"/>
  <c r="B77" i="6"/>
  <c r="B78" i="6"/>
  <c r="B79" i="6"/>
  <c r="B80" i="6"/>
  <c r="B81" i="6"/>
  <c r="B91" i="6"/>
  <c r="B92" i="6"/>
  <c r="B93" i="6"/>
  <c r="B94" i="6"/>
  <c r="B95" i="6"/>
  <c r="B96" i="6"/>
  <c r="B97" i="6"/>
  <c r="B98" i="6"/>
  <c r="B99" i="6"/>
  <c r="B100" i="6"/>
  <c r="B101" i="6"/>
  <c r="B102" i="6"/>
  <c r="B103" i="6"/>
  <c r="B104" i="6"/>
  <c r="B105" i="6"/>
  <c r="B106" i="6"/>
  <c r="B107" i="6"/>
  <c r="B108" i="6"/>
  <c r="B109" i="6"/>
  <c r="B110" i="6"/>
  <c r="B111" i="6"/>
  <c r="B116" i="6"/>
  <c r="B117" i="6"/>
  <c r="B118" i="6"/>
  <c r="B119" i="6"/>
  <c r="B120" i="6"/>
  <c r="B121" i="6"/>
  <c r="B122" i="6"/>
  <c r="B123" i="6"/>
  <c r="B124" i="6"/>
  <c r="B125" i="6"/>
  <c r="B126" i="6"/>
  <c r="B127" i="6"/>
  <c r="B128" i="6"/>
  <c r="B129" i="6"/>
  <c r="B130" i="6"/>
  <c r="B131" i="6"/>
  <c r="B132" i="6"/>
  <c r="B133" i="6"/>
  <c r="B134" i="6"/>
  <c r="B135" i="6"/>
  <c r="B136" i="6"/>
  <c r="B143" i="6"/>
  <c r="B144" i="6"/>
  <c r="B145" i="6"/>
  <c r="B146" i="6"/>
  <c r="B147" i="6"/>
  <c r="B148" i="6"/>
  <c r="B149" i="6"/>
  <c r="B150" i="6"/>
  <c r="B151" i="6"/>
  <c r="B152" i="6"/>
  <c r="B153" i="6"/>
  <c r="B154" i="6"/>
  <c r="B155" i="6"/>
  <c r="B156" i="6"/>
  <c r="B157" i="6"/>
  <c r="B158" i="6"/>
  <c r="B159" i="6"/>
  <c r="B160" i="6"/>
  <c r="B161" i="6"/>
  <c r="B162" i="6"/>
  <c r="B163" i="6"/>
  <c r="B168" i="6"/>
  <c r="B169" i="6"/>
  <c r="B170" i="6"/>
  <c r="B171" i="6"/>
  <c r="B172" i="6"/>
  <c r="B173" i="6"/>
  <c r="B174" i="6"/>
  <c r="B175" i="6"/>
  <c r="B176" i="6"/>
  <c r="B177" i="6"/>
  <c r="B178" i="6"/>
  <c r="B179" i="6"/>
  <c r="B180" i="6"/>
  <c r="B181" i="6"/>
  <c r="B182" i="6"/>
  <c r="B183" i="6"/>
  <c r="B184" i="6"/>
  <c r="B185" i="6"/>
  <c r="B186" i="6"/>
  <c r="B187" i="6"/>
  <c r="B188" i="6"/>
  <c r="B193" i="6"/>
  <c r="B194" i="6"/>
  <c r="B195" i="6"/>
  <c r="B196" i="6"/>
  <c r="B197" i="6"/>
  <c r="B198" i="6"/>
  <c r="B199" i="6"/>
  <c r="B200" i="6"/>
  <c r="B201" i="6"/>
  <c r="B202" i="6"/>
  <c r="B203" i="6"/>
  <c r="B204" i="6"/>
  <c r="B205" i="6"/>
  <c r="B206" i="6"/>
  <c r="B207" i="6"/>
  <c r="B208" i="6"/>
  <c r="B209" i="6"/>
  <c r="B210" i="6"/>
  <c r="B211" i="6"/>
  <c r="B212" i="6"/>
  <c r="B213" i="6"/>
  <c r="B218" i="6"/>
  <c r="B219" i="6"/>
  <c r="B220" i="6"/>
  <c r="B221" i="6"/>
  <c r="B222" i="6"/>
  <c r="B223" i="6"/>
  <c r="B224" i="6"/>
  <c r="B225" i="6"/>
  <c r="B226" i="6"/>
  <c r="B227" i="6"/>
  <c r="B228" i="6"/>
  <c r="B229" i="6"/>
  <c r="B230" i="6"/>
  <c r="B231" i="6"/>
  <c r="B232" i="6"/>
  <c r="B233" i="6"/>
  <c r="B234" i="6"/>
  <c r="B235" i="6"/>
  <c r="B236" i="6"/>
  <c r="B237" i="6"/>
  <c r="B238" i="6"/>
  <c r="B243" i="6"/>
  <c r="B244" i="6"/>
  <c r="B245" i="6"/>
  <c r="B246" i="6"/>
  <c r="B247" i="6"/>
  <c r="B248" i="6"/>
  <c r="B249" i="6"/>
  <c r="B250" i="6"/>
  <c r="B251" i="6"/>
  <c r="B252" i="6"/>
  <c r="B253" i="6"/>
  <c r="B254" i="6"/>
  <c r="B255" i="6"/>
  <c r="B256" i="6"/>
  <c r="B257" i="6"/>
  <c r="B258" i="6"/>
  <c r="B259" i="6"/>
  <c r="B260" i="6"/>
  <c r="B261" i="6"/>
  <c r="B262" i="6"/>
  <c r="B263" i="6"/>
  <c r="B268" i="6"/>
  <c r="B269" i="6"/>
  <c r="B270" i="6"/>
  <c r="B271" i="6"/>
  <c r="B272" i="6"/>
  <c r="B273" i="6"/>
  <c r="B274" i="6"/>
  <c r="B275" i="6"/>
  <c r="B276" i="6"/>
  <c r="B277" i="6"/>
  <c r="B278" i="6"/>
  <c r="B279" i="6"/>
  <c r="B280" i="6"/>
  <c r="B281" i="6"/>
  <c r="B282" i="6"/>
  <c r="B283" i="6"/>
  <c r="B284" i="6"/>
  <c r="B285" i="6"/>
  <c r="B286" i="6"/>
  <c r="B287" i="6"/>
  <c r="B288" i="6"/>
  <c r="B293" i="6"/>
  <c r="B294" i="6"/>
  <c r="B295" i="6"/>
  <c r="B296" i="6"/>
  <c r="B297" i="6"/>
  <c r="B298" i="6"/>
  <c r="B299" i="6"/>
  <c r="B300" i="6"/>
  <c r="B301" i="6"/>
  <c r="B302" i="6"/>
  <c r="B303" i="6"/>
  <c r="B304" i="6"/>
  <c r="B305" i="6"/>
  <c r="B306" i="6"/>
  <c r="B307" i="6"/>
  <c r="B308" i="6"/>
  <c r="B309" i="6"/>
  <c r="B310" i="6"/>
  <c r="B311" i="6"/>
  <c r="B312" i="6"/>
  <c r="B313" i="6"/>
  <c r="B318" i="6"/>
  <c r="B319" i="6"/>
  <c r="B320" i="6"/>
  <c r="B321" i="6"/>
  <c r="B322" i="6"/>
  <c r="B323" i="6"/>
  <c r="B324" i="6"/>
  <c r="B325" i="6"/>
  <c r="B326" i="6"/>
  <c r="B327" i="6"/>
  <c r="B328" i="6"/>
  <c r="B329" i="6"/>
  <c r="B330" i="6"/>
  <c r="B331" i="6"/>
  <c r="B332" i="6"/>
  <c r="B333" i="6"/>
  <c r="B334" i="6"/>
  <c r="B335" i="6"/>
  <c r="B336" i="6"/>
  <c r="B337" i="6"/>
  <c r="B338" i="6"/>
  <c r="B343" i="6"/>
  <c r="B344" i="6"/>
  <c r="B345" i="6"/>
  <c r="B346" i="6"/>
  <c r="B347" i="6"/>
  <c r="B348" i="6"/>
  <c r="B349" i="6"/>
  <c r="B350" i="6"/>
  <c r="B351" i="6"/>
  <c r="B352" i="6"/>
  <c r="B353" i="6"/>
  <c r="B354" i="6"/>
  <c r="B355" i="6"/>
  <c r="B356" i="6"/>
  <c r="B357" i="6"/>
  <c r="B358" i="6"/>
  <c r="B359" i="6"/>
  <c r="B360" i="6"/>
  <c r="B361" i="6"/>
  <c r="B362" i="6"/>
  <c r="B363" i="6"/>
  <c r="H68" i="6"/>
  <c r="H68" i="10"/>
  <c r="H72" i="10"/>
  <c r="H86" i="32"/>
  <c r="H80" i="6"/>
  <c r="H64" i="6"/>
  <c r="H86" i="18"/>
  <c r="F294" i="14"/>
  <c r="F344" i="14" s="1"/>
  <c r="D305" i="39"/>
  <c r="D355" i="39" s="1"/>
  <c r="F297" i="19"/>
  <c r="F347" i="19" s="1"/>
  <c r="E297" i="38"/>
  <c r="E347" i="38" s="1"/>
  <c r="G294" i="16"/>
  <c r="G344" i="16" s="1"/>
  <c r="F307" i="16"/>
  <c r="F357" i="16" s="1"/>
  <c r="D309" i="16"/>
  <c r="D359" i="16"/>
  <c r="F297" i="34"/>
  <c r="F347" i="34" s="1"/>
  <c r="E297" i="16"/>
  <c r="E347" i="16" s="1"/>
  <c r="F304" i="16"/>
  <c r="F354" i="16" s="1"/>
  <c r="F312" i="31"/>
  <c r="F362" i="31"/>
  <c r="C300" i="10"/>
  <c r="C350" i="10" s="1"/>
  <c r="F298" i="14"/>
  <c r="F348" i="14"/>
  <c r="D305" i="31"/>
  <c r="D355" i="31"/>
  <c r="D304" i="23"/>
  <c r="D354" i="23" s="1"/>
  <c r="F305" i="31"/>
  <c r="F355" i="31"/>
  <c r="F300" i="25"/>
  <c r="F350" i="25" s="1"/>
  <c r="G301" i="23"/>
  <c r="G351" i="23" s="1"/>
  <c r="G307" i="10"/>
  <c r="G357" i="10" s="1"/>
  <c r="G297" i="14"/>
  <c r="G347" i="14" s="1"/>
  <c r="F302" i="31"/>
  <c r="F352" i="31"/>
  <c r="C303" i="23"/>
  <c r="C353" i="23" s="1"/>
  <c r="F297" i="10"/>
  <c r="F347" i="10" s="1"/>
  <c r="D307" i="14"/>
  <c r="D357" i="14" s="1"/>
  <c r="G299" i="34"/>
  <c r="G349" i="34"/>
  <c r="F304" i="18"/>
  <c r="F354" i="18" s="1"/>
  <c r="G298" i="14"/>
  <c r="G348" i="14"/>
  <c r="G299" i="17"/>
  <c r="G349" i="17" s="1"/>
  <c r="F307" i="33"/>
  <c r="F357" i="33" s="1"/>
  <c r="F301" i="18"/>
  <c r="F351" i="18" s="1"/>
  <c r="D305" i="35"/>
  <c r="D355" i="35" s="1"/>
  <c r="G298" i="17"/>
  <c r="G348" i="17" s="1"/>
  <c r="F311" i="28"/>
  <c r="F361" i="28" s="1"/>
  <c r="G295" i="23"/>
  <c r="G345" i="23" s="1"/>
  <c r="F311" i="18"/>
  <c r="F361" i="18" s="1"/>
  <c r="F295" i="14"/>
  <c r="F345" i="14" s="1"/>
  <c r="E304" i="14"/>
  <c r="E354" i="14" s="1"/>
  <c r="F299" i="14"/>
  <c r="F349" i="14"/>
  <c r="G298" i="24"/>
  <c r="G348" i="24"/>
  <c r="G294" i="18"/>
  <c r="G344" i="18" s="1"/>
  <c r="G298" i="35"/>
  <c r="G348" i="35" s="1"/>
  <c r="G306" i="35"/>
  <c r="G356" i="35" s="1"/>
  <c r="E299" i="14"/>
  <c r="E349" i="14" s="1"/>
  <c r="D303" i="14"/>
  <c r="D353" i="14"/>
  <c r="E305" i="14"/>
  <c r="E355" i="14"/>
  <c r="F301" i="14"/>
  <c r="F351" i="14" s="1"/>
  <c r="G303" i="14"/>
  <c r="G353" i="14"/>
  <c r="G299" i="14"/>
  <c r="G349" i="14" s="1"/>
  <c r="D297" i="14"/>
  <c r="D347" i="14" s="1"/>
  <c r="F310" i="14"/>
  <c r="F360" i="14"/>
  <c r="G301" i="41"/>
  <c r="G351" i="41" s="1"/>
  <c r="G294" i="24"/>
  <c r="G344" i="24"/>
  <c r="E297" i="34"/>
  <c r="E347" i="34" s="1"/>
  <c r="G301" i="10"/>
  <c r="G351" i="10" s="1"/>
  <c r="G310" i="10"/>
  <c r="G360" i="10" s="1"/>
  <c r="D304" i="10"/>
  <c r="D354" i="10" s="1"/>
  <c r="G297" i="10"/>
  <c r="G347" i="10" s="1"/>
  <c r="E305" i="17"/>
  <c r="E355" i="17" s="1"/>
  <c r="G304" i="17"/>
  <c r="G354" i="17" s="1"/>
  <c r="D312" i="17"/>
  <c r="D362" i="17"/>
  <c r="G294" i="17"/>
  <c r="G344" i="17" s="1"/>
  <c r="E301" i="16"/>
  <c r="E351" i="16" s="1"/>
  <c r="G312" i="28"/>
  <c r="G362" i="28" s="1"/>
  <c r="G299" i="16"/>
  <c r="G349" i="16" s="1"/>
  <c r="G305" i="16"/>
  <c r="G355" i="16" s="1"/>
  <c r="G295" i="16"/>
  <c r="G345" i="16" s="1"/>
  <c r="E303" i="28"/>
  <c r="E353" i="28" s="1"/>
  <c r="F297" i="16"/>
  <c r="F347" i="16" s="1"/>
  <c r="C303" i="16"/>
  <c r="C353" i="16" s="1"/>
  <c r="F306" i="28"/>
  <c r="F356" i="28" s="1"/>
  <c r="F301" i="16"/>
  <c r="F351" i="16" s="1"/>
  <c r="E309" i="16"/>
  <c r="E359" i="16" s="1"/>
  <c r="F301" i="17"/>
  <c r="F351" i="17" s="1"/>
  <c r="D304" i="9"/>
  <c r="D354" i="9" s="1"/>
  <c r="G298" i="9"/>
  <c r="G348" i="9" s="1"/>
  <c r="F311" i="25"/>
  <c r="F361" i="25" s="1"/>
  <c r="G301" i="25"/>
  <c r="G351" i="25" s="1"/>
  <c r="G308" i="12"/>
  <c r="G358" i="12" s="1"/>
  <c r="F305" i="23"/>
  <c r="F355" i="23" s="1"/>
  <c r="C302" i="23"/>
  <c r="C352" i="23" s="1"/>
  <c r="D305" i="11"/>
  <c r="D355" i="11" s="1"/>
  <c r="G301" i="34"/>
  <c r="G351" i="34" s="1"/>
  <c r="F297" i="12"/>
  <c r="F347" i="12" s="1"/>
  <c r="G306" i="12"/>
  <c r="G356" i="12" s="1"/>
  <c r="G296" i="23"/>
  <c r="G346" i="23" s="1"/>
  <c r="E302" i="23"/>
  <c r="E352" i="23" s="1"/>
  <c r="C304" i="23"/>
  <c r="C354" i="23" s="1"/>
  <c r="F305" i="33"/>
  <c r="F355" i="33" s="1"/>
  <c r="E307" i="33"/>
  <c r="E357" i="33" s="1"/>
  <c r="G305" i="10"/>
  <c r="G355" i="10" s="1"/>
  <c r="D299" i="10"/>
  <c r="D349" i="10" s="1"/>
  <c r="G296" i="10"/>
  <c r="G346" i="10" s="1"/>
  <c r="G311" i="10"/>
  <c r="G361" i="10" s="1"/>
  <c r="E299" i="10"/>
  <c r="E349" i="10" s="1"/>
  <c r="D312" i="10"/>
  <c r="D362" i="10" s="1"/>
  <c r="D301" i="10"/>
  <c r="D351" i="10" s="1"/>
  <c r="G293" i="10"/>
  <c r="G343" i="10" s="1"/>
  <c r="G298" i="10"/>
  <c r="G348" i="10" s="1"/>
  <c r="F302" i="10"/>
  <c r="F352" i="10" s="1"/>
  <c r="G299" i="28"/>
  <c r="G349" i="28"/>
  <c r="G310" i="28"/>
  <c r="G360" i="28"/>
  <c r="C310" i="28"/>
  <c r="C360" i="28" s="1"/>
  <c r="F295" i="28"/>
  <c r="F345" i="28" s="1"/>
  <c r="C305" i="28"/>
  <c r="C355" i="28" s="1"/>
  <c r="G301" i="28"/>
  <c r="G351" i="28"/>
  <c r="G304" i="28"/>
  <c r="G354" i="28"/>
  <c r="G297" i="28"/>
  <c r="G347" i="28"/>
  <c r="F297" i="28"/>
  <c r="F347" i="28" s="1"/>
  <c r="G302" i="32"/>
  <c r="G352" i="32" s="1"/>
  <c r="C307" i="32"/>
  <c r="C357" i="32"/>
  <c r="E305" i="26"/>
  <c r="E355" i="26" s="1"/>
  <c r="E305" i="40"/>
  <c r="E355" i="40" s="1"/>
  <c r="G301" i="31"/>
  <c r="G351" i="31"/>
  <c r="F298" i="31"/>
  <c r="F348" i="31"/>
  <c r="G296" i="31"/>
  <c r="G346" i="31"/>
  <c r="E302" i="31"/>
  <c r="E352" i="31"/>
  <c r="G302" i="21"/>
  <c r="G352" i="21"/>
  <c r="F303" i="24"/>
  <c r="F353" i="24"/>
  <c r="G293" i="40"/>
  <c r="G343" i="40" s="1"/>
  <c r="F307" i="40"/>
  <c r="F357" i="40" s="1"/>
  <c r="G295" i="18"/>
  <c r="G345" i="18" s="1"/>
  <c r="E302" i="18"/>
  <c r="E352" i="18" s="1"/>
  <c r="E305" i="35"/>
  <c r="E355" i="35"/>
  <c r="D307" i="35"/>
  <c r="D357" i="35" s="1"/>
  <c r="G294" i="35"/>
  <c r="G344" i="35" s="1"/>
  <c r="E305" i="27"/>
  <c r="E355" i="27" s="1"/>
  <c r="D303" i="27"/>
  <c r="D353" i="27" s="1"/>
  <c r="G296" i="27"/>
  <c r="G346" i="27" s="1"/>
  <c r="G294" i="11"/>
  <c r="G344" i="11" s="1"/>
  <c r="G309" i="11"/>
  <c r="G359" i="11" s="1"/>
  <c r="F310" i="24"/>
  <c r="F360" i="24"/>
  <c r="G308" i="24"/>
  <c r="G358" i="24"/>
  <c r="C304" i="26"/>
  <c r="C354" i="26" s="1"/>
  <c r="E309" i="40"/>
  <c r="E359" i="40" s="1"/>
  <c r="D302" i="40"/>
  <c r="D352" i="40"/>
  <c r="G305" i="40"/>
  <c r="G355" i="40" s="1"/>
  <c r="E304" i="40"/>
  <c r="E354" i="40" s="1"/>
  <c r="G305" i="18"/>
  <c r="G355" i="18" s="1"/>
  <c r="G304" i="18"/>
  <c r="G354" i="18" s="1"/>
  <c r="E296" i="18"/>
  <c r="E346" i="18" s="1"/>
  <c r="G304" i="27"/>
  <c r="G354" i="27" s="1"/>
  <c r="D302" i="27"/>
  <c r="D352" i="27" s="1"/>
  <c r="E300" i="27"/>
  <c r="E350" i="27" s="1"/>
  <c r="E304" i="38"/>
  <c r="E354" i="38" s="1"/>
  <c r="G300" i="31"/>
  <c r="G350" i="31"/>
  <c r="D300" i="31"/>
  <c r="D350" i="31"/>
  <c r="F307" i="31"/>
  <c r="F357" i="31"/>
  <c r="E297" i="31"/>
  <c r="E347" i="31"/>
  <c r="D309" i="31"/>
  <c r="D359" i="31"/>
  <c r="G297" i="21"/>
  <c r="G347" i="21"/>
  <c r="C300" i="21"/>
  <c r="C350" i="21"/>
  <c r="E303" i="21"/>
  <c r="E353" i="21"/>
  <c r="F307" i="21"/>
  <c r="F357" i="21"/>
  <c r="E299" i="21"/>
  <c r="E349" i="21"/>
  <c r="G310" i="21"/>
  <c r="G360" i="21"/>
  <c r="G304" i="21"/>
  <c r="G354" i="21"/>
  <c r="G309" i="24"/>
  <c r="G359" i="24"/>
  <c r="E305" i="24"/>
  <c r="E355" i="24"/>
  <c r="D303" i="24"/>
  <c r="D353" i="24"/>
  <c r="G307" i="40"/>
  <c r="G357" i="40" s="1"/>
  <c r="G303" i="40"/>
  <c r="G353" i="40" s="1"/>
  <c r="D304" i="40"/>
  <c r="D354" i="40" s="1"/>
  <c r="F295" i="40"/>
  <c r="F345" i="40" s="1"/>
  <c r="F310" i="40"/>
  <c r="F360" i="40" s="1"/>
  <c r="G299" i="18"/>
  <c r="G349" i="18" s="1"/>
  <c r="F307" i="18"/>
  <c r="F357" i="18" s="1"/>
  <c r="F299" i="18"/>
  <c r="F349" i="18" s="1"/>
  <c r="E312" i="18"/>
  <c r="E362" i="18" s="1"/>
  <c r="G301" i="11"/>
  <c r="G351" i="11" s="1"/>
  <c r="F305" i="27"/>
  <c r="F355" i="27" s="1"/>
  <c r="G299" i="27"/>
  <c r="G349" i="27" s="1"/>
  <c r="G301" i="27"/>
  <c r="G351" i="27" s="1"/>
  <c r="F304" i="27"/>
  <c r="F354" i="27" s="1"/>
  <c r="C309" i="26"/>
  <c r="C359" i="26" s="1"/>
  <c r="D304" i="12"/>
  <c r="D354" i="12" s="1"/>
  <c r="F304" i="12"/>
  <c r="F354" i="12" s="1"/>
  <c r="G295" i="12"/>
  <c r="G345" i="12" s="1"/>
  <c r="F302" i="12"/>
  <c r="F352" i="12" s="1"/>
  <c r="D305" i="12"/>
  <c r="D355" i="12"/>
  <c r="G300" i="33"/>
  <c r="G350" i="33" s="1"/>
  <c r="D304" i="33"/>
  <c r="D354" i="33" s="1"/>
  <c r="D309" i="33"/>
  <c r="D359" i="33" s="1"/>
  <c r="F311" i="33"/>
  <c r="F361" i="33" s="1"/>
  <c r="C300" i="26"/>
  <c r="C350" i="26"/>
  <c r="G297" i="26"/>
  <c r="G347" i="26" s="1"/>
  <c r="F294" i="41"/>
  <c r="F344" i="41" s="1"/>
  <c r="G299" i="33"/>
  <c r="G349" i="33" s="1"/>
  <c r="D303" i="33"/>
  <c r="D353" i="33" s="1"/>
  <c r="C309" i="33"/>
  <c r="C359" i="33"/>
  <c r="G294" i="33"/>
  <c r="G344" i="33" s="1"/>
  <c r="D305" i="32"/>
  <c r="D355" i="32" s="1"/>
  <c r="G308" i="32"/>
  <c r="G358" i="32" s="1"/>
  <c r="F304" i="32"/>
  <c r="F354" i="32"/>
  <c r="G301" i="32"/>
  <c r="G351" i="32" s="1"/>
  <c r="F302" i="41"/>
  <c r="F352" i="41" s="1"/>
  <c r="C300" i="41"/>
  <c r="C350" i="41" s="1"/>
  <c r="F308" i="41"/>
  <c r="F358" i="41" s="1"/>
  <c r="F312" i="41"/>
  <c r="F362" i="41" s="1"/>
  <c r="G302" i="22"/>
  <c r="G352" i="22" s="1"/>
  <c r="G294" i="22"/>
  <c r="G344" i="22" s="1"/>
  <c r="D302" i="22"/>
  <c r="D352" i="22" s="1"/>
  <c r="G304" i="22"/>
  <c r="G354" i="22" s="1"/>
  <c r="G297" i="19"/>
  <c r="G347" i="19" s="1"/>
  <c r="G305" i="19"/>
  <c r="G355" i="19" s="1"/>
  <c r="F310" i="38"/>
  <c r="F360" i="38"/>
  <c r="D302" i="38"/>
  <c r="D352" i="38"/>
  <c r="G310" i="38"/>
  <c r="G360" i="38" s="1"/>
  <c r="G297" i="38"/>
  <c r="G347" i="38" s="1"/>
  <c r="E301" i="38"/>
  <c r="E351" i="38" s="1"/>
  <c r="F304" i="38"/>
  <c r="F354" i="38" s="1"/>
  <c r="G304" i="39"/>
  <c r="G354" i="39" s="1"/>
  <c r="E310" i="39"/>
  <c r="E360" i="39" s="1"/>
  <c r="G294" i="39"/>
  <c r="G344" i="39" s="1"/>
  <c r="D312" i="22"/>
  <c r="D362" i="22"/>
  <c r="C309" i="22"/>
  <c r="C359" i="22" s="1"/>
  <c r="G295" i="22"/>
  <c r="G345" i="22" s="1"/>
  <c r="F308" i="25"/>
  <c r="F358" i="25" s="1"/>
  <c r="F301" i="25"/>
  <c r="F351" i="25" s="1"/>
  <c r="G299" i="11"/>
  <c r="G349" i="11" s="1"/>
  <c r="F299" i="11"/>
  <c r="F349" i="11" s="1"/>
  <c r="C307" i="11"/>
  <c r="C357" i="11" s="1"/>
  <c r="D303" i="39"/>
  <c r="D353" i="39" s="1"/>
  <c r="G298" i="39"/>
  <c r="G348" i="39" s="1"/>
  <c r="D302" i="39"/>
  <c r="D352" i="39" s="1"/>
  <c r="F304" i="39"/>
  <c r="F354" i="39" s="1"/>
  <c r="F295" i="39"/>
  <c r="F345" i="39" s="1"/>
  <c r="F303" i="39"/>
  <c r="F353" i="39" s="1"/>
  <c r="C300" i="22"/>
  <c r="C350" i="22" s="1"/>
  <c r="G298" i="22"/>
  <c r="G348" i="22" s="1"/>
  <c r="E305" i="22"/>
  <c r="E355" i="22" s="1"/>
  <c r="F295" i="22"/>
  <c r="F345" i="22" s="1"/>
  <c r="F294" i="22"/>
  <c r="F344" i="22" s="1"/>
  <c r="E307" i="22"/>
  <c r="E357" i="22" s="1"/>
  <c r="G309" i="22"/>
  <c r="G359" i="22" s="1"/>
  <c r="G293" i="22"/>
  <c r="G343" i="22" s="1"/>
  <c r="F299" i="22"/>
  <c r="F349" i="22" s="1"/>
  <c r="F304" i="22"/>
  <c r="F354" i="22" s="1"/>
  <c r="G297" i="22"/>
  <c r="G347" i="22" s="1"/>
  <c r="D307" i="19"/>
  <c r="D357" i="19" s="1"/>
  <c r="D305" i="19"/>
  <c r="D355" i="19" s="1"/>
  <c r="F295" i="19"/>
  <c r="F345" i="19" s="1"/>
  <c r="C307" i="19"/>
  <c r="C357" i="19" s="1"/>
  <c r="D304" i="19"/>
  <c r="D354" i="19"/>
  <c r="G305" i="41"/>
  <c r="G355" i="41" s="1"/>
  <c r="G304" i="41"/>
  <c r="G354" i="41" s="1"/>
  <c r="G302" i="41"/>
  <c r="G352" i="41" s="1"/>
  <c r="G296" i="41"/>
  <c r="G346" i="41" s="1"/>
  <c r="F297" i="41"/>
  <c r="F347" i="41" s="1"/>
  <c r="G299" i="41"/>
  <c r="G349" i="41" s="1"/>
  <c r="F304" i="33"/>
  <c r="F354" i="33" s="1"/>
  <c r="G305" i="33"/>
  <c r="G355" i="33" s="1"/>
  <c r="E309" i="33"/>
  <c r="E359" i="33" s="1"/>
  <c r="G304" i="33"/>
  <c r="G354" i="33" s="1"/>
  <c r="F299" i="33"/>
  <c r="F349" i="33" s="1"/>
  <c r="G297" i="32"/>
  <c r="G347" i="32" s="1"/>
  <c r="G294" i="32"/>
  <c r="G344" i="32" s="1"/>
  <c r="E303" i="32"/>
  <c r="E353" i="32" s="1"/>
  <c r="E304" i="32"/>
  <c r="E354" i="32"/>
  <c r="F310" i="32"/>
  <c r="F360" i="32" s="1"/>
  <c r="C300" i="32"/>
  <c r="C350" i="32"/>
  <c r="F303" i="32"/>
  <c r="F353" i="32"/>
  <c r="D302" i="26"/>
  <c r="D352" i="26"/>
  <c r="G295" i="26"/>
  <c r="G345" i="26" s="1"/>
  <c r="D309" i="26"/>
  <c r="D359" i="26" s="1"/>
  <c r="F310" i="26"/>
  <c r="F360" i="26" s="1"/>
  <c r="D307" i="26"/>
  <c r="D357" i="26" s="1"/>
  <c r="E302" i="26"/>
  <c r="E352" i="26" s="1"/>
  <c r="E309" i="19"/>
  <c r="E359" i="19"/>
  <c r="G298" i="19"/>
  <c r="G348" i="19" s="1"/>
  <c r="F302" i="19"/>
  <c r="F352" i="19" s="1"/>
  <c r="F307" i="19"/>
  <c r="F357" i="19" s="1"/>
  <c r="D302" i="19"/>
  <c r="D352" i="19" s="1"/>
  <c r="G302" i="19"/>
  <c r="G352" i="19"/>
  <c r="E304" i="19"/>
  <c r="E354" i="19"/>
  <c r="F300" i="19"/>
  <c r="F350" i="19" s="1"/>
  <c r="E307" i="21"/>
  <c r="E357" i="21"/>
  <c r="G301" i="21"/>
  <c r="G351" i="21"/>
  <c r="E304" i="21"/>
  <c r="E354" i="21"/>
  <c r="E309" i="21"/>
  <c r="E359" i="21"/>
  <c r="F302" i="21"/>
  <c r="F352" i="21"/>
  <c r="G299" i="21"/>
  <c r="G349" i="21"/>
  <c r="F302" i="34"/>
  <c r="F352" i="34" s="1"/>
  <c r="G310" i="34"/>
  <c r="G360" i="34" s="1"/>
  <c r="C312" i="34"/>
  <c r="C362" i="34" s="1"/>
  <c r="G305" i="34"/>
  <c r="G355" i="34" s="1"/>
  <c r="G296" i="34"/>
  <c r="G346" i="34" s="1"/>
  <c r="E302" i="34"/>
  <c r="E352" i="34" s="1"/>
  <c r="G304" i="34"/>
  <c r="G354" i="34" s="1"/>
  <c r="E303" i="34"/>
  <c r="E353" i="34"/>
  <c r="F297" i="25"/>
  <c r="F347" i="25"/>
  <c r="G299" i="25"/>
  <c r="G349" i="25" s="1"/>
  <c r="G296" i="25"/>
  <c r="G346" i="25" s="1"/>
  <c r="G297" i="25"/>
  <c r="G347" i="25" s="1"/>
  <c r="E304" i="25"/>
  <c r="E354" i="25" s="1"/>
  <c r="G312" i="25"/>
  <c r="G362" i="25" s="1"/>
  <c r="D309" i="25"/>
  <c r="D359" i="25"/>
  <c r="G307" i="30"/>
  <c r="G357" i="30"/>
  <c r="F297" i="30"/>
  <c r="F347" i="30"/>
  <c r="E304" i="30"/>
  <c r="E354" i="30"/>
  <c r="F302" i="30"/>
  <c r="F352" i="30"/>
  <c r="F301" i="30"/>
  <c r="F351" i="30"/>
  <c r="G312" i="30"/>
  <c r="G362" i="30"/>
  <c r="F308" i="30"/>
  <c r="F358" i="30"/>
  <c r="F311" i="30"/>
  <c r="F361" i="30"/>
  <c r="D304" i="30"/>
  <c r="D354" i="30"/>
  <c r="F310" i="30"/>
  <c r="F360" i="30"/>
  <c r="D301" i="30"/>
  <c r="D351" i="30"/>
  <c r="F306" i="30"/>
  <c r="F356" i="30"/>
  <c r="G304" i="30"/>
  <c r="G354" i="30"/>
  <c r="E299" i="30"/>
  <c r="E349" i="30"/>
  <c r="G305" i="30"/>
  <c r="G355" i="30"/>
  <c r="G299" i="30"/>
  <c r="G349" i="30"/>
  <c r="G302" i="30"/>
  <c r="G352" i="30"/>
  <c r="G301" i="30"/>
  <c r="G351" i="30"/>
  <c r="G346" i="30"/>
  <c r="G305" i="29"/>
  <c r="G355" i="29" s="1"/>
  <c r="E312" i="29"/>
  <c r="E362" i="29"/>
  <c r="E307" i="29"/>
  <c r="E357" i="29" s="1"/>
  <c r="F305" i="29"/>
  <c r="F355" i="29" s="1"/>
  <c r="E295" i="29"/>
  <c r="E345" i="29" s="1"/>
  <c r="D305" i="29"/>
  <c r="D355" i="29" s="1"/>
  <c r="F307" i="29"/>
  <c r="F357" i="29" s="1"/>
  <c r="G306" i="29"/>
  <c r="G356" i="29"/>
  <c r="D304" i="29"/>
  <c r="D354" i="29"/>
  <c r="E301" i="29"/>
  <c r="E351" i="29"/>
  <c r="D309" i="29"/>
  <c r="D359" i="29" s="1"/>
  <c r="F302" i="29"/>
  <c r="F352" i="29" s="1"/>
  <c r="G296" i="29"/>
  <c r="G346" i="29" s="1"/>
  <c r="G295" i="29"/>
  <c r="G345" i="29"/>
  <c r="F312" i="29"/>
  <c r="F362" i="29"/>
  <c r="F298" i="29"/>
  <c r="F348" i="29"/>
  <c r="F298" i="20"/>
  <c r="F348" i="20"/>
  <c r="D300" i="20"/>
  <c r="D350" i="20" s="1"/>
  <c r="D305" i="20"/>
  <c r="D355" i="20" s="1"/>
  <c r="F299" i="20"/>
  <c r="F349" i="20" s="1"/>
  <c r="D302" i="20"/>
  <c r="D352" i="20" s="1"/>
  <c r="D307" i="20"/>
  <c r="D357" i="20" s="1"/>
  <c r="G294" i="20"/>
  <c r="G344" i="20"/>
  <c r="G307" i="20"/>
  <c r="G357" i="20" s="1"/>
  <c r="G304" i="20"/>
  <c r="G354" i="20" s="1"/>
  <c r="F295" i="20"/>
  <c r="F345" i="20" s="1"/>
  <c r="E310" i="20"/>
  <c r="E360" i="20" s="1"/>
  <c r="F304" i="20"/>
  <c r="F354" i="20" s="1"/>
  <c r="F301" i="20"/>
  <c r="F351" i="20"/>
  <c r="E305" i="20"/>
  <c r="E355" i="20" s="1"/>
  <c r="E305" i="38"/>
  <c r="E355" i="38"/>
  <c r="G298" i="38"/>
  <c r="G348" i="38"/>
  <c r="F305" i="38"/>
  <c r="F355" i="38" s="1"/>
  <c r="G302" i="38"/>
  <c r="G352" i="38" s="1"/>
  <c r="G293" i="38"/>
  <c r="G343" i="38" s="1"/>
  <c r="F299" i="38"/>
  <c r="F349" i="38" s="1"/>
  <c r="G312" i="38"/>
  <c r="G362" i="38"/>
  <c r="D307" i="38"/>
  <c r="D357" i="38"/>
  <c r="G307" i="38"/>
  <c r="G357" i="38" s="1"/>
  <c r="C309" i="38"/>
  <c r="C359" i="38" s="1"/>
  <c r="G295" i="38"/>
  <c r="G345" i="38"/>
  <c r="C310" i="21"/>
  <c r="C360" i="21"/>
  <c r="G294" i="9"/>
  <c r="G344" i="9" s="1"/>
  <c r="E309" i="9"/>
  <c r="E359" i="9"/>
  <c r="D300" i="9"/>
  <c r="D350" i="9"/>
  <c r="E300" i="9"/>
  <c r="E350" i="9"/>
  <c r="D297" i="9"/>
  <c r="D347" i="9"/>
  <c r="D297" i="10"/>
  <c r="D347" i="10" s="1"/>
  <c r="D305" i="14"/>
  <c r="D355" i="14" s="1"/>
  <c r="E307" i="18"/>
  <c r="E357" i="18" s="1"/>
  <c r="F307" i="23"/>
  <c r="F357" i="23" s="1"/>
  <c r="F308" i="31"/>
  <c r="F358" i="31"/>
  <c r="D309" i="9"/>
  <c r="D359" i="9"/>
  <c r="E312" i="10"/>
  <c r="E362" i="10" s="1"/>
  <c r="E307" i="23"/>
  <c r="E357" i="23" s="1"/>
  <c r="E297" i="9"/>
  <c r="E347" i="9"/>
  <c r="E297" i="10"/>
  <c r="E347" i="10" s="1"/>
  <c r="D307" i="17"/>
  <c r="D357" i="17" s="1"/>
  <c r="D305" i="9"/>
  <c r="D355" i="9"/>
  <c r="D303" i="9"/>
  <c r="D353" i="9"/>
  <c r="G293" i="9"/>
  <c r="G343" i="9"/>
  <c r="F303" i="9"/>
  <c r="F353" i="9"/>
  <c r="G305" i="9"/>
  <c r="G355" i="9"/>
  <c r="E307" i="6"/>
  <c r="E357" i="6" s="1"/>
  <c r="F297" i="6"/>
  <c r="F347" i="6" s="1"/>
  <c r="G300" i="6"/>
  <c r="G350" i="6" s="1"/>
  <c r="G306" i="6"/>
  <c r="G356" i="6" s="1"/>
  <c r="D303" i="6"/>
  <c r="D353" i="6" s="1"/>
  <c r="G311" i="6"/>
  <c r="G361" i="6" s="1"/>
  <c r="G296" i="6"/>
  <c r="G346" i="6" s="1"/>
  <c r="E309" i="6"/>
  <c r="E359" i="6" s="1"/>
  <c r="F299" i="6"/>
  <c r="F349" i="6" s="1"/>
  <c r="F300" i="6"/>
  <c r="F350" i="6" s="1"/>
  <c r="F304" i="6"/>
  <c r="F354" i="6" s="1"/>
  <c r="G301" i="6"/>
  <c r="G351" i="6" s="1"/>
  <c r="D309" i="6"/>
  <c r="D359" i="6" s="1"/>
  <c r="E303" i="6"/>
  <c r="E353" i="6" s="1"/>
  <c r="D304" i="6"/>
  <c r="D354" i="6" s="1"/>
  <c r="G302" i="6"/>
  <c r="G352" i="6" s="1"/>
  <c r="C307" i="24"/>
  <c r="C357" i="24"/>
  <c r="G293" i="24"/>
  <c r="G343" i="24"/>
  <c r="C300" i="25"/>
  <c r="C350" i="25" s="1"/>
  <c r="C304" i="16"/>
  <c r="C354" i="16" s="1"/>
  <c r="C300" i="23"/>
  <c r="C350" i="23" s="1"/>
  <c r="G293" i="14"/>
  <c r="G343" i="14" s="1"/>
  <c r="C309" i="40"/>
  <c r="C359" i="40" s="1"/>
  <c r="D309" i="23"/>
  <c r="D359" i="23" s="1"/>
  <c r="C309" i="10"/>
  <c r="C359" i="10" s="1"/>
  <c r="C309" i="17"/>
  <c r="C359" i="17"/>
  <c r="G293" i="26"/>
  <c r="G343" i="26" s="1"/>
  <c r="C309" i="27"/>
  <c r="C359" i="27" s="1"/>
  <c r="C300" i="27"/>
  <c r="C350" i="27" s="1"/>
  <c r="C309" i="9"/>
  <c r="C359" i="9"/>
  <c r="C304" i="9"/>
  <c r="C354" i="9" s="1"/>
  <c r="C307" i="33"/>
  <c r="C357" i="33"/>
  <c r="C307" i="39"/>
  <c r="C357" i="39" s="1"/>
  <c r="C303" i="39"/>
  <c r="C353" i="39" s="1"/>
  <c r="D303" i="41"/>
  <c r="D353" i="41" s="1"/>
  <c r="C303" i="24"/>
  <c r="C353" i="24"/>
  <c r="C300" i="31"/>
  <c r="C350" i="31"/>
  <c r="C309" i="14"/>
  <c r="C359" i="14" s="1"/>
  <c r="C300" i="18"/>
  <c r="C350" i="18" s="1"/>
  <c r="C297" i="23"/>
  <c r="C347" i="23" s="1"/>
  <c r="C307" i="35"/>
  <c r="C357" i="35" s="1"/>
  <c r="G293" i="17"/>
  <c r="G343" i="17"/>
  <c r="G293" i="15"/>
  <c r="G343" i="15" s="1"/>
  <c r="C303" i="12"/>
  <c r="C353" i="12" s="1"/>
  <c r="C307" i="12"/>
  <c r="C357" i="12" s="1"/>
  <c r="F293" i="31"/>
  <c r="F343" i="31"/>
  <c r="C312" i="32"/>
  <c r="C362" i="32"/>
  <c r="C310" i="9"/>
  <c r="C360" i="9" s="1"/>
  <c r="C310" i="39"/>
  <c r="C360" i="39" s="1"/>
  <c r="C302" i="24"/>
  <c r="C352" i="24"/>
  <c r="C302" i="31"/>
  <c r="C352" i="31"/>
  <c r="C302" i="40"/>
  <c r="C352" i="40" s="1"/>
  <c r="C302" i="34"/>
  <c r="C352" i="34" s="1"/>
  <c r="C302" i="11"/>
  <c r="C352" i="11" s="1"/>
  <c r="C301" i="18"/>
  <c r="C351" i="18" s="1"/>
  <c r="C301" i="10"/>
  <c r="C351" i="10" s="1"/>
  <c r="C299" i="10"/>
  <c r="C349" i="10" s="1"/>
  <c r="C299" i="18"/>
  <c r="C349" i="18" s="1"/>
  <c r="C296" i="18"/>
  <c r="C346" i="18" s="1"/>
  <c r="C310" i="41"/>
  <c r="C360" i="41" s="1"/>
  <c r="C310" i="33"/>
  <c r="C360" i="33" s="1"/>
  <c r="C310" i="16"/>
  <c r="C360" i="16"/>
  <c r="C310" i="14"/>
  <c r="C360" i="14" s="1"/>
  <c r="C301" i="41"/>
  <c r="C351" i="41" s="1"/>
  <c r="C310" i="25"/>
  <c r="C360" i="25"/>
  <c r="C307" i="6"/>
  <c r="C357" i="6" s="1"/>
  <c r="C304" i="29"/>
  <c r="C354" i="29" s="1"/>
  <c r="C303" i="20"/>
  <c r="C353" i="20" s="1"/>
  <c r="C307" i="20"/>
  <c r="C357" i="20" s="1"/>
  <c r="C297" i="29"/>
  <c r="C347" i="29" s="1"/>
  <c r="E302" i="29"/>
  <c r="E352" i="29"/>
  <c r="C309" i="19"/>
  <c r="C359" i="19" s="1"/>
  <c r="G293" i="6"/>
  <c r="G343" i="6" s="1"/>
  <c r="C307" i="29"/>
  <c r="C357" i="29"/>
  <c r="F293" i="29"/>
  <c r="F343" i="29"/>
  <c r="E295" i="19"/>
  <c r="E345" i="19" s="1"/>
  <c r="C310" i="30"/>
  <c r="C360" i="30"/>
  <c r="C310" i="20"/>
  <c r="C360" i="20" s="1"/>
  <c r="C305" i="30"/>
  <c r="C355" i="30"/>
  <c r="C305" i="29"/>
  <c r="C355" i="29"/>
  <c r="C302" i="20"/>
  <c r="C352" i="20"/>
  <c r="C301" i="30"/>
  <c r="C351" i="30"/>
  <c r="E310" i="15"/>
  <c r="E360" i="15" s="1"/>
  <c r="G299" i="15"/>
  <c r="G349" i="15"/>
  <c r="F304" i="15"/>
  <c r="F354" i="15"/>
  <c r="G304" i="15"/>
  <c r="G354" i="15" s="1"/>
  <c r="G298" i="15"/>
  <c r="G348" i="15"/>
  <c r="C312" i="15"/>
  <c r="C362" i="15" s="1"/>
  <c r="D303" i="15"/>
  <c r="D353" i="15"/>
  <c r="D307" i="15"/>
  <c r="D357" i="15"/>
  <c r="D312" i="15"/>
  <c r="D362" i="15"/>
  <c r="C303" i="15"/>
  <c r="C353" i="15" s="1"/>
  <c r="C307" i="15"/>
  <c r="C357" i="15"/>
  <c r="E305" i="29"/>
  <c r="E355" i="29"/>
  <c r="H355" i="29"/>
  <c r="H68" i="31"/>
  <c r="E299" i="18"/>
  <c r="E349" i="18" s="1"/>
  <c r="H349" i="18"/>
  <c r="E300" i="23"/>
  <c r="E350" i="23" s="1"/>
  <c r="H77" i="30"/>
  <c r="E309" i="38"/>
  <c r="E359" i="38"/>
  <c r="H72" i="41"/>
  <c r="H62" i="18"/>
  <c r="E302" i="19"/>
  <c r="E352" i="19"/>
  <c r="F309" i="16"/>
  <c r="F359" i="16" s="1"/>
  <c r="H67" i="18"/>
  <c r="E307" i="40"/>
  <c r="E357" i="40" s="1"/>
  <c r="H357" i="33"/>
  <c r="E304" i="16"/>
  <c r="E354" i="16"/>
  <c r="H357" i="19"/>
  <c r="E301" i="41"/>
  <c r="E351" i="41" s="1"/>
  <c r="E302" i="40"/>
  <c r="E352" i="40" s="1"/>
  <c r="H76" i="20"/>
  <c r="H71" i="24"/>
  <c r="H69" i="25"/>
  <c r="H74" i="25"/>
  <c r="H79" i="25"/>
  <c r="H68" i="27"/>
  <c r="H73" i="27"/>
  <c r="H78" i="27"/>
  <c r="H78" i="35"/>
  <c r="H69" i="20"/>
  <c r="H64" i="24"/>
  <c r="H62" i="25"/>
  <c r="H67" i="25"/>
  <c r="H71" i="29"/>
  <c r="H66" i="31"/>
  <c r="H65" i="33"/>
  <c r="H69" i="35"/>
  <c r="H63" i="38"/>
  <c r="H69" i="39"/>
  <c r="H74" i="39"/>
  <c r="H68" i="40"/>
  <c r="H65" i="41"/>
  <c r="H67" i="41"/>
  <c r="B2" i="35"/>
  <c r="AG114" i="60"/>
  <c r="AN114" i="60"/>
  <c r="H80" i="9"/>
  <c r="H351" i="10"/>
  <c r="F309" i="12"/>
  <c r="F359" i="12" s="1"/>
  <c r="H80" i="31"/>
  <c r="H74" i="31"/>
  <c r="E301" i="10"/>
  <c r="E351" i="10" s="1"/>
  <c r="H97" i="24"/>
  <c r="H347" i="26"/>
  <c r="H359" i="26"/>
  <c r="H66" i="39"/>
  <c r="H72" i="30"/>
  <c r="C312" i="22"/>
  <c r="C362" i="22"/>
  <c r="C307" i="38"/>
  <c r="C357" i="38" s="1"/>
  <c r="C309" i="18"/>
  <c r="C359" i="18" s="1"/>
  <c r="C297" i="26"/>
  <c r="C347" i="26" s="1"/>
  <c r="C307" i="26"/>
  <c r="C357" i="26" s="1"/>
  <c r="C297" i="38"/>
  <c r="C347" i="38"/>
  <c r="G309" i="10"/>
  <c r="G359" i="10" s="1"/>
  <c r="H349" i="10"/>
  <c r="C309" i="16"/>
  <c r="C359" i="16" s="1"/>
  <c r="H353" i="16"/>
  <c r="H362" i="18"/>
  <c r="H357" i="24"/>
  <c r="H105" i="38"/>
  <c r="H74" i="35"/>
  <c r="H76" i="31"/>
  <c r="H74" i="24"/>
  <c r="H74" i="20"/>
  <c r="H73" i="22"/>
  <c r="H77" i="24"/>
  <c r="H70" i="25"/>
  <c r="H75" i="25"/>
  <c r="H61" i="26"/>
  <c r="H70" i="28"/>
  <c r="H70" i="30"/>
  <c r="H78" i="33"/>
  <c r="H61" i="34"/>
  <c r="H73" i="38"/>
  <c r="H62" i="39"/>
  <c r="H77" i="39"/>
  <c r="H77" i="40"/>
  <c r="B2" i="12"/>
  <c r="B1" i="6"/>
  <c r="B1" i="40"/>
  <c r="B2" i="28"/>
  <c r="AH114" i="60"/>
  <c r="H110" i="25"/>
  <c r="F307" i="24"/>
  <c r="F357" i="24"/>
  <c r="C312" i="18"/>
  <c r="C362" i="18" s="1"/>
  <c r="E297" i="6"/>
  <c r="E347" i="6" s="1"/>
  <c r="D304" i="20"/>
  <c r="D354" i="20" s="1"/>
  <c r="C309" i="25"/>
  <c r="C359" i="25"/>
  <c r="D304" i="11"/>
  <c r="D354" i="11" s="1"/>
  <c r="C300" i="38"/>
  <c r="C350" i="38"/>
  <c r="G298" i="41"/>
  <c r="G348" i="41" s="1"/>
  <c r="G309" i="31"/>
  <c r="G359" i="31"/>
  <c r="H78" i="26"/>
  <c r="D302" i="25"/>
  <c r="D352" i="25" s="1"/>
  <c r="C301" i="39"/>
  <c r="C351" i="39" s="1"/>
  <c r="C307" i="16"/>
  <c r="C357" i="16" s="1"/>
  <c r="C301" i="17"/>
  <c r="C351" i="17" s="1"/>
  <c r="E303" i="9"/>
  <c r="E353" i="9"/>
  <c r="C300" i="12"/>
  <c r="C350" i="12" s="1"/>
  <c r="D307" i="25"/>
  <c r="D357" i="25"/>
  <c r="H72" i="39"/>
  <c r="H78" i="22"/>
  <c r="H355" i="26"/>
  <c r="G304" i="40"/>
  <c r="G354" i="40" s="1"/>
  <c r="I140" i="37"/>
  <c r="C303" i="31"/>
  <c r="C353" i="31"/>
  <c r="C300" i="6"/>
  <c r="C350" i="6" s="1"/>
  <c r="I152" i="31"/>
  <c r="H99" i="16"/>
  <c r="H70" i="15"/>
  <c r="H61" i="16"/>
  <c r="H64" i="16"/>
  <c r="H71" i="16"/>
  <c r="H69" i="18"/>
  <c r="H74" i="18"/>
  <c r="H79" i="18"/>
  <c r="H69" i="19"/>
  <c r="H74" i="19"/>
  <c r="H77" i="19"/>
  <c r="H65" i="20"/>
  <c r="H73" i="20"/>
  <c r="H80" i="20"/>
  <c r="H66" i="21"/>
  <c r="H78" i="21"/>
  <c r="H71" i="22"/>
  <c r="H65" i="23"/>
  <c r="H69" i="23"/>
  <c r="H72" i="23"/>
  <c r="H70" i="24"/>
  <c r="H80" i="24"/>
  <c r="H61" i="25"/>
  <c r="D81" i="25"/>
  <c r="H66" i="25"/>
  <c r="H71" i="25"/>
  <c r="H73" i="25"/>
  <c r="H70" i="27"/>
  <c r="H80" i="27"/>
  <c r="H61" i="28"/>
  <c r="H78" i="28"/>
  <c r="H65" i="29"/>
  <c r="H67" i="29"/>
  <c r="H72" i="29"/>
  <c r="H75" i="29"/>
  <c r="H64" i="30"/>
  <c r="H74" i="30"/>
  <c r="H62" i="31"/>
  <c r="H71" i="32"/>
  <c r="H80" i="32"/>
  <c r="H73" i="33"/>
  <c r="H65" i="35"/>
  <c r="H70" i="35"/>
  <c r="H67" i="38"/>
  <c r="H69" i="38"/>
  <c r="H68" i="39"/>
  <c r="G81" i="39"/>
  <c r="H73" i="39"/>
  <c r="H75" i="39"/>
  <c r="H76" i="39"/>
  <c r="H78" i="39"/>
  <c r="H80" i="39"/>
  <c r="H62" i="40"/>
  <c r="H64" i="40"/>
  <c r="H67" i="40"/>
  <c r="H72" i="40"/>
  <c r="H68" i="41"/>
  <c r="H69" i="41"/>
  <c r="H71" i="41"/>
  <c r="H70" i="41"/>
  <c r="H75" i="41"/>
  <c r="H80" i="41"/>
  <c r="H105" i="30"/>
  <c r="H72" i="28"/>
  <c r="H66" i="24"/>
  <c r="G301" i="18"/>
  <c r="G351" i="18" s="1"/>
  <c r="F306" i="18"/>
  <c r="F356" i="18" s="1"/>
  <c r="G307" i="23"/>
  <c r="G357" i="23" s="1"/>
  <c r="H71" i="26"/>
  <c r="H79" i="29"/>
  <c r="H63" i="41"/>
  <c r="H66" i="41"/>
  <c r="H74" i="41"/>
  <c r="H76" i="41"/>
  <c r="H70" i="17"/>
  <c r="H77" i="18"/>
  <c r="H61" i="19"/>
  <c r="H72" i="19"/>
  <c r="H62" i="20"/>
  <c r="H66" i="22"/>
  <c r="H79" i="23"/>
  <c r="F302" i="27"/>
  <c r="F352" i="27" s="1"/>
  <c r="H65" i="34"/>
  <c r="F293" i="41"/>
  <c r="F343" i="41" s="1"/>
  <c r="E307" i="20"/>
  <c r="E357" i="20" s="1"/>
  <c r="D305" i="25"/>
  <c r="D355" i="25" s="1"/>
  <c r="D300" i="21"/>
  <c r="D350" i="21"/>
  <c r="G297" i="34"/>
  <c r="G347" i="34" s="1"/>
  <c r="H68" i="25"/>
  <c r="F81" i="40"/>
  <c r="H80" i="34"/>
  <c r="H63" i="22"/>
  <c r="H68" i="22"/>
  <c r="D81" i="23"/>
  <c r="H72" i="24"/>
  <c r="F81" i="27"/>
  <c r="H64" i="27"/>
  <c r="H65" i="28"/>
  <c r="H80" i="28"/>
  <c r="D81" i="29"/>
  <c r="H61" i="31"/>
  <c r="G81" i="40"/>
  <c r="E81" i="41"/>
  <c r="H62" i="17"/>
  <c r="H75" i="17"/>
  <c r="F309" i="23"/>
  <c r="F359" i="23" s="1"/>
  <c r="H66" i="26"/>
  <c r="E309" i="27"/>
  <c r="E359" i="27" s="1"/>
  <c r="H67" i="31"/>
  <c r="H73" i="32"/>
  <c r="H77" i="33"/>
  <c r="H66" i="38"/>
  <c r="E302" i="20"/>
  <c r="E352" i="20"/>
  <c r="D303" i="22"/>
  <c r="D353" i="22" s="1"/>
  <c r="C307" i="41"/>
  <c r="C357" i="41" s="1"/>
  <c r="H357" i="30"/>
  <c r="E304" i="29"/>
  <c r="E354" i="29"/>
  <c r="F298" i="25"/>
  <c r="F348" i="25" s="1"/>
  <c r="G307" i="31"/>
  <c r="G357" i="31"/>
  <c r="F303" i="41"/>
  <c r="F353" i="41" s="1"/>
  <c r="E312" i="17"/>
  <c r="E362" i="17" s="1"/>
  <c r="H72" i="31"/>
  <c r="H62" i="24"/>
  <c r="G297" i="29"/>
  <c r="G347" i="29"/>
  <c r="C307" i="25"/>
  <c r="C357" i="25" s="1"/>
  <c r="G303" i="32"/>
  <c r="G353" i="32" s="1"/>
  <c r="C303" i="19"/>
  <c r="C353" i="19" s="1"/>
  <c r="H67" i="17"/>
  <c r="C300" i="16"/>
  <c r="C350" i="16" s="1"/>
  <c r="F303" i="21"/>
  <c r="F353" i="21"/>
  <c r="H69" i="40"/>
  <c r="C81" i="25"/>
  <c r="D81" i="41"/>
  <c r="H64" i="31"/>
  <c r="H357" i="20"/>
  <c r="H352" i="41"/>
  <c r="H357" i="31"/>
  <c r="C302" i="41"/>
  <c r="C352" i="41" s="1"/>
  <c r="G300" i="39"/>
  <c r="G350" i="39" s="1"/>
  <c r="F294" i="23"/>
  <c r="F344" i="23" s="1"/>
  <c r="H78" i="41"/>
  <c r="H61" i="40"/>
  <c r="H71" i="39"/>
  <c r="H69" i="31"/>
  <c r="H80" i="23"/>
  <c r="E300" i="32"/>
  <c r="E350" i="32"/>
  <c r="H352" i="34"/>
  <c r="C347" i="30"/>
  <c r="C303" i="40"/>
  <c r="C353" i="40" s="1"/>
  <c r="F309" i="29"/>
  <c r="F359" i="29" s="1"/>
  <c r="G308" i="30"/>
  <c r="G358" i="30"/>
  <c r="E310" i="25"/>
  <c r="E360" i="25"/>
  <c r="D305" i="21"/>
  <c r="D355" i="21"/>
  <c r="E307" i="39"/>
  <c r="E357" i="39" s="1"/>
  <c r="C302" i="28"/>
  <c r="C352" i="28"/>
  <c r="F81" i="39"/>
  <c r="H78" i="25"/>
  <c r="H80" i="22"/>
  <c r="H80" i="18"/>
  <c r="H76" i="34"/>
  <c r="H66" i="27"/>
  <c r="H72" i="9"/>
  <c r="H65" i="19"/>
  <c r="H70" i="19"/>
  <c r="H75" i="19"/>
  <c r="H80" i="19"/>
  <c r="H66" i="17"/>
  <c r="H71" i="17"/>
  <c r="H64" i="22"/>
  <c r="H69" i="22"/>
  <c r="H79" i="22"/>
  <c r="H69" i="26"/>
  <c r="H76" i="28"/>
  <c r="H107" i="27"/>
  <c r="B1" i="35"/>
  <c r="B1" i="34"/>
  <c r="B1" i="59"/>
  <c r="B1" i="31"/>
  <c r="B1" i="28"/>
  <c r="B1" i="27"/>
  <c r="B1" i="25"/>
  <c r="I152" i="18"/>
  <c r="H94" i="11"/>
  <c r="I158" i="9"/>
  <c r="K158" i="9" s="1"/>
  <c r="I162" i="9"/>
  <c r="K162" i="9" s="1"/>
  <c r="I155" i="12"/>
  <c r="H106" i="25"/>
  <c r="D111" i="17"/>
  <c r="H102" i="17"/>
  <c r="H96" i="28"/>
  <c r="H99" i="21"/>
  <c r="I158" i="21"/>
  <c r="I162" i="21"/>
  <c r="H106" i="20"/>
  <c r="H96" i="32"/>
  <c r="H109" i="38"/>
  <c r="H141" i="12"/>
  <c r="I140" i="12"/>
  <c r="H141" i="29"/>
  <c r="I140" i="29"/>
  <c r="H94" i="20"/>
  <c r="H94" i="35"/>
  <c r="H101" i="38"/>
  <c r="H141" i="28"/>
  <c r="I140" i="28"/>
  <c r="H141" i="38"/>
  <c r="I140" i="38"/>
  <c r="H78" i="9"/>
  <c r="H105" i="31"/>
  <c r="H73" i="12"/>
  <c r="H66" i="18"/>
  <c r="H68" i="18"/>
  <c r="H76" i="18"/>
  <c r="C81" i="19"/>
  <c r="H67" i="19"/>
  <c r="H68" i="19"/>
  <c r="D81" i="20"/>
  <c r="E81" i="20"/>
  <c r="C81" i="21"/>
  <c r="F81" i="22"/>
  <c r="H70" i="22"/>
  <c r="C81" i="23"/>
  <c r="H77" i="23"/>
  <c r="H61" i="24"/>
  <c r="H68" i="24"/>
  <c r="C81" i="26"/>
  <c r="H77" i="26"/>
  <c r="H67" i="27"/>
  <c r="H74" i="27"/>
  <c r="H61" i="29"/>
  <c r="H64" i="29"/>
  <c r="H66" i="29"/>
  <c r="H69" i="29"/>
  <c r="H74" i="29"/>
  <c r="H61" i="30"/>
  <c r="H66" i="30"/>
  <c r="H75" i="32"/>
  <c r="H72" i="34"/>
  <c r="D81" i="38"/>
  <c r="B1" i="57"/>
  <c r="B1" i="20"/>
  <c r="H97" i="30"/>
  <c r="H86" i="36"/>
  <c r="B1" i="23"/>
  <c r="H100" i="30"/>
  <c r="H67" i="14"/>
  <c r="H76" i="16"/>
  <c r="H77" i="16"/>
  <c r="H74" i="17"/>
  <c r="H79" i="17"/>
  <c r="H61" i="18"/>
  <c r="G81" i="18"/>
  <c r="E81" i="18"/>
  <c r="H63" i="18"/>
  <c r="H65" i="18"/>
  <c r="C81" i="18"/>
  <c r="H70" i="18"/>
  <c r="F81" i="18"/>
  <c r="H71" i="18"/>
  <c r="F81" i="19"/>
  <c r="H71" i="19"/>
  <c r="G81" i="19"/>
  <c r="H76" i="19"/>
  <c r="E81" i="19"/>
  <c r="H78" i="19"/>
  <c r="G81" i="20"/>
  <c r="H63" i="20"/>
  <c r="H68" i="20"/>
  <c r="H72" i="20"/>
  <c r="H77" i="20"/>
  <c r="F81" i="20"/>
  <c r="H78" i="20"/>
  <c r="H62" i="21"/>
  <c r="H72" i="21"/>
  <c r="H77" i="21"/>
  <c r="H80" i="21"/>
  <c r="C81" i="22"/>
  <c r="H61" i="22"/>
  <c r="H65" i="22"/>
  <c r="G81" i="22"/>
  <c r="E81" i="22"/>
  <c r="H74" i="22"/>
  <c r="H75" i="22"/>
  <c r="H63" i="23"/>
  <c r="H70" i="23"/>
  <c r="F81" i="23"/>
  <c r="H78" i="23"/>
  <c r="H65" i="24"/>
  <c r="H78" i="24"/>
  <c r="H64" i="26"/>
  <c r="H72" i="26"/>
  <c r="H62" i="27"/>
  <c r="H72" i="27"/>
  <c r="H76" i="27"/>
  <c r="E81" i="28"/>
  <c r="C81" i="28"/>
  <c r="H63" i="28"/>
  <c r="F81" i="28"/>
  <c r="H64" i="28"/>
  <c r="H68" i="28"/>
  <c r="H69" i="28"/>
  <c r="H73" i="28"/>
  <c r="H74" i="28"/>
  <c r="H77" i="28"/>
  <c r="G81" i="28"/>
  <c r="E81" i="29"/>
  <c r="H73" i="29"/>
  <c r="H78" i="29"/>
  <c r="E81" i="30"/>
  <c r="H63" i="30"/>
  <c r="H65" i="30"/>
  <c r="F81" i="30"/>
  <c r="H71" i="30"/>
  <c r="H75" i="30"/>
  <c r="H76" i="30"/>
  <c r="H78" i="30"/>
  <c r="H80" i="30"/>
  <c r="D81" i="31"/>
  <c r="H75" i="31"/>
  <c r="H78" i="31"/>
  <c r="E81" i="31"/>
  <c r="D81" i="32"/>
  <c r="H77" i="32"/>
  <c r="H79" i="32"/>
  <c r="H61" i="33"/>
  <c r="H69" i="33"/>
  <c r="E81" i="33"/>
  <c r="H64" i="35"/>
  <c r="H73" i="35"/>
  <c r="H77" i="35"/>
  <c r="H65" i="39"/>
  <c r="H76" i="40"/>
  <c r="F81" i="41"/>
  <c r="H73" i="18"/>
  <c r="H70" i="20"/>
  <c r="H73" i="19"/>
  <c r="H78" i="18"/>
  <c r="E81" i="16"/>
  <c r="H62" i="19"/>
  <c r="H78" i="17"/>
  <c r="H108" i="11"/>
  <c r="H97" i="12"/>
  <c r="H100" i="14"/>
  <c r="H107" i="14"/>
  <c r="H95" i="16"/>
  <c r="H101" i="16"/>
  <c r="H100" i="17"/>
  <c r="H104" i="17"/>
  <c r="H108" i="17"/>
  <c r="H101" i="18"/>
  <c r="H96" i="20"/>
  <c r="H100" i="20"/>
  <c r="H110" i="20"/>
  <c r="H92" i="21"/>
  <c r="H95" i="21"/>
  <c r="H97" i="21"/>
  <c r="H103" i="21"/>
  <c r="H107" i="21"/>
  <c r="H109" i="21"/>
  <c r="H141" i="15"/>
  <c r="I140" i="15"/>
  <c r="H141" i="31"/>
  <c r="I140" i="31"/>
  <c r="H141" i="41"/>
  <c r="I140" i="41"/>
  <c r="H101" i="24"/>
  <c r="H100" i="9"/>
  <c r="H110" i="24"/>
  <c r="I143" i="24"/>
  <c r="H95" i="24"/>
  <c r="H109" i="24"/>
  <c r="H97" i="26"/>
  <c r="H141" i="30"/>
  <c r="I140" i="30"/>
  <c r="H141" i="32"/>
  <c r="I140" i="32"/>
  <c r="H73" i="9"/>
  <c r="H73" i="14"/>
  <c r="H69" i="15"/>
  <c r="H77" i="15"/>
  <c r="H68" i="16"/>
  <c r="H350" i="18"/>
  <c r="H75" i="18"/>
  <c r="B1" i="41"/>
  <c r="B1" i="32"/>
  <c r="B1" i="24"/>
  <c r="I145" i="24"/>
  <c r="H62" i="22"/>
  <c r="H62" i="30"/>
  <c r="B1" i="39"/>
  <c r="B1" i="30"/>
  <c r="B1" i="22"/>
  <c r="H69" i="59"/>
  <c r="I158" i="30"/>
  <c r="I162" i="30"/>
  <c r="B1" i="38"/>
  <c r="B1" i="29"/>
  <c r="B1" i="21"/>
  <c r="H141" i="59"/>
  <c r="I140" i="59"/>
  <c r="H102" i="20"/>
  <c r="I146" i="20"/>
  <c r="I143" i="30"/>
  <c r="I147" i="30"/>
  <c r="I157" i="30"/>
  <c r="I159" i="30"/>
  <c r="B1" i="33"/>
  <c r="B1" i="26"/>
  <c r="B1" i="19"/>
  <c r="H67" i="57"/>
  <c r="H141" i="62"/>
  <c r="I140" i="62"/>
  <c r="I140" i="26"/>
  <c r="I152" i="26"/>
  <c r="H141" i="57"/>
  <c r="I140" i="57"/>
  <c r="H107" i="24"/>
  <c r="H103" i="24"/>
  <c r="H141" i="24"/>
  <c r="I140" i="24"/>
  <c r="H97" i="40"/>
  <c r="H141" i="36"/>
  <c r="I140" i="36"/>
  <c r="H63" i="12"/>
  <c r="H65" i="12"/>
  <c r="H68" i="12"/>
  <c r="H70" i="12"/>
  <c r="H75" i="12"/>
  <c r="H80" i="12"/>
  <c r="H75" i="14"/>
  <c r="H78" i="14"/>
  <c r="H80" i="14"/>
  <c r="H63" i="16"/>
  <c r="G81" i="16"/>
  <c r="H69" i="16"/>
  <c r="H73" i="16"/>
  <c r="H78" i="16"/>
  <c r="H63" i="17"/>
  <c r="H74" i="21"/>
  <c r="H63" i="25"/>
  <c r="H61" i="27"/>
  <c r="H66" i="28"/>
  <c r="H72" i="6"/>
  <c r="H92" i="30"/>
  <c r="H95" i="30"/>
  <c r="H103" i="30"/>
  <c r="H108" i="30"/>
  <c r="H98" i="25"/>
  <c r="H102" i="23"/>
  <c r="H105" i="21"/>
  <c r="H110" i="17"/>
  <c r="E81" i="10"/>
  <c r="H73" i="37"/>
  <c r="H71" i="28"/>
  <c r="H67" i="33"/>
  <c r="H74" i="62"/>
  <c r="H64" i="34"/>
  <c r="H69" i="34"/>
  <c r="H70" i="6"/>
  <c r="H86" i="39"/>
  <c r="H65" i="57"/>
  <c r="D81" i="57"/>
  <c r="H79" i="36"/>
  <c r="H75" i="33"/>
  <c r="H79" i="38"/>
  <c r="I158" i="11"/>
  <c r="H99" i="15"/>
  <c r="C111" i="18"/>
  <c r="I143" i="18"/>
  <c r="I155" i="9"/>
  <c r="K155" i="9" s="1"/>
  <c r="I159" i="18"/>
  <c r="I153" i="20"/>
  <c r="I156" i="20"/>
  <c r="I151" i="21"/>
  <c r="I148" i="24"/>
  <c r="I161" i="25"/>
  <c r="H354" i="9"/>
  <c r="H359" i="9"/>
  <c r="H63" i="9"/>
  <c r="H72" i="12"/>
  <c r="H74" i="12"/>
  <c r="H76" i="12"/>
  <c r="F81" i="12"/>
  <c r="H69" i="14"/>
  <c r="H78" i="12"/>
  <c r="H101" i="21"/>
  <c r="H104" i="20"/>
  <c r="H110" i="15"/>
  <c r="I146" i="14"/>
  <c r="I149" i="11"/>
  <c r="I152" i="9"/>
  <c r="K152" i="9"/>
  <c r="H72" i="14"/>
  <c r="H77" i="14"/>
  <c r="H64" i="17"/>
  <c r="H71" i="9"/>
  <c r="H69" i="10"/>
  <c r="H73" i="10"/>
  <c r="H76" i="10"/>
  <c r="H79" i="10"/>
  <c r="H67" i="11"/>
  <c r="F81" i="26"/>
  <c r="H63" i="33"/>
  <c r="H62" i="35"/>
  <c r="H72" i="38"/>
  <c r="I162" i="37"/>
  <c r="H77" i="57"/>
  <c r="H79" i="33"/>
  <c r="H99" i="31"/>
  <c r="H104" i="30"/>
  <c r="F163" i="30"/>
  <c r="I152" i="30"/>
  <c r="H86" i="37"/>
  <c r="H67" i="16"/>
  <c r="F81" i="16"/>
  <c r="H68" i="9"/>
  <c r="H108" i="14"/>
  <c r="C297" i="10"/>
  <c r="C347" i="10" s="1"/>
  <c r="H78" i="11"/>
  <c r="C312" i="10"/>
  <c r="C362" i="10" s="1"/>
  <c r="F303" i="10"/>
  <c r="F353" i="10" s="1"/>
  <c r="H76" i="9"/>
  <c r="H347" i="10"/>
  <c r="D311" i="9"/>
  <c r="D361" i="9" s="1"/>
  <c r="E304" i="9"/>
  <c r="E354" i="9"/>
  <c r="H75" i="16"/>
  <c r="H65" i="16"/>
  <c r="H66" i="10"/>
  <c r="H66" i="9"/>
  <c r="F309" i="9"/>
  <c r="F359" i="9" s="1"/>
  <c r="G81" i="10"/>
  <c r="H64" i="20"/>
  <c r="H67" i="22"/>
  <c r="H61" i="23"/>
  <c r="H80" i="25"/>
  <c r="H75" i="26"/>
  <c r="H64" i="38"/>
  <c r="H352" i="59"/>
  <c r="C302" i="59"/>
  <c r="C352" i="59"/>
  <c r="H110" i="26"/>
  <c r="H99" i="24"/>
  <c r="H104" i="11"/>
  <c r="H110" i="34"/>
  <c r="H108" i="34"/>
  <c r="H100" i="34"/>
  <c r="H99" i="34"/>
  <c r="H97" i="34"/>
  <c r="H92" i="34"/>
  <c r="H109" i="31"/>
  <c r="H107" i="31"/>
  <c r="H101" i="31"/>
  <c r="H93" i="31"/>
  <c r="H91" i="31"/>
  <c r="F111" i="30"/>
  <c r="H91" i="30"/>
  <c r="H93" i="30"/>
  <c r="D111" i="30"/>
  <c r="H94" i="30"/>
  <c r="G111" i="30"/>
  <c r="E111" i="30"/>
  <c r="H96" i="30"/>
  <c r="H98" i="30"/>
  <c r="C111" i="30"/>
  <c r="H99" i="30"/>
  <c r="H101" i="30"/>
  <c r="H102" i="30"/>
  <c r="H106" i="30"/>
  <c r="H107" i="30"/>
  <c r="H109" i="30"/>
  <c r="H110" i="30"/>
  <c r="H163" i="30"/>
  <c r="H64" i="9"/>
  <c r="H71" i="59"/>
  <c r="H73" i="59"/>
  <c r="H77" i="59"/>
  <c r="I151" i="11"/>
  <c r="H100" i="36"/>
  <c r="H103" i="18"/>
  <c r="H96" i="21"/>
  <c r="H71" i="12"/>
  <c r="G299" i="12"/>
  <c r="G349" i="12" s="1"/>
  <c r="G311" i="14"/>
  <c r="G361" i="14"/>
  <c r="H74" i="6"/>
  <c r="H64" i="12"/>
  <c r="E81" i="12"/>
  <c r="C81" i="14"/>
  <c r="G296" i="14"/>
  <c r="G346" i="14"/>
  <c r="H62" i="6"/>
  <c r="H101" i="15"/>
  <c r="H91" i="14"/>
  <c r="H95" i="14"/>
  <c r="H100" i="21"/>
  <c r="C81" i="12"/>
  <c r="H66" i="12"/>
  <c r="H79" i="12"/>
  <c r="E309" i="15"/>
  <c r="E359" i="15" s="1"/>
  <c r="H93" i="16"/>
  <c r="C111" i="17"/>
  <c r="H94" i="17"/>
  <c r="H95" i="18"/>
  <c r="G111" i="21"/>
  <c r="H62" i="12"/>
  <c r="G81" i="12"/>
  <c r="H69" i="12"/>
  <c r="H77" i="12"/>
  <c r="E111" i="21"/>
  <c r="F306" i="14"/>
  <c r="F356" i="14" s="1"/>
  <c r="F308" i="14"/>
  <c r="F358" i="14"/>
  <c r="H103" i="9"/>
  <c r="G111" i="18"/>
  <c r="H93" i="21"/>
  <c r="H104" i="21"/>
  <c r="H353" i="12"/>
  <c r="H106" i="14"/>
  <c r="H109" i="18"/>
  <c r="H108" i="21"/>
  <c r="H91" i="22"/>
  <c r="H93" i="24"/>
  <c r="H104" i="32"/>
  <c r="H61" i="12"/>
  <c r="D81" i="12"/>
  <c r="H67" i="12"/>
  <c r="H61" i="14"/>
  <c r="D81" i="14"/>
  <c r="H66" i="14"/>
  <c r="F307" i="15"/>
  <c r="F357" i="15" s="1"/>
  <c r="H93" i="18"/>
  <c r="H75" i="6"/>
  <c r="H96" i="10"/>
  <c r="H95" i="11"/>
  <c r="H109" i="11"/>
  <c r="I145" i="11"/>
  <c r="I156" i="11"/>
  <c r="I155" i="14"/>
  <c r="H92" i="17"/>
  <c r="H99" i="17"/>
  <c r="I150" i="17"/>
  <c r="I156" i="17"/>
  <c r="H97" i="20"/>
  <c r="H91" i="21"/>
  <c r="C111" i="21"/>
  <c r="D111" i="21"/>
  <c r="H98" i="21"/>
  <c r="H102" i="21"/>
  <c r="H106" i="21"/>
  <c r="I153" i="21"/>
  <c r="I161" i="21"/>
  <c r="H98" i="24"/>
  <c r="H102" i="24"/>
  <c r="H108" i="24"/>
  <c r="I162" i="24"/>
  <c r="H99" i="27"/>
  <c r="H108" i="27"/>
  <c r="I150" i="27"/>
  <c r="G88" i="44"/>
  <c r="I157" i="29"/>
  <c r="I162" i="31"/>
  <c r="G309" i="59"/>
  <c r="G359" i="59" s="1"/>
  <c r="H357" i="57"/>
  <c r="H72" i="57"/>
  <c r="H67" i="59"/>
  <c r="H75" i="57"/>
  <c r="H93" i="57"/>
  <c r="H105" i="24"/>
  <c r="I150" i="24"/>
  <c r="H350" i="62"/>
  <c r="H67" i="9"/>
  <c r="H69" i="9"/>
  <c r="H77" i="9"/>
  <c r="H67" i="10"/>
  <c r="H74" i="10"/>
  <c r="H80" i="10"/>
  <c r="I161" i="59"/>
  <c r="I145" i="38"/>
  <c r="I149" i="57"/>
  <c r="H69" i="62"/>
  <c r="H79" i="41"/>
  <c r="G81" i="41"/>
  <c r="I157" i="57"/>
  <c r="H61" i="57"/>
  <c r="H66" i="57"/>
  <c r="H71" i="57"/>
  <c r="H62" i="62"/>
  <c r="H64" i="62"/>
  <c r="H70" i="62"/>
  <c r="H72" i="62"/>
  <c r="H78" i="62"/>
  <c r="I140" i="40"/>
  <c r="H62" i="9"/>
  <c r="E81" i="9"/>
  <c r="C81" i="9"/>
  <c r="H65" i="9"/>
  <c r="F81" i="9"/>
  <c r="H70" i="9"/>
  <c r="D81" i="9"/>
  <c r="H74" i="9"/>
  <c r="H75" i="9"/>
  <c r="H79" i="9"/>
  <c r="G81" i="9"/>
  <c r="C81" i="10"/>
  <c r="F81" i="10"/>
  <c r="D81" i="10"/>
  <c r="H70" i="10"/>
  <c r="H75" i="10"/>
  <c r="H77" i="10"/>
  <c r="H71" i="37"/>
  <c r="H70" i="31"/>
  <c r="H71" i="33"/>
  <c r="H73" i="34"/>
  <c r="H77" i="34"/>
  <c r="H71" i="38"/>
  <c r="D81" i="36"/>
  <c r="H76" i="36"/>
  <c r="H71" i="36"/>
  <c r="E81" i="59"/>
  <c r="H63" i="59"/>
  <c r="H65" i="59"/>
  <c r="F81" i="59"/>
  <c r="H75" i="59"/>
  <c r="H78" i="59"/>
  <c r="F302" i="62"/>
  <c r="F352" i="62" s="1"/>
  <c r="H352" i="62"/>
  <c r="H354" i="62"/>
  <c r="C304" i="62"/>
  <c r="C354" i="62" s="1"/>
  <c r="H66" i="6"/>
  <c r="H63" i="57"/>
  <c r="C81" i="57"/>
  <c r="H68" i="57"/>
  <c r="E81" i="36"/>
  <c r="H64" i="36"/>
  <c r="H67" i="62"/>
  <c r="H70" i="57"/>
  <c r="H78" i="36"/>
  <c r="F81" i="57"/>
  <c r="H61" i="59"/>
  <c r="H64" i="59"/>
  <c r="H69" i="36"/>
  <c r="H62" i="57"/>
  <c r="H78" i="57"/>
  <c r="H63" i="36"/>
  <c r="H64" i="57"/>
  <c r="H69" i="57"/>
  <c r="H74" i="57"/>
  <c r="H61" i="36"/>
  <c r="H80" i="62"/>
  <c r="F81" i="62"/>
  <c r="D81" i="62"/>
  <c r="H66" i="62"/>
  <c r="H68" i="62"/>
  <c r="H71" i="62"/>
  <c r="H76" i="62"/>
  <c r="H77" i="62"/>
  <c r="H79" i="62"/>
  <c r="H80" i="59"/>
  <c r="H75" i="36"/>
  <c r="H62" i="36"/>
  <c r="D309" i="36"/>
  <c r="D359" i="36" s="1"/>
  <c r="E81" i="62"/>
  <c r="G81" i="62"/>
  <c r="H63" i="62"/>
  <c r="H65" i="62"/>
  <c r="H73" i="62"/>
  <c r="H77" i="36"/>
  <c r="H75" i="62"/>
  <c r="C81" i="62"/>
  <c r="G296" i="37"/>
  <c r="G346" i="37" s="1"/>
  <c r="H65" i="36"/>
  <c r="I140" i="21"/>
  <c r="H93" i="9"/>
  <c r="J157" i="9"/>
  <c r="H101" i="11"/>
  <c r="H102" i="12"/>
  <c r="H98" i="15"/>
  <c r="G111" i="16"/>
  <c r="H110" i="16"/>
  <c r="H93" i="17"/>
  <c r="H101" i="17"/>
  <c r="H103" i="17"/>
  <c r="F111" i="21"/>
  <c r="H95" i="22"/>
  <c r="H99" i="22"/>
  <c r="H107" i="22"/>
  <c r="H110" i="29"/>
  <c r="I149" i="31"/>
  <c r="H103" i="62"/>
  <c r="H91" i="24"/>
  <c r="H92" i="24"/>
  <c r="H96" i="24"/>
  <c r="H100" i="24"/>
  <c r="H104" i="24"/>
  <c r="I147" i="24"/>
  <c r="I158" i="24"/>
  <c r="G111" i="25"/>
  <c r="H93" i="25"/>
  <c r="H95" i="25"/>
  <c r="H97" i="25"/>
  <c r="H103" i="25"/>
  <c r="H105" i="25"/>
  <c r="H107" i="25"/>
  <c r="I148" i="25"/>
  <c r="D111" i="26"/>
  <c r="H94" i="26"/>
  <c r="H96" i="26"/>
  <c r="H98" i="26"/>
  <c r="I148" i="26"/>
  <c r="H91" i="27"/>
  <c r="H92" i="27"/>
  <c r="H95" i="32"/>
  <c r="H103" i="32"/>
  <c r="H100" i="35"/>
  <c r="H104" i="40"/>
  <c r="H95" i="41"/>
  <c r="H93" i="59"/>
  <c r="I145" i="32"/>
  <c r="I152" i="25"/>
  <c r="I143" i="31"/>
  <c r="H106" i="24"/>
  <c r="H102" i="29"/>
  <c r="F163" i="34"/>
  <c r="H94" i="21"/>
  <c r="H110" i="21"/>
  <c r="H98" i="29"/>
  <c r="H94" i="29"/>
  <c r="H108" i="40"/>
  <c r="H94" i="24"/>
  <c r="H105" i="39"/>
  <c r="H97" i="35"/>
  <c r="I162" i="35"/>
  <c r="H100" i="38"/>
  <c r="D163" i="40"/>
  <c r="I160" i="62"/>
  <c r="H96" i="37"/>
  <c r="H106" i="34"/>
  <c r="H101" i="34"/>
  <c r="H18" i="29"/>
  <c r="H86" i="26"/>
  <c r="H86" i="22"/>
  <c r="H86" i="17"/>
  <c r="I140" i="16"/>
  <c r="H92" i="35"/>
  <c r="H93" i="35"/>
  <c r="H107" i="35"/>
  <c r="H93" i="38"/>
  <c r="H96" i="38"/>
  <c r="H106" i="38"/>
  <c r="H101" i="39"/>
  <c r="F111" i="59"/>
  <c r="H102" i="39"/>
  <c r="H109" i="39"/>
  <c r="I150" i="35"/>
  <c r="I143" i="34"/>
  <c r="H109" i="34"/>
  <c r="H93" i="34"/>
  <c r="G111" i="34"/>
  <c r="H109" i="37"/>
  <c r="H105" i="37"/>
  <c r="H98" i="57"/>
  <c r="H93" i="62"/>
  <c r="H106" i="62"/>
  <c r="H101" i="62"/>
  <c r="H104" i="37"/>
  <c r="I159" i="59"/>
  <c r="H108" i="10"/>
  <c r="G111" i="62"/>
  <c r="E111" i="62"/>
  <c r="I161" i="62"/>
  <c r="C307" i="37"/>
  <c r="C357" i="37" s="1"/>
  <c r="H357" i="37"/>
  <c r="H61" i="9"/>
  <c r="F301" i="57"/>
  <c r="F351" i="57"/>
  <c r="G296" i="57"/>
  <c r="G346" i="57"/>
  <c r="D301" i="59"/>
  <c r="D351" i="59" s="1"/>
  <c r="G302" i="59"/>
  <c r="G352" i="59"/>
  <c r="H351" i="62"/>
  <c r="H357" i="62"/>
  <c r="C310" i="37"/>
  <c r="C360" i="37" s="1"/>
  <c r="H354" i="57"/>
  <c r="H86" i="19"/>
  <c r="H86" i="29"/>
  <c r="H86" i="9"/>
  <c r="H18" i="38"/>
  <c r="H86" i="38"/>
  <c r="H18" i="59"/>
  <c r="H352" i="57"/>
  <c r="C302" i="57"/>
  <c r="C352" i="57"/>
  <c r="G294" i="62"/>
  <c r="G344" i="62"/>
  <c r="G295" i="57"/>
  <c r="G345" i="57"/>
  <c r="C34" i="44"/>
  <c r="H362" i="62"/>
  <c r="D312" i="62"/>
  <c r="D362" i="62" s="1"/>
  <c r="F294" i="57"/>
  <c r="F344" i="57"/>
  <c r="H359" i="57"/>
  <c r="C302" i="36"/>
  <c r="C352" i="36" s="1"/>
  <c r="D300" i="37"/>
  <c r="D350" i="37"/>
  <c r="F305" i="59"/>
  <c r="F355" i="59" s="1"/>
  <c r="H355" i="59"/>
  <c r="C309" i="36"/>
  <c r="C359" i="36"/>
  <c r="E301" i="59"/>
  <c r="E351" i="59"/>
  <c r="D304" i="59"/>
  <c r="D354" i="59" s="1"/>
  <c r="F305" i="36"/>
  <c r="F355" i="36"/>
  <c r="F307" i="62"/>
  <c r="F357" i="62" s="1"/>
  <c r="C300" i="59"/>
  <c r="C350" i="59" s="1"/>
  <c r="F300" i="57"/>
  <c r="F350" i="57"/>
  <c r="H350" i="57"/>
  <c r="C303" i="57"/>
  <c r="C353" i="57"/>
  <c r="H353" i="57"/>
  <c r="D305" i="57"/>
  <c r="D355" i="57"/>
  <c r="H355" i="57"/>
  <c r="G294" i="59"/>
  <c r="G344" i="59"/>
  <c r="F297" i="62"/>
  <c r="F347" i="62" s="1"/>
  <c r="H347" i="62"/>
  <c r="H353" i="31"/>
  <c r="C310" i="59"/>
  <c r="C360" i="59"/>
  <c r="G351" i="19"/>
  <c r="I140" i="27"/>
  <c r="I140" i="6"/>
  <c r="H95" i="9"/>
  <c r="H101" i="9"/>
  <c r="H109" i="9"/>
  <c r="J143" i="9"/>
  <c r="I143" i="9"/>
  <c r="J151" i="9"/>
  <c r="H92" i="37"/>
  <c r="H94" i="10"/>
  <c r="H94" i="62"/>
  <c r="H92" i="59"/>
  <c r="H101" i="59"/>
  <c r="H109" i="59"/>
  <c r="H102" i="62"/>
  <c r="H96" i="62"/>
  <c r="H91" i="62"/>
  <c r="D111" i="62"/>
  <c r="H104" i="62"/>
  <c r="H105" i="62"/>
  <c r="H97" i="57"/>
  <c r="I156" i="57"/>
  <c r="C111" i="62"/>
  <c r="F111" i="62"/>
  <c r="H92" i="62"/>
  <c r="H97" i="62"/>
  <c r="H99" i="62"/>
  <c r="H107" i="62"/>
  <c r="H108" i="62"/>
  <c r="H100" i="37"/>
  <c r="H101" i="57"/>
  <c r="H106" i="57"/>
  <c r="I152" i="57"/>
  <c r="H95" i="62"/>
  <c r="H100" i="62"/>
  <c r="H105" i="57"/>
  <c r="I152" i="59"/>
  <c r="H110" i="62"/>
  <c r="F16" i="44"/>
  <c r="C16" i="44"/>
  <c r="D16" i="44"/>
  <c r="G16" i="44"/>
  <c r="B1" i="18"/>
  <c r="B1" i="17"/>
  <c r="B1" i="16"/>
  <c r="B1" i="15"/>
  <c r="B1" i="14"/>
  <c r="B1" i="12"/>
  <c r="B1" i="11"/>
  <c r="B1" i="10"/>
  <c r="B1" i="9"/>
  <c r="B1" i="62"/>
  <c r="B1" i="36"/>
  <c r="AI114" i="60"/>
  <c r="AO114" i="60"/>
  <c r="F354" i="19"/>
  <c r="H63" i="6"/>
  <c r="H76" i="6"/>
  <c r="H100" i="6"/>
  <c r="H97" i="6"/>
  <c r="I140" i="23"/>
  <c r="B2" i="38"/>
  <c r="B2" i="29"/>
  <c r="B2" i="21"/>
  <c r="B2" i="14"/>
  <c r="B2" i="34"/>
  <c r="B2" i="27"/>
  <c r="B2" i="20"/>
  <c r="B2" i="11"/>
  <c r="B2" i="33"/>
  <c r="B2" i="26"/>
  <c r="B2" i="19"/>
  <c r="B2" i="10"/>
  <c r="H86" i="59"/>
  <c r="B2" i="6"/>
  <c r="B2" i="59"/>
  <c r="B2" i="25"/>
  <c r="B2" i="18"/>
  <c r="B2" i="9"/>
  <c r="B2" i="62"/>
  <c r="B2" i="41"/>
  <c r="B2" i="32"/>
  <c r="B2" i="24"/>
  <c r="B2" i="17"/>
  <c r="B2" i="36"/>
  <c r="B2" i="40"/>
  <c r="B2" i="31"/>
  <c r="B2" i="23"/>
  <c r="B2" i="16"/>
  <c r="B2" i="39"/>
  <c r="B2" i="30"/>
  <c r="B2" i="22"/>
  <c r="B2" i="15"/>
  <c r="H74" i="36"/>
  <c r="H73" i="36"/>
  <c r="H72" i="36"/>
  <c r="G81" i="36"/>
  <c r="H70" i="36"/>
  <c r="H68" i="36"/>
  <c r="H67" i="36"/>
  <c r="F81" i="36"/>
  <c r="C81" i="36"/>
  <c r="H66" i="36"/>
  <c r="H61" i="62"/>
  <c r="H98" i="62"/>
  <c r="H109" i="62"/>
  <c r="F305" i="62"/>
  <c r="F355" i="62" s="1"/>
  <c r="H106" i="37"/>
  <c r="H79" i="37"/>
  <c r="H97" i="37"/>
  <c r="H108" i="37"/>
  <c r="H101" i="37"/>
  <c r="H18" i="37"/>
  <c r="H93" i="37"/>
  <c r="I140" i="14"/>
  <c r="I140" i="22"/>
  <c r="H18" i="28"/>
  <c r="H18" i="40"/>
  <c r="H86" i="40"/>
  <c r="H18" i="41"/>
  <c r="H86" i="41"/>
  <c r="E295" i="26"/>
  <c r="E345" i="26" s="1"/>
  <c r="F297" i="21"/>
  <c r="F347" i="21"/>
  <c r="D299" i="21"/>
  <c r="D349" i="21"/>
  <c r="E299" i="57"/>
  <c r="E349" i="57"/>
  <c r="F299" i="32"/>
  <c r="F349" i="32"/>
  <c r="F294" i="25"/>
  <c r="F344" i="25" s="1"/>
  <c r="D305" i="23"/>
  <c r="D355" i="23" s="1"/>
  <c r="C299" i="24"/>
  <c r="C349" i="24"/>
  <c r="F299" i="25"/>
  <c r="F349" i="25" s="1"/>
  <c r="C310" i="24"/>
  <c r="C360" i="24"/>
  <c r="D304" i="14"/>
  <c r="D354" i="14" s="1"/>
  <c r="E299" i="25"/>
  <c r="E349" i="25" s="1"/>
  <c r="C305" i="25"/>
  <c r="C355" i="25"/>
  <c r="C305" i="19"/>
  <c r="C355" i="19"/>
  <c r="D302" i="16"/>
  <c r="D352" i="16" s="1"/>
  <c r="E299" i="16"/>
  <c r="E349" i="16"/>
  <c r="D305" i="33"/>
  <c r="D355" i="33" s="1"/>
  <c r="E299" i="23"/>
  <c r="E349" i="23" s="1"/>
  <c r="C310" i="62"/>
  <c r="C360" i="62" s="1"/>
  <c r="C305" i="24"/>
  <c r="C355" i="24"/>
  <c r="E294" i="59"/>
  <c r="E344" i="59"/>
  <c r="E299" i="24"/>
  <c r="E349" i="24"/>
  <c r="D305" i="24"/>
  <c r="D355" i="24"/>
  <c r="D304" i="38"/>
  <c r="D354" i="38"/>
  <c r="C304" i="38"/>
  <c r="C354" i="38" s="1"/>
  <c r="G296" i="38"/>
  <c r="G346" i="38" s="1"/>
  <c r="F294" i="28"/>
  <c r="F344" i="28" s="1"/>
  <c r="D297" i="28"/>
  <c r="D347" i="28" s="1"/>
  <c r="C305" i="32"/>
  <c r="C355" i="32" s="1"/>
  <c r="C305" i="12"/>
  <c r="C355" i="12"/>
  <c r="C300" i="17"/>
  <c r="C350" i="17" s="1"/>
  <c r="G294" i="37"/>
  <c r="G344" i="37" s="1"/>
  <c r="C299" i="21"/>
  <c r="C349" i="21"/>
  <c r="H355" i="32"/>
  <c r="C310" i="23"/>
  <c r="C360" i="23" s="1"/>
  <c r="C304" i="14"/>
  <c r="C354" i="14" s="1"/>
  <c r="C312" i="30"/>
  <c r="C362" i="30"/>
  <c r="C305" i="40"/>
  <c r="C355" i="40" s="1"/>
  <c r="F293" i="26"/>
  <c r="F343" i="26"/>
  <c r="C305" i="23"/>
  <c r="C355" i="23" s="1"/>
  <c r="C305" i="20"/>
  <c r="C355" i="20"/>
  <c r="C305" i="31"/>
  <c r="C355" i="31"/>
  <c r="C305" i="33"/>
  <c r="C355" i="33" s="1"/>
  <c r="C305" i="22"/>
  <c r="C355" i="22" s="1"/>
  <c r="C302" i="16"/>
  <c r="C352" i="16" s="1"/>
  <c r="C297" i="11"/>
  <c r="C347" i="11" s="1"/>
  <c r="C305" i="17"/>
  <c r="C355" i="17" s="1"/>
  <c r="C310" i="17"/>
  <c r="C360" i="17" s="1"/>
  <c r="C305" i="16"/>
  <c r="C355" i="16" s="1"/>
  <c r="C305" i="18"/>
  <c r="C355" i="18" s="1"/>
  <c r="C310" i="22"/>
  <c r="C360" i="22" s="1"/>
  <c r="C305" i="62"/>
  <c r="C355" i="62" s="1"/>
  <c r="C305" i="21"/>
  <c r="C355" i="21"/>
  <c r="C305" i="27"/>
  <c r="C355" i="27" s="1"/>
  <c r="C305" i="11"/>
  <c r="C355" i="11"/>
  <c r="C305" i="14"/>
  <c r="C355" i="14" s="1"/>
  <c r="H355" i="24"/>
  <c r="C305" i="10"/>
  <c r="C355" i="10" s="1"/>
  <c r="C300" i="9"/>
  <c r="C350" i="9" s="1"/>
  <c r="C297" i="28"/>
  <c r="C347" i="28" s="1"/>
  <c r="H354" i="38"/>
  <c r="C305" i="9"/>
  <c r="C355" i="9" s="1"/>
  <c r="C302" i="9"/>
  <c r="C352" i="9"/>
  <c r="H355" i="31"/>
  <c r="H355" i="33"/>
  <c r="H355" i="27"/>
  <c r="C305" i="36"/>
  <c r="C355" i="36" s="1"/>
  <c r="H355" i="16"/>
  <c r="H355" i="21"/>
  <c r="H355" i="62"/>
  <c r="H355" i="17"/>
  <c r="H355" i="22"/>
  <c r="H355" i="14"/>
  <c r="H355" i="18"/>
  <c r="H349" i="24"/>
  <c r="H355" i="40"/>
  <c r="H347" i="28"/>
  <c r="AP62" i="60"/>
  <c r="AP52" i="60"/>
  <c r="AP22" i="60"/>
  <c r="AP59" i="60"/>
  <c r="AP94" i="60"/>
  <c r="AP63" i="60"/>
  <c r="AP67" i="60"/>
  <c r="AP102" i="60"/>
  <c r="AP101" i="60"/>
  <c r="AP20" i="60"/>
  <c r="AP23" i="60"/>
  <c r="AP84" i="60"/>
  <c r="AP16" i="60"/>
  <c r="AP29" i="60"/>
  <c r="AP27" i="60"/>
  <c r="AP8" i="60"/>
  <c r="AP64" i="60"/>
  <c r="AP38" i="60"/>
  <c r="AP44" i="60"/>
  <c r="AP71" i="60"/>
  <c r="AP66" i="60"/>
  <c r="AP42" i="60"/>
  <c r="AP86" i="60"/>
  <c r="AP31" i="60"/>
  <c r="AP50" i="60"/>
  <c r="AP88" i="60"/>
  <c r="AP21" i="60"/>
  <c r="AP13" i="60"/>
  <c r="AP34" i="60"/>
  <c r="AP83" i="60"/>
  <c r="AP19" i="60"/>
  <c r="AP110" i="60"/>
  <c r="AP10" i="60"/>
  <c r="AP18" i="60"/>
  <c r="AP43" i="60"/>
  <c r="AP97" i="60"/>
  <c r="AP81" i="60"/>
  <c r="AP92" i="60"/>
  <c r="AP79" i="60"/>
  <c r="AP17" i="60"/>
  <c r="AP74" i="60"/>
  <c r="AP93" i="60"/>
  <c r="AP105" i="60"/>
  <c r="AP41" i="60"/>
  <c r="AP28" i="60"/>
  <c r="AP78" i="60"/>
  <c r="AP53" i="60"/>
  <c r="AP72" i="60"/>
  <c r="AP82" i="60"/>
  <c r="AP111" i="60"/>
  <c r="AP109" i="60"/>
  <c r="AP77" i="60"/>
  <c r="AP76" i="60"/>
  <c r="AP48" i="60"/>
  <c r="AP89" i="60"/>
  <c r="AP65" i="60"/>
  <c r="AP75" i="60"/>
  <c r="AP11" i="60"/>
  <c r="AP26" i="60"/>
  <c r="AP103" i="60"/>
  <c r="AP58" i="60"/>
  <c r="AP9" i="60"/>
  <c r="AP107" i="60"/>
  <c r="AP30" i="60"/>
  <c r="AP73" i="60"/>
  <c r="AP35" i="60"/>
  <c r="AP108" i="60"/>
  <c r="AP51" i="60"/>
  <c r="AP54" i="60"/>
  <c r="AP45" i="60"/>
  <c r="AP99" i="60"/>
  <c r="AP104" i="60"/>
  <c r="AP15" i="60"/>
  <c r="AP32" i="60"/>
  <c r="AP70" i="60"/>
  <c r="AP57" i="60"/>
  <c r="AP87" i="60"/>
  <c r="AP60" i="60"/>
  <c r="AP39" i="60"/>
  <c r="AP14" i="60"/>
  <c r="AP6" i="60"/>
  <c r="AP49" i="60"/>
  <c r="AP55" i="60"/>
  <c r="AP7" i="60"/>
  <c r="AP40" i="60"/>
  <c r="AP12" i="60"/>
  <c r="AP85" i="60"/>
  <c r="AP61" i="60"/>
  <c r="AP98" i="60"/>
  <c r="AP36" i="60"/>
  <c r="AP33" i="60"/>
  <c r="AP95" i="60"/>
  <c r="AP80" i="60"/>
  <c r="AP100" i="60"/>
  <c r="AP56" i="60"/>
  <c r="AP106" i="60"/>
  <c r="AP96" i="60"/>
  <c r="AP37" i="60"/>
  <c r="AP114" i="60"/>
  <c r="E304" i="15"/>
  <c r="E354" i="15" s="1"/>
  <c r="E305" i="11"/>
  <c r="E355" i="11" s="1"/>
  <c r="E300" i="11"/>
  <c r="E350" i="11" s="1"/>
  <c r="H350" i="11"/>
  <c r="F295" i="11"/>
  <c r="F345" i="11" s="1"/>
  <c r="F297" i="11"/>
  <c r="F347" i="11" s="1"/>
  <c r="D303" i="11"/>
  <c r="D353" i="11" s="1"/>
  <c r="G310" i="11"/>
  <c r="G360" i="11" s="1"/>
  <c r="H77" i="37"/>
  <c r="C81" i="37"/>
  <c r="G300" i="37"/>
  <c r="G350" i="37" s="1"/>
  <c r="H353" i="37"/>
  <c r="F81" i="37"/>
  <c r="F309" i="37"/>
  <c r="F359" i="37"/>
  <c r="C305" i="37"/>
  <c r="C355" i="37"/>
  <c r="C304" i="37"/>
  <c r="C354" i="37" s="1"/>
  <c r="H350" i="37"/>
  <c r="H65" i="37"/>
  <c r="D81" i="37"/>
  <c r="G295" i="37"/>
  <c r="G345" i="37" s="1"/>
  <c r="C309" i="37"/>
  <c r="C359" i="37" s="1"/>
  <c r="H78" i="37"/>
  <c r="E304" i="37"/>
  <c r="E354" i="37"/>
  <c r="F300" i="37"/>
  <c r="F350" i="37" s="1"/>
  <c r="H359" i="37"/>
  <c r="H66" i="37"/>
  <c r="H80" i="37"/>
  <c r="H74" i="37"/>
  <c r="G305" i="37"/>
  <c r="G355" i="37" s="1"/>
  <c r="H94" i="25"/>
  <c r="H102" i="25"/>
  <c r="H101" i="25"/>
  <c r="H91" i="25"/>
  <c r="H99" i="25"/>
  <c r="F111" i="25"/>
  <c r="H111" i="25" s="1"/>
  <c r="H138" i="25" s="1"/>
  <c r="I143" i="25"/>
  <c r="H109" i="25"/>
  <c r="H106" i="23"/>
  <c r="H109" i="14"/>
  <c r="H97" i="14"/>
  <c r="G111" i="14"/>
  <c r="H96" i="14"/>
  <c r="H93" i="14"/>
  <c r="C111" i="14"/>
  <c r="D111" i="14"/>
  <c r="H94" i="14"/>
  <c r="E163" i="14"/>
  <c r="H105" i="14"/>
  <c r="H104" i="14"/>
  <c r="H103" i="14"/>
  <c r="H102" i="14"/>
  <c r="I143" i="10"/>
  <c r="H104" i="10"/>
  <c r="H96" i="39"/>
  <c r="H97" i="39"/>
  <c r="H92" i="39"/>
  <c r="H104" i="39"/>
  <c r="H93" i="39"/>
  <c r="H92" i="36"/>
  <c r="H95" i="36"/>
  <c r="H109" i="26"/>
  <c r="H93" i="26"/>
  <c r="H101" i="26"/>
  <c r="H108" i="26"/>
  <c r="H102" i="26"/>
  <c r="H110" i="38"/>
  <c r="I153" i="38"/>
  <c r="I155" i="38"/>
  <c r="H104" i="38"/>
  <c r="I149" i="38"/>
  <c r="H94" i="38"/>
  <c r="I147" i="38"/>
  <c r="H102" i="38"/>
  <c r="H97" i="38"/>
  <c r="H103" i="31"/>
  <c r="H110" i="31"/>
  <c r="H94" i="31"/>
  <c r="I161" i="31"/>
  <c r="H106" i="31"/>
  <c r="H97" i="31"/>
  <c r="H95" i="31"/>
  <c r="H102" i="31"/>
  <c r="I159" i="31"/>
  <c r="H98" i="31"/>
  <c r="E163" i="24"/>
  <c r="I157" i="24"/>
  <c r="H91" i="59"/>
  <c r="H97" i="59"/>
  <c r="H107" i="59"/>
  <c r="C111" i="59"/>
  <c r="H95" i="59"/>
  <c r="I160" i="59"/>
  <c r="H99" i="59"/>
  <c r="H105" i="59"/>
  <c r="H103" i="59"/>
  <c r="H92" i="22"/>
  <c r="H96" i="22"/>
  <c r="H100" i="22"/>
  <c r="H103" i="22"/>
  <c r="H108" i="22"/>
  <c r="H104" i="22"/>
  <c r="F111" i="29"/>
  <c r="H106" i="29"/>
  <c r="H95" i="29"/>
  <c r="H91" i="29"/>
  <c r="H107" i="29"/>
  <c r="A1" i="47"/>
  <c r="A1" i="49"/>
  <c r="A1" i="48"/>
  <c r="H147" i="46"/>
  <c r="H171" i="46"/>
  <c r="H243" i="46"/>
  <c r="H219" i="46"/>
  <c r="I148" i="62"/>
  <c r="I152" i="62"/>
  <c r="I145" i="35"/>
  <c r="I162" i="10"/>
  <c r="I150" i="11"/>
  <c r="I148" i="11"/>
  <c r="I146" i="11"/>
  <c r="H107" i="39"/>
  <c r="I157" i="39"/>
  <c r="I152" i="39"/>
  <c r="I158" i="39"/>
  <c r="I151" i="39"/>
  <c r="I143" i="39"/>
  <c r="I148" i="39"/>
  <c r="E163" i="39"/>
  <c r="I156" i="39"/>
  <c r="I154" i="39"/>
  <c r="I145" i="39"/>
  <c r="G111" i="39"/>
  <c r="F111" i="39"/>
  <c r="H106" i="39"/>
  <c r="H98" i="39"/>
  <c r="H94" i="39"/>
  <c r="H110" i="39"/>
  <c r="I144" i="39"/>
  <c r="I151" i="22"/>
  <c r="H98" i="33"/>
  <c r="H102" i="33"/>
  <c r="I154" i="22"/>
  <c r="I143" i="22"/>
  <c r="I161" i="22"/>
  <c r="H97" i="22"/>
  <c r="H93" i="22"/>
  <c r="H103" i="19"/>
  <c r="H109" i="22"/>
  <c r="H101" i="22"/>
  <c r="I155" i="22"/>
  <c r="G111" i="22"/>
  <c r="D163" i="22"/>
  <c r="H105" i="22"/>
  <c r="I150" i="59"/>
  <c r="I145" i="59"/>
  <c r="F163" i="59"/>
  <c r="I162" i="59"/>
  <c r="D163" i="59"/>
  <c r="I154" i="59"/>
  <c r="I149" i="59"/>
  <c r="H110" i="59"/>
  <c r="H106" i="59"/>
  <c r="H102" i="59"/>
  <c r="H98" i="59"/>
  <c r="H94" i="59"/>
  <c r="I146" i="59"/>
  <c r="E163" i="59"/>
  <c r="I145" i="14"/>
  <c r="E163" i="26"/>
  <c r="G111" i="29"/>
  <c r="E111" i="29"/>
  <c r="H109" i="29"/>
  <c r="H105" i="29"/>
  <c r="H101" i="29"/>
  <c r="H97" i="29"/>
  <c r="H93" i="29"/>
  <c r="D111" i="29"/>
  <c r="H111" i="29" s="1"/>
  <c r="H138" i="29" s="1"/>
  <c r="H108" i="29"/>
  <c r="H104" i="29"/>
  <c r="H100" i="29"/>
  <c r="H96" i="29"/>
  <c r="H92" i="29"/>
  <c r="H103" i="29"/>
  <c r="D163" i="29"/>
  <c r="I153" i="29"/>
  <c r="I147" i="29"/>
  <c r="I156" i="29"/>
  <c r="I151" i="29"/>
  <c r="I160" i="29"/>
  <c r="I159" i="29"/>
  <c r="I148" i="29"/>
  <c r="I145" i="29"/>
  <c r="C111" i="29"/>
  <c r="I143" i="29"/>
  <c r="D87" i="44"/>
  <c r="D111" i="44" s="1"/>
  <c r="I148" i="38"/>
  <c r="H92" i="38"/>
  <c r="I144" i="38"/>
  <c r="I159" i="38"/>
  <c r="I158" i="38"/>
  <c r="I158" i="16"/>
  <c r="I143" i="37"/>
  <c r="H107" i="37"/>
  <c r="H91" i="37"/>
  <c r="H103" i="37"/>
  <c r="I155" i="37"/>
  <c r="I144" i="37"/>
  <c r="I157" i="37"/>
  <c r="I161" i="37"/>
  <c r="I147" i="37"/>
  <c r="H110" i="37"/>
  <c r="H102" i="37"/>
  <c r="H98" i="37"/>
  <c r="H94" i="37"/>
  <c r="E47" i="44"/>
  <c r="D47" i="44"/>
  <c r="I153" i="37"/>
  <c r="D163" i="21"/>
  <c r="I155" i="21"/>
  <c r="I148" i="21"/>
  <c r="I159" i="21"/>
  <c r="H99" i="20"/>
  <c r="I145" i="20"/>
  <c r="H96" i="6"/>
  <c r="H79" i="15"/>
  <c r="H66" i="15"/>
  <c r="H64" i="15"/>
  <c r="F49" i="44"/>
  <c r="I157" i="15"/>
  <c r="I152" i="15"/>
  <c r="H95" i="15"/>
  <c r="H100" i="15"/>
  <c r="I155" i="15"/>
  <c r="I153" i="15"/>
  <c r="I162" i="15"/>
  <c r="I161" i="15"/>
  <c r="I160" i="15"/>
  <c r="I143" i="15"/>
  <c r="H107" i="15"/>
  <c r="H102" i="15"/>
  <c r="H92" i="15"/>
  <c r="H103" i="15"/>
  <c r="F111" i="15"/>
  <c r="H104" i="15"/>
  <c r="E111" i="15"/>
  <c r="H106" i="15"/>
  <c r="D111" i="15"/>
  <c r="H109" i="15"/>
  <c r="H97" i="15"/>
  <c r="C111" i="15"/>
  <c r="H93" i="15"/>
  <c r="G111" i="15"/>
  <c r="H91" i="15"/>
  <c r="I145" i="15"/>
  <c r="I156" i="15"/>
  <c r="H92" i="25"/>
  <c r="I159" i="25"/>
  <c r="I157" i="25"/>
  <c r="I146" i="25"/>
  <c r="I144" i="25"/>
  <c r="E163" i="31"/>
  <c r="I158" i="31"/>
  <c r="I156" i="31"/>
  <c r="I154" i="31"/>
  <c r="I151" i="31"/>
  <c r="I155" i="31"/>
  <c r="I144" i="31"/>
  <c r="G111" i="31"/>
  <c r="E111" i="31"/>
  <c r="H104" i="31"/>
  <c r="H108" i="31"/>
  <c r="G163" i="31"/>
  <c r="I153" i="31"/>
  <c r="I160" i="31"/>
  <c r="I157" i="31"/>
  <c r="I148" i="31"/>
  <c r="I147" i="31"/>
  <c r="H100" i="31"/>
  <c r="H96" i="31"/>
  <c r="H92" i="31"/>
  <c r="F111" i="31"/>
  <c r="H163" i="31"/>
  <c r="C111" i="31"/>
  <c r="C74" i="44"/>
  <c r="C98" i="44" s="1"/>
  <c r="D111" i="31"/>
  <c r="I150" i="31"/>
  <c r="C163" i="31"/>
  <c r="I162" i="18"/>
  <c r="I148" i="18"/>
  <c r="C310" i="34"/>
  <c r="C360" i="34" s="1"/>
  <c r="H67" i="34"/>
  <c r="G58" i="44"/>
  <c r="E54" i="44"/>
  <c r="D54" i="44"/>
  <c r="E305" i="34"/>
  <c r="E355" i="34" s="1"/>
  <c r="H79" i="34"/>
  <c r="F81" i="34"/>
  <c r="H74" i="34"/>
  <c r="G81" i="34"/>
  <c r="C81" i="34"/>
  <c r="H70" i="34"/>
  <c r="H78" i="34"/>
  <c r="H66" i="34"/>
  <c r="D81" i="34"/>
  <c r="C300" i="34"/>
  <c r="C350" i="34" s="1"/>
  <c r="G25" i="44"/>
  <c r="G242" i="44"/>
  <c r="G290" i="44" s="1"/>
  <c r="H362" i="34"/>
  <c r="H68" i="34"/>
  <c r="G81" i="35"/>
  <c r="F81" i="35"/>
  <c r="E81" i="35"/>
  <c r="H75" i="35"/>
  <c r="H67" i="35"/>
  <c r="C81" i="35"/>
  <c r="D302" i="35"/>
  <c r="D352" i="35"/>
  <c r="H76" i="35"/>
  <c r="H68" i="35"/>
  <c r="H355" i="35"/>
  <c r="H71" i="35"/>
  <c r="C28" i="44"/>
  <c r="D81" i="35"/>
  <c r="H79" i="35"/>
  <c r="H63" i="35"/>
  <c r="I160" i="30"/>
  <c r="I145" i="30"/>
  <c r="H111" i="30"/>
  <c r="I154" i="30"/>
  <c r="H101" i="36"/>
  <c r="H93" i="36"/>
  <c r="F111" i="36"/>
  <c r="H109" i="36"/>
  <c r="I161" i="36"/>
  <c r="G163" i="24"/>
  <c r="I152" i="24"/>
  <c r="I159" i="24"/>
  <c r="F81" i="6"/>
  <c r="E81" i="6"/>
  <c r="H61" i="6"/>
  <c r="H77" i="6"/>
  <c r="H362" i="10"/>
  <c r="H353" i="29"/>
  <c r="E309" i="32"/>
  <c r="E359" i="32"/>
  <c r="H80" i="40"/>
  <c r="H75" i="23"/>
  <c r="H71" i="23"/>
  <c r="H351" i="30"/>
  <c r="D81" i="22"/>
  <c r="H79" i="19"/>
  <c r="F81" i="17"/>
  <c r="D81" i="17"/>
  <c r="H80" i="17"/>
  <c r="C47" i="44"/>
  <c r="H359" i="21"/>
  <c r="H357" i="12"/>
  <c r="G300" i="16"/>
  <c r="G350" i="16"/>
  <c r="H357" i="17"/>
  <c r="H351" i="17"/>
  <c r="H350" i="40"/>
  <c r="E303" i="25"/>
  <c r="E353" i="25"/>
  <c r="H350" i="31"/>
  <c r="C81" i="17"/>
  <c r="C51" i="44"/>
  <c r="H68" i="17"/>
  <c r="H72" i="17"/>
  <c r="D301" i="17"/>
  <c r="D351" i="17" s="1"/>
  <c r="H73" i="17"/>
  <c r="H65" i="17"/>
  <c r="E52" i="44"/>
  <c r="D48" i="44"/>
  <c r="F63" i="44"/>
  <c r="H76" i="17"/>
  <c r="E307" i="17"/>
  <c r="E357" i="17" s="1"/>
  <c r="G81" i="17"/>
  <c r="H77" i="17"/>
  <c r="C305" i="6"/>
  <c r="C355" i="6" s="1"/>
  <c r="D81" i="6"/>
  <c r="H62" i="16"/>
  <c r="H80" i="15"/>
  <c r="H77" i="29"/>
  <c r="C309" i="28"/>
  <c r="C359" i="28"/>
  <c r="D81" i="28"/>
  <c r="H79" i="28"/>
  <c r="H75" i="28"/>
  <c r="H67" i="28"/>
  <c r="C302" i="27"/>
  <c r="C352" i="27" s="1"/>
  <c r="H352" i="27"/>
  <c r="H80" i="26"/>
  <c r="H76" i="26"/>
  <c r="C307" i="23"/>
  <c r="C357" i="23" s="1"/>
  <c r="C303" i="22"/>
  <c r="C353" i="22"/>
  <c r="H77" i="22"/>
  <c r="H79" i="20"/>
  <c r="H75" i="20"/>
  <c r="H71" i="20"/>
  <c r="H67" i="20"/>
  <c r="C81" i="20"/>
  <c r="H352" i="19"/>
  <c r="C302" i="19"/>
  <c r="C352" i="19" s="1"/>
  <c r="H72" i="18"/>
  <c r="C304" i="17"/>
  <c r="C354" i="17" s="1"/>
  <c r="H354" i="17"/>
  <c r="H69" i="6"/>
  <c r="C81" i="6"/>
  <c r="H65" i="6"/>
  <c r="C45" i="44"/>
  <c r="H67" i="15"/>
  <c r="G293" i="39"/>
  <c r="G343" i="39" s="1"/>
  <c r="E81" i="39"/>
  <c r="E81" i="38"/>
  <c r="H77" i="38"/>
  <c r="H65" i="38"/>
  <c r="C81" i="38"/>
  <c r="C312" i="35"/>
  <c r="C362" i="35" s="1"/>
  <c r="G81" i="30"/>
  <c r="H79" i="30"/>
  <c r="H62" i="29"/>
  <c r="D81" i="27"/>
  <c r="H79" i="27"/>
  <c r="C81" i="27"/>
  <c r="H63" i="27"/>
  <c r="C302" i="26"/>
  <c r="C352" i="26" s="1"/>
  <c r="H352" i="26"/>
  <c r="G81" i="25"/>
  <c r="F81" i="25"/>
  <c r="E81" i="25"/>
  <c r="H76" i="25"/>
  <c r="H72" i="25"/>
  <c r="H74" i="23"/>
  <c r="H66" i="23"/>
  <c r="H359" i="19"/>
  <c r="H347" i="6"/>
  <c r="H65" i="10"/>
  <c r="C307" i="40"/>
  <c r="C357" i="40" s="1"/>
  <c r="H357" i="40"/>
  <c r="H78" i="40"/>
  <c r="H74" i="40"/>
  <c r="H70" i="40"/>
  <c r="H66" i="40"/>
  <c r="C300" i="39"/>
  <c r="C350" i="39" s="1"/>
  <c r="H350" i="39"/>
  <c r="H63" i="39"/>
  <c r="D81" i="39"/>
  <c r="H79" i="39"/>
  <c r="H67" i="39"/>
  <c r="H80" i="38"/>
  <c r="H80" i="35"/>
  <c r="H72" i="35"/>
  <c r="G293" i="34"/>
  <c r="G343" i="34" s="1"/>
  <c r="H63" i="34"/>
  <c r="F81" i="33"/>
  <c r="H80" i="33"/>
  <c r="H65" i="32"/>
  <c r="C302" i="29"/>
  <c r="C352" i="29" s="1"/>
  <c r="H76" i="29"/>
  <c r="H68" i="29"/>
  <c r="F81" i="29"/>
  <c r="B13" i="49"/>
  <c r="H352" i="21"/>
  <c r="D302" i="21"/>
  <c r="D352" i="21"/>
  <c r="D297" i="38"/>
  <c r="D347" i="38"/>
  <c r="H347" i="38"/>
  <c r="C297" i="34"/>
  <c r="C347" i="34" s="1"/>
  <c r="H347" i="34"/>
  <c r="H347" i="14"/>
  <c r="C297" i="14"/>
  <c r="C347" i="14"/>
  <c r="H77" i="41"/>
  <c r="H73" i="41"/>
  <c r="C81" i="41"/>
  <c r="H61" i="41"/>
  <c r="H355" i="6"/>
  <c r="D300" i="23"/>
  <c r="D350" i="23" s="1"/>
  <c r="D310" i="9"/>
  <c r="D360" i="9" s="1"/>
  <c r="H357" i="32"/>
  <c r="D307" i="32"/>
  <c r="D357" i="32"/>
  <c r="D307" i="22"/>
  <c r="D357" i="22" s="1"/>
  <c r="D297" i="29"/>
  <c r="D347" i="29" s="1"/>
  <c r="F297" i="27"/>
  <c r="F347" i="27" s="1"/>
  <c r="H69" i="17"/>
  <c r="E309" i="29"/>
  <c r="E359" i="29" s="1"/>
  <c r="G312" i="32"/>
  <c r="G362" i="32"/>
  <c r="G312" i="22"/>
  <c r="G362" i="22"/>
  <c r="H362" i="22"/>
  <c r="E307" i="41"/>
  <c r="E357" i="41" s="1"/>
  <c r="E307" i="38"/>
  <c r="E357" i="38"/>
  <c r="H357" i="38"/>
  <c r="H357" i="35"/>
  <c r="H357" i="25"/>
  <c r="G307" i="25"/>
  <c r="G357" i="25"/>
  <c r="D307" i="18"/>
  <c r="D357" i="18" s="1"/>
  <c r="D305" i="30"/>
  <c r="D355" i="30"/>
  <c r="F305" i="28"/>
  <c r="F355" i="28" s="1"/>
  <c r="G304" i="29"/>
  <c r="G354" i="29"/>
  <c r="H354" i="29"/>
  <c r="H70" i="16"/>
  <c r="G309" i="41"/>
  <c r="G359" i="41" s="1"/>
  <c r="E309" i="25"/>
  <c r="E359" i="25" s="1"/>
  <c r="H350" i="33"/>
  <c r="F300" i="33"/>
  <c r="F350" i="33"/>
  <c r="H76" i="22"/>
  <c r="H72" i="22"/>
  <c r="H68" i="15"/>
  <c r="E38" i="49"/>
  <c r="E303" i="62"/>
  <c r="E353" i="62"/>
  <c r="D81" i="15"/>
  <c r="H69" i="11"/>
  <c r="G53" i="44"/>
  <c r="B34" i="49"/>
  <c r="E63" i="44"/>
  <c r="H76" i="11"/>
  <c r="H63" i="11"/>
  <c r="H79" i="11"/>
  <c r="D58" i="44"/>
  <c r="D60" i="44"/>
  <c r="G49" i="44"/>
  <c r="E60" i="44"/>
  <c r="H73" i="11"/>
  <c r="G81" i="15"/>
  <c r="F55" i="44"/>
  <c r="F81" i="15"/>
  <c r="H75" i="15"/>
  <c r="E81" i="15"/>
  <c r="C54" i="44"/>
  <c r="D61" i="44"/>
  <c r="C48" i="44"/>
  <c r="H61" i="15"/>
  <c r="H73" i="15"/>
  <c r="H359" i="15"/>
  <c r="C24" i="44"/>
  <c r="G22" i="44"/>
  <c r="F302" i="15"/>
  <c r="F352" i="15"/>
  <c r="C309" i="15"/>
  <c r="C359" i="15" s="1"/>
  <c r="G302" i="15"/>
  <c r="G352" i="15"/>
  <c r="H63" i="15"/>
  <c r="H65" i="15"/>
  <c r="H74" i="15"/>
  <c r="H72" i="15"/>
  <c r="H71" i="15"/>
  <c r="F22" i="44"/>
  <c r="G295" i="15"/>
  <c r="G345" i="15"/>
  <c r="E58" i="44"/>
  <c r="H62" i="15"/>
  <c r="H76" i="15"/>
  <c r="C310" i="15"/>
  <c r="C360" i="15"/>
  <c r="F81" i="11"/>
  <c r="H68" i="11"/>
  <c r="G75" i="44"/>
  <c r="E46" i="44"/>
  <c r="D36" i="44"/>
  <c r="D253" i="44"/>
  <c r="D301" i="44" s="1"/>
  <c r="H65" i="11"/>
  <c r="D81" i="11"/>
  <c r="H75" i="11"/>
  <c r="H61" i="11"/>
  <c r="H62" i="11"/>
  <c r="I153" i="11"/>
  <c r="H71" i="11"/>
  <c r="G81" i="11"/>
  <c r="H64" i="11"/>
  <c r="F311" i="11"/>
  <c r="F361" i="11" s="1"/>
  <c r="F303" i="11"/>
  <c r="F353" i="11" s="1"/>
  <c r="E57" i="44"/>
  <c r="C81" i="11"/>
  <c r="H66" i="11"/>
  <c r="C303" i="11"/>
  <c r="C353" i="11" s="1"/>
  <c r="E21" i="44"/>
  <c r="E309" i="11"/>
  <c r="E359" i="11" s="1"/>
  <c r="H347" i="11"/>
  <c r="G296" i="11"/>
  <c r="G346" i="11" s="1"/>
  <c r="E25" i="44"/>
  <c r="F44" i="44"/>
  <c r="H74" i="11"/>
  <c r="H70" i="11"/>
  <c r="C304" i="11"/>
  <c r="C354" i="11" s="1"/>
  <c r="D309" i="11"/>
  <c r="D359" i="11" s="1"/>
  <c r="H349" i="11"/>
  <c r="F25" i="44"/>
  <c r="D20" i="44"/>
  <c r="C56" i="44"/>
  <c r="H72" i="11"/>
  <c r="F305" i="11"/>
  <c r="F355" i="11" s="1"/>
  <c r="H80" i="11"/>
  <c r="C299" i="11"/>
  <c r="C349" i="11" s="1"/>
  <c r="C30" i="44"/>
  <c r="C247" i="44"/>
  <c r="C295" i="44" s="1"/>
  <c r="E81" i="11"/>
  <c r="H77" i="11"/>
  <c r="F303" i="34"/>
  <c r="F353" i="34" s="1"/>
  <c r="F303" i="23"/>
  <c r="F353" i="23" s="1"/>
  <c r="H353" i="23"/>
  <c r="H353" i="9"/>
  <c r="G303" i="18"/>
  <c r="G353" i="18" s="1"/>
  <c r="H353" i="18"/>
  <c r="D38" i="49"/>
  <c r="H357" i="29"/>
  <c r="G307" i="29"/>
  <c r="G357" i="29" s="1"/>
  <c r="F309" i="20"/>
  <c r="F359" i="20"/>
  <c r="F300" i="28"/>
  <c r="F350" i="28" s="1"/>
  <c r="D309" i="12"/>
  <c r="D359" i="12"/>
  <c r="G303" i="23"/>
  <c r="G353" i="23" s="1"/>
  <c r="F303" i="33"/>
  <c r="F353" i="33" s="1"/>
  <c r="E309" i="31"/>
  <c r="E359" i="31"/>
  <c r="F300" i="34"/>
  <c r="F350" i="34"/>
  <c r="E300" i="30"/>
  <c r="E350" i="30"/>
  <c r="G309" i="33"/>
  <c r="G359" i="33" s="1"/>
  <c r="E307" i="10"/>
  <c r="E357" i="10" s="1"/>
  <c r="F300" i="39"/>
  <c r="F350" i="39"/>
  <c r="D312" i="35"/>
  <c r="D362" i="35"/>
  <c r="F300" i="16"/>
  <c r="F350" i="16" s="1"/>
  <c r="F311" i="41"/>
  <c r="F361" i="41" s="1"/>
  <c r="D310" i="18"/>
  <c r="D360" i="18" s="1"/>
  <c r="G308" i="39"/>
  <c r="G358" i="39" s="1"/>
  <c r="D300" i="39"/>
  <c r="D350" i="39" s="1"/>
  <c r="D303" i="59"/>
  <c r="D353" i="59"/>
  <c r="D303" i="29"/>
  <c r="D353" i="29" s="1"/>
  <c r="D303" i="25"/>
  <c r="D353" i="25"/>
  <c r="D303" i="57"/>
  <c r="D353" i="57"/>
  <c r="D303" i="19"/>
  <c r="D353" i="19"/>
  <c r="D303" i="17"/>
  <c r="D353" i="17" s="1"/>
  <c r="E307" i="28"/>
  <c r="E357" i="28" s="1"/>
  <c r="H355" i="37"/>
  <c r="H86" i="35"/>
  <c r="H18" i="36"/>
  <c r="H86" i="33"/>
  <c r="H86" i="31"/>
  <c r="H18" i="24"/>
  <c r="H86" i="25"/>
  <c r="H18" i="26"/>
  <c r="H18" i="22"/>
  <c r="H18" i="18"/>
  <c r="H86" i="14"/>
  <c r="H18" i="6"/>
  <c r="H86" i="12"/>
  <c r="H18" i="11"/>
  <c r="H16" i="44"/>
  <c r="I153" i="25"/>
  <c r="D163" i="25"/>
  <c r="D163" i="24"/>
  <c r="I153" i="24"/>
  <c r="F163" i="24"/>
  <c r="G163" i="25"/>
  <c r="I161" i="32"/>
  <c r="I161" i="24"/>
  <c r="F163" i="25"/>
  <c r="I155" i="25"/>
  <c r="H93" i="40"/>
  <c r="H92" i="14"/>
  <c r="E111" i="14"/>
  <c r="H98" i="14"/>
  <c r="H92" i="12"/>
  <c r="H93" i="12"/>
  <c r="H110" i="11"/>
  <c r="H110" i="10"/>
  <c r="G71" i="44"/>
  <c r="G95" i="44" s="1"/>
  <c r="I146" i="39"/>
  <c r="I146" i="35"/>
  <c r="H110" i="14"/>
  <c r="I160" i="25"/>
  <c r="C163" i="25"/>
  <c r="C163" i="21"/>
  <c r="I160" i="21"/>
  <c r="I160" i="17"/>
  <c r="C163" i="17"/>
  <c r="I145" i="31"/>
  <c r="I147" i="59"/>
  <c r="H109" i="12"/>
  <c r="H108" i="38"/>
  <c r="E111" i="37"/>
  <c r="H110" i="35"/>
  <c r="H94" i="15"/>
  <c r="E163" i="30"/>
  <c r="I149" i="30"/>
  <c r="I144" i="11"/>
  <c r="I145" i="25"/>
  <c r="H100" i="11"/>
  <c r="H111" i="62"/>
  <c r="C163" i="30"/>
  <c r="I152" i="29"/>
  <c r="D163" i="31"/>
  <c r="I162" i="25"/>
  <c r="I146" i="31"/>
  <c r="I145" i="18"/>
  <c r="H99" i="14"/>
  <c r="I147" i="26"/>
  <c r="I158" i="25"/>
  <c r="I156" i="25"/>
  <c r="I148" i="22"/>
  <c r="H91" i="11"/>
  <c r="H163" i="24"/>
  <c r="I148" i="15"/>
  <c r="H101" i="12"/>
  <c r="H111" i="21"/>
  <c r="E163" i="15"/>
  <c r="I155" i="24"/>
  <c r="I151" i="30"/>
  <c r="H96" i="11"/>
  <c r="I150" i="36"/>
  <c r="I161" i="6"/>
  <c r="I146" i="18"/>
  <c r="I159" i="34"/>
  <c r="I159" i="37"/>
  <c r="I159" i="26"/>
  <c r="H108" i="39"/>
  <c r="I150" i="28"/>
  <c r="I149" i="37"/>
  <c r="I147" i="18"/>
  <c r="I146" i="19"/>
  <c r="G163" i="9"/>
  <c r="I157" i="26"/>
  <c r="I145" i="17"/>
  <c r="I150" i="15"/>
  <c r="I152" i="37"/>
  <c r="G163" i="15"/>
  <c r="H163" i="15"/>
  <c r="I154" i="15"/>
  <c r="C163" i="15"/>
  <c r="I146" i="15"/>
  <c r="D163" i="26"/>
  <c r="I160" i="16"/>
  <c r="I145" i="21"/>
  <c r="H100" i="39"/>
  <c r="D163" i="37"/>
  <c r="I159" i="17"/>
  <c r="G163" i="20"/>
  <c r="I151" i="20"/>
  <c r="I154" i="26"/>
  <c r="I160" i="26"/>
  <c r="G163" i="27"/>
  <c r="I154" i="27"/>
  <c r="D163" i="15"/>
  <c r="I149" i="15"/>
  <c r="H99" i="26"/>
  <c r="C111" i="26"/>
  <c r="H106" i="35"/>
  <c r="H105" i="27"/>
  <c r="H99" i="29"/>
  <c r="H106" i="27"/>
  <c r="H94" i="27"/>
  <c r="H110" i="28"/>
  <c r="H97" i="27"/>
  <c r="H109" i="16"/>
  <c r="H98" i="27"/>
  <c r="H94" i="16"/>
  <c r="H107" i="16"/>
  <c r="F309" i="27"/>
  <c r="F359" i="27" s="1"/>
  <c r="C10" i="49"/>
  <c r="B38" i="49"/>
  <c r="F38" i="49"/>
  <c r="F121" i="49" s="1"/>
  <c r="F303" i="30"/>
  <c r="F353" i="30"/>
  <c r="E19" i="49"/>
  <c r="E102" i="49" s="1"/>
  <c r="G311" i="21"/>
  <c r="G361" i="21"/>
  <c r="G301" i="14"/>
  <c r="G351" i="14" s="1"/>
  <c r="F301" i="34"/>
  <c r="F351" i="34" s="1"/>
  <c r="F28" i="44"/>
  <c r="G301" i="26"/>
  <c r="G351" i="26"/>
  <c r="H351" i="18"/>
  <c r="D301" i="18"/>
  <c r="D351" i="18" s="1"/>
  <c r="C32" i="49"/>
  <c r="D303" i="30"/>
  <c r="D353" i="30"/>
  <c r="C24" i="49"/>
  <c r="D303" i="20"/>
  <c r="D353" i="20" s="1"/>
  <c r="D30" i="44"/>
  <c r="D247" i="44"/>
  <c r="D295" i="44" s="1"/>
  <c r="D13" i="49"/>
  <c r="F303" i="12"/>
  <c r="F353" i="12" s="1"/>
  <c r="F303" i="62"/>
  <c r="F353" i="62"/>
  <c r="G309" i="16"/>
  <c r="G359" i="16" s="1"/>
  <c r="H359" i="16"/>
  <c r="E300" i="22"/>
  <c r="E350" i="22"/>
  <c r="G303" i="20"/>
  <c r="G353" i="20" s="1"/>
  <c r="E303" i="12"/>
  <c r="E353" i="12" s="1"/>
  <c r="G303" i="10"/>
  <c r="G353" i="10" s="1"/>
  <c r="F309" i="32"/>
  <c r="F359" i="32"/>
  <c r="G309" i="57"/>
  <c r="G359" i="57"/>
  <c r="D303" i="35"/>
  <c r="D353" i="35" s="1"/>
  <c r="D309" i="22"/>
  <c r="D359" i="22"/>
  <c r="E305" i="6"/>
  <c r="E355" i="6"/>
  <c r="F303" i="35"/>
  <c r="F353" i="35" s="1"/>
  <c r="F303" i="16"/>
  <c r="F353" i="16"/>
  <c r="E303" i="23"/>
  <c r="E353" i="23" s="1"/>
  <c r="D306" i="57"/>
  <c r="D356" i="57"/>
  <c r="F309" i="34"/>
  <c r="F359" i="34" s="1"/>
  <c r="D300" i="25"/>
  <c r="D350" i="25"/>
  <c r="G312" i="40"/>
  <c r="G362" i="40" s="1"/>
  <c r="G308" i="28"/>
  <c r="G358" i="28"/>
  <c r="E303" i="37"/>
  <c r="E353" i="37"/>
  <c r="E309" i="36"/>
  <c r="E359" i="36" s="1"/>
  <c r="E300" i="29"/>
  <c r="E350" i="29"/>
  <c r="G303" i="39"/>
  <c r="G353" i="39" s="1"/>
  <c r="H353" i="39"/>
  <c r="H353" i="15"/>
  <c r="G303" i="15"/>
  <c r="G353" i="15"/>
  <c r="G300" i="30"/>
  <c r="G350" i="30"/>
  <c r="F300" i="18"/>
  <c r="F350" i="18" s="1"/>
  <c r="D300" i="6"/>
  <c r="D350" i="6" s="1"/>
  <c r="D309" i="18"/>
  <c r="D359" i="18" s="1"/>
  <c r="D312" i="18"/>
  <c r="D362" i="18" s="1"/>
  <c r="G28" i="44"/>
  <c r="G245" i="44"/>
  <c r="G293" i="44" s="1"/>
  <c r="B2" i="37"/>
  <c r="AS114" i="60"/>
  <c r="AA114" i="60"/>
  <c r="AJ114" i="60"/>
  <c r="AF114" i="60"/>
  <c r="AK114" i="60"/>
  <c r="AE115" i="60"/>
  <c r="AB114" i="60"/>
  <c r="AC114" i="60"/>
  <c r="AD114" i="60"/>
  <c r="AM115" i="60"/>
  <c r="AL114" i="60"/>
  <c r="AI115" i="60"/>
  <c r="AO116" i="60"/>
  <c r="AL116" i="60"/>
  <c r="AH116" i="60"/>
  <c r="AD116" i="60"/>
  <c r="AC116" i="60"/>
  <c r="AG116" i="60"/>
  <c r="AS116" i="60"/>
  <c r="AA116" i="60"/>
  <c r="AB116" i="60"/>
  <c r="AR114" i="60"/>
  <c r="AL115" i="60"/>
  <c r="AH115" i="60"/>
  <c r="AK116" i="60"/>
  <c r="AN115" i="60"/>
  <c r="AO115" i="60"/>
  <c r="AJ115" i="60"/>
  <c r="AK115" i="60"/>
  <c r="AM116" i="60"/>
  <c r="AN116" i="60"/>
  <c r="AF115" i="60"/>
  <c r="AG115" i="60"/>
  <c r="AJ116" i="60"/>
  <c r="AI116" i="60"/>
  <c r="AA115" i="60"/>
  <c r="AB115" i="60"/>
  <c r="AE116" i="60"/>
  <c r="AF116" i="60"/>
  <c r="AD115" i="60"/>
  <c r="AC115" i="60"/>
  <c r="AS115" i="60"/>
  <c r="I146" i="26"/>
  <c r="H106" i="26"/>
  <c r="H92" i="26"/>
  <c r="I145" i="26"/>
  <c r="G81" i="44"/>
  <c r="G105" i="44" s="1"/>
  <c r="H105" i="26"/>
  <c r="I150" i="26"/>
  <c r="I144" i="57"/>
  <c r="C163" i="57"/>
  <c r="H102" i="57"/>
  <c r="H104" i="57"/>
  <c r="H103" i="57"/>
  <c r="H108" i="57"/>
  <c r="E163" i="57"/>
  <c r="I155" i="57"/>
  <c r="H109" i="57"/>
  <c r="H92" i="57"/>
  <c r="C111" i="57"/>
  <c r="I146" i="57"/>
  <c r="D163" i="57"/>
  <c r="H110" i="57"/>
  <c r="I158" i="57"/>
  <c r="I159" i="57"/>
  <c r="D111" i="57"/>
  <c r="I162" i="57"/>
  <c r="F163" i="57"/>
  <c r="E111" i="57"/>
  <c r="H94" i="57"/>
  <c r="G163" i="57"/>
  <c r="I145" i="57"/>
  <c r="I151" i="57"/>
  <c r="I154" i="57"/>
  <c r="I161" i="57"/>
  <c r="I147" i="57"/>
  <c r="G111" i="57"/>
  <c r="H96" i="57"/>
  <c r="H95" i="57"/>
  <c r="F111" i="57"/>
  <c r="H100" i="57"/>
  <c r="AQ116" i="60"/>
  <c r="AP116" i="60"/>
  <c r="AR115" i="60"/>
  <c r="AP115" i="60"/>
  <c r="AQ115" i="60"/>
  <c r="F163" i="11"/>
  <c r="I157" i="11"/>
  <c r="E163" i="11"/>
  <c r="I154" i="11"/>
  <c r="F111" i="11"/>
  <c r="H99" i="11"/>
  <c r="C111" i="11"/>
  <c r="H111" i="11" s="1"/>
  <c r="H138" i="11" s="1"/>
  <c r="H92" i="11"/>
  <c r="I147" i="11"/>
  <c r="I163" i="11" s="1"/>
  <c r="H163" i="11"/>
  <c r="I155" i="11"/>
  <c r="H106" i="11"/>
  <c r="H98" i="11"/>
  <c r="G111" i="11"/>
  <c r="H102" i="11"/>
  <c r="I152" i="11"/>
  <c r="C163" i="11"/>
  <c r="E111" i="11"/>
  <c r="D111" i="11"/>
  <c r="H93" i="11"/>
  <c r="H97" i="11"/>
  <c r="D163" i="11"/>
  <c r="I143" i="11"/>
  <c r="I161" i="11"/>
  <c r="H93" i="6"/>
  <c r="H106" i="6"/>
  <c r="I154" i="6"/>
  <c r="H92" i="6"/>
  <c r="I159" i="6"/>
  <c r="I149" i="6"/>
  <c r="H103" i="6"/>
  <c r="H102" i="6"/>
  <c r="H109" i="6"/>
  <c r="F111" i="6"/>
  <c r="H110" i="6"/>
  <c r="H98" i="6"/>
  <c r="H99" i="6"/>
  <c r="C111" i="6"/>
  <c r="H105" i="6"/>
  <c r="I157" i="6"/>
  <c r="I152" i="6"/>
  <c r="F163" i="6"/>
  <c r="I151" i="6"/>
  <c r="I145" i="6"/>
  <c r="I144" i="6"/>
  <c r="E111" i="6"/>
  <c r="H104" i="6"/>
  <c r="H95" i="6"/>
  <c r="H107" i="6"/>
  <c r="D111" i="6"/>
  <c r="G111" i="6"/>
  <c r="H101" i="6"/>
  <c r="I156" i="6"/>
  <c r="H108" i="6"/>
  <c r="H91" i="6"/>
  <c r="H94" i="6"/>
  <c r="I153" i="6"/>
  <c r="G163" i="6"/>
  <c r="I158" i="6"/>
  <c r="E163" i="6"/>
  <c r="I146" i="6"/>
  <c r="I160" i="6"/>
  <c r="D163" i="6"/>
  <c r="H105" i="28"/>
  <c r="H98" i="28"/>
  <c r="I149" i="9"/>
  <c r="K149" i="9"/>
  <c r="I161" i="9"/>
  <c r="K161" i="9"/>
  <c r="I144" i="9"/>
  <c r="K144" i="9"/>
  <c r="H108" i="9"/>
  <c r="G111" i="9"/>
  <c r="H92" i="9"/>
  <c r="I160" i="9"/>
  <c r="K160" i="9"/>
  <c r="H99" i="9"/>
  <c r="I154" i="9"/>
  <c r="K154" i="9" s="1"/>
  <c r="I156" i="9"/>
  <c r="K156" i="9" s="1"/>
  <c r="I157" i="9"/>
  <c r="K157" i="9" s="1"/>
  <c r="I145" i="9"/>
  <c r="K145" i="9"/>
  <c r="H106" i="9"/>
  <c r="H96" i="9"/>
  <c r="C111" i="9"/>
  <c r="J147" i="9"/>
  <c r="I147" i="9"/>
  <c r="K147" i="9" s="1"/>
  <c r="H97" i="9"/>
  <c r="D111" i="9"/>
  <c r="H111" i="9" s="1"/>
  <c r="H138" i="9" s="1"/>
  <c r="I148" i="9"/>
  <c r="K148" i="9" s="1"/>
  <c r="D163" i="9"/>
  <c r="I151" i="9"/>
  <c r="K151" i="9" s="1"/>
  <c r="E163" i="9"/>
  <c r="H107" i="9"/>
  <c r="H91" i="9"/>
  <c r="I150" i="9"/>
  <c r="K150" i="9" s="1"/>
  <c r="E111" i="9"/>
  <c r="H98" i="9"/>
  <c r="H105" i="9"/>
  <c r="H104" i="9"/>
  <c r="I151" i="27"/>
  <c r="I149" i="27"/>
  <c r="F163" i="27"/>
  <c r="I162" i="27"/>
  <c r="I152" i="27"/>
  <c r="C111" i="27"/>
  <c r="I157" i="27"/>
  <c r="H96" i="27"/>
  <c r="H101" i="27"/>
  <c r="H95" i="27"/>
  <c r="H100" i="27"/>
  <c r="I148" i="27"/>
  <c r="I144" i="27"/>
  <c r="D163" i="27"/>
  <c r="H104" i="27"/>
  <c r="H109" i="27"/>
  <c r="H102" i="27"/>
  <c r="I159" i="27"/>
  <c r="I158" i="27"/>
  <c r="E111" i="27"/>
  <c r="H93" i="27"/>
  <c r="D111" i="27"/>
  <c r="H103" i="27"/>
  <c r="C163" i="27"/>
  <c r="I153" i="27"/>
  <c r="H163" i="27"/>
  <c r="G111" i="27"/>
  <c r="F111" i="27"/>
  <c r="H110" i="27"/>
  <c r="H109" i="32"/>
  <c r="H107" i="32"/>
  <c r="H91" i="32"/>
  <c r="H98" i="32"/>
  <c r="H100" i="32"/>
  <c r="H108" i="32"/>
  <c r="H92" i="32"/>
  <c r="H163" i="32"/>
  <c r="H99" i="32"/>
  <c r="H70" i="26"/>
  <c r="G33" i="44"/>
  <c r="G306" i="26"/>
  <c r="G356" i="26" s="1"/>
  <c r="H73" i="26"/>
  <c r="F56" i="44"/>
  <c r="D81" i="26"/>
  <c r="E300" i="26"/>
  <c r="E350" i="26"/>
  <c r="H350" i="26"/>
  <c r="G304" i="26"/>
  <c r="G354" i="26"/>
  <c r="H354" i="26"/>
  <c r="B26" i="49"/>
  <c r="D303" i="26"/>
  <c r="D353" i="26" s="1"/>
  <c r="F295" i="26"/>
  <c r="F345" i="26"/>
  <c r="H65" i="26"/>
  <c r="F311" i="26"/>
  <c r="F361" i="26"/>
  <c r="G298" i="26"/>
  <c r="G348" i="26" s="1"/>
  <c r="C303" i="26"/>
  <c r="C353" i="26"/>
  <c r="H353" i="26"/>
  <c r="G303" i="26"/>
  <c r="G353" i="26" s="1"/>
  <c r="F50" i="44"/>
  <c r="H67" i="26"/>
  <c r="H104" i="19"/>
  <c r="I157" i="19"/>
  <c r="H99" i="19"/>
  <c r="I160" i="19"/>
  <c r="H105" i="19"/>
  <c r="I151" i="19"/>
  <c r="I156" i="19"/>
  <c r="H95" i="19"/>
  <c r="I149" i="19"/>
  <c r="F111" i="19"/>
  <c r="I162" i="16"/>
  <c r="I144" i="16"/>
  <c r="I152" i="16"/>
  <c r="H92" i="16"/>
  <c r="H106" i="16"/>
  <c r="H96" i="16"/>
  <c r="C111" i="16"/>
  <c r="D163" i="16"/>
  <c r="I147" i="16"/>
  <c r="H97" i="16"/>
  <c r="H100" i="16"/>
  <c r="H91" i="16"/>
  <c r="I153" i="16"/>
  <c r="I155" i="16"/>
  <c r="I149" i="16"/>
  <c r="F111" i="16"/>
  <c r="H105" i="16"/>
  <c r="F163" i="16"/>
  <c r="I148" i="16"/>
  <c r="H108" i="16"/>
  <c r="H104" i="16"/>
  <c r="H99" i="33"/>
  <c r="I145" i="33"/>
  <c r="H94" i="33"/>
  <c r="H105" i="34"/>
  <c r="D163" i="34"/>
  <c r="I146" i="34"/>
  <c r="E111" i="34"/>
  <c r="H95" i="34"/>
  <c r="I162" i="34"/>
  <c r="D111" i="34"/>
  <c r="H96" i="34"/>
  <c r="H107" i="34"/>
  <c r="I145" i="34"/>
  <c r="C163" i="34"/>
  <c r="I150" i="34"/>
  <c r="H91" i="34"/>
  <c r="H104" i="34"/>
  <c r="H103" i="34"/>
  <c r="H98" i="34"/>
  <c r="F111" i="34"/>
  <c r="H107" i="17"/>
  <c r="I146" i="17"/>
  <c r="E163" i="17"/>
  <c r="I144" i="17"/>
  <c r="H95" i="17"/>
  <c r="I155" i="17"/>
  <c r="F111" i="17"/>
  <c r="H98" i="17"/>
  <c r="I147" i="17"/>
  <c r="G163" i="17"/>
  <c r="I143" i="17"/>
  <c r="E111" i="17"/>
  <c r="H97" i="17"/>
  <c r="H106" i="17"/>
  <c r="G111" i="17"/>
  <c r="H91" i="17"/>
  <c r="H96" i="17"/>
  <c r="I162" i="17"/>
  <c r="H105" i="17"/>
  <c r="I161" i="17"/>
  <c r="I157" i="21"/>
  <c r="I156" i="21"/>
  <c r="K20" i="49"/>
  <c r="G163" i="21"/>
  <c r="I154" i="21"/>
  <c r="I152" i="21"/>
  <c r="I149" i="21"/>
  <c r="F163" i="21"/>
  <c r="E163" i="21"/>
  <c r="I147" i="21"/>
  <c r="I146" i="21"/>
  <c r="I144" i="21"/>
  <c r="I157" i="62"/>
  <c r="E163" i="62"/>
  <c r="I150" i="62"/>
  <c r="F163" i="62"/>
  <c r="I151" i="62"/>
  <c r="I162" i="62"/>
  <c r="I147" i="62"/>
  <c r="H163" i="62"/>
  <c r="I146" i="62"/>
  <c r="I144" i="62"/>
  <c r="I157" i="18"/>
  <c r="D163" i="18"/>
  <c r="F163" i="18"/>
  <c r="I161" i="18"/>
  <c r="I149" i="18"/>
  <c r="H99" i="18"/>
  <c r="E163" i="18"/>
  <c r="H92" i="18"/>
  <c r="H105" i="18"/>
  <c r="G163" i="18"/>
  <c r="H163" i="18"/>
  <c r="H98" i="18"/>
  <c r="I144" i="18"/>
  <c r="C163" i="18"/>
  <c r="H108" i="18"/>
  <c r="F111" i="18"/>
  <c r="H91" i="18"/>
  <c r="H104" i="18"/>
  <c r="I158" i="18"/>
  <c r="H97" i="18"/>
  <c r="H106" i="18"/>
  <c r="I156" i="18"/>
  <c r="H107" i="18"/>
  <c r="H96" i="18"/>
  <c r="I154" i="18"/>
  <c r="I150" i="18"/>
  <c r="I151" i="18"/>
  <c r="H100" i="18"/>
  <c r="H102" i="18"/>
  <c r="E111" i="18"/>
  <c r="H110" i="18"/>
  <c r="D111" i="18"/>
  <c r="H94" i="18"/>
  <c r="I153" i="35"/>
  <c r="I143" i="35"/>
  <c r="I154" i="35"/>
  <c r="D163" i="35"/>
  <c r="I156" i="35"/>
  <c r="H109" i="35"/>
  <c r="H108" i="35"/>
  <c r="H105" i="35"/>
  <c r="I160" i="35"/>
  <c r="I161" i="35"/>
  <c r="I149" i="35"/>
  <c r="H91" i="35"/>
  <c r="G111" i="35"/>
  <c r="H95" i="35"/>
  <c r="C111" i="35"/>
  <c r="H96" i="35"/>
  <c r="D111" i="35"/>
  <c r="I148" i="35"/>
  <c r="H99" i="35"/>
  <c r="H103" i="35"/>
  <c r="H104" i="35"/>
  <c r="H101" i="35"/>
  <c r="H97" i="28"/>
  <c r="H108" i="28"/>
  <c r="D163" i="19"/>
  <c r="H97" i="19"/>
  <c r="H91" i="19"/>
  <c r="H93" i="19"/>
  <c r="I153" i="19"/>
  <c r="H96" i="19"/>
  <c r="I150" i="19"/>
  <c r="H92" i="19"/>
  <c r="H107" i="19"/>
  <c r="H101" i="19"/>
  <c r="H109" i="19"/>
  <c r="H108" i="19"/>
  <c r="I158" i="19"/>
  <c r="I155" i="19"/>
  <c r="F163" i="19"/>
  <c r="I144" i="19"/>
  <c r="I152" i="19"/>
  <c r="H104" i="28"/>
  <c r="H102" i="28"/>
  <c r="H106" i="28"/>
  <c r="G70" i="44"/>
  <c r="G94" i="44" s="1"/>
  <c r="I154" i="28"/>
  <c r="H103" i="28"/>
  <c r="H92" i="28"/>
  <c r="D111" i="28"/>
  <c r="E87" i="44"/>
  <c r="E111" i="44" s="1"/>
  <c r="E163" i="28"/>
  <c r="G111" i="28"/>
  <c r="H111" i="28" s="1"/>
  <c r="H138" i="28" s="1"/>
  <c r="H109" i="28"/>
  <c r="F111" i="28"/>
  <c r="H99" i="28"/>
  <c r="C111" i="28"/>
  <c r="I155" i="28"/>
  <c r="H100" i="28"/>
  <c r="H93" i="28"/>
  <c r="H91" i="28"/>
  <c r="H94" i="28"/>
  <c r="E111" i="28"/>
  <c r="H95" i="28"/>
  <c r="H107" i="28"/>
  <c r="H101" i="28"/>
  <c r="I145" i="12"/>
  <c r="G111" i="12"/>
  <c r="C111" i="12"/>
  <c r="H98" i="12"/>
  <c r="I161" i="12"/>
  <c r="H103" i="12"/>
  <c r="H106" i="12"/>
  <c r="I158" i="12"/>
  <c r="H105" i="12"/>
  <c r="I154" i="12"/>
  <c r="H96" i="12"/>
  <c r="F111" i="12"/>
  <c r="H110" i="12"/>
  <c r="F163" i="12"/>
  <c r="D111" i="12"/>
  <c r="H94" i="12"/>
  <c r="H104" i="12"/>
  <c r="I143" i="12"/>
  <c r="I151" i="12"/>
  <c r="E163" i="12"/>
  <c r="I144" i="12"/>
  <c r="E111" i="12"/>
  <c r="H111" i="12" s="1"/>
  <c r="H138" i="12" s="1"/>
  <c r="I148" i="20"/>
  <c r="I144" i="20"/>
  <c r="H163" i="20"/>
  <c r="I159" i="15"/>
  <c r="I158" i="15"/>
  <c r="F163" i="15"/>
  <c r="M38" i="49"/>
  <c r="I156" i="37"/>
  <c r="F163" i="37"/>
  <c r="I160" i="37"/>
  <c r="E163" i="37"/>
  <c r="H163" i="37"/>
  <c r="K38" i="49"/>
  <c r="F111" i="37"/>
  <c r="C163" i="37"/>
  <c r="D111" i="37"/>
  <c r="H95" i="37"/>
  <c r="H99" i="37"/>
  <c r="G111" i="37"/>
  <c r="I150" i="37"/>
  <c r="C111" i="37"/>
  <c r="L38" i="49"/>
  <c r="I149" i="20"/>
  <c r="I158" i="20"/>
  <c r="I143" i="20"/>
  <c r="C163" i="20"/>
  <c r="H101" i="20"/>
  <c r="H108" i="20"/>
  <c r="E163" i="20"/>
  <c r="C111" i="20"/>
  <c r="F163" i="20"/>
  <c r="H98" i="20"/>
  <c r="D111" i="20"/>
  <c r="I159" i="20"/>
  <c r="I155" i="20"/>
  <c r="D163" i="20"/>
  <c r="F78" i="44"/>
  <c r="F102" i="44" s="1"/>
  <c r="H107" i="20"/>
  <c r="E111" i="20"/>
  <c r="H91" i="20"/>
  <c r="I147" i="20"/>
  <c r="H109" i="20"/>
  <c r="G111" i="20"/>
  <c r="H93" i="20"/>
  <c r="H105" i="20"/>
  <c r="I150" i="20"/>
  <c r="I157" i="20"/>
  <c r="I154" i="20"/>
  <c r="I161" i="20"/>
  <c r="F111" i="20"/>
  <c r="H92" i="20"/>
  <c r="I151" i="36"/>
  <c r="I147" i="36"/>
  <c r="H98" i="36"/>
  <c r="H102" i="36"/>
  <c r="I157" i="36"/>
  <c r="I145" i="36"/>
  <c r="H94" i="36"/>
  <c r="H110" i="36"/>
  <c r="H96" i="36"/>
  <c r="N17" i="49"/>
  <c r="H111" i="15"/>
  <c r="H111" i="31"/>
  <c r="M35" i="49"/>
  <c r="F35" i="49"/>
  <c r="F118" i="49" s="1"/>
  <c r="B35" i="49"/>
  <c r="C20" i="49"/>
  <c r="M13" i="49"/>
  <c r="J20" i="49"/>
  <c r="N20" i="49"/>
  <c r="M36" i="49"/>
  <c r="M37" i="49"/>
  <c r="D34" i="49"/>
  <c r="E20" i="49"/>
  <c r="L35" i="49"/>
  <c r="M14" i="49"/>
  <c r="F42" i="49"/>
  <c r="F125" i="49" s="1"/>
  <c r="K7" i="49"/>
  <c r="L7" i="49"/>
  <c r="D8" i="49"/>
  <c r="E13" i="49"/>
  <c r="N13" i="49"/>
  <c r="L13" i="49"/>
  <c r="M7" i="49"/>
  <c r="M20" i="49"/>
  <c r="F27" i="49"/>
  <c r="F110" i="49" s="1"/>
  <c r="F31" i="49"/>
  <c r="F114" i="49" s="1"/>
  <c r="C13" i="49"/>
  <c r="L16" i="49"/>
  <c r="N7" i="49"/>
  <c r="C11" i="49"/>
  <c r="D22" i="49"/>
  <c r="F15" i="49"/>
  <c r="F98" i="49" s="1"/>
  <c r="C22" i="49"/>
  <c r="F8" i="49"/>
  <c r="F91" i="49" s="1"/>
  <c r="C8" i="49"/>
  <c r="K30" i="49"/>
  <c r="D41" i="49"/>
  <c r="E37" i="49"/>
  <c r="L41" i="49"/>
  <c r="C41" i="49"/>
  <c r="D18" i="49"/>
  <c r="G239" i="44"/>
  <c r="G287" i="44" s="1"/>
  <c r="F25" i="49"/>
  <c r="F103" i="49" s="1"/>
  <c r="M15" i="49"/>
  <c r="C29" i="49"/>
  <c r="D16" i="49"/>
  <c r="E10" i="49"/>
  <c r="N10" i="49"/>
  <c r="M19" i="49"/>
  <c r="N30" i="49"/>
  <c r="D15" i="49"/>
  <c r="D14" i="49"/>
  <c r="E21" i="49"/>
  <c r="F39" i="49"/>
  <c r="F7" i="49"/>
  <c r="F90" i="49" s="1"/>
  <c r="F21" i="49"/>
  <c r="F105" i="49" s="1"/>
  <c r="D35" i="49"/>
  <c r="M30" i="49"/>
  <c r="E7" i="49"/>
  <c r="N24" i="49"/>
  <c r="E39" i="49"/>
  <c r="F36" i="49"/>
  <c r="F119" i="49" s="1"/>
  <c r="F17" i="49"/>
  <c r="F100" i="49" s="1"/>
  <c r="E25" i="49"/>
  <c r="F13" i="49"/>
  <c r="L10" i="49"/>
  <c r="D10" i="49"/>
  <c r="M10" i="49"/>
  <c r="F10" i="49"/>
  <c r="F93" i="49" s="1"/>
  <c r="B10" i="49"/>
  <c r="K33" i="49"/>
  <c r="N31" i="49"/>
  <c r="N21" i="49"/>
  <c r="N34" i="49"/>
  <c r="C36" i="49"/>
  <c r="L21" i="49"/>
  <c r="K25" i="49"/>
  <c r="L30" i="49"/>
  <c r="J31" i="49"/>
  <c r="L24" i="49"/>
  <c r="M25" i="49"/>
  <c r="N33" i="49"/>
  <c r="M33" i="49"/>
  <c r="B32" i="49"/>
  <c r="F24" i="49"/>
  <c r="F109" i="49" s="1"/>
  <c r="F32" i="49"/>
  <c r="F115" i="49" s="1"/>
  <c r="F23" i="49"/>
  <c r="F107" i="49" s="1"/>
  <c r="L25" i="49"/>
  <c r="M21" i="49"/>
  <c r="B33" i="49"/>
  <c r="F33" i="49"/>
  <c r="F116" i="49" s="1"/>
  <c r="C27" i="49"/>
  <c r="E8" i="49"/>
  <c r="D28" i="49"/>
  <c r="D36" i="49"/>
  <c r="D42" i="49"/>
  <c r="D30" i="49"/>
  <c r="L33" i="49"/>
  <c r="M31" i="49"/>
  <c r="K31" i="49"/>
  <c r="D33" i="49"/>
  <c r="E17" i="49"/>
  <c r="D11" i="49"/>
  <c r="F16" i="49"/>
  <c r="F99" i="49" s="1"/>
  <c r="E15" i="49"/>
  <c r="K13" i="49"/>
  <c r="K21" i="49"/>
  <c r="E41" i="49"/>
  <c r="D17" i="49"/>
  <c r="E31" i="49"/>
  <c r="E114" i="49" s="1"/>
  <c r="C14" i="49"/>
  <c r="E33" i="49"/>
  <c r="E116" i="49" s="1"/>
  <c r="C23" i="49"/>
  <c r="E18" i="49"/>
  <c r="D24" i="49"/>
  <c r="F11" i="49"/>
  <c r="F94" i="49" s="1"/>
  <c r="B21" i="49"/>
  <c r="C9" i="49"/>
  <c r="C31" i="49"/>
  <c r="E42" i="49"/>
  <c r="E125" i="49" s="1"/>
  <c r="E29" i="49"/>
  <c r="E112" i="49" s="1"/>
  <c r="E34" i="49"/>
  <c r="M24" i="49"/>
  <c r="L31" i="49"/>
  <c r="F22" i="49"/>
  <c r="F106" i="49" s="1"/>
  <c r="E28" i="49"/>
  <c r="C40" i="49"/>
  <c r="F34" i="49"/>
  <c r="F117" i="49" s="1"/>
  <c r="E23" i="49"/>
  <c r="L27" i="49"/>
  <c r="K8" i="49"/>
  <c r="N35" i="49"/>
  <c r="K16" i="49"/>
  <c r="N27" i="49"/>
  <c r="N8" i="49"/>
  <c r="I163" i="31"/>
  <c r="I163" i="25"/>
  <c r="I163" i="24"/>
  <c r="I163" i="30"/>
  <c r="M12" i="49"/>
  <c r="B12" i="49"/>
  <c r="B24" i="49"/>
  <c r="B18" i="49"/>
  <c r="B42" i="49"/>
  <c r="C28" i="49"/>
  <c r="F41" i="49"/>
  <c r="F124" i="49" s="1"/>
  <c r="D39" i="49"/>
  <c r="E30" i="49"/>
  <c r="E113" i="49" s="1"/>
  <c r="B23" i="49"/>
  <c r="B36" i="49"/>
  <c r="B30" i="49"/>
  <c r="B28" i="49"/>
  <c r="B25" i="49"/>
  <c r="D40" i="49"/>
  <c r="E35" i="49"/>
  <c r="F12" i="49"/>
  <c r="F95" i="49" s="1"/>
  <c r="J30" i="49"/>
  <c r="B14" i="49"/>
  <c r="B22" i="49"/>
  <c r="C35" i="49"/>
  <c r="F30" i="49"/>
  <c r="F113" i="49" s="1"/>
  <c r="F37" i="49"/>
  <c r="F120" i="49" s="1"/>
  <c r="C19" i="49"/>
  <c r="E14" i="49"/>
  <c r="C30" i="49"/>
  <c r="B40" i="49"/>
  <c r="B37" i="49"/>
  <c r="D23" i="49"/>
  <c r="C15" i="49"/>
  <c r="C37" i="49"/>
  <c r="D12" i="49"/>
  <c r="C25" i="49"/>
  <c r="F18" i="49"/>
  <c r="F101" i="49" s="1"/>
  <c r="F29" i="49"/>
  <c r="B16" i="49"/>
  <c r="B8" i="49"/>
  <c r="B15" i="49"/>
  <c r="C17" i="49"/>
  <c r="H300" i="23"/>
  <c r="I21" i="48" s="1"/>
  <c r="C21" i="49"/>
  <c r="D19" i="49"/>
  <c r="F28" i="49"/>
  <c r="F111" i="49" s="1"/>
  <c r="E36" i="49"/>
  <c r="F19" i="49"/>
  <c r="F102" i="49" s="1"/>
  <c r="F9" i="49"/>
  <c r="F92" i="49" s="1"/>
  <c r="D32" i="49"/>
  <c r="E22" i="49"/>
  <c r="E106" i="49" s="1"/>
  <c r="C42" i="49"/>
  <c r="B11" i="49"/>
  <c r="B20" i="49"/>
  <c r="B27" i="49"/>
  <c r="D9" i="49"/>
  <c r="D31" i="49"/>
  <c r="D37" i="49"/>
  <c r="E9" i="49"/>
  <c r="E24" i="49"/>
  <c r="D29" i="49"/>
  <c r="E40" i="49"/>
  <c r="B39" i="49"/>
  <c r="C33" i="49"/>
  <c r="C7" i="49"/>
  <c r="F40" i="49"/>
  <c r="F123" i="49" s="1"/>
  <c r="D7" i="49"/>
  <c r="E32" i="49"/>
  <c r="D21" i="49"/>
  <c r="F14" i="49"/>
  <c r="F97" i="49" s="1"/>
  <c r="C18" i="49"/>
  <c r="D25" i="49"/>
  <c r="B9" i="49"/>
  <c r="D27" i="49"/>
  <c r="E11" i="49"/>
  <c r="N19" i="49"/>
  <c r="I163" i="57"/>
  <c r="K19" i="49"/>
  <c r="H111" i="57"/>
  <c r="K10" i="49"/>
  <c r="L28" i="49"/>
  <c r="K27" i="49"/>
  <c r="M27" i="49"/>
  <c r="F26" i="49"/>
  <c r="F108" i="49" s="1"/>
  <c r="E26" i="49"/>
  <c r="E108" i="49" s="1"/>
  <c r="D26" i="49"/>
  <c r="M17" i="49"/>
  <c r="L34" i="49"/>
  <c r="K35" i="49"/>
  <c r="K15" i="49"/>
  <c r="I163" i="21"/>
  <c r="M16" i="49"/>
  <c r="L36" i="49"/>
  <c r="N36" i="49"/>
  <c r="K36" i="49"/>
  <c r="M28" i="49"/>
  <c r="K28" i="49"/>
  <c r="J18" i="49"/>
  <c r="H111" i="37"/>
  <c r="I163" i="20"/>
  <c r="H111" i="20"/>
  <c r="N37" i="49"/>
  <c r="J22" i="49"/>
  <c r="J33" i="49"/>
  <c r="J24" i="49"/>
  <c r="J25" i="49"/>
  <c r="J19" i="49"/>
  <c r="J35" i="49"/>
  <c r="D299" i="62"/>
  <c r="D349" i="62"/>
  <c r="J11" i="49"/>
  <c r="D304" i="15"/>
  <c r="D354" i="15" s="1"/>
  <c r="E302" i="15"/>
  <c r="E352" i="15"/>
  <c r="E295" i="31"/>
  <c r="E345" i="31"/>
  <c r="C312" i="40"/>
  <c r="C362" i="40" s="1"/>
  <c r="E300" i="59"/>
  <c r="E350" i="59" s="1"/>
  <c r="F295" i="25"/>
  <c r="F345" i="25" s="1"/>
  <c r="D301" i="23"/>
  <c r="D351" i="23" s="1"/>
  <c r="E307" i="11"/>
  <c r="E357" i="11" s="1"/>
  <c r="D301" i="27"/>
  <c r="D351" i="27" s="1"/>
  <c r="G306" i="27"/>
  <c r="G356" i="27" s="1"/>
  <c r="D307" i="27"/>
  <c r="D357" i="27" s="1"/>
  <c r="F306" i="34"/>
  <c r="F356" i="34" s="1"/>
  <c r="F308" i="34"/>
  <c r="F358" i="34" s="1"/>
  <c r="C302" i="6"/>
  <c r="C352" i="6"/>
  <c r="D302" i="24"/>
  <c r="D352" i="24"/>
  <c r="C299" i="62"/>
  <c r="C349" i="62" s="1"/>
  <c r="H354" i="15"/>
  <c r="C310" i="36"/>
  <c r="C360" i="36" s="1"/>
  <c r="C312" i="28"/>
  <c r="C362" i="28"/>
  <c r="C301" i="23"/>
  <c r="C351" i="23" s="1"/>
  <c r="C310" i="12"/>
  <c r="C360" i="12"/>
  <c r="C306" i="57"/>
  <c r="C356" i="57"/>
  <c r="C301" i="27"/>
  <c r="C351" i="27" s="1"/>
  <c r="C307" i="34"/>
  <c r="C357" i="34"/>
  <c r="N28" i="46"/>
  <c r="H351" i="23"/>
  <c r="H300" i="39"/>
  <c r="I38" i="48" s="1"/>
  <c r="H359" i="25"/>
  <c r="H352" i="11"/>
  <c r="H347" i="9"/>
  <c r="G310" i="6"/>
  <c r="G360" i="6" s="1"/>
  <c r="F306" i="23"/>
  <c r="F356" i="23" s="1"/>
  <c r="H350" i="6"/>
  <c r="H355" i="38"/>
  <c r="C38" i="44"/>
  <c r="C26" i="44"/>
  <c r="H134" i="24"/>
  <c r="H135" i="57"/>
  <c r="C33" i="44"/>
  <c r="C21" i="44"/>
  <c r="H357" i="15"/>
  <c r="C22" i="44"/>
  <c r="F20" i="44"/>
  <c r="C20" i="44"/>
  <c r="E20" i="44"/>
  <c r="G20" i="44"/>
  <c r="H20" i="44"/>
  <c r="C25" i="44"/>
  <c r="H359" i="39"/>
  <c r="H354" i="11"/>
  <c r="H350" i="21"/>
  <c r="H355" i="20"/>
  <c r="H357" i="59"/>
  <c r="H357" i="26"/>
  <c r="H352" i="40"/>
  <c r="E305" i="23"/>
  <c r="E355" i="23" s="1"/>
  <c r="E310" i="9"/>
  <c r="E360" i="9"/>
  <c r="F304" i="14"/>
  <c r="F354" i="14"/>
  <c r="D104" i="46"/>
  <c r="D80" i="46"/>
  <c r="D31" i="44"/>
  <c r="H134" i="18"/>
  <c r="H134" i="9"/>
  <c r="H359" i="33"/>
  <c r="H354" i="35"/>
  <c r="H355" i="34"/>
  <c r="H351" i="39"/>
  <c r="G305" i="12"/>
  <c r="G355" i="12" s="1"/>
  <c r="H38" i="27"/>
  <c r="H355" i="39"/>
  <c r="C23" i="44"/>
  <c r="H359" i="62"/>
  <c r="H352" i="30"/>
  <c r="H360" i="18"/>
  <c r="H354" i="23"/>
  <c r="D300" i="28"/>
  <c r="D350" i="28"/>
  <c r="F308" i="20"/>
  <c r="F358" i="20"/>
  <c r="H48" i="41"/>
  <c r="H309" i="41"/>
  <c r="R40" i="48" s="1"/>
  <c r="H359" i="38"/>
  <c r="H48" i="59"/>
  <c r="H309" i="59"/>
  <c r="R31" i="48" s="1"/>
  <c r="H359" i="17"/>
  <c r="D39" i="44"/>
  <c r="G35" i="44"/>
  <c r="G252" i="44"/>
  <c r="G300" i="44" s="1"/>
  <c r="H355" i="9"/>
  <c r="H354" i="10"/>
  <c r="H352" i="29"/>
  <c r="E305" i="10"/>
  <c r="E355" i="10" s="1"/>
  <c r="H353" i="27"/>
  <c r="H124" i="33"/>
  <c r="H357" i="22"/>
  <c r="H353" i="21"/>
  <c r="H347" i="57"/>
  <c r="H357" i="6"/>
  <c r="H350" i="19"/>
  <c r="H350" i="25"/>
  <c r="H350" i="15"/>
  <c r="D37" i="44"/>
  <c r="C37" i="44"/>
  <c r="E37" i="44"/>
  <c r="F37" i="44"/>
  <c r="G37" i="44"/>
  <c r="H37" i="44"/>
  <c r="H40" i="34"/>
  <c r="H129" i="19"/>
  <c r="F32" i="44"/>
  <c r="H355" i="25"/>
  <c r="G38" i="44"/>
  <c r="G255" i="44"/>
  <c r="G303" i="44" s="1"/>
  <c r="D32" i="44"/>
  <c r="H355" i="28"/>
  <c r="H362" i="59"/>
  <c r="H359" i="31"/>
  <c r="G299" i="23"/>
  <c r="G349" i="23" s="1"/>
  <c r="H48" i="19"/>
  <c r="H309" i="19"/>
  <c r="R15" i="48"/>
  <c r="H127" i="57"/>
  <c r="G32" i="44"/>
  <c r="G249" i="44"/>
  <c r="G297" i="44" s="1"/>
  <c r="H349" i="57"/>
  <c r="F309" i="25"/>
  <c r="F359" i="25" s="1"/>
  <c r="H134" i="11"/>
  <c r="H357" i="41"/>
  <c r="G254" i="44"/>
  <c r="G302" i="44" s="1"/>
  <c r="H355" i="30"/>
  <c r="F105" i="46"/>
  <c r="F81" i="46"/>
  <c r="F104" i="46"/>
  <c r="F80" i="46"/>
  <c r="H126" i="11"/>
  <c r="D34" i="44"/>
  <c r="E38" i="44"/>
  <c r="H359" i="29"/>
  <c r="H357" i="23"/>
  <c r="H359" i="36"/>
  <c r="H131" i="20"/>
  <c r="H132" i="24"/>
  <c r="H126" i="24"/>
  <c r="H129" i="24"/>
  <c r="H123" i="24"/>
  <c r="H132" i="57"/>
  <c r="H354" i="37"/>
  <c r="H357" i="36"/>
  <c r="H43" i="29"/>
  <c r="H304" i="29"/>
  <c r="M27" i="48"/>
  <c r="H135" i="25"/>
  <c r="L6" i="48"/>
  <c r="J303" i="9"/>
  <c r="H353" i="10"/>
  <c r="E303" i="10"/>
  <c r="E353" i="10" s="1"/>
  <c r="C118" i="24"/>
  <c r="C81" i="24"/>
  <c r="H359" i="24"/>
  <c r="G134" i="6"/>
  <c r="H134" i="6"/>
  <c r="H79" i="6"/>
  <c r="E32" i="44"/>
  <c r="E249" i="44"/>
  <c r="E297" i="44" s="1"/>
  <c r="D57" i="44"/>
  <c r="H64" i="18"/>
  <c r="C46" i="44"/>
  <c r="F58" i="44"/>
  <c r="H69" i="37"/>
  <c r="H76" i="37"/>
  <c r="H62" i="37"/>
  <c r="C81" i="59"/>
  <c r="G81" i="57"/>
  <c r="H359" i="59"/>
  <c r="H79" i="59"/>
  <c r="H76" i="14"/>
  <c r="C81" i="32"/>
  <c r="H80" i="16"/>
  <c r="H70" i="33"/>
  <c r="F128" i="24"/>
  <c r="H128" i="24"/>
  <c r="F81" i="24"/>
  <c r="H48" i="12"/>
  <c r="D127" i="16"/>
  <c r="H72" i="16"/>
  <c r="D121" i="16"/>
  <c r="H121" i="16" s="1"/>
  <c r="H66" i="16"/>
  <c r="G303" i="9"/>
  <c r="G353" i="9"/>
  <c r="E48" i="44"/>
  <c r="G56" i="44"/>
  <c r="F60" i="44"/>
  <c r="H69" i="24"/>
  <c r="F52" i="44"/>
  <c r="E31" i="44"/>
  <c r="E248" i="44"/>
  <c r="E296" i="44" s="1"/>
  <c r="C305" i="39"/>
  <c r="C355" i="39" s="1"/>
  <c r="C305" i="38"/>
  <c r="C355" i="38" s="1"/>
  <c r="H76" i="59"/>
  <c r="E81" i="57"/>
  <c r="H81" i="57"/>
  <c r="G81" i="59"/>
  <c r="G304" i="12"/>
  <c r="G354" i="12" s="1"/>
  <c r="H62" i="59"/>
  <c r="H70" i="14"/>
  <c r="H71" i="31"/>
  <c r="H75" i="24"/>
  <c r="H68" i="38"/>
  <c r="H353" i="38"/>
  <c r="E81" i="40"/>
  <c r="E304" i="10"/>
  <c r="E354" i="10" s="1"/>
  <c r="G308" i="57"/>
  <c r="G358" i="57"/>
  <c r="H70" i="38"/>
  <c r="F125" i="38"/>
  <c r="G120" i="32"/>
  <c r="G81" i="32"/>
  <c r="G128" i="30"/>
  <c r="H128" i="30"/>
  <c r="H73" i="30"/>
  <c r="G125" i="24"/>
  <c r="G81" i="24"/>
  <c r="G237" i="44"/>
  <c r="G285" i="44" s="1"/>
  <c r="G119" i="10"/>
  <c r="H64" i="10"/>
  <c r="F133" i="10"/>
  <c r="H78" i="10"/>
  <c r="C116" i="10"/>
  <c r="J9" i="49" s="1"/>
  <c r="H61" i="10"/>
  <c r="F254" i="44"/>
  <c r="F302" i="44" s="1"/>
  <c r="D38" i="44"/>
  <c r="G63" i="44"/>
  <c r="G112" i="44"/>
  <c r="G61" i="44"/>
  <c r="C29" i="44"/>
  <c r="F47" i="44"/>
  <c r="H78" i="15"/>
  <c r="H73" i="24"/>
  <c r="E81" i="27"/>
  <c r="G48" i="44"/>
  <c r="F48" i="44"/>
  <c r="E55" i="44"/>
  <c r="E81" i="37"/>
  <c r="H352" i="16"/>
  <c r="H350" i="36"/>
  <c r="H66" i="59"/>
  <c r="H70" i="59"/>
  <c r="H76" i="57"/>
  <c r="H62" i="14"/>
  <c r="H64" i="33"/>
  <c r="H357" i="28"/>
  <c r="H66" i="33"/>
  <c r="H354" i="16"/>
  <c r="F293" i="14"/>
  <c r="F343" i="14" s="1"/>
  <c r="H37" i="29"/>
  <c r="H134" i="57"/>
  <c r="B7" i="49"/>
  <c r="E12" i="49"/>
  <c r="H359" i="20"/>
  <c r="H355" i="11"/>
  <c r="F46" i="44"/>
  <c r="D46" i="44"/>
  <c r="G46" i="44"/>
  <c r="D81" i="40"/>
  <c r="H81" i="40"/>
  <c r="G60" i="44"/>
  <c r="E59" i="44"/>
  <c r="H350" i="12"/>
  <c r="H64" i="37"/>
  <c r="H72" i="37"/>
  <c r="D81" i="59"/>
  <c r="F81" i="14"/>
  <c r="D81" i="33"/>
  <c r="H65" i="31"/>
  <c r="C81" i="29"/>
  <c r="H81" i="29"/>
  <c r="H69" i="27"/>
  <c r="E49" i="44"/>
  <c r="E81" i="24"/>
  <c r="H46" i="59"/>
  <c r="H307" i="59"/>
  <c r="P31" i="48" s="1"/>
  <c r="G307" i="59"/>
  <c r="G357" i="59" s="1"/>
  <c r="H126" i="18"/>
  <c r="G178" i="18" s="1"/>
  <c r="G118" i="10"/>
  <c r="H63" i="10"/>
  <c r="G62" i="44"/>
  <c r="H362" i="32"/>
  <c r="D51" i="44"/>
  <c r="C44" i="44"/>
  <c r="D44" i="44"/>
  <c r="D309" i="38"/>
  <c r="D359" i="38" s="1"/>
  <c r="H70" i="29"/>
  <c r="C49" i="44"/>
  <c r="D63" i="44"/>
  <c r="F59" i="44"/>
  <c r="D55" i="44"/>
  <c r="H61" i="37"/>
  <c r="G81" i="6"/>
  <c r="H81" i="62"/>
  <c r="H80" i="57"/>
  <c r="H64" i="14"/>
  <c r="F81" i="31"/>
  <c r="H80" i="29"/>
  <c r="G81" i="29"/>
  <c r="H76" i="32"/>
  <c r="H354" i="20"/>
  <c r="H73" i="40"/>
  <c r="H359" i="28"/>
  <c r="G109" i="46"/>
  <c r="G85" i="46"/>
  <c r="G37" i="46"/>
  <c r="S12" i="46" s="1"/>
  <c r="E108" i="46"/>
  <c r="E84" i="46"/>
  <c r="D117" i="41"/>
  <c r="H62" i="41"/>
  <c r="H67" i="37"/>
  <c r="H74" i="14"/>
  <c r="H74" i="16"/>
  <c r="H77" i="27"/>
  <c r="H71" i="40"/>
  <c r="H75" i="21"/>
  <c r="H77" i="31"/>
  <c r="H67" i="24"/>
  <c r="H76" i="23"/>
  <c r="H79" i="24"/>
  <c r="H76" i="24"/>
  <c r="G293" i="21"/>
  <c r="G343" i="21"/>
  <c r="H78" i="6"/>
  <c r="H40" i="9"/>
  <c r="H38" i="35"/>
  <c r="F120" i="25"/>
  <c r="H120" i="25"/>
  <c r="H65" i="25"/>
  <c r="H64" i="23"/>
  <c r="H126" i="20"/>
  <c r="H123" i="17"/>
  <c r="G50" i="44"/>
  <c r="G31" i="44"/>
  <c r="G248" i="44"/>
  <c r="G296" i="44" s="1"/>
  <c r="G44" i="44"/>
  <c r="F31" i="44"/>
  <c r="F248" i="44"/>
  <c r="F296" i="44" s="1"/>
  <c r="C50" i="44"/>
  <c r="C81" i="39"/>
  <c r="E254" i="44"/>
  <c r="E302" i="44" s="1"/>
  <c r="F45" i="44"/>
  <c r="C81" i="15"/>
  <c r="H81" i="15"/>
  <c r="G55" i="44"/>
  <c r="H359" i="41"/>
  <c r="C81" i="33"/>
  <c r="H81" i="33"/>
  <c r="H359" i="12"/>
  <c r="H362" i="17"/>
  <c r="G59" i="44"/>
  <c r="H75" i="37"/>
  <c r="H71" i="14"/>
  <c r="H63" i="14"/>
  <c r="H354" i="36"/>
  <c r="H79" i="57"/>
  <c r="H73" i="6"/>
  <c r="G81" i="23"/>
  <c r="H63" i="40"/>
  <c r="H69" i="21"/>
  <c r="H63" i="37"/>
  <c r="H63" i="21"/>
  <c r="H70" i="32"/>
  <c r="H63" i="24"/>
  <c r="H62" i="33"/>
  <c r="H354" i="6"/>
  <c r="D304" i="16"/>
  <c r="D354" i="16"/>
  <c r="F126" i="34"/>
  <c r="H71" i="34"/>
  <c r="D128" i="31"/>
  <c r="H73" i="31"/>
  <c r="G47" i="44"/>
  <c r="D309" i="17"/>
  <c r="D359" i="17" s="1"/>
  <c r="C58" i="44"/>
  <c r="H74" i="59"/>
  <c r="H65" i="14"/>
  <c r="H74" i="38"/>
  <c r="H68" i="32"/>
  <c r="H79" i="40"/>
  <c r="H63" i="32"/>
  <c r="H75" i="27"/>
  <c r="H354" i="21"/>
  <c r="H347" i="23"/>
  <c r="D56" i="44"/>
  <c r="G39" i="44"/>
  <c r="G256" i="44"/>
  <c r="G304" i="44" s="1"/>
  <c r="H72" i="33"/>
  <c r="H350" i="29"/>
  <c r="F53" i="44"/>
  <c r="D45" i="44"/>
  <c r="H350" i="23"/>
  <c r="H76" i="33"/>
  <c r="C53" i="44"/>
  <c r="H61" i="38"/>
  <c r="H352" i="20"/>
  <c r="C55" i="44"/>
  <c r="G81" i="37"/>
  <c r="H70" i="37"/>
  <c r="H72" i="59"/>
  <c r="G81" i="14"/>
  <c r="D81" i="16"/>
  <c r="H69" i="32"/>
  <c r="H71" i="27"/>
  <c r="D81" i="18"/>
  <c r="H81" i="18"/>
  <c r="H75" i="40"/>
  <c r="H76" i="38"/>
  <c r="H79" i="31"/>
  <c r="H354" i="30"/>
  <c r="H78" i="38"/>
  <c r="H64" i="21"/>
  <c r="H352" i="23"/>
  <c r="E305" i="9"/>
  <c r="E355" i="9" s="1"/>
  <c r="E103" i="46"/>
  <c r="F115" i="46"/>
  <c r="F91" i="46"/>
  <c r="F43" i="46"/>
  <c r="R18" i="46" s="1"/>
  <c r="C31" i="44"/>
  <c r="G45" i="44"/>
  <c r="H125" i="24"/>
  <c r="H135" i="12"/>
  <c r="F38" i="44"/>
  <c r="D62" i="44"/>
  <c r="G54" i="44"/>
  <c r="C60" i="44"/>
  <c r="F51" i="44"/>
  <c r="C59" i="44"/>
  <c r="C36" i="44"/>
  <c r="C253" i="44"/>
  <c r="C301" i="44" s="1"/>
  <c r="D50" i="44"/>
  <c r="C52" i="44"/>
  <c r="F81" i="38"/>
  <c r="H352" i="31"/>
  <c r="F62" i="44"/>
  <c r="H68" i="37"/>
  <c r="H73" i="57"/>
  <c r="H68" i="59"/>
  <c r="E81" i="14"/>
  <c r="H68" i="14"/>
  <c r="H79" i="14"/>
  <c r="H62" i="32"/>
  <c r="G81" i="27"/>
  <c r="H64" i="19"/>
  <c r="H65" i="27"/>
  <c r="G81" i="38"/>
  <c r="H66" i="19"/>
  <c r="H62" i="38"/>
  <c r="H64" i="32"/>
  <c r="C309" i="24"/>
  <c r="C359" i="24"/>
  <c r="F117" i="28"/>
  <c r="H62" i="28"/>
  <c r="H41" i="14"/>
  <c r="F108" i="46"/>
  <c r="F84" i="46"/>
  <c r="D22" i="44"/>
  <c r="E22" i="44"/>
  <c r="H22" i="44"/>
  <c r="H129" i="32"/>
  <c r="H123" i="57"/>
  <c r="H32" i="9"/>
  <c r="H128" i="6"/>
  <c r="H122" i="6"/>
  <c r="D23" i="44"/>
  <c r="E23" i="44"/>
  <c r="H121" i="29"/>
  <c r="G173" i="29"/>
  <c r="F103" i="46"/>
  <c r="F79" i="46"/>
  <c r="H125" i="62"/>
  <c r="H127" i="6"/>
  <c r="H135" i="6"/>
  <c r="G52" i="18"/>
  <c r="G250" i="18"/>
  <c r="H350" i="30"/>
  <c r="E34" i="44"/>
  <c r="F34" i="44"/>
  <c r="E33" i="44"/>
  <c r="H125" i="27"/>
  <c r="H119" i="27"/>
  <c r="H32" i="24"/>
  <c r="H48" i="32"/>
  <c r="H42" i="29"/>
  <c r="H303" i="29"/>
  <c r="L27" i="48" s="1"/>
  <c r="H48" i="16"/>
  <c r="D35" i="44"/>
  <c r="H359" i="34"/>
  <c r="H39" i="29"/>
  <c r="H39" i="26"/>
  <c r="H350" i="16"/>
  <c r="H43" i="22"/>
  <c r="H33" i="6"/>
  <c r="H120" i="37"/>
  <c r="H132" i="59"/>
  <c r="H132" i="31"/>
  <c r="H126" i="31"/>
  <c r="H119" i="21"/>
  <c r="H125" i="19"/>
  <c r="F305" i="12"/>
  <c r="F355" i="12" s="1"/>
  <c r="H131" i="30"/>
  <c r="H125" i="30"/>
  <c r="H119" i="30"/>
  <c r="H133" i="30"/>
  <c r="H129" i="30"/>
  <c r="H120" i="22"/>
  <c r="H117" i="22"/>
  <c r="H131" i="57"/>
  <c r="H125" i="57"/>
  <c r="H134" i="20"/>
  <c r="H353" i="33"/>
  <c r="H353" i="25"/>
  <c r="H353" i="6"/>
  <c r="H126" i="59"/>
  <c r="H43" i="31"/>
  <c r="H130" i="30"/>
  <c r="H132" i="30"/>
  <c r="G184" i="30"/>
  <c r="H124" i="18"/>
  <c r="C176" i="18" s="1"/>
  <c r="H176" i="18" s="1"/>
  <c r="H122" i="9"/>
  <c r="G174" i="9" s="1"/>
  <c r="H362" i="15"/>
  <c r="F29" i="44"/>
  <c r="H33" i="20"/>
  <c r="C39" i="44"/>
  <c r="H134" i="31"/>
  <c r="H118" i="24"/>
  <c r="E52" i="18"/>
  <c r="E114" i="46"/>
  <c r="E90" i="46"/>
  <c r="E42" i="46"/>
  <c r="Q17" i="46" s="1"/>
  <c r="H123" i="35"/>
  <c r="G175" i="35" s="1"/>
  <c r="H121" i="24"/>
  <c r="H129" i="11"/>
  <c r="H120" i="11"/>
  <c r="H125" i="11"/>
  <c r="H79" i="26"/>
  <c r="E81" i="17"/>
  <c r="E24" i="44"/>
  <c r="H68" i="21"/>
  <c r="C173" i="29"/>
  <c r="F173" i="29"/>
  <c r="E173" i="29"/>
  <c r="D173" i="29"/>
  <c r="C57" i="44"/>
  <c r="C129" i="26"/>
  <c r="H347" i="29"/>
  <c r="H353" i="28"/>
  <c r="H350" i="10"/>
  <c r="G81" i="21"/>
  <c r="D115" i="46"/>
  <c r="D91" i="46"/>
  <c r="H355" i="19"/>
  <c r="E123" i="26"/>
  <c r="E51" i="44"/>
  <c r="F126" i="21"/>
  <c r="H126" i="21"/>
  <c r="H42" i="17"/>
  <c r="E303" i="17"/>
  <c r="E353" i="17"/>
  <c r="F106" i="46"/>
  <c r="F82" i="46"/>
  <c r="H35" i="20"/>
  <c r="G296" i="20"/>
  <c r="G346" i="20" s="1"/>
  <c r="F296" i="18"/>
  <c r="F346" i="18" s="1"/>
  <c r="F23" i="44"/>
  <c r="G106" i="46"/>
  <c r="G82" i="46"/>
  <c r="G34" i="46"/>
  <c r="S9" i="46" s="1"/>
  <c r="E117" i="34"/>
  <c r="E81" i="34"/>
  <c r="H81" i="34"/>
  <c r="H74" i="33"/>
  <c r="G123" i="33"/>
  <c r="G81" i="33"/>
  <c r="H68" i="33"/>
  <c r="G117" i="26"/>
  <c r="H62" i="26"/>
  <c r="D118" i="19"/>
  <c r="D81" i="19"/>
  <c r="C134" i="16"/>
  <c r="H79" i="16"/>
  <c r="E81" i="26"/>
  <c r="H81" i="26"/>
  <c r="H353" i="14"/>
  <c r="G24" i="44"/>
  <c r="G241" i="44"/>
  <c r="G289" i="44" s="1"/>
  <c r="G297" i="31"/>
  <c r="G347" i="31"/>
  <c r="D24" i="44"/>
  <c r="D297" i="27"/>
  <c r="D347" i="27" s="1"/>
  <c r="D107" i="46"/>
  <c r="D83" i="46"/>
  <c r="D59" i="44"/>
  <c r="D131" i="21"/>
  <c r="D125" i="21"/>
  <c r="D81" i="21"/>
  <c r="H70" i="21"/>
  <c r="E45" i="44"/>
  <c r="H353" i="20"/>
  <c r="G23" i="44"/>
  <c r="G240" i="44"/>
  <c r="G288" i="44" s="1"/>
  <c r="D53" i="44"/>
  <c r="H74" i="26"/>
  <c r="H68" i="26"/>
  <c r="H350" i="41"/>
  <c r="D300" i="41"/>
  <c r="D350" i="41" s="1"/>
  <c r="H39" i="41"/>
  <c r="H300" i="41"/>
  <c r="I40" i="48" s="1"/>
  <c r="D300" i="22"/>
  <c r="D350" i="22" s="1"/>
  <c r="H350" i="22"/>
  <c r="D300" i="14"/>
  <c r="D350" i="14" s="1"/>
  <c r="H350" i="14"/>
  <c r="G117" i="46"/>
  <c r="G93" i="46"/>
  <c r="H71" i="21"/>
  <c r="F120" i="21"/>
  <c r="F81" i="21"/>
  <c r="E134" i="21"/>
  <c r="E62" i="44"/>
  <c r="E128" i="21"/>
  <c r="H128" i="21"/>
  <c r="E56" i="44"/>
  <c r="E122" i="21"/>
  <c r="H122" i="21"/>
  <c r="E50" i="44"/>
  <c r="E116" i="21"/>
  <c r="L20" i="49"/>
  <c r="H61" i="21"/>
  <c r="E81" i="21"/>
  <c r="G81" i="26"/>
  <c r="C62" i="44"/>
  <c r="H81" i="37"/>
  <c r="H138" i="37"/>
  <c r="H65" i="21"/>
  <c r="D300" i="30"/>
  <c r="D350" i="30"/>
  <c r="G296" i="16"/>
  <c r="G346" i="16"/>
  <c r="E303" i="27"/>
  <c r="E353" i="27" s="1"/>
  <c r="E307" i="57"/>
  <c r="E357" i="57"/>
  <c r="F39" i="44"/>
  <c r="C81" i="16"/>
  <c r="H353" i="62"/>
  <c r="H79" i="21"/>
  <c r="H48" i="18"/>
  <c r="F309" i="18"/>
  <c r="F359" i="18" s="1"/>
  <c r="F309" i="11"/>
  <c r="F359" i="11" s="1"/>
  <c r="H359" i="11"/>
  <c r="H359" i="6"/>
  <c r="F309" i="6"/>
  <c r="F359" i="6" s="1"/>
  <c r="F301" i="22"/>
  <c r="F351" i="22" s="1"/>
  <c r="F111" i="46"/>
  <c r="F87" i="46"/>
  <c r="E135" i="36"/>
  <c r="H80" i="36"/>
  <c r="E81" i="23"/>
  <c r="H62" i="23"/>
  <c r="E117" i="23"/>
  <c r="H61" i="17"/>
  <c r="C32" i="44"/>
  <c r="H32" i="44"/>
  <c r="H63" i="19"/>
  <c r="F303" i="36"/>
  <c r="F353" i="36" s="1"/>
  <c r="H353" i="36"/>
  <c r="H42" i="62"/>
  <c r="F303" i="15"/>
  <c r="F353" i="15"/>
  <c r="H42" i="15"/>
  <c r="H353" i="11"/>
  <c r="D121" i="30"/>
  <c r="H121" i="30"/>
  <c r="D81" i="30"/>
  <c r="H81" i="30"/>
  <c r="H138" i="30"/>
  <c r="C135" i="30"/>
  <c r="H135" i="30"/>
  <c r="C63" i="44"/>
  <c r="C123" i="30"/>
  <c r="H123" i="30"/>
  <c r="C81" i="30"/>
  <c r="H68" i="30"/>
  <c r="E128" i="23"/>
  <c r="H73" i="23"/>
  <c r="E122" i="23"/>
  <c r="H67" i="23"/>
  <c r="E26" i="44"/>
  <c r="G34" i="44"/>
  <c r="H34" i="44"/>
  <c r="F54" i="44"/>
  <c r="H76" i="21"/>
  <c r="H359" i="35"/>
  <c r="G309" i="35"/>
  <c r="G359" i="35"/>
  <c r="E29" i="44"/>
  <c r="E302" i="6"/>
  <c r="E352" i="6" s="1"/>
  <c r="C122" i="31"/>
  <c r="H122" i="31"/>
  <c r="C81" i="31"/>
  <c r="G124" i="30"/>
  <c r="H124" i="30"/>
  <c r="G52" i="44"/>
  <c r="H69" i="30"/>
  <c r="F122" i="30"/>
  <c r="H122" i="30"/>
  <c r="H67" i="30"/>
  <c r="C26" i="49"/>
  <c r="E44" i="44"/>
  <c r="E53" i="44"/>
  <c r="E61" i="44"/>
  <c r="E64" i="44"/>
  <c r="H346" i="18"/>
  <c r="H362" i="35"/>
  <c r="G51" i="44"/>
  <c r="H353" i="59"/>
  <c r="H67" i="21"/>
  <c r="F122" i="46"/>
  <c r="F98" i="46"/>
  <c r="E125" i="39"/>
  <c r="H125" i="39" s="1"/>
  <c r="H70" i="39"/>
  <c r="E119" i="39"/>
  <c r="H64" i="39"/>
  <c r="H73" i="21"/>
  <c r="H347" i="27"/>
  <c r="H62" i="34"/>
  <c r="H48" i="62"/>
  <c r="H48" i="11"/>
  <c r="C81" i="40"/>
  <c r="C27" i="44"/>
  <c r="C244" i="44"/>
  <c r="C292" i="44" s="1"/>
  <c r="C300" i="40"/>
  <c r="C350" i="40" s="1"/>
  <c r="C61" i="44"/>
  <c r="H78" i="32"/>
  <c r="C133" i="32"/>
  <c r="H133" i="32" s="1"/>
  <c r="C185" i="32" s="1"/>
  <c r="C127" i="32"/>
  <c r="H72" i="32"/>
  <c r="C121" i="32"/>
  <c r="H121" i="32" s="1"/>
  <c r="H66" i="32"/>
  <c r="C303" i="32"/>
  <c r="C353" i="32" s="1"/>
  <c r="H353" i="32"/>
  <c r="G128" i="31"/>
  <c r="G136" i="31"/>
  <c r="G81" i="31"/>
  <c r="E39" i="44"/>
  <c r="H39" i="44"/>
  <c r="D27" i="44"/>
  <c r="D244" i="44"/>
  <c r="D292" i="44" s="1"/>
  <c r="H81" i="10"/>
  <c r="H357" i="14"/>
  <c r="H353" i="41"/>
  <c r="G303" i="41"/>
  <c r="G353" i="41" s="1"/>
  <c r="D106" i="46"/>
  <c r="D82" i="46"/>
  <c r="F130" i="32"/>
  <c r="F81" i="32"/>
  <c r="E122" i="32"/>
  <c r="H67" i="32"/>
  <c r="E116" i="32"/>
  <c r="H61" i="32"/>
  <c r="E81" i="32"/>
  <c r="D124" i="32"/>
  <c r="D52" i="44"/>
  <c r="H63" i="26"/>
  <c r="C118" i="26"/>
  <c r="C35" i="44"/>
  <c r="G293" i="25"/>
  <c r="G343" i="25"/>
  <c r="G103" i="46"/>
  <c r="G79" i="46"/>
  <c r="G31" i="46"/>
  <c r="S6" i="46" s="1"/>
  <c r="G119" i="25"/>
  <c r="H64" i="25"/>
  <c r="F133" i="25"/>
  <c r="F61" i="44"/>
  <c r="F52" i="37"/>
  <c r="D121" i="46"/>
  <c r="D97" i="46"/>
  <c r="H129" i="31"/>
  <c r="H129" i="21"/>
  <c r="E27" i="44"/>
  <c r="E244" i="44"/>
  <c r="E292" i="44" s="1"/>
  <c r="G298" i="29"/>
  <c r="G348" i="29"/>
  <c r="F21" i="44"/>
  <c r="H41" i="36"/>
  <c r="F112" i="46"/>
  <c r="F88" i="46"/>
  <c r="G111" i="46"/>
  <c r="G87" i="46"/>
  <c r="G39" i="46"/>
  <c r="S14" i="46" s="1"/>
  <c r="H36" i="39"/>
  <c r="G105" i="46"/>
  <c r="G81" i="46"/>
  <c r="G33" i="46"/>
  <c r="S8" i="46" s="1"/>
  <c r="H33" i="31"/>
  <c r="H32" i="33"/>
  <c r="H130" i="6"/>
  <c r="E117" i="46"/>
  <c r="E93" i="46"/>
  <c r="H41" i="6"/>
  <c r="H34" i="15"/>
  <c r="H118" i="30"/>
  <c r="C113" i="46"/>
  <c r="C89" i="46"/>
  <c r="C41" i="46"/>
  <c r="O16" i="46" s="1"/>
  <c r="H350" i="32"/>
  <c r="G300" i="23"/>
  <c r="G350" i="23" s="1"/>
  <c r="H65" i="40"/>
  <c r="F300" i="29"/>
  <c r="F350" i="29"/>
  <c r="D309" i="41"/>
  <c r="D359" i="41" s="1"/>
  <c r="D29" i="44"/>
  <c r="G57" i="44"/>
  <c r="H48" i="20"/>
  <c r="H42" i="25"/>
  <c r="F52" i="33"/>
  <c r="F219" i="33"/>
  <c r="G108" i="46"/>
  <c r="G84" i="46"/>
  <c r="G36" i="46"/>
  <c r="S11" i="46" s="1"/>
  <c r="H35" i="24"/>
  <c r="F130" i="34"/>
  <c r="H75" i="34"/>
  <c r="H133" i="31"/>
  <c r="H134" i="30"/>
  <c r="H124" i="27"/>
  <c r="C112" i="46"/>
  <c r="C88" i="46"/>
  <c r="H42" i="37"/>
  <c r="H48" i="9"/>
  <c r="D52" i="40"/>
  <c r="D237" i="40"/>
  <c r="H130" i="24"/>
  <c r="H124" i="24"/>
  <c r="H39" i="40"/>
  <c r="C120" i="46"/>
  <c r="C96" i="46"/>
  <c r="D114" i="46"/>
  <c r="D90" i="46"/>
  <c r="H77" i="25"/>
  <c r="C310" i="26"/>
  <c r="C360" i="26" s="1"/>
  <c r="F52" i="59"/>
  <c r="F257" i="59"/>
  <c r="H44" i="23"/>
  <c r="H305" i="23"/>
  <c r="N21" i="48" s="1"/>
  <c r="E107" i="46"/>
  <c r="E83" i="46"/>
  <c r="C110" i="46"/>
  <c r="C86" i="46"/>
  <c r="C38" i="46"/>
  <c r="O13" i="46" s="1"/>
  <c r="H117" i="24"/>
  <c r="C169" i="24"/>
  <c r="H131" i="24"/>
  <c r="H119" i="24"/>
  <c r="H135" i="16"/>
  <c r="H61" i="39"/>
  <c r="D49" i="44"/>
  <c r="F52" i="14"/>
  <c r="F52" i="32"/>
  <c r="F237" i="32"/>
  <c r="F107" i="46"/>
  <c r="F83" i="46"/>
  <c r="F303" i="29"/>
  <c r="F353" i="29" s="1"/>
  <c r="H42" i="19"/>
  <c r="H39" i="16"/>
  <c r="H42" i="28"/>
  <c r="F116" i="46"/>
  <c r="F92" i="46"/>
  <c r="H134" i="59"/>
  <c r="H128" i="59"/>
  <c r="H130" i="57"/>
  <c r="H51" i="36"/>
  <c r="E118" i="46"/>
  <c r="E94" i="46"/>
  <c r="H37" i="21"/>
  <c r="E173" i="21"/>
  <c r="E104" i="46"/>
  <c r="E80" i="46"/>
  <c r="H129" i="62"/>
  <c r="H125" i="21"/>
  <c r="H135" i="21"/>
  <c r="H123" i="21"/>
  <c r="H118" i="57"/>
  <c r="F52" i="26"/>
  <c r="F225" i="26"/>
  <c r="E52" i="36"/>
  <c r="E227" i="36"/>
  <c r="E52" i="15"/>
  <c r="E228" i="15"/>
  <c r="E52" i="11"/>
  <c r="G114" i="46"/>
  <c r="G90" i="46"/>
  <c r="G42" i="46"/>
  <c r="S17" i="46" s="1"/>
  <c r="H135" i="29"/>
  <c r="H129" i="29"/>
  <c r="D181" i="29" s="1"/>
  <c r="H121" i="57"/>
  <c r="H128" i="11"/>
  <c r="H122" i="11"/>
  <c r="C118" i="46"/>
  <c r="H129" i="57"/>
  <c r="H34" i="6"/>
  <c r="E122" i="46"/>
  <c r="E98" i="46"/>
  <c r="F117" i="46"/>
  <c r="F93" i="46"/>
  <c r="E116" i="46"/>
  <c r="E92" i="46"/>
  <c r="G116" i="46"/>
  <c r="G92" i="46"/>
  <c r="H45" i="10"/>
  <c r="G115" i="46"/>
  <c r="G91" i="46"/>
  <c r="G43" i="46"/>
  <c r="S18" i="46" s="1"/>
  <c r="H44" i="32"/>
  <c r="H305" i="32"/>
  <c r="N30" i="48" s="1"/>
  <c r="D109" i="46"/>
  <c r="D85" i="46"/>
  <c r="H36" i="26"/>
  <c r="H297" i="26"/>
  <c r="F24" i="48" s="1"/>
  <c r="H35" i="62"/>
  <c r="H33" i="19"/>
  <c r="H127" i="39"/>
  <c r="H119" i="59"/>
  <c r="H130" i="21"/>
  <c r="H133" i="21"/>
  <c r="D81" i="24"/>
  <c r="H42" i="14"/>
  <c r="H42" i="10"/>
  <c r="H46" i="18"/>
  <c r="G182" i="18"/>
  <c r="E115" i="46"/>
  <c r="E91" i="46"/>
  <c r="E43" i="46"/>
  <c r="Q18" i="46" s="1"/>
  <c r="H41" i="18"/>
  <c r="H38" i="20"/>
  <c r="H35" i="40"/>
  <c r="H124" i="34"/>
  <c r="H130" i="59"/>
  <c r="F182" i="59" s="1"/>
  <c r="H128" i="27"/>
  <c r="H135" i="24"/>
  <c r="H124" i="21"/>
  <c r="H118" i="21"/>
  <c r="H32" i="20"/>
  <c r="H118" i="9"/>
  <c r="E111" i="46"/>
  <c r="E87" i="46"/>
  <c r="H40" i="19"/>
  <c r="H40" i="17"/>
  <c r="H33" i="9"/>
  <c r="H124" i="59"/>
  <c r="H121" i="28"/>
  <c r="H133" i="27"/>
  <c r="H133" i="62"/>
  <c r="H131" i="21"/>
  <c r="H120" i="21"/>
  <c r="H134" i="15"/>
  <c r="H48" i="37"/>
  <c r="F118" i="46"/>
  <c r="F94" i="46"/>
  <c r="H46" i="21"/>
  <c r="H307" i="21"/>
  <c r="P18" i="48"/>
  <c r="H131" i="34"/>
  <c r="H135" i="59"/>
  <c r="H119" i="6"/>
  <c r="H42" i="26"/>
  <c r="G52" i="16"/>
  <c r="G252" i="16"/>
  <c r="H42" i="18"/>
  <c r="H303" i="18"/>
  <c r="L14" i="48" s="1"/>
  <c r="H47" i="32"/>
  <c r="H41" i="31"/>
  <c r="H40" i="62"/>
  <c r="H38" i="9"/>
  <c r="H34" i="30"/>
  <c r="H34" i="57"/>
  <c r="H130" i="31"/>
  <c r="C182" i="31"/>
  <c r="H125" i="31"/>
  <c r="E177" i="31"/>
  <c r="H129" i="27"/>
  <c r="H127" i="20"/>
  <c r="H118" i="19"/>
  <c r="H133" i="15"/>
  <c r="H133" i="11"/>
  <c r="G121" i="46"/>
  <c r="G97" i="46"/>
  <c r="G49" i="46"/>
  <c r="S24" i="46" s="1"/>
  <c r="G118" i="46"/>
  <c r="G94" i="46"/>
  <c r="G46" i="46"/>
  <c r="S21" i="46" s="1"/>
  <c r="H40" i="20"/>
  <c r="H33" i="21"/>
  <c r="H135" i="31"/>
  <c r="H125" i="29"/>
  <c r="H130" i="9"/>
  <c r="H51" i="24"/>
  <c r="H51" i="21"/>
  <c r="D118" i="46"/>
  <c r="D94" i="46"/>
  <c r="F114" i="46"/>
  <c r="F90" i="46"/>
  <c r="F42" i="46"/>
  <c r="R17" i="46" s="1"/>
  <c r="H133" i="39"/>
  <c r="H128" i="57"/>
  <c r="H124" i="11"/>
  <c r="H121" i="11"/>
  <c r="H48" i="57"/>
  <c r="H42" i="38"/>
  <c r="F121" i="46"/>
  <c r="F97" i="46"/>
  <c r="E121" i="46"/>
  <c r="E97" i="46"/>
  <c r="H47" i="28"/>
  <c r="H47" i="19"/>
  <c r="D112" i="46"/>
  <c r="D88" i="46"/>
  <c r="H37" i="32"/>
  <c r="H35" i="39"/>
  <c r="H35" i="12"/>
  <c r="H119" i="31"/>
  <c r="H134" i="21"/>
  <c r="H119" i="57"/>
  <c r="H120" i="6"/>
  <c r="H81" i="39"/>
  <c r="F249" i="44"/>
  <c r="F297" i="44" s="1"/>
  <c r="H81" i="41"/>
  <c r="H81" i="6"/>
  <c r="H81" i="12"/>
  <c r="G52" i="33"/>
  <c r="G221" i="33"/>
  <c r="H42" i="33"/>
  <c r="H81" i="36"/>
  <c r="G303" i="19"/>
  <c r="G353" i="19" s="1"/>
  <c r="H353" i="19"/>
  <c r="H48" i="38"/>
  <c r="H48" i="24"/>
  <c r="G184" i="24"/>
  <c r="H48" i="17"/>
  <c r="E182" i="59"/>
  <c r="H81" i="31"/>
  <c r="H138" i="31"/>
  <c r="G309" i="40"/>
  <c r="G359" i="40" s="1"/>
  <c r="H48" i="40"/>
  <c r="G52" i="9"/>
  <c r="H300" i="26"/>
  <c r="I24" i="48"/>
  <c r="H81" i="35"/>
  <c r="G303" i="33"/>
  <c r="G353" i="33" s="1"/>
  <c r="H39" i="32"/>
  <c r="H39" i="19"/>
  <c r="D309" i="59"/>
  <c r="D359" i="59"/>
  <c r="F57" i="44"/>
  <c r="H48" i="35"/>
  <c r="H48" i="31"/>
  <c r="H48" i="21"/>
  <c r="G184" i="21"/>
  <c r="H42" i="6"/>
  <c r="G52" i="57"/>
  <c r="H39" i="6"/>
  <c r="H47" i="22"/>
  <c r="H41" i="34"/>
  <c r="H302" i="34"/>
  <c r="K33" i="48"/>
  <c r="H36" i="31"/>
  <c r="H128" i="22"/>
  <c r="G184" i="59"/>
  <c r="H42" i="35"/>
  <c r="G178" i="35"/>
  <c r="H42" i="31"/>
  <c r="G52" i="28"/>
  <c r="G218" i="28"/>
  <c r="AB28" i="49"/>
  <c r="G52" i="21"/>
  <c r="G313" i="21"/>
  <c r="G363" i="21"/>
  <c r="H42" i="23"/>
  <c r="G122" i="46"/>
  <c r="G98" i="46"/>
  <c r="G50" i="46"/>
  <c r="S25" i="46" s="1"/>
  <c r="H37" i="22"/>
  <c r="C119" i="46"/>
  <c r="C95" i="46"/>
  <c r="C47" i="46"/>
  <c r="O22" i="46" s="1"/>
  <c r="C107" i="46"/>
  <c r="C83" i="46"/>
  <c r="E52" i="33"/>
  <c r="E52" i="31"/>
  <c r="E52" i="28"/>
  <c r="E250" i="28"/>
  <c r="E52" i="25"/>
  <c r="E258" i="25"/>
  <c r="H50" i="38"/>
  <c r="H45" i="33"/>
  <c r="C117" i="46"/>
  <c r="G52" i="40"/>
  <c r="G52" i="37"/>
  <c r="D52" i="32"/>
  <c r="E52" i="57"/>
  <c r="C115" i="46"/>
  <c r="D103" i="46"/>
  <c r="D79" i="46"/>
  <c r="H50" i="59"/>
  <c r="H44" i="29"/>
  <c r="H41" i="16"/>
  <c r="H34" i="25"/>
  <c r="C122" i="46"/>
  <c r="C98" i="46"/>
  <c r="F52" i="31"/>
  <c r="F52" i="11"/>
  <c r="E52" i="20"/>
  <c r="E52" i="17"/>
  <c r="E222" i="17"/>
  <c r="H124" i="31"/>
  <c r="H118" i="31"/>
  <c r="H122" i="18"/>
  <c r="H44" i="18"/>
  <c r="C121" i="46"/>
  <c r="C109" i="46"/>
  <c r="C85" i="46"/>
  <c r="H39" i="18"/>
  <c r="F52" i="15"/>
  <c r="F218" i="15"/>
  <c r="H51" i="19"/>
  <c r="H44" i="59"/>
  <c r="H40" i="23"/>
  <c r="H38" i="39"/>
  <c r="H33" i="30"/>
  <c r="H130" i="20"/>
  <c r="G308" i="40"/>
  <c r="G358" i="40" s="1"/>
  <c r="G294" i="31"/>
  <c r="G344" i="31"/>
  <c r="H48" i="36"/>
  <c r="H39" i="35"/>
  <c r="G52" i="14"/>
  <c r="F52" i="6"/>
  <c r="F254" i="6"/>
  <c r="D52" i="18"/>
  <c r="D254" i="18"/>
  <c r="D52" i="11"/>
  <c r="D262" i="11"/>
  <c r="H117" i="31"/>
  <c r="C108" i="46"/>
  <c r="C84" i="46"/>
  <c r="H130" i="11"/>
  <c r="G303" i="25"/>
  <c r="G353" i="25" s="1"/>
  <c r="G309" i="37"/>
  <c r="G359" i="37" s="1"/>
  <c r="H42" i="32"/>
  <c r="H48" i="29"/>
  <c r="F236" i="59"/>
  <c r="F52" i="35"/>
  <c r="D105" i="46"/>
  <c r="D81" i="46"/>
  <c r="H51" i="34"/>
  <c r="H51" i="10"/>
  <c r="H49" i="28"/>
  <c r="D117" i="46"/>
  <c r="D93" i="46"/>
  <c r="H42" i="11"/>
  <c r="H39" i="59"/>
  <c r="H39" i="22"/>
  <c r="H39" i="10"/>
  <c r="E52" i="23"/>
  <c r="E52" i="19"/>
  <c r="E52" i="16"/>
  <c r="E52" i="12"/>
  <c r="H51" i="31"/>
  <c r="H51" i="62"/>
  <c r="H51" i="6"/>
  <c r="H50" i="32"/>
  <c r="H45" i="41"/>
  <c r="H37" i="40"/>
  <c r="E105" i="46"/>
  <c r="E81" i="46"/>
  <c r="C114" i="46"/>
  <c r="C116" i="46"/>
  <c r="C92" i="46"/>
  <c r="H51" i="30"/>
  <c r="H49" i="37"/>
  <c r="H47" i="38"/>
  <c r="H44" i="34"/>
  <c r="H44" i="15"/>
  <c r="H41" i="12"/>
  <c r="H40" i="30"/>
  <c r="H40" i="25"/>
  <c r="H38" i="33"/>
  <c r="H35" i="37"/>
  <c r="H34" i="27"/>
  <c r="H34" i="17"/>
  <c r="H33" i="18"/>
  <c r="E52" i="62"/>
  <c r="E262" i="62"/>
  <c r="E52" i="6"/>
  <c r="D52" i="20"/>
  <c r="D52" i="17"/>
  <c r="D261" i="17"/>
  <c r="D52" i="14"/>
  <c r="D231" i="14"/>
  <c r="H50" i="19"/>
  <c r="H47" i="41"/>
  <c r="H47" i="30"/>
  <c r="C183" i="30"/>
  <c r="H45" i="36"/>
  <c r="H44" i="17"/>
  <c r="H40" i="18"/>
  <c r="H40" i="6"/>
  <c r="H36" i="62"/>
  <c r="H35" i="9"/>
  <c r="H50" i="9"/>
  <c r="H47" i="39"/>
  <c r="H45" i="6"/>
  <c r="H43" i="36"/>
  <c r="H304" i="36"/>
  <c r="M35" i="48" s="1"/>
  <c r="H40" i="40"/>
  <c r="H37" i="38"/>
  <c r="H37" i="23"/>
  <c r="H35" i="25"/>
  <c r="H34" i="20"/>
  <c r="H33" i="57"/>
  <c r="H32" i="35"/>
  <c r="H32" i="11"/>
  <c r="H49" i="16"/>
  <c r="H46" i="57"/>
  <c r="H43" i="40"/>
  <c r="H43" i="38"/>
  <c r="H304" i="38"/>
  <c r="M37" i="48"/>
  <c r="H41" i="11"/>
  <c r="H38" i="38"/>
  <c r="H35" i="30"/>
  <c r="H34" i="23"/>
  <c r="H34" i="41"/>
  <c r="H124" i="37"/>
  <c r="D176" i="37" s="1"/>
  <c r="C104" i="46"/>
  <c r="C80" i="46"/>
  <c r="H117" i="19"/>
  <c r="C169" i="19" s="1"/>
  <c r="H169" i="19" s="1"/>
  <c r="H47" i="6"/>
  <c r="H44" i="21"/>
  <c r="H41" i="17"/>
  <c r="H40" i="11"/>
  <c r="H34" i="18"/>
  <c r="H51" i="12"/>
  <c r="C187" i="12"/>
  <c r="H47" i="9"/>
  <c r="H38" i="17"/>
  <c r="H36" i="16"/>
  <c r="H36" i="14"/>
  <c r="H34" i="16"/>
  <c r="H33" i="24"/>
  <c r="H125" i="34"/>
  <c r="C177" i="34" s="1"/>
  <c r="H177" i="34" s="1"/>
  <c r="H121" i="31"/>
  <c r="H120" i="27"/>
  <c r="C172" i="27"/>
  <c r="H32" i="22"/>
  <c r="H50" i="28"/>
  <c r="H49" i="24"/>
  <c r="H47" i="33"/>
  <c r="H45" i="27"/>
  <c r="H41" i="35"/>
  <c r="H40" i="39"/>
  <c r="H301" i="39"/>
  <c r="J38" i="48"/>
  <c r="H40" i="24"/>
  <c r="H36" i="40"/>
  <c r="H34" i="14"/>
  <c r="H33" i="62"/>
  <c r="H128" i="37"/>
  <c r="H51" i="20"/>
  <c r="H50" i="22"/>
  <c r="H50" i="10"/>
  <c r="H46" i="62"/>
  <c r="H45" i="32"/>
  <c r="H44" i="39"/>
  <c r="H43" i="30"/>
  <c r="E109" i="46"/>
  <c r="E85" i="46"/>
  <c r="H37" i="62"/>
  <c r="H37" i="19"/>
  <c r="H33" i="29"/>
  <c r="H32" i="39"/>
  <c r="H32" i="36"/>
  <c r="C111" i="46"/>
  <c r="C87" i="46"/>
  <c r="H44" i="41"/>
  <c r="H38" i="10"/>
  <c r="H37" i="33"/>
  <c r="H37" i="17"/>
  <c r="E106" i="46"/>
  <c r="E82" i="46"/>
  <c r="H33" i="12"/>
  <c r="H131" i="31"/>
  <c r="H127" i="29"/>
  <c r="H32" i="21"/>
  <c r="H32" i="57"/>
  <c r="H32" i="6"/>
  <c r="H32" i="12"/>
  <c r="H118" i="11"/>
  <c r="H32" i="38"/>
  <c r="C105" i="46"/>
  <c r="H120" i="30"/>
  <c r="H122" i="57"/>
  <c r="H32" i="14"/>
  <c r="C106" i="46"/>
  <c r="H124" i="6"/>
  <c r="E176" i="6" s="1"/>
  <c r="H120" i="31"/>
  <c r="H127" i="30"/>
  <c r="H117" i="62"/>
  <c r="H121" i="62"/>
  <c r="H117" i="21"/>
  <c r="H127" i="31"/>
  <c r="E52" i="22"/>
  <c r="E260" i="22"/>
  <c r="E309" i="22"/>
  <c r="E359" i="22"/>
  <c r="H359" i="22"/>
  <c r="E79" i="46"/>
  <c r="E52" i="24"/>
  <c r="E303" i="24"/>
  <c r="E353" i="24"/>
  <c r="H353" i="24"/>
  <c r="E30" i="44"/>
  <c r="H359" i="14"/>
  <c r="H48" i="14"/>
  <c r="E309" i="14"/>
  <c r="E359" i="14" s="1"/>
  <c r="E309" i="10"/>
  <c r="E359" i="10" s="1"/>
  <c r="H359" i="10"/>
  <c r="E36" i="44"/>
  <c r="E253" i="44"/>
  <c r="E301" i="44" s="1"/>
  <c r="G309" i="30"/>
  <c r="G359" i="30"/>
  <c r="H48" i="30"/>
  <c r="H359" i="30"/>
  <c r="G228" i="16"/>
  <c r="G234" i="16"/>
  <c r="G226" i="16"/>
  <c r="G232" i="16"/>
  <c r="G52" i="38"/>
  <c r="G300" i="38"/>
  <c r="G350" i="38" s="1"/>
  <c r="H350" i="38"/>
  <c r="H39" i="38"/>
  <c r="G52" i="27"/>
  <c r="G244" i="27"/>
  <c r="H39" i="27"/>
  <c r="G27" i="44"/>
  <c r="G52" i="17"/>
  <c r="H39" i="17"/>
  <c r="H303" i="62"/>
  <c r="L20" i="48"/>
  <c r="H42" i="30"/>
  <c r="G303" i="30"/>
  <c r="G353" i="30"/>
  <c r="H353" i="30"/>
  <c r="G30" i="44"/>
  <c r="G112" i="46"/>
  <c r="G88" i="46"/>
  <c r="G40" i="46"/>
  <c r="S15" i="46" s="1"/>
  <c r="G302" i="10"/>
  <c r="G352" i="10" s="1"/>
  <c r="G29" i="44"/>
  <c r="G246" i="44"/>
  <c r="G294" i="44" s="1"/>
  <c r="D301" i="41"/>
  <c r="D351" i="41" s="1"/>
  <c r="H351" i="41"/>
  <c r="H40" i="29"/>
  <c r="D111" i="46"/>
  <c r="D52" i="29"/>
  <c r="D258" i="29"/>
  <c r="D28" i="44"/>
  <c r="H28" i="44"/>
  <c r="F52" i="62"/>
  <c r="F221" i="62"/>
  <c r="F299" i="62"/>
  <c r="F349" i="62" s="1"/>
  <c r="F109" i="46"/>
  <c r="F52" i="21"/>
  <c r="F299" i="21"/>
  <c r="F349" i="21"/>
  <c r="F26" i="44"/>
  <c r="H349" i="21"/>
  <c r="D108" i="46"/>
  <c r="D25" i="44"/>
  <c r="H25" i="44"/>
  <c r="G297" i="30"/>
  <c r="G347" i="30"/>
  <c r="H347" i="30"/>
  <c r="G107" i="46"/>
  <c r="G104" i="46"/>
  <c r="G294" i="25"/>
  <c r="G344" i="25"/>
  <c r="G21" i="44"/>
  <c r="H81" i="11"/>
  <c r="G303" i="34"/>
  <c r="G353" i="34" s="1"/>
  <c r="H353" i="34"/>
  <c r="F249" i="11"/>
  <c r="F251" i="11"/>
  <c r="F259" i="11"/>
  <c r="F226" i="11"/>
  <c r="H81" i="19"/>
  <c r="F222" i="6"/>
  <c r="F248" i="6"/>
  <c r="H81" i="14"/>
  <c r="F52" i="22"/>
  <c r="F259" i="22"/>
  <c r="F303" i="22"/>
  <c r="F353" i="22"/>
  <c r="H353" i="22"/>
  <c r="F30" i="44"/>
  <c r="F247" i="44"/>
  <c r="F295" i="44" s="1"/>
  <c r="H359" i="40"/>
  <c r="F36" i="44"/>
  <c r="F119" i="46"/>
  <c r="F95" i="46"/>
  <c r="F47" i="46"/>
  <c r="R22" i="46" s="1"/>
  <c r="F309" i="40"/>
  <c r="F359" i="40" s="1"/>
  <c r="F227" i="37"/>
  <c r="F233" i="37"/>
  <c r="F222" i="37"/>
  <c r="F52" i="24"/>
  <c r="F257" i="24"/>
  <c r="H39" i="24"/>
  <c r="H350" i="24"/>
  <c r="F300" i="24"/>
  <c r="F350" i="24"/>
  <c r="F52" i="20"/>
  <c r="F261" i="20"/>
  <c r="H39" i="20"/>
  <c r="F300" i="20"/>
  <c r="F350" i="20" s="1"/>
  <c r="H350" i="20"/>
  <c r="F27" i="44"/>
  <c r="H359" i="23"/>
  <c r="G36" i="44"/>
  <c r="F303" i="40"/>
  <c r="F353" i="40" s="1"/>
  <c r="H42" i="40"/>
  <c r="H353" i="40"/>
  <c r="H38" i="44"/>
  <c r="H81" i="27"/>
  <c r="H81" i="9"/>
  <c r="H47" i="44"/>
  <c r="G52" i="41"/>
  <c r="G253" i="41"/>
  <c r="G175" i="29"/>
  <c r="H48" i="23"/>
  <c r="H39" i="30"/>
  <c r="E232" i="20"/>
  <c r="E237" i="17"/>
  <c r="H41" i="38"/>
  <c r="E112" i="46"/>
  <c r="H81" i="20"/>
  <c r="H81" i="28"/>
  <c r="H81" i="22"/>
  <c r="H49" i="15"/>
  <c r="D120" i="46"/>
  <c r="F120" i="46"/>
  <c r="F96" i="46"/>
  <c r="F48" i="46"/>
  <c r="R23" i="46" s="1"/>
  <c r="E52" i="40"/>
  <c r="E221" i="40"/>
  <c r="E52" i="37"/>
  <c r="E257" i="37"/>
  <c r="H39" i="37"/>
  <c r="H42" i="34"/>
  <c r="H33" i="44"/>
  <c r="H81" i="17"/>
  <c r="H81" i="25"/>
  <c r="G184" i="37"/>
  <c r="F52" i="39"/>
  <c r="E113" i="46"/>
  <c r="E89" i="46"/>
  <c r="E41" i="46"/>
  <c r="Q16" i="46" s="1"/>
  <c r="H49" i="30"/>
  <c r="E120" i="46"/>
  <c r="E96" i="46"/>
  <c r="E48" i="46"/>
  <c r="Q23" i="46" s="1"/>
  <c r="H42" i="21"/>
  <c r="D119" i="46"/>
  <c r="D95" i="46"/>
  <c r="D47" i="46"/>
  <c r="P22" i="46" s="1"/>
  <c r="F52" i="57"/>
  <c r="H48" i="28"/>
  <c r="D229" i="18"/>
  <c r="D231" i="18"/>
  <c r="D237" i="18"/>
  <c r="H48" i="15"/>
  <c r="H138" i="57"/>
  <c r="H42" i="24"/>
  <c r="G178" i="24"/>
  <c r="G52" i="22"/>
  <c r="H42" i="41"/>
  <c r="E218" i="6"/>
  <c r="Z7" i="49"/>
  <c r="E243" i="6"/>
  <c r="AG7" i="49"/>
  <c r="E247" i="6"/>
  <c r="E220" i="6"/>
  <c r="E251" i="6"/>
  <c r="E249" i="6"/>
  <c r="E244" i="6"/>
  <c r="E248" i="6"/>
  <c r="E252" i="6"/>
  <c r="E246" i="6"/>
  <c r="E223" i="6"/>
  <c r="E258" i="6"/>
  <c r="E257" i="6"/>
  <c r="E262" i="6"/>
  <c r="E236" i="6"/>
  <c r="H42" i="39"/>
  <c r="H51" i="37"/>
  <c r="H42" i="12"/>
  <c r="H48" i="22"/>
  <c r="G52" i="30"/>
  <c r="H48" i="27"/>
  <c r="E233" i="25"/>
  <c r="E237" i="25"/>
  <c r="E221" i="25"/>
  <c r="H81" i="16"/>
  <c r="G228" i="40"/>
  <c r="G52" i="29"/>
  <c r="G249" i="29"/>
  <c r="G52" i="19"/>
  <c r="F52" i="27"/>
  <c r="F254" i="27"/>
  <c r="F233" i="14"/>
  <c r="F222" i="14"/>
  <c r="E223" i="11"/>
  <c r="E252" i="11"/>
  <c r="E258" i="11"/>
  <c r="E246" i="11"/>
  <c r="E262" i="11"/>
  <c r="E261" i="11"/>
  <c r="E237" i="11"/>
  <c r="H42" i="36"/>
  <c r="H39" i="33"/>
  <c r="H39" i="62"/>
  <c r="H39" i="11"/>
  <c r="F110" i="46"/>
  <c r="F86" i="46"/>
  <c r="F38" i="46"/>
  <c r="R13" i="46" s="1"/>
  <c r="F52" i="40"/>
  <c r="F244" i="40"/>
  <c r="F52" i="30"/>
  <c r="F252" i="30"/>
  <c r="D122" i="46"/>
  <c r="D231" i="40"/>
  <c r="D230" i="40"/>
  <c r="D252" i="17"/>
  <c r="H49" i="23"/>
  <c r="H49" i="20"/>
  <c r="H48" i="33"/>
  <c r="G52" i="23"/>
  <c r="H42" i="20"/>
  <c r="H39" i="14"/>
  <c r="H48" i="6"/>
  <c r="H39" i="21"/>
  <c r="H39" i="9"/>
  <c r="F52" i="34"/>
  <c r="F236" i="34"/>
  <c r="E232" i="16"/>
  <c r="E52" i="34"/>
  <c r="E52" i="32"/>
  <c r="E52" i="10"/>
  <c r="E256" i="10"/>
  <c r="D52" i="39"/>
  <c r="D223" i="39"/>
  <c r="D52" i="36"/>
  <c r="D245" i="36"/>
  <c r="D52" i="31"/>
  <c r="D221" i="31"/>
  <c r="D52" i="28"/>
  <c r="D260" i="28"/>
  <c r="C187" i="21"/>
  <c r="D52" i="57"/>
  <c r="D234" i="57"/>
  <c r="D52" i="15"/>
  <c r="D223" i="15"/>
  <c r="F52" i="29"/>
  <c r="F261" i="29"/>
  <c r="F52" i="10"/>
  <c r="F243" i="10"/>
  <c r="D236" i="17"/>
  <c r="F52" i="36"/>
  <c r="F220" i="36"/>
  <c r="E52" i="39"/>
  <c r="E52" i="21"/>
  <c r="D237" i="17"/>
  <c r="D256" i="17"/>
  <c r="D229" i="40"/>
  <c r="G52" i="62"/>
  <c r="G235" i="62"/>
  <c r="E119" i="46"/>
  <c r="E95" i="46"/>
  <c r="E47" i="46"/>
  <c r="Q22" i="46" s="1"/>
  <c r="E248" i="19"/>
  <c r="E251" i="19"/>
  <c r="E257" i="19"/>
  <c r="D52" i="35"/>
  <c r="D251" i="35"/>
  <c r="H46" i="34"/>
  <c r="H45" i="39"/>
  <c r="D116" i="46"/>
  <c r="E52" i="9"/>
  <c r="E232" i="9"/>
  <c r="E110" i="46"/>
  <c r="E86" i="46"/>
  <c r="E38" i="46"/>
  <c r="Q13" i="46" s="1"/>
  <c r="D219" i="20"/>
  <c r="D232" i="20"/>
  <c r="D244" i="17"/>
  <c r="D248" i="17"/>
  <c r="D254" i="17"/>
  <c r="D229" i="17"/>
  <c r="D257" i="17"/>
  <c r="D226" i="17"/>
  <c r="D231" i="17"/>
  <c r="D258" i="17"/>
  <c r="D260" i="17"/>
  <c r="D233" i="17"/>
  <c r="D52" i="34"/>
  <c r="H39" i="28"/>
  <c r="H42" i="57"/>
  <c r="F52" i="41"/>
  <c r="F253" i="41"/>
  <c r="F52" i="38"/>
  <c r="F229" i="38"/>
  <c r="F52" i="28"/>
  <c r="F255" i="28"/>
  <c r="F52" i="25"/>
  <c r="F261" i="25"/>
  <c r="E52" i="38"/>
  <c r="E236" i="38"/>
  <c r="D230" i="17"/>
  <c r="H51" i="22"/>
  <c r="F52" i="18"/>
  <c r="F52" i="9"/>
  <c r="F52" i="23"/>
  <c r="F232" i="23"/>
  <c r="H50" i="39"/>
  <c r="H50" i="36"/>
  <c r="H44" i="22"/>
  <c r="D52" i="23"/>
  <c r="D224" i="23"/>
  <c r="H47" i="36"/>
  <c r="E52" i="59"/>
  <c r="E52" i="27"/>
  <c r="D52" i="25"/>
  <c r="D258" i="25"/>
  <c r="D52" i="62"/>
  <c r="D52" i="6"/>
  <c r="H51" i="59"/>
  <c r="H51" i="18"/>
  <c r="H50" i="34"/>
  <c r="H49" i="10"/>
  <c r="H47" i="25"/>
  <c r="H47" i="21"/>
  <c r="C183" i="21"/>
  <c r="H47" i="17"/>
  <c r="H46" i="10"/>
  <c r="H44" i="40"/>
  <c r="H44" i="38"/>
  <c r="H44" i="27"/>
  <c r="H51" i="26"/>
  <c r="H50" i="26"/>
  <c r="H49" i="34"/>
  <c r="H49" i="59"/>
  <c r="H51" i="29"/>
  <c r="H50" i="40"/>
  <c r="H50" i="37"/>
  <c r="H49" i="26"/>
  <c r="D52" i="37"/>
  <c r="D218" i="37"/>
  <c r="D52" i="27"/>
  <c r="D218" i="27"/>
  <c r="D52" i="24"/>
  <c r="D245" i="24"/>
  <c r="H51" i="35"/>
  <c r="H51" i="11"/>
  <c r="H50" i="31"/>
  <c r="C186" i="31"/>
  <c r="H50" i="57"/>
  <c r="C186" i="57"/>
  <c r="H50" i="6"/>
  <c r="H49" i="14"/>
  <c r="H46" i="37"/>
  <c r="H46" i="33"/>
  <c r="H44" i="37"/>
  <c r="C180" i="37"/>
  <c r="H40" i="28"/>
  <c r="H51" i="33"/>
  <c r="H50" i="35"/>
  <c r="H50" i="24"/>
  <c r="H50" i="14"/>
  <c r="E52" i="29"/>
  <c r="E225" i="29"/>
  <c r="E52" i="26"/>
  <c r="E253" i="26"/>
  <c r="D52" i="26"/>
  <c r="D253" i="26"/>
  <c r="H51" i="27"/>
  <c r="H51" i="17"/>
  <c r="H51" i="9"/>
  <c r="H50" i="29"/>
  <c r="H50" i="62"/>
  <c r="H50" i="11"/>
  <c r="D52" i="21"/>
  <c r="D262" i="21"/>
  <c r="D52" i="16"/>
  <c r="D52" i="9"/>
  <c r="D251" i="9"/>
  <c r="H51" i="32"/>
  <c r="H51" i="23"/>
  <c r="H51" i="15"/>
  <c r="C187" i="15"/>
  <c r="H49" i="32"/>
  <c r="H47" i="26"/>
  <c r="H43" i="57"/>
  <c r="H50" i="41"/>
  <c r="H50" i="21"/>
  <c r="H49" i="62"/>
  <c r="H49" i="21"/>
  <c r="D185" i="21"/>
  <c r="H49" i="9"/>
  <c r="H47" i="29"/>
  <c r="H45" i="59"/>
  <c r="H43" i="39"/>
  <c r="H41" i="41"/>
  <c r="H38" i="11"/>
  <c r="H46" i="31"/>
  <c r="H45" i="62"/>
  <c r="H45" i="16"/>
  <c r="H44" i="30"/>
  <c r="H44" i="19"/>
  <c r="H44" i="10"/>
  <c r="H41" i="25"/>
  <c r="H41" i="23"/>
  <c r="H41" i="10"/>
  <c r="H40" i="31"/>
  <c r="H38" i="40"/>
  <c r="H37" i="37"/>
  <c r="H50" i="16"/>
  <c r="H47" i="40"/>
  <c r="H47" i="23"/>
  <c r="H47" i="15"/>
  <c r="H46" i="27"/>
  <c r="H46" i="25"/>
  <c r="H46" i="23"/>
  <c r="H45" i="38"/>
  <c r="H45" i="57"/>
  <c r="H44" i="36"/>
  <c r="H43" i="19"/>
  <c r="H41" i="33"/>
  <c r="H40" i="37"/>
  <c r="H40" i="26"/>
  <c r="H40" i="57"/>
  <c r="H38" i="18"/>
  <c r="H45" i="11"/>
  <c r="H44" i="6"/>
  <c r="H41" i="22"/>
  <c r="H41" i="57"/>
  <c r="H41" i="19"/>
  <c r="H117" i="30"/>
  <c r="H44" i="20"/>
  <c r="H38" i="14"/>
  <c r="H37" i="11"/>
  <c r="H120" i="34"/>
  <c r="C172" i="34" s="1"/>
  <c r="H51" i="28"/>
  <c r="H50" i="33"/>
  <c r="H50" i="27"/>
  <c r="H50" i="17"/>
  <c r="H49" i="40"/>
  <c r="H49" i="29"/>
  <c r="H47" i="10"/>
  <c r="H45" i="25"/>
  <c r="H45" i="23"/>
  <c r="H45" i="21"/>
  <c r="H44" i="31"/>
  <c r="H43" i="62"/>
  <c r="H41" i="28"/>
  <c r="H41" i="26"/>
  <c r="H40" i="33"/>
  <c r="H40" i="32"/>
  <c r="H37" i="27"/>
  <c r="H40" i="38"/>
  <c r="H36" i="19"/>
  <c r="H41" i="39"/>
  <c r="H35" i="35"/>
  <c r="H117" i="29"/>
  <c r="H49" i="38"/>
  <c r="H45" i="15"/>
  <c r="H45" i="9"/>
  <c r="H44" i="16"/>
  <c r="H41" i="9"/>
  <c r="H40" i="21"/>
  <c r="H37" i="59"/>
  <c r="D52" i="59"/>
  <c r="D52" i="30"/>
  <c r="D259" i="30"/>
  <c r="H51" i="38"/>
  <c r="H51" i="16"/>
  <c r="H50" i="25"/>
  <c r="H49" i="19"/>
  <c r="H47" i="34"/>
  <c r="C183" i="34"/>
  <c r="H47" i="27"/>
  <c r="H46" i="20"/>
  <c r="H45" i="37"/>
  <c r="H45" i="20"/>
  <c r="H45" i="12"/>
  <c r="H44" i="11"/>
  <c r="H43" i="41"/>
  <c r="H43" i="37"/>
  <c r="H43" i="33"/>
  <c r="H43" i="32"/>
  <c r="H43" i="18"/>
  <c r="H43" i="14"/>
  <c r="H40" i="36"/>
  <c r="H38" i="16"/>
  <c r="H36" i="21"/>
  <c r="H36" i="20"/>
  <c r="H34" i="35"/>
  <c r="H36" i="10"/>
  <c r="H33" i="27"/>
  <c r="F136" i="57"/>
  <c r="H32" i="41"/>
  <c r="C52" i="36"/>
  <c r="C227" i="36"/>
  <c r="C52" i="35"/>
  <c r="C221" i="35"/>
  <c r="H32" i="34"/>
  <c r="H51" i="57"/>
  <c r="C187" i="57"/>
  <c r="H51" i="14"/>
  <c r="H50" i="30"/>
  <c r="H50" i="20"/>
  <c r="H49" i="36"/>
  <c r="H49" i="25"/>
  <c r="H47" i="12"/>
  <c r="H46" i="29"/>
  <c r="H46" i="22"/>
  <c r="H46" i="16"/>
  <c r="H46" i="14"/>
  <c r="H45" i="40"/>
  <c r="H45" i="28"/>
  <c r="H45" i="22"/>
  <c r="H44" i="26"/>
  <c r="H44" i="12"/>
  <c r="H43" i="59"/>
  <c r="H40" i="15"/>
  <c r="H38" i="59"/>
  <c r="H38" i="57"/>
  <c r="H37" i="39"/>
  <c r="H36" i="23"/>
  <c r="H36" i="57"/>
  <c r="H35" i="34"/>
  <c r="H35" i="21"/>
  <c r="H35" i="19"/>
  <c r="H35" i="11"/>
  <c r="H34" i="36"/>
  <c r="H34" i="29"/>
  <c r="H33" i="34"/>
  <c r="H33" i="16"/>
  <c r="H33" i="10"/>
  <c r="H32" i="40"/>
  <c r="H32" i="27"/>
  <c r="H40" i="12"/>
  <c r="H38" i="29"/>
  <c r="H37" i="26"/>
  <c r="H37" i="18"/>
  <c r="H35" i="31"/>
  <c r="H34" i="40"/>
  <c r="H34" i="38"/>
  <c r="H34" i="24"/>
  <c r="H33" i="59"/>
  <c r="C136" i="21"/>
  <c r="H38" i="31"/>
  <c r="H36" i="30"/>
  <c r="C172" i="30"/>
  <c r="H34" i="12"/>
  <c r="H33" i="41"/>
  <c r="H33" i="25"/>
  <c r="H33" i="14"/>
  <c r="C52" i="31"/>
  <c r="C226" i="31"/>
  <c r="H47" i="37"/>
  <c r="H47" i="16"/>
  <c r="H46" i="19"/>
  <c r="H45" i="26"/>
  <c r="H43" i="28"/>
  <c r="H41" i="24"/>
  <c r="H41" i="62"/>
  <c r="H40" i="59"/>
  <c r="H40" i="10"/>
  <c r="H38" i="26"/>
  <c r="H38" i="19"/>
  <c r="H38" i="6"/>
  <c r="H37" i="24"/>
  <c r="H36" i="41"/>
  <c r="H36" i="24"/>
  <c r="H35" i="23"/>
  <c r="H34" i="62"/>
  <c r="H33" i="37"/>
  <c r="H32" i="28"/>
  <c r="H34" i="19"/>
  <c r="H33" i="28"/>
  <c r="H33" i="23"/>
  <c r="H117" i="57"/>
  <c r="H33" i="17"/>
  <c r="H32" i="31"/>
  <c r="H32" i="29"/>
  <c r="E136" i="62"/>
  <c r="H44" i="33"/>
  <c r="H44" i="25"/>
  <c r="H44" i="14"/>
  <c r="H43" i="35"/>
  <c r="H43" i="12"/>
  <c r="H43" i="6"/>
  <c r="H41" i="59"/>
  <c r="H41" i="21"/>
  <c r="H41" i="20"/>
  <c r="H38" i="12"/>
  <c r="H35" i="36"/>
  <c r="H35" i="22"/>
  <c r="H35" i="18"/>
  <c r="H296" i="18"/>
  <c r="E14" i="48" s="1"/>
  <c r="H34" i="34"/>
  <c r="H33" i="11"/>
  <c r="H36" i="59"/>
  <c r="H35" i="57"/>
  <c r="C171" i="57"/>
  <c r="H35" i="14"/>
  <c r="H34" i="31"/>
  <c r="H33" i="35"/>
  <c r="H33" i="26"/>
  <c r="H33" i="22"/>
  <c r="H46" i="26"/>
  <c r="H46" i="24"/>
  <c r="H44" i="9"/>
  <c r="H43" i="21"/>
  <c r="H41" i="37"/>
  <c r="H40" i="35"/>
  <c r="H40" i="14"/>
  <c r="H38" i="32"/>
  <c r="H37" i="28"/>
  <c r="H37" i="16"/>
  <c r="H37" i="10"/>
  <c r="H35" i="41"/>
  <c r="H35" i="29"/>
  <c r="H35" i="10"/>
  <c r="H34" i="37"/>
  <c r="H34" i="28"/>
  <c r="H34" i="26"/>
  <c r="H33" i="33"/>
  <c r="H38" i="28"/>
  <c r="H36" i="37"/>
  <c r="H36" i="29"/>
  <c r="H297" i="29"/>
  <c r="F27" i="48"/>
  <c r="H36" i="27"/>
  <c r="H35" i="6"/>
  <c r="H34" i="39"/>
  <c r="C52" i="38"/>
  <c r="C228" i="38"/>
  <c r="H32" i="37"/>
  <c r="C52" i="33"/>
  <c r="C252" i="33"/>
  <c r="H32" i="59"/>
  <c r="H32" i="23"/>
  <c r="G136" i="24"/>
  <c r="C52" i="62"/>
  <c r="C225" i="62"/>
  <c r="C52" i="20"/>
  <c r="C260" i="20"/>
  <c r="H32" i="15"/>
  <c r="G136" i="16"/>
  <c r="C52" i="32"/>
  <c r="C262" i="32"/>
  <c r="H32" i="25"/>
  <c r="F136" i="21"/>
  <c r="H32" i="10"/>
  <c r="G254" i="40"/>
  <c r="G247" i="40"/>
  <c r="D252" i="40"/>
  <c r="D262" i="40"/>
  <c r="G249" i="40"/>
  <c r="G243" i="40"/>
  <c r="AI41" i="49"/>
  <c r="D260" i="40"/>
  <c r="G251" i="40"/>
  <c r="G245" i="40"/>
  <c r="G258" i="40"/>
  <c r="G255" i="40"/>
  <c r="D256" i="40"/>
  <c r="D258" i="40"/>
  <c r="D261" i="40"/>
  <c r="G246" i="40"/>
  <c r="D257" i="40"/>
  <c r="D250" i="40"/>
  <c r="G260" i="40"/>
  <c r="G248" i="40"/>
  <c r="E255" i="40"/>
  <c r="D253" i="40"/>
  <c r="G252" i="40"/>
  <c r="D245" i="40"/>
  <c r="D255" i="40"/>
  <c r="F256" i="40"/>
  <c r="G261" i="40"/>
  <c r="G262" i="40"/>
  <c r="D259" i="40"/>
  <c r="G244" i="40"/>
  <c r="C230" i="38"/>
  <c r="F225" i="38"/>
  <c r="F236" i="38"/>
  <c r="F230" i="38"/>
  <c r="C235" i="38"/>
  <c r="C237" i="38"/>
  <c r="C234" i="38"/>
  <c r="G254" i="38"/>
  <c r="C257" i="38"/>
  <c r="C254" i="38"/>
  <c r="E253" i="38"/>
  <c r="C259" i="38"/>
  <c r="C247" i="38"/>
  <c r="C255" i="38"/>
  <c r="E235" i="39"/>
  <c r="E233" i="39"/>
  <c r="E230" i="39"/>
  <c r="F224" i="39"/>
  <c r="E225" i="39"/>
  <c r="E228" i="39"/>
  <c r="E229" i="39"/>
  <c r="D244" i="40"/>
  <c r="E234" i="39"/>
  <c r="E223" i="39"/>
  <c r="G251" i="37"/>
  <c r="E254" i="37"/>
  <c r="G255" i="37"/>
  <c r="E248" i="37"/>
  <c r="E251" i="37"/>
  <c r="F262" i="37"/>
  <c r="G248" i="37"/>
  <c r="G261" i="37"/>
  <c r="G243" i="37"/>
  <c r="AI38" i="49"/>
  <c r="G244" i="37"/>
  <c r="E253" i="37"/>
  <c r="E249" i="37"/>
  <c r="F259" i="37"/>
  <c r="G254" i="37"/>
  <c r="G256" i="37"/>
  <c r="F256" i="37"/>
  <c r="G252" i="37"/>
  <c r="G245" i="37"/>
  <c r="E262" i="37"/>
  <c r="G246" i="37"/>
  <c r="E245" i="37"/>
  <c r="E252" i="37"/>
  <c r="G249" i="37"/>
  <c r="F250" i="37"/>
  <c r="G260" i="37"/>
  <c r="G247" i="37"/>
  <c r="F252" i="37"/>
  <c r="F258" i="37"/>
  <c r="D255" i="37"/>
  <c r="E260" i="37"/>
  <c r="G262" i="37"/>
  <c r="G258" i="37"/>
  <c r="E246" i="37"/>
  <c r="F256" i="31"/>
  <c r="F260" i="31"/>
  <c r="F248" i="31"/>
  <c r="F253" i="31"/>
  <c r="F254" i="31"/>
  <c r="F250" i="31"/>
  <c r="F259" i="31"/>
  <c r="F255" i="31"/>
  <c r="F251" i="31"/>
  <c r="F261" i="31"/>
  <c r="E243" i="31"/>
  <c r="F257" i="31"/>
  <c r="F249" i="31"/>
  <c r="F230" i="31"/>
  <c r="F232" i="31"/>
  <c r="F236" i="31"/>
  <c r="F226" i="31"/>
  <c r="E232" i="31"/>
  <c r="F221" i="31"/>
  <c r="F231" i="31"/>
  <c r="E218" i="31"/>
  <c r="Z31" i="49"/>
  <c r="F234" i="31"/>
  <c r="F229" i="31"/>
  <c r="F228" i="31"/>
  <c r="F235" i="31"/>
  <c r="F223" i="31"/>
  <c r="F225" i="31"/>
  <c r="E219" i="31"/>
  <c r="D245" i="29"/>
  <c r="G254" i="29"/>
  <c r="D246" i="29"/>
  <c r="D261" i="29"/>
  <c r="G262" i="29"/>
  <c r="D244" i="29"/>
  <c r="D252" i="29"/>
  <c r="D256" i="29"/>
  <c r="D260" i="29"/>
  <c r="D243" i="29"/>
  <c r="AF29" i="49"/>
  <c r="E261" i="29"/>
  <c r="D250" i="29"/>
  <c r="D254" i="29"/>
  <c r="D259" i="29"/>
  <c r="D262" i="29"/>
  <c r="E253" i="28"/>
  <c r="G246" i="28"/>
  <c r="E256" i="28"/>
  <c r="G255" i="28"/>
  <c r="E261" i="28"/>
  <c r="F256" i="28"/>
  <c r="G254" i="28"/>
  <c r="G244" i="28"/>
  <c r="E260" i="28"/>
  <c r="G247" i="28"/>
  <c r="D262" i="28"/>
  <c r="D248" i="28"/>
  <c r="D253" i="28"/>
  <c r="G262" i="28"/>
  <c r="G252" i="28"/>
  <c r="E252" i="28"/>
  <c r="G260" i="28"/>
  <c r="D248" i="30"/>
  <c r="G256" i="30"/>
  <c r="G251" i="30"/>
  <c r="G247" i="30"/>
  <c r="G243" i="30"/>
  <c r="AI30" i="49"/>
  <c r="G248" i="30"/>
  <c r="G260" i="30"/>
  <c r="D249" i="30"/>
  <c r="G261" i="30"/>
  <c r="G255" i="30"/>
  <c r="G244" i="30"/>
  <c r="G254" i="30"/>
  <c r="G245" i="30"/>
  <c r="G246" i="30"/>
  <c r="G262" i="30"/>
  <c r="G249" i="30"/>
  <c r="G252" i="30"/>
  <c r="G253" i="30"/>
  <c r="F254" i="30"/>
  <c r="G258" i="30"/>
  <c r="D224" i="29"/>
  <c r="G226" i="29"/>
  <c r="E228" i="29"/>
  <c r="G237" i="29"/>
  <c r="D234" i="29"/>
  <c r="D228" i="29"/>
  <c r="D236" i="29"/>
  <c r="G219" i="29"/>
  <c r="D227" i="29"/>
  <c r="D231" i="29"/>
  <c r="D225" i="29"/>
  <c r="D237" i="29"/>
  <c r="D226" i="29"/>
  <c r="E226" i="29"/>
  <c r="D218" i="29"/>
  <c r="Y29" i="49"/>
  <c r="D230" i="29"/>
  <c r="D232" i="29"/>
  <c r="G230" i="29"/>
  <c r="D229" i="29"/>
  <c r="D225" i="28"/>
  <c r="G228" i="28"/>
  <c r="G222" i="28"/>
  <c r="G220" i="28"/>
  <c r="E230" i="28"/>
  <c r="E228" i="28"/>
  <c r="G237" i="28"/>
  <c r="D229" i="28"/>
  <c r="F231" i="28"/>
  <c r="G233" i="28"/>
  <c r="D237" i="28"/>
  <c r="E235" i="28"/>
  <c r="G219" i="28"/>
  <c r="D233" i="28"/>
  <c r="D228" i="28"/>
  <c r="G224" i="28"/>
  <c r="G223" i="28"/>
  <c r="G233" i="27"/>
  <c r="G227" i="27"/>
  <c r="E224" i="27"/>
  <c r="G219" i="27"/>
  <c r="F232" i="27"/>
  <c r="G226" i="27"/>
  <c r="G222" i="27"/>
  <c r="E226" i="27"/>
  <c r="E225" i="27"/>
  <c r="G220" i="27"/>
  <c r="F236" i="27"/>
  <c r="G237" i="27"/>
  <c r="G224" i="27"/>
  <c r="F235" i="27"/>
  <c r="G218" i="27"/>
  <c r="AB27" i="49"/>
  <c r="G223" i="27"/>
  <c r="F225" i="27"/>
  <c r="G235" i="27"/>
  <c r="F234" i="27"/>
  <c r="E228" i="27"/>
  <c r="G229" i="27"/>
  <c r="E235" i="27"/>
  <c r="G230" i="27"/>
  <c r="G221" i="27"/>
  <c r="G232" i="27"/>
  <c r="G236" i="27"/>
  <c r="F259" i="27"/>
  <c r="G258" i="27"/>
  <c r="G253" i="27"/>
  <c r="E256" i="27"/>
  <c r="F255" i="27"/>
  <c r="H18" i="30"/>
  <c r="G262" i="27"/>
  <c r="G257" i="27"/>
  <c r="G245" i="27"/>
  <c r="E259" i="27"/>
  <c r="G254" i="27"/>
  <c r="G225" i="27"/>
  <c r="G248" i="27"/>
  <c r="G247" i="27"/>
  <c r="E254" i="27"/>
  <c r="F253" i="27"/>
  <c r="G261" i="27"/>
  <c r="G252" i="27"/>
  <c r="G243" i="27"/>
  <c r="AI27" i="49"/>
  <c r="G260" i="27"/>
  <c r="E255" i="27"/>
  <c r="G255" i="27"/>
  <c r="G249" i="27"/>
  <c r="E257" i="27"/>
  <c r="G246" i="27"/>
  <c r="G251" i="27"/>
  <c r="H86" i="27"/>
  <c r="E261" i="27"/>
  <c r="F227" i="35"/>
  <c r="F237" i="35"/>
  <c r="F228" i="35"/>
  <c r="F232" i="35"/>
  <c r="F244" i="35"/>
  <c r="F251" i="35"/>
  <c r="F252" i="35"/>
  <c r="F254" i="35"/>
  <c r="F223" i="36"/>
  <c r="F232" i="36"/>
  <c r="E226" i="36"/>
  <c r="E221" i="34"/>
  <c r="E224" i="34"/>
  <c r="F232" i="34"/>
  <c r="E230" i="34"/>
  <c r="F229" i="34"/>
  <c r="E226" i="34"/>
  <c r="E237" i="34"/>
  <c r="E236" i="34"/>
  <c r="E225" i="34"/>
  <c r="E228" i="34"/>
  <c r="F225" i="34"/>
  <c r="D226" i="34"/>
  <c r="D237" i="34"/>
  <c r="D234" i="34"/>
  <c r="E229" i="34"/>
  <c r="E234" i="34"/>
  <c r="E230" i="33"/>
  <c r="G234" i="33"/>
  <c r="G230" i="33"/>
  <c r="G233" i="33"/>
  <c r="E229" i="33"/>
  <c r="E228" i="33"/>
  <c r="C226" i="33"/>
  <c r="G231" i="33"/>
  <c r="G236" i="33"/>
  <c r="E247" i="34"/>
  <c r="E249" i="34"/>
  <c r="E255" i="34"/>
  <c r="D244" i="34"/>
  <c r="E253" i="34"/>
  <c r="F261" i="34"/>
  <c r="F255" i="34"/>
  <c r="D254" i="34"/>
  <c r="E260" i="34"/>
  <c r="D246" i="34"/>
  <c r="E250" i="34"/>
  <c r="D253" i="34"/>
  <c r="E254" i="34"/>
  <c r="D252" i="34"/>
  <c r="E261" i="34"/>
  <c r="F248" i="34"/>
  <c r="D248" i="34"/>
  <c r="D255" i="34"/>
  <c r="G260" i="33"/>
  <c r="E261" i="33"/>
  <c r="G251" i="33"/>
  <c r="E250" i="33"/>
  <c r="E253" i="33"/>
  <c r="E255" i="33"/>
  <c r="H11" i="44"/>
  <c r="H163" i="44"/>
  <c r="H86" i="34"/>
  <c r="E256" i="34"/>
  <c r="D243" i="34"/>
  <c r="AF35" i="49"/>
  <c r="G250" i="33"/>
  <c r="D249" i="32"/>
  <c r="D258" i="32"/>
  <c r="F247" i="32"/>
  <c r="D245" i="32"/>
  <c r="D257" i="32"/>
  <c r="F256" i="32"/>
  <c r="D256" i="32"/>
  <c r="D260" i="32"/>
  <c r="F258" i="32"/>
  <c r="F259" i="32"/>
  <c r="F253" i="32"/>
  <c r="D251" i="32"/>
  <c r="F254" i="32"/>
  <c r="D252" i="32"/>
  <c r="D254" i="32"/>
  <c r="F250" i="32"/>
  <c r="F252" i="32"/>
  <c r="D261" i="32"/>
  <c r="D262" i="32"/>
  <c r="E246" i="32"/>
  <c r="D259" i="32"/>
  <c r="F255" i="32"/>
  <c r="F260" i="32"/>
  <c r="F244" i="32"/>
  <c r="F262" i="32"/>
  <c r="E255" i="32"/>
  <c r="E258" i="32"/>
  <c r="E262" i="32"/>
  <c r="E259" i="32"/>
  <c r="D236" i="32"/>
  <c r="F227" i="32"/>
  <c r="D229" i="32"/>
  <c r="D227" i="32"/>
  <c r="D247" i="32"/>
  <c r="E232" i="32"/>
  <c r="F233" i="32"/>
  <c r="D235" i="32"/>
  <c r="F231" i="32"/>
  <c r="D233" i="32"/>
  <c r="D230" i="32"/>
  <c r="D224" i="32"/>
  <c r="D222" i="32"/>
  <c r="F220" i="32"/>
  <c r="D232" i="26"/>
  <c r="D227" i="26"/>
  <c r="D236" i="26"/>
  <c r="E228" i="26"/>
  <c r="D231" i="26"/>
  <c r="E230" i="26"/>
  <c r="E231" i="23"/>
  <c r="E237" i="23"/>
  <c r="F228" i="23"/>
  <c r="D232" i="23"/>
  <c r="E232" i="23"/>
  <c r="D219" i="23"/>
  <c r="E229" i="23"/>
  <c r="E236" i="23"/>
  <c r="E235" i="23"/>
  <c r="D234" i="23"/>
  <c r="G233" i="23"/>
  <c r="E228" i="23"/>
  <c r="D230" i="23"/>
  <c r="E225" i="23"/>
  <c r="E230" i="23"/>
  <c r="D237" i="23"/>
  <c r="E222" i="23"/>
  <c r="E226" i="23"/>
  <c r="E234" i="23"/>
  <c r="E259" i="26"/>
  <c r="E256" i="26"/>
  <c r="D259" i="26"/>
  <c r="E249" i="26"/>
  <c r="E245" i="25"/>
  <c r="E247" i="25"/>
  <c r="D254" i="25"/>
  <c r="D262" i="25"/>
  <c r="E254" i="25"/>
  <c r="E249" i="25"/>
  <c r="E250" i="25"/>
  <c r="E253" i="25"/>
  <c r="E257" i="25"/>
  <c r="D248" i="25"/>
  <c r="D257" i="25"/>
  <c r="E260" i="25"/>
  <c r="E244" i="25"/>
  <c r="E261" i="25"/>
  <c r="E257" i="23"/>
  <c r="E255" i="23"/>
  <c r="E249" i="23"/>
  <c r="E248" i="23"/>
  <c r="G254" i="23"/>
  <c r="E261" i="23"/>
  <c r="E254" i="23"/>
  <c r="E259" i="23"/>
  <c r="E250" i="23"/>
  <c r="D259" i="23"/>
  <c r="E251" i="23"/>
  <c r="E260" i="23"/>
  <c r="F259" i="23"/>
  <c r="G243" i="23"/>
  <c r="AI23" i="49"/>
  <c r="G258" i="23"/>
  <c r="E256" i="23"/>
  <c r="E262" i="23"/>
  <c r="E253" i="23"/>
  <c r="E225" i="24"/>
  <c r="E237" i="24"/>
  <c r="E229" i="24"/>
  <c r="E223" i="24"/>
  <c r="E230" i="24"/>
  <c r="E220" i="24"/>
  <c r="F224" i="24"/>
  <c r="E253" i="24"/>
  <c r="E252" i="24"/>
  <c r="E262" i="24"/>
  <c r="E257" i="24"/>
  <c r="E258" i="24"/>
  <c r="E246" i="24"/>
  <c r="E250" i="24"/>
  <c r="H86" i="23"/>
  <c r="H18" i="25"/>
  <c r="H10" i="44"/>
  <c r="H187" i="44" s="1"/>
  <c r="H9" i="44"/>
  <c r="H139" i="44"/>
  <c r="H7" i="44"/>
  <c r="E220" i="26"/>
  <c r="C229" i="62"/>
  <c r="C231" i="62"/>
  <c r="E237" i="62"/>
  <c r="C228" i="62"/>
  <c r="C219" i="62"/>
  <c r="C232" i="62"/>
  <c r="D236" i="62"/>
  <c r="E222" i="62"/>
  <c r="D225" i="62"/>
  <c r="C227" i="62"/>
  <c r="C236" i="62"/>
  <c r="D231" i="62"/>
  <c r="E225" i="62"/>
  <c r="G230" i="62"/>
  <c r="G219" i="62"/>
  <c r="G236" i="62"/>
  <c r="D228" i="62"/>
  <c r="C230" i="62"/>
  <c r="C233" i="62"/>
  <c r="G218" i="62"/>
  <c r="AB22" i="49"/>
  <c r="E229" i="62"/>
  <c r="C220" i="62"/>
  <c r="E227" i="62"/>
  <c r="E233" i="62"/>
  <c r="G229" i="62"/>
  <c r="G220" i="62"/>
  <c r="E230" i="62"/>
  <c r="C221" i="62"/>
  <c r="C235" i="62"/>
  <c r="E231" i="62"/>
  <c r="F227" i="62"/>
  <c r="G237" i="62"/>
  <c r="C222" i="62"/>
  <c r="E221" i="62"/>
  <c r="E223" i="62"/>
  <c r="G222" i="62"/>
  <c r="E235" i="62"/>
  <c r="C226" i="62"/>
  <c r="C223" i="62"/>
  <c r="C237" i="62"/>
  <c r="G226" i="62"/>
  <c r="E234" i="62"/>
  <c r="G221" i="62"/>
  <c r="F230" i="62"/>
  <c r="D234" i="62"/>
  <c r="C224" i="62"/>
  <c r="D237" i="62"/>
  <c r="G223" i="62"/>
  <c r="E228" i="62"/>
  <c r="C234" i="62"/>
  <c r="G249" i="62"/>
  <c r="D259" i="62"/>
  <c r="H138" i="62"/>
  <c r="C251" i="62"/>
  <c r="C253" i="62"/>
  <c r="G254" i="62"/>
  <c r="H18" i="62"/>
  <c r="E257" i="62"/>
  <c r="D262" i="62"/>
  <c r="C249" i="62"/>
  <c r="C250" i="62"/>
  <c r="G246" i="62"/>
  <c r="F250" i="62"/>
  <c r="C248" i="62"/>
  <c r="G255" i="62"/>
  <c r="E250" i="62"/>
  <c r="C247" i="62"/>
  <c r="C259" i="62"/>
  <c r="G261" i="62"/>
  <c r="G247" i="62"/>
  <c r="G256" i="62"/>
  <c r="E256" i="62"/>
  <c r="C260" i="62"/>
  <c r="C246" i="62"/>
  <c r="E260" i="62"/>
  <c r="G251" i="62"/>
  <c r="E261" i="62"/>
  <c r="G245" i="62"/>
  <c r="E254" i="62"/>
  <c r="D253" i="62"/>
  <c r="E258" i="62"/>
  <c r="E252" i="62"/>
  <c r="C245" i="62"/>
  <c r="G260" i="62"/>
  <c r="E253" i="62"/>
  <c r="C255" i="62"/>
  <c r="G252" i="62"/>
  <c r="E255" i="62"/>
  <c r="D258" i="62"/>
  <c r="D255" i="62"/>
  <c r="D250" i="62"/>
  <c r="E259" i="62"/>
  <c r="D260" i="62"/>
  <c r="D256" i="62"/>
  <c r="C261" i="62"/>
  <c r="C252" i="62"/>
  <c r="D261" i="62"/>
  <c r="C257" i="62"/>
  <c r="D232" i="21"/>
  <c r="G224" i="21"/>
  <c r="E237" i="21"/>
  <c r="E229" i="21"/>
  <c r="E234" i="21"/>
  <c r="G236" i="21"/>
  <c r="E226" i="21"/>
  <c r="E233" i="21"/>
  <c r="E230" i="21"/>
  <c r="D227" i="21"/>
  <c r="D231" i="21"/>
  <c r="E220" i="21"/>
  <c r="G222" i="21"/>
  <c r="E223" i="21"/>
  <c r="E236" i="21"/>
  <c r="G218" i="21"/>
  <c r="AB20" i="49"/>
  <c r="E232" i="21"/>
  <c r="E227" i="21"/>
  <c r="G235" i="21"/>
  <c r="D233" i="21"/>
  <c r="E222" i="21"/>
  <c r="G219" i="21"/>
  <c r="E228" i="21"/>
  <c r="E224" i="21"/>
  <c r="E225" i="21"/>
  <c r="D226" i="21"/>
  <c r="E221" i="21"/>
  <c r="E235" i="21"/>
  <c r="G220" i="21"/>
  <c r="D235" i="21"/>
  <c r="E231" i="21"/>
  <c r="G226" i="21"/>
  <c r="G252" i="22"/>
  <c r="G260" i="22"/>
  <c r="E253" i="22"/>
  <c r="G243" i="22"/>
  <c r="AI21" i="49"/>
  <c r="E254" i="22"/>
  <c r="G251" i="22"/>
  <c r="E262" i="22"/>
  <c r="G244" i="22"/>
  <c r="G258" i="22"/>
  <c r="E261" i="22"/>
  <c r="G255" i="22"/>
  <c r="G249" i="22"/>
  <c r="F260" i="22"/>
  <c r="G248" i="22"/>
  <c r="G254" i="22"/>
  <c r="G262" i="22"/>
  <c r="G245" i="22"/>
  <c r="G246" i="22"/>
  <c r="G261" i="22"/>
  <c r="G247" i="22"/>
  <c r="E262" i="21"/>
  <c r="G254" i="21"/>
  <c r="G245" i="21"/>
  <c r="D254" i="21"/>
  <c r="E251" i="21"/>
  <c r="E258" i="21"/>
  <c r="G251" i="21"/>
  <c r="E245" i="21"/>
  <c r="F252" i="21"/>
  <c r="G253" i="21"/>
  <c r="E250" i="21"/>
  <c r="D250" i="21"/>
  <c r="F254" i="21"/>
  <c r="E248" i="21"/>
  <c r="E261" i="21"/>
  <c r="D253" i="21"/>
  <c r="G246" i="21"/>
  <c r="E257" i="21"/>
  <c r="G244" i="21"/>
  <c r="D249" i="21"/>
  <c r="E259" i="21"/>
  <c r="G261" i="21"/>
  <c r="E252" i="21"/>
  <c r="E260" i="21"/>
  <c r="E247" i="21"/>
  <c r="E254" i="21"/>
  <c r="E249" i="21"/>
  <c r="D248" i="21"/>
  <c r="D260" i="21"/>
  <c r="E256" i="21"/>
  <c r="E255" i="21"/>
  <c r="G260" i="21"/>
  <c r="D257" i="21"/>
  <c r="G248" i="21"/>
  <c r="E246" i="21"/>
  <c r="G250" i="21"/>
  <c r="E253" i="21"/>
  <c r="G247" i="21"/>
  <c r="H86" i="21"/>
  <c r="E257" i="22"/>
  <c r="H18" i="21"/>
  <c r="G250" i="22"/>
  <c r="L39" i="56"/>
  <c r="E258" i="57"/>
  <c r="F251" i="57"/>
  <c r="F256" i="57"/>
  <c r="D248" i="57"/>
  <c r="G245" i="57"/>
  <c r="G262" i="57"/>
  <c r="G249" i="57"/>
  <c r="E243" i="57"/>
  <c r="AG19" i="49"/>
  <c r="F257" i="57"/>
  <c r="F259" i="57"/>
  <c r="G247" i="57"/>
  <c r="F248" i="57"/>
  <c r="F255" i="57"/>
  <c r="D259" i="57"/>
  <c r="G244" i="57"/>
  <c r="F253" i="57"/>
  <c r="F250" i="57"/>
  <c r="G246" i="57"/>
  <c r="E253" i="57"/>
  <c r="G252" i="57"/>
  <c r="F246" i="57"/>
  <c r="F254" i="57"/>
  <c r="G258" i="57"/>
  <c r="G260" i="57"/>
  <c r="D254" i="57"/>
  <c r="F260" i="57"/>
  <c r="E260" i="57"/>
  <c r="G248" i="57"/>
  <c r="E254" i="57"/>
  <c r="G243" i="57"/>
  <c r="AI19" i="49"/>
  <c r="G251" i="57"/>
  <c r="G255" i="57"/>
  <c r="F229" i="57"/>
  <c r="G220" i="57"/>
  <c r="G236" i="57"/>
  <c r="G229" i="57"/>
  <c r="F234" i="57"/>
  <c r="D225" i="57"/>
  <c r="G222" i="57"/>
  <c r="G224" i="57"/>
  <c r="D232" i="57"/>
  <c r="F225" i="57"/>
  <c r="G218" i="57"/>
  <c r="AB19" i="49"/>
  <c r="E222" i="57"/>
  <c r="F232" i="57"/>
  <c r="E221" i="57"/>
  <c r="F223" i="57"/>
  <c r="G219" i="57"/>
  <c r="G221" i="57"/>
  <c r="F230" i="57"/>
  <c r="E229" i="57"/>
  <c r="G226" i="57"/>
  <c r="F236" i="57"/>
  <c r="F228" i="57"/>
  <c r="G235" i="57"/>
  <c r="E228" i="57"/>
  <c r="G230" i="57"/>
  <c r="F221" i="57"/>
  <c r="G237" i="57"/>
  <c r="D227" i="57"/>
  <c r="G233" i="57"/>
  <c r="F231" i="57"/>
  <c r="H86" i="20"/>
  <c r="H18" i="20"/>
  <c r="C252" i="20"/>
  <c r="C254" i="20"/>
  <c r="D256" i="20"/>
  <c r="E248" i="20"/>
  <c r="E252" i="20"/>
  <c r="E262" i="20"/>
  <c r="E253" i="20"/>
  <c r="D248" i="20"/>
  <c r="E246" i="20"/>
  <c r="E251" i="20"/>
  <c r="E259" i="20"/>
  <c r="D262" i="20"/>
  <c r="E256" i="20"/>
  <c r="C246" i="20"/>
  <c r="C249" i="20"/>
  <c r="D249" i="20"/>
  <c r="D254" i="20"/>
  <c r="D255" i="20"/>
  <c r="D261" i="20"/>
  <c r="D251" i="20"/>
  <c r="E261" i="20"/>
  <c r="E260" i="20"/>
  <c r="D245" i="20"/>
  <c r="D252" i="20"/>
  <c r="D258" i="20"/>
  <c r="D260" i="20"/>
  <c r="E247" i="20"/>
  <c r="E258" i="20"/>
  <c r="C258" i="20"/>
  <c r="D257" i="20"/>
  <c r="E257" i="20"/>
  <c r="D251" i="18"/>
  <c r="F243" i="18"/>
  <c r="AH16" i="49"/>
  <c r="D258" i="18"/>
  <c r="D260" i="18"/>
  <c r="E257" i="18"/>
  <c r="F244" i="18"/>
  <c r="E258" i="18"/>
  <c r="D257" i="18"/>
  <c r="F262" i="18"/>
  <c r="E252" i="18"/>
  <c r="D256" i="18"/>
  <c r="D262" i="18"/>
  <c r="E256" i="18"/>
  <c r="E224" i="15"/>
  <c r="E237" i="12"/>
  <c r="E231" i="12"/>
  <c r="H18" i="15"/>
  <c r="H86" i="15"/>
  <c r="H138" i="15"/>
  <c r="E243" i="15"/>
  <c r="E253" i="15"/>
  <c r="E260" i="12"/>
  <c r="E249" i="12"/>
  <c r="E251" i="12"/>
  <c r="E256" i="12"/>
  <c r="E258" i="10"/>
  <c r="F262" i="10"/>
  <c r="E259" i="18"/>
  <c r="E229" i="12"/>
  <c r="H86" i="16"/>
  <c r="H18" i="16"/>
  <c r="C261" i="20"/>
  <c r="E260" i="10"/>
  <c r="D250" i="18"/>
  <c r="E228" i="12"/>
  <c r="H8" i="44"/>
  <c r="H86" i="10"/>
  <c r="E257" i="12"/>
  <c r="F227" i="14"/>
  <c r="F231" i="14"/>
  <c r="F236" i="14"/>
  <c r="F221" i="14"/>
  <c r="F219" i="14"/>
  <c r="F220" i="14"/>
  <c r="F224" i="14"/>
  <c r="F226" i="14"/>
  <c r="F237" i="14"/>
  <c r="F223" i="14"/>
  <c r="F232" i="14"/>
  <c r="G228" i="14"/>
  <c r="D259" i="18"/>
  <c r="E230" i="12"/>
  <c r="E219" i="6"/>
  <c r="E221" i="6"/>
  <c r="E233" i="6"/>
  <c r="D223" i="6"/>
  <c r="D237" i="6"/>
  <c r="E232" i="6"/>
  <c r="F224" i="6"/>
  <c r="F237" i="6"/>
  <c r="F236" i="6"/>
  <c r="D232" i="6"/>
  <c r="D230" i="6"/>
  <c r="D236" i="6"/>
  <c r="E227" i="6"/>
  <c r="E222" i="6"/>
  <c r="E224" i="6"/>
  <c r="E226" i="6"/>
  <c r="D227" i="6"/>
  <c r="D231" i="6"/>
  <c r="D233" i="6"/>
  <c r="E231" i="6"/>
  <c r="F220" i="6"/>
  <c r="F227" i="6"/>
  <c r="D219" i="6"/>
  <c r="D229" i="6"/>
  <c r="F250" i="20"/>
  <c r="E250" i="20"/>
  <c r="H240" i="14"/>
  <c r="H18" i="14"/>
  <c r="D259" i="20"/>
  <c r="E245" i="20"/>
  <c r="D255" i="18"/>
  <c r="G231" i="9"/>
  <c r="G230" i="9"/>
  <c r="E237" i="9"/>
  <c r="E233" i="9"/>
  <c r="G232" i="9"/>
  <c r="F226" i="9"/>
  <c r="F237" i="9"/>
  <c r="G234" i="9"/>
  <c r="G219" i="9"/>
  <c r="E250" i="18"/>
  <c r="D250" i="20"/>
  <c r="E259" i="12"/>
  <c r="E254" i="20"/>
  <c r="E236" i="12"/>
  <c r="C231" i="20"/>
  <c r="C220" i="20"/>
  <c r="C227" i="20"/>
  <c r="C229" i="20"/>
  <c r="D231" i="20"/>
  <c r="E227" i="20"/>
  <c r="C226" i="20"/>
  <c r="D237" i="20"/>
  <c r="E231" i="20"/>
  <c r="C224" i="20"/>
  <c r="D224" i="20"/>
  <c r="D229" i="20"/>
  <c r="D230" i="20"/>
  <c r="D236" i="20"/>
  <c r="E234" i="20"/>
  <c r="D226" i="20"/>
  <c r="E236" i="20"/>
  <c r="C232" i="20"/>
  <c r="D220" i="20"/>
  <c r="D227" i="20"/>
  <c r="D233" i="20"/>
  <c r="D235" i="20"/>
  <c r="C230" i="20"/>
  <c r="D222" i="20"/>
  <c r="F220" i="20"/>
  <c r="E233" i="20"/>
  <c r="D236" i="18"/>
  <c r="D227" i="18"/>
  <c r="D233" i="18"/>
  <c r="D235" i="18"/>
  <c r="E233" i="18"/>
  <c r="F222" i="18"/>
  <c r="F237" i="18"/>
  <c r="E223" i="18"/>
  <c r="E227" i="18"/>
  <c r="G256" i="9"/>
  <c r="G259" i="9"/>
  <c r="G250" i="9"/>
  <c r="E255" i="20"/>
  <c r="E261" i="18"/>
  <c r="C247" i="20"/>
  <c r="H190" i="15"/>
  <c r="F231" i="15"/>
  <c r="E221" i="20"/>
  <c r="D224" i="18"/>
  <c r="F218" i="14"/>
  <c r="AA12" i="49"/>
  <c r="E248" i="12"/>
  <c r="E262" i="18"/>
  <c r="H45" i="44"/>
  <c r="G225" i="23"/>
  <c r="G253" i="23"/>
  <c r="G257" i="23"/>
  <c r="G52" i="34"/>
  <c r="G309" i="34"/>
  <c r="G359" i="34" s="1"/>
  <c r="H48" i="34"/>
  <c r="G225" i="21"/>
  <c r="G257" i="21"/>
  <c r="G228" i="21"/>
  <c r="G259" i="21"/>
  <c r="G234" i="21"/>
  <c r="G256" i="21"/>
  <c r="G231" i="21"/>
  <c r="G232" i="21"/>
  <c r="G257" i="62"/>
  <c r="G228" i="62"/>
  <c r="G231" i="62"/>
  <c r="G259" i="62"/>
  <c r="G250" i="62"/>
  <c r="G234" i="62"/>
  <c r="G225" i="62"/>
  <c r="G232" i="62"/>
  <c r="G234" i="14"/>
  <c r="G225" i="14"/>
  <c r="G231" i="14"/>
  <c r="G232" i="14"/>
  <c r="G119" i="46"/>
  <c r="H48" i="10"/>
  <c r="G250" i="57"/>
  <c r="G225" i="57"/>
  <c r="G256" i="57"/>
  <c r="G231" i="57"/>
  <c r="G257" i="57"/>
  <c r="G232" i="57"/>
  <c r="G253" i="57"/>
  <c r="G259" i="57"/>
  <c r="G234" i="57"/>
  <c r="G250" i="40"/>
  <c r="G256" i="40"/>
  <c r="G231" i="40"/>
  <c r="G257" i="40"/>
  <c r="G232" i="40"/>
  <c r="G225" i="40"/>
  <c r="G253" i="40"/>
  <c r="G259" i="40"/>
  <c r="G52" i="26"/>
  <c r="H48" i="26"/>
  <c r="G309" i="26"/>
  <c r="G359" i="26"/>
  <c r="G250" i="23"/>
  <c r="G257" i="37"/>
  <c r="G231" i="37"/>
  <c r="G253" i="37"/>
  <c r="G259" i="37"/>
  <c r="G250" i="37"/>
  <c r="G228" i="37"/>
  <c r="G234" i="37"/>
  <c r="G225" i="37"/>
  <c r="G232" i="37"/>
  <c r="H39" i="36"/>
  <c r="G52" i="36"/>
  <c r="G300" i="25"/>
  <c r="G350" i="25" s="1"/>
  <c r="G52" i="25"/>
  <c r="H39" i="25"/>
  <c r="G52" i="15"/>
  <c r="G110" i="46"/>
  <c r="H39" i="15"/>
  <c r="G300" i="15"/>
  <c r="G350" i="15"/>
  <c r="F52" i="16"/>
  <c r="F113" i="46"/>
  <c r="G184" i="57"/>
  <c r="G257" i="22"/>
  <c r="G231" i="16"/>
  <c r="G178" i="31"/>
  <c r="H42" i="16"/>
  <c r="G178" i="16"/>
  <c r="G178" i="6"/>
  <c r="G52" i="24"/>
  <c r="F245" i="27"/>
  <c r="F220" i="27"/>
  <c r="F247" i="27"/>
  <c r="F222" i="27"/>
  <c r="F244" i="27"/>
  <c r="F224" i="27"/>
  <c r="F219" i="27"/>
  <c r="F243" i="27"/>
  <c r="F251" i="27"/>
  <c r="F257" i="27"/>
  <c r="F261" i="27"/>
  <c r="F246" i="27"/>
  <c r="F226" i="27"/>
  <c r="F221" i="27"/>
  <c r="F218" i="27"/>
  <c r="F248" i="27"/>
  <c r="F223" i="27"/>
  <c r="F256" i="27"/>
  <c r="F249" i="27"/>
  <c r="F231" i="27"/>
  <c r="F252" i="27"/>
  <c r="F258" i="27"/>
  <c r="F262" i="27"/>
  <c r="F227" i="27"/>
  <c r="F233" i="27"/>
  <c r="F237" i="27"/>
  <c r="G232" i="28"/>
  <c r="G256" i="16"/>
  <c r="G52" i="39"/>
  <c r="H48" i="39"/>
  <c r="G52" i="35"/>
  <c r="G52" i="59"/>
  <c r="G52" i="12"/>
  <c r="H39" i="12"/>
  <c r="G184" i="11"/>
  <c r="G228" i="27"/>
  <c r="G259" i="27"/>
  <c r="G256" i="27"/>
  <c r="G234" i="27"/>
  <c r="G231" i="27"/>
  <c r="G250" i="27"/>
  <c r="G52" i="6"/>
  <c r="G225" i="22"/>
  <c r="G52" i="11"/>
  <c r="G253" i="22"/>
  <c r="G113" i="46"/>
  <c r="G89" i="46"/>
  <c r="F220" i="38"/>
  <c r="F247" i="38"/>
  <c r="F224" i="38"/>
  <c r="F219" i="38"/>
  <c r="F251" i="38"/>
  <c r="F261" i="38"/>
  <c r="F256" i="38"/>
  <c r="F221" i="38"/>
  <c r="F258" i="38"/>
  <c r="F262" i="38"/>
  <c r="F233" i="38"/>
  <c r="F248" i="38"/>
  <c r="F249" i="22"/>
  <c r="F244" i="22"/>
  <c r="F224" i="22"/>
  <c r="F246" i="22"/>
  <c r="F256" i="22"/>
  <c r="F221" i="22"/>
  <c r="G257" i="28"/>
  <c r="G250" i="28"/>
  <c r="G228" i="22"/>
  <c r="G259" i="22"/>
  <c r="G256" i="22"/>
  <c r="G234" i="22"/>
  <c r="G231" i="22"/>
  <c r="G52" i="31"/>
  <c r="H39" i="31"/>
  <c r="H39" i="57"/>
  <c r="G228" i="30"/>
  <c r="G259" i="30"/>
  <c r="G250" i="30"/>
  <c r="G257" i="30"/>
  <c r="G234" i="30"/>
  <c r="G52" i="20"/>
  <c r="H81" i="24"/>
  <c r="H138" i="24"/>
  <c r="G232" i="33"/>
  <c r="G231" i="28"/>
  <c r="G253" i="16"/>
  <c r="G257" i="16"/>
  <c r="G250" i="16"/>
  <c r="G225" i="9"/>
  <c r="G253" i="9"/>
  <c r="G257" i="9"/>
  <c r="G256" i="29"/>
  <c r="G256" i="19"/>
  <c r="G250" i="19"/>
  <c r="G231" i="19"/>
  <c r="G228" i="19"/>
  <c r="G256" i="28"/>
  <c r="G52" i="32"/>
  <c r="F226" i="38"/>
  <c r="F243" i="59"/>
  <c r="F251" i="59"/>
  <c r="F246" i="59"/>
  <c r="F223" i="59"/>
  <c r="G52" i="10"/>
  <c r="F243" i="37"/>
  <c r="F219" i="37"/>
  <c r="F218" i="37"/>
  <c r="F221" i="37"/>
  <c r="F248" i="37"/>
  <c r="F223" i="37"/>
  <c r="F245" i="37"/>
  <c r="F243" i="32"/>
  <c r="F219" i="32"/>
  <c r="F218" i="32"/>
  <c r="F246" i="32"/>
  <c r="F221" i="32"/>
  <c r="F248" i="32"/>
  <c r="F223" i="32"/>
  <c r="F245" i="32"/>
  <c r="F218" i="26"/>
  <c r="F243" i="21"/>
  <c r="F219" i="21"/>
  <c r="F221" i="21"/>
  <c r="F245" i="21"/>
  <c r="F247" i="37"/>
  <c r="F219" i="39"/>
  <c r="F221" i="39"/>
  <c r="F223" i="39"/>
  <c r="F219" i="62"/>
  <c r="F223" i="62"/>
  <c r="F246" i="18"/>
  <c r="F221" i="18"/>
  <c r="F245" i="18"/>
  <c r="F218" i="18"/>
  <c r="H42" i="59"/>
  <c r="H42" i="27"/>
  <c r="H42" i="22"/>
  <c r="F237" i="34"/>
  <c r="F237" i="31"/>
  <c r="F237" i="23"/>
  <c r="F237" i="57"/>
  <c r="F237" i="15"/>
  <c r="F233" i="40"/>
  <c r="F233" i="31"/>
  <c r="F233" i="57"/>
  <c r="F227" i="34"/>
  <c r="F227" i="31"/>
  <c r="F227" i="25"/>
  <c r="F227" i="57"/>
  <c r="F224" i="32"/>
  <c r="F223" i="40"/>
  <c r="F218" i="41"/>
  <c r="F219" i="35"/>
  <c r="F246" i="35"/>
  <c r="F221" i="35"/>
  <c r="F248" i="35"/>
  <c r="F243" i="35"/>
  <c r="F223" i="35"/>
  <c r="F218" i="35"/>
  <c r="F245" i="35"/>
  <c r="F218" i="30"/>
  <c r="F246" i="24"/>
  <c r="F262" i="34"/>
  <c r="F262" i="31"/>
  <c r="F262" i="57"/>
  <c r="F236" i="37"/>
  <c r="F236" i="32"/>
  <c r="F236" i="28"/>
  <c r="F236" i="21"/>
  <c r="F236" i="11"/>
  <c r="F258" i="34"/>
  <c r="F258" i="31"/>
  <c r="F258" i="23"/>
  <c r="F258" i="57"/>
  <c r="F232" i="39"/>
  <c r="F232" i="37"/>
  <c r="F232" i="32"/>
  <c r="F232" i="21"/>
  <c r="F232" i="18"/>
  <c r="F232" i="11"/>
  <c r="F232" i="9"/>
  <c r="F252" i="36"/>
  <c r="F252" i="34"/>
  <c r="F252" i="31"/>
  <c r="F252" i="57"/>
  <c r="F252" i="15"/>
  <c r="F226" i="39"/>
  <c r="F226" i="37"/>
  <c r="F226" i="32"/>
  <c r="F251" i="21"/>
  <c r="F249" i="32"/>
  <c r="F249" i="62"/>
  <c r="F247" i="33"/>
  <c r="F220" i="11"/>
  <c r="F244" i="10"/>
  <c r="F226" i="10"/>
  <c r="F261" i="37"/>
  <c r="F261" i="32"/>
  <c r="F261" i="62"/>
  <c r="F261" i="21"/>
  <c r="F261" i="11"/>
  <c r="F261" i="9"/>
  <c r="F257" i="37"/>
  <c r="F257" i="32"/>
  <c r="F257" i="62"/>
  <c r="F257" i="21"/>
  <c r="F257" i="18"/>
  <c r="F231" i="34"/>
  <c r="F231" i="23"/>
  <c r="F251" i="33"/>
  <c r="F251" i="32"/>
  <c r="F251" i="62"/>
  <c r="F222" i="39"/>
  <c r="F220" i="37"/>
  <c r="F220" i="21"/>
  <c r="F223" i="34"/>
  <c r="F220" i="15"/>
  <c r="F247" i="15"/>
  <c r="F222" i="15"/>
  <c r="F243" i="15"/>
  <c r="F249" i="15"/>
  <c r="F218" i="40"/>
  <c r="F221" i="34"/>
  <c r="F224" i="36"/>
  <c r="F219" i="36"/>
  <c r="F245" i="31"/>
  <c r="F220" i="31"/>
  <c r="F243" i="31"/>
  <c r="F247" i="31"/>
  <c r="F218" i="31"/>
  <c r="F222" i="31"/>
  <c r="F244" i="31"/>
  <c r="F224" i="31"/>
  <c r="F219" i="31"/>
  <c r="F224" i="25"/>
  <c r="F219" i="25"/>
  <c r="F245" i="57"/>
  <c r="F220" i="57"/>
  <c r="F243" i="57"/>
  <c r="F247" i="57"/>
  <c r="F218" i="57"/>
  <c r="F222" i="57"/>
  <c r="F249" i="57"/>
  <c r="F244" i="57"/>
  <c r="F224" i="57"/>
  <c r="F226" i="57"/>
  <c r="F219" i="57"/>
  <c r="F246" i="37"/>
  <c r="F246" i="31"/>
  <c r="F52" i="17"/>
  <c r="F243" i="11"/>
  <c r="F219" i="11"/>
  <c r="F218" i="11"/>
  <c r="F246" i="11"/>
  <c r="F221" i="11"/>
  <c r="F248" i="11"/>
  <c r="F223" i="11"/>
  <c r="F245" i="11"/>
  <c r="F247" i="40"/>
  <c r="F222" i="40"/>
  <c r="F245" i="34"/>
  <c r="F220" i="34"/>
  <c r="F247" i="34"/>
  <c r="F222" i="34"/>
  <c r="F224" i="34"/>
  <c r="F219" i="34"/>
  <c r="F245" i="23"/>
  <c r="F220" i="23"/>
  <c r="F247" i="23"/>
  <c r="F222" i="23"/>
  <c r="F243" i="23"/>
  <c r="F257" i="34"/>
  <c r="F257" i="29"/>
  <c r="F257" i="23"/>
  <c r="F249" i="34"/>
  <c r="F222" i="32"/>
  <c r="F246" i="23"/>
  <c r="F221" i="9"/>
  <c r="F248" i="9"/>
  <c r="F223" i="9"/>
  <c r="F243" i="9"/>
  <c r="F218" i="9"/>
  <c r="E219" i="39"/>
  <c r="E220" i="39"/>
  <c r="E221" i="39"/>
  <c r="E224" i="39"/>
  <c r="E226" i="39"/>
  <c r="E232" i="39"/>
  <c r="E222" i="39"/>
  <c r="E218" i="39"/>
  <c r="E246" i="34"/>
  <c r="E243" i="29"/>
  <c r="E223" i="29"/>
  <c r="E245" i="29"/>
  <c r="E218" i="29"/>
  <c r="E247" i="29"/>
  <c r="E252" i="29"/>
  <c r="E258" i="29"/>
  <c r="E227" i="29"/>
  <c r="E233" i="29"/>
  <c r="E218" i="11"/>
  <c r="E244" i="11"/>
  <c r="E219" i="11"/>
  <c r="E221" i="11"/>
  <c r="E243" i="11"/>
  <c r="E249" i="11"/>
  <c r="E251" i="11"/>
  <c r="E224" i="11"/>
  <c r="E226" i="11"/>
  <c r="E232" i="11"/>
  <c r="E236" i="11"/>
  <c r="E245" i="11"/>
  <c r="E248" i="11"/>
  <c r="E220" i="11"/>
  <c r="E222" i="11"/>
  <c r="E244" i="33"/>
  <c r="E219" i="33"/>
  <c r="E243" i="33"/>
  <c r="E218" i="33"/>
  <c r="E223" i="33"/>
  <c r="E249" i="33"/>
  <c r="E251" i="33"/>
  <c r="E245" i="33"/>
  <c r="E224" i="33"/>
  <c r="E226" i="33"/>
  <c r="E232" i="33"/>
  <c r="E220" i="33"/>
  <c r="E246" i="33"/>
  <c r="E221" i="33"/>
  <c r="E222" i="33"/>
  <c r="E219" i="17"/>
  <c r="E243" i="17"/>
  <c r="E223" i="17"/>
  <c r="E218" i="17"/>
  <c r="E245" i="17"/>
  <c r="E220" i="17"/>
  <c r="E244" i="17"/>
  <c r="E247" i="17"/>
  <c r="E224" i="17"/>
  <c r="E221" i="17"/>
  <c r="E252" i="17"/>
  <c r="E258" i="17"/>
  <c r="E227" i="17"/>
  <c r="E233" i="17"/>
  <c r="E243" i="38"/>
  <c r="E244" i="38"/>
  <c r="F52" i="12"/>
  <c r="E261" i="12"/>
  <c r="E257" i="11"/>
  <c r="E231" i="39"/>
  <c r="E231" i="17"/>
  <c r="E226" i="40"/>
  <c r="E247" i="24"/>
  <c r="E247" i="22"/>
  <c r="E243" i="23"/>
  <c r="E223" i="23"/>
  <c r="E245" i="23"/>
  <c r="E224" i="23"/>
  <c r="E244" i="23"/>
  <c r="E219" i="23"/>
  <c r="E252" i="23"/>
  <c r="E258" i="23"/>
  <c r="E218" i="23"/>
  <c r="E227" i="23"/>
  <c r="E233" i="23"/>
  <c r="E247" i="23"/>
  <c r="E246" i="23"/>
  <c r="E220" i="23"/>
  <c r="E221" i="23"/>
  <c r="E237" i="39"/>
  <c r="E237" i="18"/>
  <c r="E231" i="24"/>
  <c r="E256" i="17"/>
  <c r="E226" i="17"/>
  <c r="E249" i="22"/>
  <c r="E248" i="17"/>
  <c r="E247" i="33"/>
  <c r="E243" i="59"/>
  <c r="E223" i="59"/>
  <c r="E218" i="59"/>
  <c r="E245" i="59"/>
  <c r="E220" i="59"/>
  <c r="E246" i="59"/>
  <c r="E247" i="59"/>
  <c r="E252" i="59"/>
  <c r="E258" i="59"/>
  <c r="E227" i="59"/>
  <c r="E233" i="59"/>
  <c r="E244" i="59"/>
  <c r="E219" i="59"/>
  <c r="E244" i="28"/>
  <c r="E219" i="28"/>
  <c r="E245" i="28"/>
  <c r="E221" i="28"/>
  <c r="E247" i="28"/>
  <c r="E220" i="28"/>
  <c r="E248" i="28"/>
  <c r="E249" i="28"/>
  <c r="E251" i="28"/>
  <c r="E223" i="28"/>
  <c r="E224" i="28"/>
  <c r="E226" i="28"/>
  <c r="E232" i="28"/>
  <c r="E243" i="28"/>
  <c r="E218" i="28"/>
  <c r="E236" i="17"/>
  <c r="E233" i="33"/>
  <c r="E232" i="34"/>
  <c r="E232" i="22"/>
  <c r="E231" i="34"/>
  <c r="E256" i="24"/>
  <c r="E227" i="39"/>
  <c r="E251" i="17"/>
  <c r="E249" i="17"/>
  <c r="E247" i="11"/>
  <c r="E246" i="17"/>
  <c r="E244" i="62"/>
  <c r="E219" i="62"/>
  <c r="E243" i="62"/>
  <c r="E218" i="62"/>
  <c r="E246" i="62"/>
  <c r="E247" i="62"/>
  <c r="E245" i="62"/>
  <c r="E249" i="62"/>
  <c r="E251" i="62"/>
  <c r="E220" i="62"/>
  <c r="E224" i="62"/>
  <c r="E226" i="62"/>
  <c r="E232" i="62"/>
  <c r="E236" i="62"/>
  <c r="E248" i="62"/>
  <c r="F52" i="19"/>
  <c r="E236" i="39"/>
  <c r="E236" i="33"/>
  <c r="E261" i="24"/>
  <c r="E261" i="17"/>
  <c r="E258" i="33"/>
  <c r="E257" i="34"/>
  <c r="E231" i="11"/>
  <c r="E256" i="9"/>
  <c r="E227" i="11"/>
  <c r="E243" i="27"/>
  <c r="E223" i="27"/>
  <c r="E218" i="27"/>
  <c r="E245" i="27"/>
  <c r="E247" i="27"/>
  <c r="E252" i="27"/>
  <c r="E258" i="27"/>
  <c r="E220" i="27"/>
  <c r="E246" i="27"/>
  <c r="E222" i="27"/>
  <c r="E227" i="27"/>
  <c r="E233" i="27"/>
  <c r="E221" i="27"/>
  <c r="E244" i="27"/>
  <c r="E219" i="27"/>
  <c r="E243" i="19"/>
  <c r="E219" i="19"/>
  <c r="E223" i="19"/>
  <c r="E245" i="19"/>
  <c r="E220" i="19"/>
  <c r="E246" i="19"/>
  <c r="E222" i="19"/>
  <c r="E224" i="19"/>
  <c r="E218" i="19"/>
  <c r="E221" i="19"/>
  <c r="E252" i="19"/>
  <c r="E258" i="19"/>
  <c r="E244" i="19"/>
  <c r="E227" i="19"/>
  <c r="E233" i="19"/>
  <c r="E243" i="40"/>
  <c r="E223" i="40"/>
  <c r="E243" i="12"/>
  <c r="E219" i="12"/>
  <c r="E223" i="12"/>
  <c r="E245" i="12"/>
  <c r="E220" i="12"/>
  <c r="E224" i="12"/>
  <c r="E222" i="12"/>
  <c r="E246" i="12"/>
  <c r="E221" i="12"/>
  <c r="E252" i="12"/>
  <c r="E258" i="12"/>
  <c r="E227" i="12"/>
  <c r="E233" i="12"/>
  <c r="E218" i="12"/>
  <c r="E244" i="12"/>
  <c r="E246" i="9"/>
  <c r="E220" i="9"/>
  <c r="E221" i="9"/>
  <c r="E243" i="34"/>
  <c r="E223" i="34"/>
  <c r="E245" i="34"/>
  <c r="E222" i="34"/>
  <c r="E244" i="34"/>
  <c r="E219" i="34"/>
  <c r="E252" i="34"/>
  <c r="E258" i="34"/>
  <c r="E227" i="34"/>
  <c r="E233" i="34"/>
  <c r="E248" i="34"/>
  <c r="E218" i="34"/>
  <c r="E220" i="34"/>
  <c r="E244" i="24"/>
  <c r="E219" i="24"/>
  <c r="E243" i="24"/>
  <c r="E218" i="24"/>
  <c r="E245" i="24"/>
  <c r="E221" i="24"/>
  <c r="E222" i="24"/>
  <c r="E249" i="24"/>
  <c r="E251" i="24"/>
  <c r="E224" i="24"/>
  <c r="E226" i="24"/>
  <c r="E232" i="24"/>
  <c r="E236" i="24"/>
  <c r="E248" i="24"/>
  <c r="E219" i="22"/>
  <c r="E243" i="22"/>
  <c r="E223" i="22"/>
  <c r="E218" i="22"/>
  <c r="E245" i="22"/>
  <c r="E220" i="22"/>
  <c r="E224" i="22"/>
  <c r="E248" i="22"/>
  <c r="E252" i="22"/>
  <c r="E258" i="22"/>
  <c r="E227" i="22"/>
  <c r="E233" i="22"/>
  <c r="E244" i="22"/>
  <c r="E246" i="22"/>
  <c r="E222" i="22"/>
  <c r="E218" i="18"/>
  <c r="E244" i="18"/>
  <c r="E219" i="18"/>
  <c r="E245" i="18"/>
  <c r="E220" i="18"/>
  <c r="E248" i="18"/>
  <c r="E249" i="18"/>
  <c r="E251" i="18"/>
  <c r="E246" i="18"/>
  <c r="E247" i="18"/>
  <c r="E224" i="18"/>
  <c r="E226" i="18"/>
  <c r="E232" i="18"/>
  <c r="E236" i="18"/>
  <c r="E243" i="18"/>
  <c r="E221" i="18"/>
  <c r="E222" i="18"/>
  <c r="E247" i="32"/>
  <c r="E221" i="32"/>
  <c r="E244" i="32"/>
  <c r="E222" i="37"/>
  <c r="E222" i="16"/>
  <c r="E246" i="16"/>
  <c r="E52" i="41"/>
  <c r="E218" i="20"/>
  <c r="E248" i="26"/>
  <c r="E247" i="37"/>
  <c r="E247" i="16"/>
  <c r="E221" i="37"/>
  <c r="E244" i="21"/>
  <c r="E243" i="21"/>
  <c r="E219" i="21"/>
  <c r="E218" i="21"/>
  <c r="E243" i="20"/>
  <c r="E218" i="10"/>
  <c r="E245" i="10"/>
  <c r="E220" i="10"/>
  <c r="E226" i="37"/>
  <c r="E226" i="20"/>
  <c r="E226" i="16"/>
  <c r="E224" i="37"/>
  <c r="E224" i="20"/>
  <c r="E224" i="16"/>
  <c r="E222" i="20"/>
  <c r="E52" i="30"/>
  <c r="E244" i="20"/>
  <c r="E219" i="20"/>
  <c r="E244" i="37"/>
  <c r="E243" i="37"/>
  <c r="E219" i="37"/>
  <c r="E218" i="37"/>
  <c r="E244" i="16"/>
  <c r="E243" i="16"/>
  <c r="E219" i="16"/>
  <c r="E218" i="16"/>
  <c r="E244" i="26"/>
  <c r="E243" i="26"/>
  <c r="D52" i="33"/>
  <c r="D113" i="46"/>
  <c r="E52" i="35"/>
  <c r="E52" i="14"/>
  <c r="D245" i="62"/>
  <c r="D229" i="62"/>
  <c r="D252" i="18"/>
  <c r="D224" i="11"/>
  <c r="D248" i="18"/>
  <c r="D219" i="18"/>
  <c r="D257" i="11"/>
  <c r="D254" i="62"/>
  <c r="D256" i="11"/>
  <c r="D230" i="62"/>
  <c r="D230" i="11"/>
  <c r="D243" i="28"/>
  <c r="D247" i="28"/>
  <c r="D218" i="28"/>
  <c r="D244" i="28"/>
  <c r="D246" i="28"/>
  <c r="D221" i="28"/>
  <c r="D223" i="28"/>
  <c r="D251" i="28"/>
  <c r="D226" i="28"/>
  <c r="D222" i="28"/>
  <c r="D220" i="28"/>
  <c r="D249" i="28"/>
  <c r="D224" i="28"/>
  <c r="D232" i="28"/>
  <c r="D52" i="10"/>
  <c r="D110" i="46"/>
  <c r="D235" i="62"/>
  <c r="D233" i="62"/>
  <c r="D257" i="62"/>
  <c r="D255" i="11"/>
  <c r="D243" i="62"/>
  <c r="D247" i="62"/>
  <c r="D218" i="62"/>
  <c r="D244" i="62"/>
  <c r="D246" i="62"/>
  <c r="D221" i="62"/>
  <c r="D223" i="62"/>
  <c r="D220" i="62"/>
  <c r="D251" i="62"/>
  <c r="D222" i="62"/>
  <c r="D226" i="62"/>
  <c r="D248" i="62"/>
  <c r="D232" i="62"/>
  <c r="D249" i="62"/>
  <c r="D243" i="18"/>
  <c r="D247" i="18"/>
  <c r="D218" i="18"/>
  <c r="D244" i="18"/>
  <c r="D246" i="18"/>
  <c r="D221" i="18"/>
  <c r="D223" i="18"/>
  <c r="D245" i="18"/>
  <c r="D220" i="18"/>
  <c r="D249" i="18"/>
  <c r="D222" i="18"/>
  <c r="D226" i="18"/>
  <c r="D232" i="18"/>
  <c r="D227" i="62"/>
  <c r="D252" i="62"/>
  <c r="D224" i="62"/>
  <c r="D219" i="62"/>
  <c r="D243" i="11"/>
  <c r="D247" i="11"/>
  <c r="D218" i="11"/>
  <c r="D244" i="11"/>
  <c r="D219" i="11"/>
  <c r="D246" i="11"/>
  <c r="D221" i="11"/>
  <c r="D223" i="11"/>
  <c r="D231" i="11"/>
  <c r="D222" i="11"/>
  <c r="D249" i="11"/>
  <c r="D248" i="11"/>
  <c r="D232" i="11"/>
  <c r="D245" i="11"/>
  <c r="D220" i="11"/>
  <c r="D226" i="11"/>
  <c r="D223" i="17"/>
  <c r="D244" i="57"/>
  <c r="D221" i="25"/>
  <c r="D220" i="25"/>
  <c r="D243" i="25"/>
  <c r="H51" i="40"/>
  <c r="D221" i="29"/>
  <c r="D220" i="29"/>
  <c r="D247" i="29"/>
  <c r="D222" i="29"/>
  <c r="D249" i="29"/>
  <c r="D251" i="29"/>
  <c r="D249" i="27"/>
  <c r="D247" i="21"/>
  <c r="D244" i="21"/>
  <c r="D243" i="21"/>
  <c r="D218" i="21"/>
  <c r="D246" i="21"/>
  <c r="D221" i="21"/>
  <c r="D223" i="21"/>
  <c r="D226" i="25"/>
  <c r="D224" i="17"/>
  <c r="D223" i="40"/>
  <c r="D223" i="29"/>
  <c r="D222" i="26"/>
  <c r="D222" i="21"/>
  <c r="D245" i="17"/>
  <c r="D219" i="40"/>
  <c r="D218" i="34"/>
  <c r="D247" i="20"/>
  <c r="D244" i="20"/>
  <c r="D246" i="20"/>
  <c r="D221" i="20"/>
  <c r="D243" i="20"/>
  <c r="D223" i="20"/>
  <c r="D218" i="20"/>
  <c r="H51" i="25"/>
  <c r="D224" i="30"/>
  <c r="D248" i="40"/>
  <c r="D248" i="29"/>
  <c r="D246" i="25"/>
  <c r="D220" i="21"/>
  <c r="D219" i="30"/>
  <c r="D219" i="24"/>
  <c r="D219" i="17"/>
  <c r="D52" i="41"/>
  <c r="D220" i="31"/>
  <c r="D247" i="31"/>
  <c r="C187" i="20"/>
  <c r="D246" i="17"/>
  <c r="D221" i="34"/>
  <c r="D220" i="34"/>
  <c r="D247" i="34"/>
  <c r="D222" i="34"/>
  <c r="D249" i="34"/>
  <c r="D251" i="34"/>
  <c r="D221" i="59"/>
  <c r="D243" i="59"/>
  <c r="D218" i="59"/>
  <c r="D220" i="59"/>
  <c r="D247" i="59"/>
  <c r="D222" i="59"/>
  <c r="D249" i="59"/>
  <c r="D251" i="59"/>
  <c r="D223" i="26"/>
  <c r="D221" i="17"/>
  <c r="D243" i="17"/>
  <c r="D218" i="17"/>
  <c r="D220" i="17"/>
  <c r="D247" i="17"/>
  <c r="D222" i="17"/>
  <c r="D249" i="17"/>
  <c r="D251" i="17"/>
  <c r="D220" i="36"/>
  <c r="D218" i="30"/>
  <c r="D247" i="24"/>
  <c r="D244" i="24"/>
  <c r="D246" i="24"/>
  <c r="D221" i="24"/>
  <c r="D243" i="24"/>
  <c r="D223" i="24"/>
  <c r="H51" i="41"/>
  <c r="H51" i="39"/>
  <c r="D246" i="59"/>
  <c r="D219" i="29"/>
  <c r="D219" i="26"/>
  <c r="D219" i="21"/>
  <c r="D221" i="40"/>
  <c r="D220" i="40"/>
  <c r="D247" i="40"/>
  <c r="D249" i="40"/>
  <c r="D251" i="40"/>
  <c r="D52" i="38"/>
  <c r="D244" i="32"/>
  <c r="D243" i="32"/>
  <c r="D218" i="32"/>
  <c r="D246" i="32"/>
  <c r="D221" i="32"/>
  <c r="D223" i="32"/>
  <c r="D247" i="16"/>
  <c r="D244" i="16"/>
  <c r="D243" i="16"/>
  <c r="D218" i="16"/>
  <c r="D246" i="16"/>
  <c r="D221" i="6"/>
  <c r="D220" i="6"/>
  <c r="D247" i="6"/>
  <c r="D243" i="6"/>
  <c r="D222" i="6"/>
  <c r="D218" i="6"/>
  <c r="D249" i="6"/>
  <c r="D251" i="6"/>
  <c r="D221" i="14"/>
  <c r="D218" i="14"/>
  <c r="D247" i="30"/>
  <c r="D244" i="30"/>
  <c r="D221" i="30"/>
  <c r="D243" i="30"/>
  <c r="D223" i="30"/>
  <c r="D221" i="57"/>
  <c r="D220" i="57"/>
  <c r="D243" i="57"/>
  <c r="D247" i="57"/>
  <c r="D218" i="57"/>
  <c r="D222" i="57"/>
  <c r="D249" i="57"/>
  <c r="D251" i="57"/>
  <c r="D245" i="34"/>
  <c r="D243" i="37"/>
  <c r="D221" i="23"/>
  <c r="D220" i="23"/>
  <c r="D247" i="23"/>
  <c r="D222" i="23"/>
  <c r="D249" i="23"/>
  <c r="D251" i="23"/>
  <c r="D52" i="22"/>
  <c r="H49" i="22"/>
  <c r="H49" i="17"/>
  <c r="H49" i="11"/>
  <c r="H47" i="20"/>
  <c r="H47" i="11"/>
  <c r="H46" i="32"/>
  <c r="H46" i="15"/>
  <c r="D52" i="19"/>
  <c r="D52" i="12"/>
  <c r="H49" i="33"/>
  <c r="H49" i="27"/>
  <c r="H47" i="31"/>
  <c r="H47" i="62"/>
  <c r="H49" i="18"/>
  <c r="H49" i="6"/>
  <c r="H46" i="30"/>
  <c r="C186" i="24"/>
  <c r="H49" i="35"/>
  <c r="C185" i="21"/>
  <c r="H49" i="12"/>
  <c r="H47" i="35"/>
  <c r="H47" i="57"/>
  <c r="H46" i="28"/>
  <c r="H46" i="6"/>
  <c r="C182" i="6"/>
  <c r="C183" i="6"/>
  <c r="C183" i="29"/>
  <c r="H49" i="39"/>
  <c r="H49" i="57"/>
  <c r="H47" i="59"/>
  <c r="H50" i="23"/>
  <c r="H50" i="18"/>
  <c r="H50" i="12"/>
  <c r="H49" i="31"/>
  <c r="H50" i="15"/>
  <c r="H49" i="41"/>
  <c r="H46" i="17"/>
  <c r="H46" i="9"/>
  <c r="H46" i="39"/>
  <c r="H43" i="23"/>
  <c r="H47" i="14"/>
  <c r="H45" i="29"/>
  <c r="H45" i="17"/>
  <c r="H43" i="16"/>
  <c r="H46" i="40"/>
  <c r="H45" i="18"/>
  <c r="H45" i="30"/>
  <c r="H44" i="24"/>
  <c r="H46" i="41"/>
  <c r="H46" i="35"/>
  <c r="H45" i="34"/>
  <c r="H45" i="31"/>
  <c r="H45" i="24"/>
  <c r="C181" i="24"/>
  <c r="H44" i="28"/>
  <c r="C180" i="22"/>
  <c r="H43" i="27"/>
  <c r="H43" i="20"/>
  <c r="H43" i="11"/>
  <c r="H46" i="11"/>
  <c r="C182" i="11"/>
  <c r="H45" i="19"/>
  <c r="H41" i="40"/>
  <c r="H41" i="29"/>
  <c r="H46" i="36"/>
  <c r="C181" i="27"/>
  <c r="H45" i="14"/>
  <c r="H43" i="24"/>
  <c r="H43" i="17"/>
  <c r="H43" i="9"/>
  <c r="H46" i="12"/>
  <c r="H45" i="35"/>
  <c r="C179" i="6"/>
  <c r="C180" i="18"/>
  <c r="H47" i="24"/>
  <c r="H47" i="18"/>
  <c r="H46" i="38"/>
  <c r="H44" i="35"/>
  <c r="H44" i="62"/>
  <c r="H44" i="57"/>
  <c r="C180" i="57"/>
  <c r="H43" i="26"/>
  <c r="C177" i="24"/>
  <c r="C179" i="30"/>
  <c r="H43" i="15"/>
  <c r="H41" i="32"/>
  <c r="H41" i="27"/>
  <c r="C180" i="6"/>
  <c r="H43" i="34"/>
  <c r="H43" i="25"/>
  <c r="H43" i="10"/>
  <c r="H41" i="30"/>
  <c r="H38" i="23"/>
  <c r="H38" i="15"/>
  <c r="H37" i="31"/>
  <c r="H36" i="33"/>
  <c r="H40" i="22"/>
  <c r="C176" i="22"/>
  <c r="H38" i="41"/>
  <c r="H38" i="24"/>
  <c r="H37" i="25"/>
  <c r="H37" i="12"/>
  <c r="H37" i="6"/>
  <c r="H36" i="28"/>
  <c r="C174" i="31"/>
  <c r="H36" i="38"/>
  <c r="H38" i="25"/>
  <c r="H37" i="14"/>
  <c r="H36" i="17"/>
  <c r="H40" i="27"/>
  <c r="H38" i="21"/>
  <c r="H37" i="20"/>
  <c r="H37" i="9"/>
  <c r="H36" i="32"/>
  <c r="H40" i="41"/>
  <c r="H38" i="30"/>
  <c r="H36" i="35"/>
  <c r="H38" i="22"/>
  <c r="H37" i="41"/>
  <c r="H37" i="34"/>
  <c r="H37" i="15"/>
  <c r="H40" i="16"/>
  <c r="H37" i="57"/>
  <c r="H38" i="36"/>
  <c r="H37" i="35"/>
  <c r="H37" i="30"/>
  <c r="H41" i="15"/>
  <c r="H38" i="37"/>
  <c r="H38" i="34"/>
  <c r="H38" i="62"/>
  <c r="H37" i="36"/>
  <c r="C172" i="57"/>
  <c r="H36" i="15"/>
  <c r="H36" i="11"/>
  <c r="H36" i="6"/>
  <c r="C172" i="6"/>
  <c r="H35" i="32"/>
  <c r="H35" i="15"/>
  <c r="E136" i="31"/>
  <c r="H116" i="31"/>
  <c r="H118" i="36"/>
  <c r="C170" i="36" s="1"/>
  <c r="C52" i="40"/>
  <c r="H36" i="12"/>
  <c r="H36" i="9"/>
  <c r="H35" i="59"/>
  <c r="H35" i="28"/>
  <c r="H34" i="11"/>
  <c r="H33" i="40"/>
  <c r="C243" i="38"/>
  <c r="C218" i="38"/>
  <c r="C245" i="38"/>
  <c r="C220" i="38"/>
  <c r="C244" i="38"/>
  <c r="C246" i="38"/>
  <c r="C219" i="38"/>
  <c r="C221" i="38"/>
  <c r="C222" i="38"/>
  <c r="H35" i="38"/>
  <c r="C171" i="30"/>
  <c r="H35" i="16"/>
  <c r="H34" i="59"/>
  <c r="H34" i="21"/>
  <c r="H34" i="9"/>
  <c r="H33" i="38"/>
  <c r="H36" i="25"/>
  <c r="C170" i="28"/>
  <c r="H33" i="36"/>
  <c r="H33" i="32"/>
  <c r="C52" i="41"/>
  <c r="H35" i="33"/>
  <c r="C171" i="31"/>
  <c r="H35" i="26"/>
  <c r="H36" i="36"/>
  <c r="H36" i="22"/>
  <c r="H34" i="33"/>
  <c r="H36" i="34"/>
  <c r="H34" i="22"/>
  <c r="C172" i="24"/>
  <c r="H36" i="18"/>
  <c r="H35" i="27"/>
  <c r="H35" i="17"/>
  <c r="H34" i="32"/>
  <c r="H34" i="10"/>
  <c r="C169" i="31"/>
  <c r="F136" i="31"/>
  <c r="D136" i="27"/>
  <c r="C52" i="39"/>
  <c r="H33" i="39"/>
  <c r="H116" i="34"/>
  <c r="C218" i="31"/>
  <c r="C243" i="31"/>
  <c r="H32" i="30"/>
  <c r="E136" i="30"/>
  <c r="H116" i="30"/>
  <c r="H116" i="59"/>
  <c r="C136" i="31"/>
  <c r="C52" i="30"/>
  <c r="C52" i="59"/>
  <c r="H33" i="15"/>
  <c r="C243" i="33"/>
  <c r="C219" i="33"/>
  <c r="C218" i="33"/>
  <c r="C52" i="26"/>
  <c r="D136" i="24"/>
  <c r="H32" i="32"/>
  <c r="C218" i="20"/>
  <c r="C243" i="20"/>
  <c r="C52" i="34"/>
  <c r="D136" i="31"/>
  <c r="C52" i="29"/>
  <c r="C136" i="28"/>
  <c r="C52" i="28"/>
  <c r="E136" i="57"/>
  <c r="C52" i="24"/>
  <c r="C52" i="22"/>
  <c r="C52" i="37"/>
  <c r="C52" i="25"/>
  <c r="G136" i="57"/>
  <c r="C136" i="24"/>
  <c r="H116" i="24"/>
  <c r="C243" i="62"/>
  <c r="C218" i="62"/>
  <c r="G136" i="21"/>
  <c r="H116" i="21"/>
  <c r="E136" i="27"/>
  <c r="C52" i="27"/>
  <c r="C52" i="23"/>
  <c r="H32" i="62"/>
  <c r="F136" i="24"/>
  <c r="D136" i="57"/>
  <c r="H32" i="19"/>
  <c r="C52" i="17"/>
  <c r="D136" i="21"/>
  <c r="H116" i="57"/>
  <c r="C136" i="57"/>
  <c r="G136" i="11"/>
  <c r="G136" i="15"/>
  <c r="F136" i="15"/>
  <c r="E136" i="24"/>
  <c r="C52" i="21"/>
  <c r="C52" i="11"/>
  <c r="C52" i="9"/>
  <c r="H32" i="18"/>
  <c r="C52" i="18"/>
  <c r="C52" i="16"/>
  <c r="H32" i="16"/>
  <c r="C52" i="15"/>
  <c r="H32" i="17"/>
  <c r="D136" i="15"/>
  <c r="C52" i="19"/>
  <c r="E136" i="15"/>
  <c r="C52" i="57"/>
  <c r="C52" i="14"/>
  <c r="C52" i="6"/>
  <c r="C103" i="46"/>
  <c r="C52" i="12"/>
  <c r="C52" i="10"/>
  <c r="E249" i="38"/>
  <c r="F259" i="34"/>
  <c r="F235" i="34"/>
  <c r="C224" i="36"/>
  <c r="D245" i="30"/>
  <c r="E222" i="38"/>
  <c r="C181" i="21"/>
  <c r="D227" i="40"/>
  <c r="D229" i="11"/>
  <c r="F230" i="6"/>
  <c r="G174" i="27"/>
  <c r="E237" i="38"/>
  <c r="E218" i="38"/>
  <c r="D226" i="15"/>
  <c r="C221" i="32"/>
  <c r="E251" i="9"/>
  <c r="E219" i="38"/>
  <c r="E223" i="38"/>
  <c r="F251" i="34"/>
  <c r="F244" i="34"/>
  <c r="F219" i="28"/>
  <c r="F246" i="26"/>
  <c r="G232" i="18"/>
  <c r="G228" i="18"/>
  <c r="D224" i="15"/>
  <c r="C248" i="20"/>
  <c r="D230" i="57"/>
  <c r="D253" i="57"/>
  <c r="D255" i="57"/>
  <c r="G243" i="21"/>
  <c r="AI20" i="49"/>
  <c r="D258" i="21"/>
  <c r="G255" i="21"/>
  <c r="D236" i="21"/>
  <c r="D228" i="21"/>
  <c r="G229" i="21"/>
  <c r="D229" i="21"/>
  <c r="E259" i="25"/>
  <c r="D218" i="23"/>
  <c r="Y23" i="49"/>
  <c r="F256" i="34"/>
  <c r="F228" i="34"/>
  <c r="G230" i="28"/>
  <c r="G234" i="28"/>
  <c r="D257" i="30"/>
  <c r="D257" i="28"/>
  <c r="D261" i="28"/>
  <c r="C172" i="21"/>
  <c r="D224" i="40"/>
  <c r="D182" i="21"/>
  <c r="G231" i="18"/>
  <c r="G251" i="18"/>
  <c r="D262" i="15"/>
  <c r="D231" i="15"/>
  <c r="G259" i="18"/>
  <c r="E262" i="38"/>
  <c r="E234" i="38"/>
  <c r="E182" i="18"/>
  <c r="E227" i="38"/>
  <c r="D230" i="15"/>
  <c r="C169" i="30"/>
  <c r="E248" i="38"/>
  <c r="H48" i="44"/>
  <c r="G225" i="18"/>
  <c r="G244" i="18"/>
  <c r="D260" i="15"/>
  <c r="D258" i="57"/>
  <c r="D261" i="21"/>
  <c r="D245" i="21"/>
  <c r="D225" i="21"/>
  <c r="D243" i="23"/>
  <c r="AF23" i="49"/>
  <c r="F256" i="26"/>
  <c r="F246" i="34"/>
  <c r="F260" i="34"/>
  <c r="F254" i="34"/>
  <c r="F230" i="34"/>
  <c r="F226" i="34"/>
  <c r="E231" i="25"/>
  <c r="C180" i="59"/>
  <c r="H81" i="32"/>
  <c r="C172" i="25"/>
  <c r="D223" i="9"/>
  <c r="E258" i="38"/>
  <c r="G260" i="18"/>
  <c r="D252" i="15"/>
  <c r="C259" i="32"/>
  <c r="E228" i="38"/>
  <c r="C170" i="57"/>
  <c r="F219" i="26"/>
  <c r="D221" i="9"/>
  <c r="E252" i="38"/>
  <c r="F247" i="26"/>
  <c r="D246" i="15"/>
  <c r="D255" i="23"/>
  <c r="F260" i="26"/>
  <c r="D231" i="23"/>
  <c r="F253" i="34"/>
  <c r="D260" i="30"/>
  <c r="D262" i="30"/>
  <c r="E255" i="38"/>
  <c r="E230" i="38"/>
  <c r="E219" i="25"/>
  <c r="F235" i="32"/>
  <c r="C180" i="21"/>
  <c r="C218" i="32"/>
  <c r="C243" i="32"/>
  <c r="C185" i="11"/>
  <c r="H226" i="62"/>
  <c r="E231" i="38"/>
  <c r="E224" i="38"/>
  <c r="E220" i="38"/>
  <c r="E251" i="38"/>
  <c r="F218" i="34"/>
  <c r="F233" i="34"/>
  <c r="D255" i="9"/>
  <c r="C221" i="20"/>
  <c r="G255" i="18"/>
  <c r="G257" i="18"/>
  <c r="C257" i="20"/>
  <c r="C245" i="20"/>
  <c r="G249" i="21"/>
  <c r="D259" i="21"/>
  <c r="E259" i="22"/>
  <c r="D234" i="21"/>
  <c r="G230" i="21"/>
  <c r="G223" i="21"/>
  <c r="E248" i="25"/>
  <c r="E252" i="25"/>
  <c r="D228" i="23"/>
  <c r="C244" i="32"/>
  <c r="E233" i="28"/>
  <c r="D231" i="28"/>
  <c r="D251" i="30"/>
  <c r="D245" i="28"/>
  <c r="G243" i="28"/>
  <c r="AI28" i="49"/>
  <c r="E250" i="38"/>
  <c r="E225" i="38"/>
  <c r="D254" i="40"/>
  <c r="D246" i="40"/>
  <c r="C182" i="18"/>
  <c r="D233" i="40"/>
  <c r="C176" i="30"/>
  <c r="D246" i="9"/>
  <c r="D246" i="30"/>
  <c r="D218" i="9"/>
  <c r="E221" i="38"/>
  <c r="E232" i="38"/>
  <c r="E261" i="9"/>
  <c r="E247" i="38"/>
  <c r="E261" i="38"/>
  <c r="F220" i="62"/>
  <c r="F226" i="62"/>
  <c r="G234" i="18"/>
  <c r="D244" i="15"/>
  <c r="C253" i="20"/>
  <c r="C244" i="20"/>
  <c r="D251" i="21"/>
  <c r="D256" i="21"/>
  <c r="E255" i="22"/>
  <c r="E256" i="22"/>
  <c r="G227" i="21"/>
  <c r="G237" i="21"/>
  <c r="G221" i="21"/>
  <c r="F231" i="62"/>
  <c r="D256" i="23"/>
  <c r="E246" i="25"/>
  <c r="F231" i="26"/>
  <c r="F250" i="34"/>
  <c r="C232" i="36"/>
  <c r="E234" i="28"/>
  <c r="D227" i="28"/>
  <c r="D233" i="29"/>
  <c r="F253" i="28"/>
  <c r="D256" i="28"/>
  <c r="D257" i="29"/>
  <c r="D253" i="29"/>
  <c r="C261" i="38"/>
  <c r="E229" i="38"/>
  <c r="D243" i="40"/>
  <c r="AF41" i="49"/>
  <c r="C182" i="21"/>
  <c r="D226" i="40"/>
  <c r="D222" i="40"/>
  <c r="C174" i="11"/>
  <c r="E233" i="38"/>
  <c r="D222" i="9"/>
  <c r="D219" i="9"/>
  <c r="E256" i="38"/>
  <c r="E246" i="38"/>
  <c r="D235" i="9"/>
  <c r="G253" i="18"/>
  <c r="G247" i="18"/>
  <c r="D219" i="57"/>
  <c r="G262" i="21"/>
  <c r="G252" i="21"/>
  <c r="G258" i="21"/>
  <c r="D255" i="21"/>
  <c r="E251" i="22"/>
  <c r="E250" i="22"/>
  <c r="G233" i="21"/>
  <c r="F229" i="62"/>
  <c r="F234" i="34"/>
  <c r="E225" i="28"/>
  <c r="D235" i="29"/>
  <c r="D254" i="30"/>
  <c r="D252" i="28"/>
  <c r="D255" i="29"/>
  <c r="E259" i="38"/>
  <c r="C225" i="38"/>
  <c r="D236" i="40"/>
  <c r="D232" i="40"/>
  <c r="C179" i="27"/>
  <c r="C180" i="11"/>
  <c r="H81" i="59"/>
  <c r="C186" i="6"/>
  <c r="D251" i="15"/>
  <c r="D243" i="9"/>
  <c r="E257" i="38"/>
  <c r="E245" i="38"/>
  <c r="E226" i="38"/>
  <c r="F243" i="34"/>
  <c r="G246" i="18"/>
  <c r="G258" i="18"/>
  <c r="D252" i="21"/>
  <c r="D237" i="21"/>
  <c r="D235" i="40"/>
  <c r="H58" i="44"/>
  <c r="D227" i="35"/>
  <c r="G313" i="23"/>
  <c r="G363" i="23" s="1"/>
  <c r="G230" i="23"/>
  <c r="G247" i="23"/>
  <c r="G262" i="23"/>
  <c r="G231" i="23"/>
  <c r="G229" i="23"/>
  <c r="G224" i="23"/>
  <c r="G227" i="23"/>
  <c r="G220" i="23"/>
  <c r="G260" i="23"/>
  <c r="G223" i="23"/>
  <c r="G222" i="23"/>
  <c r="G255" i="23"/>
  <c r="G218" i="23"/>
  <c r="AB23" i="49"/>
  <c r="G252" i="23"/>
  <c r="G246" i="23"/>
  <c r="G253" i="38"/>
  <c r="G232" i="38"/>
  <c r="G244" i="38"/>
  <c r="F257" i="40"/>
  <c r="F237" i="36"/>
  <c r="F220" i="59"/>
  <c r="C186" i="15"/>
  <c r="D219" i="36"/>
  <c r="D249" i="36"/>
  <c r="F224" i="40"/>
  <c r="F249" i="33"/>
  <c r="F257" i="33"/>
  <c r="F236" i="33"/>
  <c r="F221" i="20"/>
  <c r="F246" i="33"/>
  <c r="F233" i="59"/>
  <c r="F261" i="59"/>
  <c r="G225" i="38"/>
  <c r="G232" i="23"/>
  <c r="F224" i="20"/>
  <c r="C235" i="20"/>
  <c r="G226" i="23"/>
  <c r="F259" i="33"/>
  <c r="F262" i="33"/>
  <c r="G227" i="33"/>
  <c r="F236" i="36"/>
  <c r="D177" i="31"/>
  <c r="D222" i="36"/>
  <c r="F219" i="20"/>
  <c r="F222" i="33"/>
  <c r="F233" i="36"/>
  <c r="F227" i="59"/>
  <c r="G259" i="23"/>
  <c r="G261" i="23"/>
  <c r="G258" i="33"/>
  <c r="F225" i="36"/>
  <c r="F218" i="62"/>
  <c r="AA22" i="49"/>
  <c r="F255" i="62"/>
  <c r="F220" i="35"/>
  <c r="F234" i="35"/>
  <c r="F224" i="35"/>
  <c r="F260" i="35"/>
  <c r="F247" i="35"/>
  <c r="F258" i="35"/>
  <c r="F259" i="35"/>
  <c r="F231" i="35"/>
  <c r="F253" i="35"/>
  <c r="F229" i="35"/>
  <c r="F256" i="35"/>
  <c r="H81" i="23"/>
  <c r="D218" i="35"/>
  <c r="Y36" i="49"/>
  <c r="D234" i="35"/>
  <c r="D229" i="35"/>
  <c r="F253" i="40"/>
  <c r="F248" i="40"/>
  <c r="F255" i="40"/>
  <c r="F260" i="40"/>
  <c r="F246" i="40"/>
  <c r="F247" i="59"/>
  <c r="F256" i="59"/>
  <c r="F235" i="33"/>
  <c r="F254" i="33"/>
  <c r="F221" i="33"/>
  <c r="F225" i="33"/>
  <c r="F250" i="33"/>
  <c r="F227" i="33"/>
  <c r="F237" i="33"/>
  <c r="F243" i="33"/>
  <c r="AH34" i="49"/>
  <c r="D223" i="35"/>
  <c r="G178" i="62"/>
  <c r="F245" i="40"/>
  <c r="F244" i="36"/>
  <c r="F224" i="33"/>
  <c r="F252" i="40"/>
  <c r="F262" i="36"/>
  <c r="F258" i="59"/>
  <c r="F224" i="59"/>
  <c r="G228" i="23"/>
  <c r="G245" i="23"/>
  <c r="G235" i="23"/>
  <c r="G237" i="23"/>
  <c r="F231" i="33"/>
  <c r="F234" i="33"/>
  <c r="D231" i="35"/>
  <c r="E236" i="27"/>
  <c r="E230" i="27"/>
  <c r="E249" i="27"/>
  <c r="E262" i="27"/>
  <c r="E251" i="27"/>
  <c r="E262" i="17"/>
  <c r="D187" i="21"/>
  <c r="E187" i="21"/>
  <c r="G176" i="34"/>
  <c r="C176" i="34"/>
  <c r="F220" i="40"/>
  <c r="F222" i="36"/>
  <c r="F258" i="36"/>
  <c r="F262" i="40"/>
  <c r="F252" i="59"/>
  <c r="F244" i="59"/>
  <c r="G256" i="23"/>
  <c r="G251" i="23"/>
  <c r="G221" i="23"/>
  <c r="G261" i="33"/>
  <c r="F220" i="33"/>
  <c r="C237" i="35"/>
  <c r="C254" i="35"/>
  <c r="C225" i="35"/>
  <c r="C249" i="35"/>
  <c r="F258" i="18"/>
  <c r="F220" i="18"/>
  <c r="E226" i="12"/>
  <c r="E247" i="12"/>
  <c r="E232" i="12"/>
  <c r="E262" i="12"/>
  <c r="F262" i="59"/>
  <c r="D221" i="35"/>
  <c r="F218" i="36"/>
  <c r="F231" i="40"/>
  <c r="F258" i="40"/>
  <c r="F245" i="20"/>
  <c r="F248" i="59"/>
  <c r="F222" i="59"/>
  <c r="F233" i="20"/>
  <c r="F249" i="20"/>
  <c r="G253" i="33"/>
  <c r="F231" i="36"/>
  <c r="G313" i="28"/>
  <c r="G363" i="28" s="1"/>
  <c r="G245" i="28"/>
  <c r="G249" i="28"/>
  <c r="G236" i="28"/>
  <c r="G253" i="28"/>
  <c r="G258" i="28"/>
  <c r="G227" i="28"/>
  <c r="G226" i="28"/>
  <c r="G259" i="28"/>
  <c r="G229" i="28"/>
  <c r="G221" i="28"/>
  <c r="G225" i="28"/>
  <c r="G251" i="28"/>
  <c r="G261" i="28"/>
  <c r="G248" i="28"/>
  <c r="G235" i="28"/>
  <c r="G313" i="57"/>
  <c r="G363" i="57"/>
  <c r="G228" i="57"/>
  <c r="G254" i="57"/>
  <c r="G261" i="57"/>
  <c r="G223" i="57"/>
  <c r="G227" i="57"/>
  <c r="G220" i="16"/>
  <c r="G219" i="16"/>
  <c r="G260" i="16"/>
  <c r="G237" i="16"/>
  <c r="G233" i="16"/>
  <c r="G262" i="16"/>
  <c r="G225" i="16"/>
  <c r="G259" i="16"/>
  <c r="G174" i="20"/>
  <c r="C174" i="20"/>
  <c r="D174" i="20"/>
  <c r="H62" i="44"/>
  <c r="H55" i="44"/>
  <c r="H49" i="44"/>
  <c r="H60" i="44"/>
  <c r="F258" i="33"/>
  <c r="F247" i="20"/>
  <c r="F227" i="20"/>
  <c r="F246" i="20"/>
  <c r="F251" i="20"/>
  <c r="G313" i="33"/>
  <c r="G363" i="33" s="1"/>
  <c r="G218" i="33"/>
  <c r="AB34" i="49"/>
  <c r="G229" i="33"/>
  <c r="G245" i="33"/>
  <c r="G249" i="33"/>
  <c r="G222" i="33"/>
  <c r="G262" i="33"/>
  <c r="G254" i="33"/>
  <c r="G226" i="33"/>
  <c r="G255" i="33"/>
  <c r="G237" i="33"/>
  <c r="G259" i="33"/>
  <c r="G256" i="33"/>
  <c r="G220" i="33"/>
  <c r="G223" i="33"/>
  <c r="G224" i="33"/>
  <c r="G243" i="33"/>
  <c r="G248" i="33"/>
  <c r="F256" i="20"/>
  <c r="G249" i="23"/>
  <c r="G236" i="23"/>
  <c r="F253" i="33"/>
  <c r="G219" i="33"/>
  <c r="G235" i="33"/>
  <c r="F235" i="36"/>
  <c r="F259" i="40"/>
  <c r="F261" i="40"/>
  <c r="C255" i="20"/>
  <c r="C237" i="20"/>
  <c r="C251" i="20"/>
  <c r="F220" i="39"/>
  <c r="F227" i="39"/>
  <c r="F236" i="39"/>
  <c r="F233" i="39"/>
  <c r="F230" i="39"/>
  <c r="E248" i="31"/>
  <c r="E262" i="31"/>
  <c r="E251" i="31"/>
  <c r="G243" i="18"/>
  <c r="AI16" i="49"/>
  <c r="G237" i="18"/>
  <c r="G224" i="18"/>
  <c r="G222" i="18"/>
  <c r="G221" i="18"/>
  <c r="G220" i="18"/>
  <c r="G313" i="18"/>
  <c r="G363" i="18" s="1"/>
  <c r="G233" i="18"/>
  <c r="G229" i="18"/>
  <c r="G236" i="18"/>
  <c r="G248" i="18"/>
  <c r="G223" i="18"/>
  <c r="G219" i="18"/>
  <c r="G226" i="18"/>
  <c r="G252" i="18"/>
  <c r="G230" i="18"/>
  <c r="G227" i="18"/>
  <c r="G254" i="18"/>
  <c r="G235" i="18"/>
  <c r="G218" i="18"/>
  <c r="AB16" i="49"/>
  <c r="G261" i="18"/>
  <c r="G256" i="18"/>
  <c r="G262" i="18"/>
  <c r="G249" i="18"/>
  <c r="G245" i="18"/>
  <c r="C64" i="44"/>
  <c r="H56" i="44"/>
  <c r="F250" i="40"/>
  <c r="F251" i="40"/>
  <c r="F261" i="33"/>
  <c r="F218" i="20"/>
  <c r="AA18" i="49"/>
  <c r="F231" i="59"/>
  <c r="F243" i="36"/>
  <c r="F226" i="33"/>
  <c r="F223" i="20"/>
  <c r="F227" i="40"/>
  <c r="F237" i="40"/>
  <c r="F245" i="33"/>
  <c r="F249" i="40"/>
  <c r="G234" i="38"/>
  <c r="F218" i="59"/>
  <c r="F245" i="59"/>
  <c r="F237" i="20"/>
  <c r="F244" i="20"/>
  <c r="F258" i="20"/>
  <c r="G247" i="33"/>
  <c r="F233" i="33"/>
  <c r="F228" i="36"/>
  <c r="D261" i="35"/>
  <c r="C234" i="33"/>
  <c r="C254" i="33"/>
  <c r="C257" i="33"/>
  <c r="D223" i="23"/>
  <c r="D225" i="23"/>
  <c r="D254" i="23"/>
  <c r="D236" i="23"/>
  <c r="D257" i="23"/>
  <c r="D233" i="23"/>
  <c r="E237" i="33"/>
  <c r="E235" i="33"/>
  <c r="E260" i="33"/>
  <c r="E259" i="33"/>
  <c r="E254" i="33"/>
  <c r="E234" i="33"/>
  <c r="E231" i="33"/>
  <c r="H57" i="44"/>
  <c r="H81" i="38"/>
  <c r="D232" i="39"/>
  <c r="D243" i="35"/>
  <c r="F247" i="36"/>
  <c r="F227" i="36"/>
  <c r="F219" i="40"/>
  <c r="F243" i="20"/>
  <c r="F223" i="33"/>
  <c r="F221" i="59"/>
  <c r="F226" i="59"/>
  <c r="G257" i="33"/>
  <c r="C219" i="20"/>
  <c r="C236" i="20"/>
  <c r="F252" i="20"/>
  <c r="C256" i="20"/>
  <c r="G244" i="23"/>
  <c r="G252" i="33"/>
  <c r="D255" i="35"/>
  <c r="F233" i="21"/>
  <c r="F248" i="21"/>
  <c r="F229" i="21"/>
  <c r="E228" i="24"/>
  <c r="E259" i="24"/>
  <c r="E235" i="24"/>
  <c r="E260" i="24"/>
  <c r="E227" i="24"/>
  <c r="E254" i="24"/>
  <c r="E234" i="24"/>
  <c r="E255" i="24"/>
  <c r="E233" i="24"/>
  <c r="E249" i="20"/>
  <c r="E237" i="20"/>
  <c r="E220" i="20"/>
  <c r="E223" i="20"/>
  <c r="E261" i="57"/>
  <c r="E250" i="57"/>
  <c r="E224" i="57"/>
  <c r="E255" i="57"/>
  <c r="E235" i="57"/>
  <c r="F219" i="59"/>
  <c r="F234" i="36"/>
  <c r="F226" i="36"/>
  <c r="F230" i="36"/>
  <c r="F221" i="36"/>
  <c r="F229" i="36"/>
  <c r="D251" i="36"/>
  <c r="F243" i="40"/>
  <c r="F245" i="36"/>
  <c r="F232" i="33"/>
  <c r="F248" i="20"/>
  <c r="F248" i="33"/>
  <c r="F237" i="59"/>
  <c r="F249" i="59"/>
  <c r="G225" i="33"/>
  <c r="G234" i="23"/>
  <c r="F236" i="20"/>
  <c r="F231" i="20"/>
  <c r="C262" i="20"/>
  <c r="G248" i="23"/>
  <c r="G219" i="23"/>
  <c r="G244" i="33"/>
  <c r="G246" i="33"/>
  <c r="G228" i="33"/>
  <c r="F254" i="40"/>
  <c r="F262" i="11"/>
  <c r="F222" i="11"/>
  <c r="F224" i="11"/>
  <c r="F257" i="11"/>
  <c r="F231" i="11"/>
  <c r="F252" i="11"/>
  <c r="F244" i="11"/>
  <c r="F256" i="11"/>
  <c r="F258" i="11"/>
  <c r="F237" i="11"/>
  <c r="F229" i="37"/>
  <c r="F234" i="37"/>
  <c r="F254" i="37"/>
  <c r="F253" i="37"/>
  <c r="F251" i="37"/>
  <c r="F244" i="37"/>
  <c r="F260" i="37"/>
  <c r="F228" i="37"/>
  <c r="F255" i="37"/>
  <c r="F235" i="37"/>
  <c r="F249" i="37"/>
  <c r="H31" i="44"/>
  <c r="H128" i="31"/>
  <c r="E261" i="37"/>
  <c r="E255" i="37"/>
  <c r="E260" i="38"/>
  <c r="D182" i="20"/>
  <c r="H29" i="44"/>
  <c r="C176" i="11"/>
  <c r="E231" i="18"/>
  <c r="E234" i="18"/>
  <c r="E255" i="18"/>
  <c r="E254" i="18"/>
  <c r="E225" i="18"/>
  <c r="E229" i="18"/>
  <c r="E260" i="18"/>
  <c r="E235" i="18"/>
  <c r="E228" i="18"/>
  <c r="E230" i="18"/>
  <c r="E253" i="18"/>
  <c r="E254" i="38"/>
  <c r="E235" i="38"/>
  <c r="C187" i="16"/>
  <c r="C169" i="21"/>
  <c r="H309" i="16"/>
  <c r="R12" i="48" s="1"/>
  <c r="E250" i="37"/>
  <c r="E256" i="37"/>
  <c r="E259" i="37"/>
  <c r="E258" i="37"/>
  <c r="C170" i="24"/>
  <c r="C170" i="31"/>
  <c r="H35" i="44"/>
  <c r="H300" i="29"/>
  <c r="I27" i="48" s="1"/>
  <c r="F175" i="29"/>
  <c r="C175" i="29"/>
  <c r="D175" i="29"/>
  <c r="H309" i="32"/>
  <c r="R30" i="48"/>
  <c r="C258" i="62"/>
  <c r="G244" i="62"/>
  <c r="C262" i="62"/>
  <c r="G233" i="62"/>
  <c r="E260" i="26"/>
  <c r="D261" i="30"/>
  <c r="D258" i="30"/>
  <c r="D255" i="30"/>
  <c r="C252" i="38"/>
  <c r="D232" i="17"/>
  <c r="C169" i="62"/>
  <c r="H169" i="62" s="1"/>
  <c r="D177" i="11"/>
  <c r="C176" i="31"/>
  <c r="H46" i="44"/>
  <c r="E186" i="59"/>
  <c r="E184" i="59"/>
  <c r="D184" i="59"/>
  <c r="H184" i="59" s="1"/>
  <c r="C184" i="59"/>
  <c r="F184" i="59"/>
  <c r="H309" i="12"/>
  <c r="R9" i="48"/>
  <c r="C252" i="35"/>
  <c r="D244" i="27"/>
  <c r="D220" i="27"/>
  <c r="F231" i="29"/>
  <c r="F222" i="22"/>
  <c r="F255" i="25"/>
  <c r="E233" i="36"/>
  <c r="E261" i="32"/>
  <c r="E257" i="32"/>
  <c r="E248" i="32"/>
  <c r="E220" i="32"/>
  <c r="E231" i="32"/>
  <c r="E236" i="32"/>
  <c r="E253" i="32"/>
  <c r="E250" i="32"/>
  <c r="E233" i="32"/>
  <c r="C243" i="35"/>
  <c r="D221" i="37"/>
  <c r="D221" i="15"/>
  <c r="E218" i="26"/>
  <c r="E226" i="32"/>
  <c r="E219" i="32"/>
  <c r="E226" i="9"/>
  <c r="F245" i="25"/>
  <c r="F257" i="28"/>
  <c r="F221" i="28"/>
  <c r="F248" i="26"/>
  <c r="G234" i="41"/>
  <c r="F252" i="22"/>
  <c r="F219" i="22"/>
  <c r="E262" i="9"/>
  <c r="E225" i="15"/>
  <c r="E248" i="15"/>
  <c r="E261" i="15"/>
  <c r="E232" i="15"/>
  <c r="E226" i="15"/>
  <c r="F259" i="25"/>
  <c r="F254" i="25"/>
  <c r="F250" i="26"/>
  <c r="E245" i="26"/>
  <c r="D226" i="26"/>
  <c r="F224" i="26"/>
  <c r="E222" i="32"/>
  <c r="E252" i="32"/>
  <c r="C223" i="36"/>
  <c r="E232" i="36"/>
  <c r="C258" i="35"/>
  <c r="C224" i="35"/>
  <c r="D246" i="27"/>
  <c r="D248" i="27"/>
  <c r="D250" i="27"/>
  <c r="D228" i="27"/>
  <c r="D229" i="27"/>
  <c r="F250" i="28"/>
  <c r="D252" i="37"/>
  <c r="F230" i="33"/>
  <c r="F218" i="33"/>
  <c r="AA34" i="49"/>
  <c r="F255" i="33"/>
  <c r="F229" i="33"/>
  <c r="F260" i="33"/>
  <c r="F256" i="33"/>
  <c r="F228" i="33"/>
  <c r="F252" i="33"/>
  <c r="F244" i="33"/>
  <c r="E170" i="30"/>
  <c r="F170" i="30"/>
  <c r="G170" i="30"/>
  <c r="C170" i="30"/>
  <c r="D170" i="30"/>
  <c r="H53" i="44"/>
  <c r="H24" i="44"/>
  <c r="E223" i="15"/>
  <c r="E256" i="40"/>
  <c r="E254" i="40"/>
  <c r="E262" i="40"/>
  <c r="E257" i="40"/>
  <c r="E261" i="40"/>
  <c r="E260" i="40"/>
  <c r="E253" i="40"/>
  <c r="E251" i="40"/>
  <c r="F243" i="26"/>
  <c r="AH26" i="49"/>
  <c r="E136" i="21"/>
  <c r="H136" i="21"/>
  <c r="D251" i="27"/>
  <c r="E219" i="26"/>
  <c r="E243" i="32"/>
  <c r="E224" i="9"/>
  <c r="E245" i="40"/>
  <c r="F220" i="26"/>
  <c r="F252" i="25"/>
  <c r="F236" i="26"/>
  <c r="F246" i="28"/>
  <c r="F221" i="26"/>
  <c r="F231" i="22"/>
  <c r="F226" i="22"/>
  <c r="E244" i="15"/>
  <c r="E221" i="15"/>
  <c r="D236" i="15"/>
  <c r="H138" i="20"/>
  <c r="F255" i="22"/>
  <c r="D245" i="26"/>
  <c r="E252" i="26"/>
  <c r="D256" i="26"/>
  <c r="D234" i="26"/>
  <c r="E233" i="26"/>
  <c r="E227" i="32"/>
  <c r="E249" i="32"/>
  <c r="E245" i="32"/>
  <c r="E229" i="36"/>
  <c r="C257" i="35"/>
  <c r="C262" i="35"/>
  <c r="D245" i="27"/>
  <c r="F230" i="28"/>
  <c r="F218" i="28"/>
  <c r="E247" i="40"/>
  <c r="C251" i="33"/>
  <c r="C221" i="33"/>
  <c r="C227" i="33"/>
  <c r="C230" i="33"/>
  <c r="D230" i="24"/>
  <c r="D222" i="24"/>
  <c r="H303" i="25"/>
  <c r="L23" i="48"/>
  <c r="E249" i="15"/>
  <c r="E223" i="10"/>
  <c r="F254" i="22"/>
  <c r="F243" i="28"/>
  <c r="AH28" i="49"/>
  <c r="F227" i="28"/>
  <c r="F260" i="28"/>
  <c r="F225" i="28"/>
  <c r="F229" i="28"/>
  <c r="F258" i="28"/>
  <c r="F220" i="28"/>
  <c r="D246" i="26"/>
  <c r="D249" i="15"/>
  <c r="D219" i="27"/>
  <c r="E224" i="26"/>
  <c r="E243" i="10"/>
  <c r="E245" i="9"/>
  <c r="E258" i="40"/>
  <c r="F249" i="25"/>
  <c r="F247" i="28"/>
  <c r="F246" i="25"/>
  <c r="F226" i="28"/>
  <c r="F258" i="25"/>
  <c r="F237" i="25"/>
  <c r="F223" i="22"/>
  <c r="F247" i="22"/>
  <c r="E234" i="15"/>
  <c r="E244" i="10"/>
  <c r="E262" i="15"/>
  <c r="E256" i="15"/>
  <c r="D235" i="15"/>
  <c r="F251" i="25"/>
  <c r="D262" i="26"/>
  <c r="E261" i="26"/>
  <c r="E231" i="26"/>
  <c r="D220" i="26"/>
  <c r="E260" i="32"/>
  <c r="E251" i="32"/>
  <c r="C218" i="36"/>
  <c r="C222" i="36"/>
  <c r="C232" i="35"/>
  <c r="F233" i="28"/>
  <c r="F235" i="28"/>
  <c r="F228" i="28"/>
  <c r="E259" i="40"/>
  <c r="F260" i="38"/>
  <c r="F234" i="38"/>
  <c r="F254" i="38"/>
  <c r="E251" i="34"/>
  <c r="E235" i="34"/>
  <c r="E259" i="34"/>
  <c r="E262" i="34"/>
  <c r="F260" i="27"/>
  <c r="F229" i="27"/>
  <c r="F228" i="27"/>
  <c r="F250" i="27"/>
  <c r="F230" i="27"/>
  <c r="G218" i="14"/>
  <c r="AB12" i="49"/>
  <c r="G233" i="14"/>
  <c r="E218" i="25"/>
  <c r="Z25" i="49"/>
  <c r="E256" i="25"/>
  <c r="E224" i="25"/>
  <c r="E236" i="25"/>
  <c r="E243" i="25"/>
  <c r="E223" i="25"/>
  <c r="E251" i="25"/>
  <c r="E262" i="25"/>
  <c r="E255" i="25"/>
  <c r="H301" i="17"/>
  <c r="J13" i="48"/>
  <c r="F187" i="24"/>
  <c r="G187" i="24"/>
  <c r="C187" i="24"/>
  <c r="D187" i="24"/>
  <c r="H303" i="10"/>
  <c r="L7" i="48" s="1"/>
  <c r="D262" i="27"/>
  <c r="D257" i="27"/>
  <c r="D227" i="27"/>
  <c r="D233" i="27"/>
  <c r="D258" i="27"/>
  <c r="D254" i="27"/>
  <c r="D230" i="27"/>
  <c r="D223" i="27"/>
  <c r="D236" i="27"/>
  <c r="D226" i="27"/>
  <c r="D234" i="27"/>
  <c r="D261" i="27"/>
  <c r="D255" i="27"/>
  <c r="G255" i="41"/>
  <c r="G226" i="41"/>
  <c r="G243" i="41"/>
  <c r="AI42" i="49"/>
  <c r="G251" i="41"/>
  <c r="G247" i="41"/>
  <c r="G218" i="41"/>
  <c r="AB42" i="49"/>
  <c r="E252" i="15"/>
  <c r="E250" i="15"/>
  <c r="E260" i="15"/>
  <c r="E230" i="15"/>
  <c r="E254" i="15"/>
  <c r="E235" i="15"/>
  <c r="E255" i="15"/>
  <c r="E227" i="15"/>
  <c r="D171" i="24"/>
  <c r="F171" i="24"/>
  <c r="E171" i="24"/>
  <c r="G171" i="24"/>
  <c r="H309" i="20"/>
  <c r="R16" i="48" s="1"/>
  <c r="H54" i="44"/>
  <c r="D249" i="37"/>
  <c r="D248" i="37"/>
  <c r="D256" i="37"/>
  <c r="D261" i="37"/>
  <c r="D257" i="37"/>
  <c r="D260" i="37"/>
  <c r="D258" i="37"/>
  <c r="D262" i="37"/>
  <c r="D250" i="37"/>
  <c r="D259" i="37"/>
  <c r="D246" i="37"/>
  <c r="D253" i="37"/>
  <c r="D254" i="37"/>
  <c r="D244" i="37"/>
  <c r="C173" i="62"/>
  <c r="E245" i="36"/>
  <c r="E261" i="36"/>
  <c r="E247" i="36"/>
  <c r="E243" i="36"/>
  <c r="E251" i="36"/>
  <c r="E262" i="36"/>
  <c r="E259" i="36"/>
  <c r="E253" i="36"/>
  <c r="E254" i="36"/>
  <c r="E250" i="36"/>
  <c r="E255" i="36"/>
  <c r="E256" i="36"/>
  <c r="E260" i="36"/>
  <c r="E244" i="36"/>
  <c r="E223" i="36"/>
  <c r="E220" i="36"/>
  <c r="E225" i="36"/>
  <c r="E236" i="36"/>
  <c r="E258" i="36"/>
  <c r="E228" i="36"/>
  <c r="E248" i="36"/>
  <c r="E249" i="36"/>
  <c r="E246" i="36"/>
  <c r="E252" i="36"/>
  <c r="E224" i="36"/>
  <c r="D247" i="27"/>
  <c r="D231" i="27"/>
  <c r="F233" i="26"/>
  <c r="F237" i="26"/>
  <c r="F244" i="26"/>
  <c r="F222" i="26"/>
  <c r="F234" i="26"/>
  <c r="F252" i="26"/>
  <c r="F259" i="26"/>
  <c r="D184" i="18"/>
  <c r="F184" i="18"/>
  <c r="C184" i="18"/>
  <c r="H309" i="18"/>
  <c r="R14" i="48" s="1"/>
  <c r="E184" i="18"/>
  <c r="E227" i="40"/>
  <c r="E246" i="10"/>
  <c r="E219" i="15"/>
  <c r="F228" i="26"/>
  <c r="H307" i="18"/>
  <c r="P14" i="48" s="1"/>
  <c r="D182" i="18"/>
  <c r="F182" i="18"/>
  <c r="D218" i="26"/>
  <c r="Y26" i="49"/>
  <c r="D222" i="15"/>
  <c r="D249" i="26"/>
  <c r="D243" i="27"/>
  <c r="E224" i="32"/>
  <c r="E219" i="10"/>
  <c r="E218" i="9"/>
  <c r="E252" i="40"/>
  <c r="E227" i="9"/>
  <c r="F222" i="25"/>
  <c r="F246" i="29"/>
  <c r="F237" i="22"/>
  <c r="F251" i="22"/>
  <c r="F220" i="22"/>
  <c r="E223" i="9"/>
  <c r="D257" i="15"/>
  <c r="D258" i="15"/>
  <c r="E222" i="15"/>
  <c r="D227" i="15"/>
  <c r="F253" i="22"/>
  <c r="D254" i="26"/>
  <c r="D260" i="26"/>
  <c r="F229" i="26"/>
  <c r="D233" i="26"/>
  <c r="E237" i="32"/>
  <c r="E218" i="36"/>
  <c r="C219" i="36"/>
  <c r="E230" i="36"/>
  <c r="E231" i="36"/>
  <c r="C253" i="35"/>
  <c r="C229" i="35"/>
  <c r="D235" i="27"/>
  <c r="F259" i="28"/>
  <c r="D247" i="37"/>
  <c r="D245" i="37"/>
  <c r="F228" i="39"/>
  <c r="F229" i="39"/>
  <c r="F235" i="39"/>
  <c r="G258" i="38"/>
  <c r="G220" i="38"/>
  <c r="E246" i="28"/>
  <c r="E259" i="28"/>
  <c r="E258" i="28"/>
  <c r="E236" i="28"/>
  <c r="E255" i="28"/>
  <c r="E254" i="28"/>
  <c r="E222" i="28"/>
  <c r="E262" i="28"/>
  <c r="E237" i="28"/>
  <c r="E229" i="28"/>
  <c r="E227" i="28"/>
  <c r="E231" i="28"/>
  <c r="E257" i="28"/>
  <c r="C184" i="37"/>
  <c r="E184" i="37"/>
  <c r="D184" i="37"/>
  <c r="F184" i="37"/>
  <c r="H309" i="37"/>
  <c r="R36" i="48" s="1"/>
  <c r="H303" i="14"/>
  <c r="L10" i="48"/>
  <c r="H309" i="11"/>
  <c r="R8" i="48" s="1"/>
  <c r="D184" i="11"/>
  <c r="C184" i="11"/>
  <c r="E184" i="11"/>
  <c r="F184" i="11"/>
  <c r="H173" i="29"/>
  <c r="E236" i="15"/>
  <c r="E234" i="36"/>
  <c r="C248" i="35"/>
  <c r="D251" i="37"/>
  <c r="F226" i="26"/>
  <c r="D225" i="26"/>
  <c r="C235" i="35"/>
  <c r="D225" i="27"/>
  <c r="C245" i="35"/>
  <c r="C219" i="35"/>
  <c r="D243" i="26"/>
  <c r="D218" i="15"/>
  <c r="D221" i="27"/>
  <c r="E248" i="9"/>
  <c r="E219" i="9"/>
  <c r="E248" i="40"/>
  <c r="F218" i="25"/>
  <c r="F222" i="28"/>
  <c r="F262" i="25"/>
  <c r="G184" i="18"/>
  <c r="F233" i="22"/>
  <c r="F248" i="22"/>
  <c r="F245" i="22"/>
  <c r="D237" i="15"/>
  <c r="E258" i="15"/>
  <c r="D254" i="15"/>
  <c r="E220" i="15"/>
  <c r="E231" i="15"/>
  <c r="F250" i="22"/>
  <c r="F260" i="25"/>
  <c r="F250" i="25"/>
  <c r="E254" i="26"/>
  <c r="F230" i="26"/>
  <c r="E234" i="26"/>
  <c r="C225" i="36"/>
  <c r="C236" i="36"/>
  <c r="C228" i="35"/>
  <c r="F252" i="28"/>
  <c r="F262" i="28"/>
  <c r="E253" i="27"/>
  <c r="E231" i="27"/>
  <c r="E250" i="27"/>
  <c r="E260" i="27"/>
  <c r="E234" i="27"/>
  <c r="E229" i="27"/>
  <c r="E237" i="27"/>
  <c r="E248" i="27"/>
  <c r="E232" i="27"/>
  <c r="E257" i="36"/>
  <c r="F313" i="57"/>
  <c r="F363" i="57"/>
  <c r="F261" i="57"/>
  <c r="F235" i="57"/>
  <c r="E260" i="31"/>
  <c r="E226" i="31"/>
  <c r="E261" i="31"/>
  <c r="E257" i="31"/>
  <c r="E225" i="31"/>
  <c r="E246" i="31"/>
  <c r="E244" i="31"/>
  <c r="E230" i="31"/>
  <c r="E258" i="31"/>
  <c r="E235" i="31"/>
  <c r="E227" i="31"/>
  <c r="C182" i="59"/>
  <c r="D182" i="59"/>
  <c r="H309" i="62"/>
  <c r="R20" i="48"/>
  <c r="E247" i="15"/>
  <c r="D224" i="26"/>
  <c r="D252" i="26"/>
  <c r="D258" i="26"/>
  <c r="D255" i="26"/>
  <c r="D228" i="26"/>
  <c r="D261" i="26"/>
  <c r="D250" i="26"/>
  <c r="D235" i="26"/>
  <c r="D237" i="26"/>
  <c r="D257" i="26"/>
  <c r="D251" i="26"/>
  <c r="F258" i="26"/>
  <c r="F136" i="30"/>
  <c r="C171" i="24"/>
  <c r="C220" i="35"/>
  <c r="C244" i="35"/>
  <c r="C173" i="57"/>
  <c r="D244" i="26"/>
  <c r="D247" i="15"/>
  <c r="E247" i="9"/>
  <c r="E243" i="9"/>
  <c r="E218" i="40"/>
  <c r="E231" i="9"/>
  <c r="F247" i="25"/>
  <c r="F261" i="26"/>
  <c r="F262" i="29"/>
  <c r="F221" i="25"/>
  <c r="F233" i="25"/>
  <c r="F245" i="28"/>
  <c r="F227" i="22"/>
  <c r="F261" i="22"/>
  <c r="E218" i="15"/>
  <c r="D219" i="15"/>
  <c r="D245" i="15"/>
  <c r="D248" i="15"/>
  <c r="E237" i="15"/>
  <c r="D233" i="15"/>
  <c r="F255" i="26"/>
  <c r="F253" i="26"/>
  <c r="F227" i="26"/>
  <c r="F235" i="26"/>
  <c r="E254" i="32"/>
  <c r="E256" i="32"/>
  <c r="C259" i="35"/>
  <c r="C234" i="35"/>
  <c r="D224" i="27"/>
  <c r="F249" i="28"/>
  <c r="C187" i="6"/>
  <c r="D187" i="6"/>
  <c r="F230" i="35"/>
  <c r="F236" i="35"/>
  <c r="F249" i="35"/>
  <c r="F257" i="35"/>
  <c r="F233" i="35"/>
  <c r="F222" i="35"/>
  <c r="F262" i="35"/>
  <c r="F261" i="35"/>
  <c r="F225" i="35"/>
  <c r="F226" i="35"/>
  <c r="F235" i="35"/>
  <c r="F250" i="35"/>
  <c r="F255" i="35"/>
  <c r="E225" i="33"/>
  <c r="E248" i="33"/>
  <c r="E262" i="33"/>
  <c r="E256" i="33"/>
  <c r="E257" i="33"/>
  <c r="E227" i="33"/>
  <c r="E252" i="33"/>
  <c r="H23" i="44"/>
  <c r="C231" i="35"/>
  <c r="C223" i="35"/>
  <c r="C255" i="35"/>
  <c r="C247" i="35"/>
  <c r="C222" i="35"/>
  <c r="C233" i="35"/>
  <c r="C256" i="35"/>
  <c r="C260" i="35"/>
  <c r="C226" i="35"/>
  <c r="C261" i="35"/>
  <c r="C250" i="35"/>
  <c r="C221" i="36"/>
  <c r="C228" i="36"/>
  <c r="C229" i="36"/>
  <c r="C233" i="36"/>
  <c r="C235" i="36"/>
  <c r="C237" i="36"/>
  <c r="E233" i="40"/>
  <c r="E221" i="36"/>
  <c r="D221" i="26"/>
  <c r="F244" i="25"/>
  <c r="F218" i="22"/>
  <c r="E259" i="15"/>
  <c r="E245" i="15"/>
  <c r="C234" i="36"/>
  <c r="E222" i="26"/>
  <c r="E229" i="26"/>
  <c r="E257" i="26"/>
  <c r="E232" i="26"/>
  <c r="E237" i="26"/>
  <c r="E251" i="26"/>
  <c r="E262" i="26"/>
  <c r="E221" i="26"/>
  <c r="E227" i="26"/>
  <c r="E258" i="26"/>
  <c r="E235" i="26"/>
  <c r="E246" i="26"/>
  <c r="E255" i="26"/>
  <c r="D173" i="21"/>
  <c r="G173" i="21"/>
  <c r="C173" i="21"/>
  <c r="F173" i="21"/>
  <c r="G136" i="30"/>
  <c r="C136" i="30"/>
  <c r="D136" i="30"/>
  <c r="C246" i="35"/>
  <c r="D247" i="26"/>
  <c r="D243" i="15"/>
  <c r="D219" i="37"/>
  <c r="D226" i="37"/>
  <c r="E223" i="26"/>
  <c r="E236" i="9"/>
  <c r="E244" i="9"/>
  <c r="E244" i="40"/>
  <c r="E220" i="40"/>
  <c r="F251" i="29"/>
  <c r="F219" i="29"/>
  <c r="F243" i="25"/>
  <c r="F251" i="26"/>
  <c r="F261" i="28"/>
  <c r="F248" i="25"/>
  <c r="F232" i="26"/>
  <c r="F233" i="29"/>
  <c r="F223" i="28"/>
  <c r="F245" i="26"/>
  <c r="F262" i="22"/>
  <c r="F257" i="22"/>
  <c r="E257" i="9"/>
  <c r="E257" i="15"/>
  <c r="E251" i="15"/>
  <c r="D232" i="15"/>
  <c r="D229" i="15"/>
  <c r="F254" i="26"/>
  <c r="F262" i="26"/>
  <c r="F249" i="26"/>
  <c r="D230" i="26"/>
  <c r="E236" i="26"/>
  <c r="E219" i="36"/>
  <c r="C220" i="36"/>
  <c r="E222" i="36"/>
  <c r="C236" i="35"/>
  <c r="D237" i="27"/>
  <c r="F237" i="28"/>
  <c r="F244" i="28"/>
  <c r="E247" i="57"/>
  <c r="E236" i="57"/>
  <c r="F64" i="44"/>
  <c r="H52" i="44"/>
  <c r="D64" i="44"/>
  <c r="H50" i="44"/>
  <c r="D222" i="27"/>
  <c r="E229" i="15"/>
  <c r="E249" i="40"/>
  <c r="C226" i="36"/>
  <c r="D253" i="27"/>
  <c r="C218" i="35"/>
  <c r="D223" i="37"/>
  <c r="D220" i="15"/>
  <c r="E226" i="26"/>
  <c r="E218" i="32"/>
  <c r="Z32" i="49"/>
  <c r="E222" i="40"/>
  <c r="E246" i="40"/>
  <c r="F222" i="29"/>
  <c r="F220" i="25"/>
  <c r="F251" i="28"/>
  <c r="F257" i="26"/>
  <c r="F232" i="28"/>
  <c r="F223" i="25"/>
  <c r="F248" i="28"/>
  <c r="F223" i="26"/>
  <c r="F238" i="26"/>
  <c r="F258" i="22"/>
  <c r="F243" i="22"/>
  <c r="D255" i="15"/>
  <c r="D259" i="15"/>
  <c r="D225" i="15"/>
  <c r="E246" i="15"/>
  <c r="D261" i="15"/>
  <c r="E233" i="15"/>
  <c r="D248" i="26"/>
  <c r="E247" i="26"/>
  <c r="E250" i="26"/>
  <c r="D229" i="26"/>
  <c r="D238" i="26"/>
  <c r="E225" i="26"/>
  <c r="C230" i="36"/>
  <c r="E237" i="36"/>
  <c r="E235" i="36"/>
  <c r="C227" i="35"/>
  <c r="C230" i="35"/>
  <c r="D232" i="27"/>
  <c r="F224" i="28"/>
  <c r="F234" i="28"/>
  <c r="F254" i="28"/>
  <c r="E250" i="40"/>
  <c r="G64" i="44"/>
  <c r="F244" i="62"/>
  <c r="F225" i="62"/>
  <c r="H225" i="62"/>
  <c r="D232" i="32"/>
  <c r="D253" i="32"/>
  <c r="D220" i="32"/>
  <c r="D248" i="32"/>
  <c r="D250" i="32"/>
  <c r="D255" i="32"/>
  <c r="D237" i="32"/>
  <c r="D231" i="32"/>
  <c r="D256" i="30"/>
  <c r="C260" i="38"/>
  <c r="C248" i="38"/>
  <c r="C229" i="38"/>
  <c r="C169" i="29"/>
  <c r="D261" i="18"/>
  <c r="F231" i="37"/>
  <c r="F247" i="11"/>
  <c r="F186" i="59"/>
  <c r="H300" i="16"/>
  <c r="I12" i="48"/>
  <c r="H303" i="37"/>
  <c r="L36" i="48" s="1"/>
  <c r="H59" i="44"/>
  <c r="D252" i="30"/>
  <c r="D250" i="30"/>
  <c r="C258" i="38"/>
  <c r="C250" i="38"/>
  <c r="C231" i="38"/>
  <c r="F233" i="11"/>
  <c r="E256" i="11"/>
  <c r="E250" i="11"/>
  <c r="E233" i="11"/>
  <c r="E255" i="11"/>
  <c r="E228" i="11"/>
  <c r="E225" i="11"/>
  <c r="E235" i="11"/>
  <c r="E260" i="11"/>
  <c r="E230" i="11"/>
  <c r="E229" i="11"/>
  <c r="E254" i="11"/>
  <c r="E234" i="11"/>
  <c r="E259" i="11"/>
  <c r="E253" i="11"/>
  <c r="H303" i="19"/>
  <c r="L15" i="48"/>
  <c r="F232" i="59"/>
  <c r="F255" i="59"/>
  <c r="F228" i="59"/>
  <c r="F259" i="59"/>
  <c r="F229" i="59"/>
  <c r="F260" i="59"/>
  <c r="F250" i="59"/>
  <c r="F230" i="59"/>
  <c r="F225" i="59"/>
  <c r="F234" i="59"/>
  <c r="F235" i="59"/>
  <c r="F313" i="59"/>
  <c r="F363" i="59"/>
  <c r="F253" i="59"/>
  <c r="F254" i="59"/>
  <c r="H300" i="40"/>
  <c r="I39" i="48" s="1"/>
  <c r="H63" i="44"/>
  <c r="H301" i="62"/>
  <c r="J20" i="48"/>
  <c r="F170" i="57"/>
  <c r="E170" i="57"/>
  <c r="D170" i="57"/>
  <c r="G170" i="57"/>
  <c r="F230" i="37"/>
  <c r="F225" i="37"/>
  <c r="F238" i="37"/>
  <c r="H303" i="15"/>
  <c r="L11" i="48" s="1"/>
  <c r="C177" i="31"/>
  <c r="H302" i="31"/>
  <c r="K29" i="48"/>
  <c r="C94" i="46"/>
  <c r="H94" i="46"/>
  <c r="H118" i="46"/>
  <c r="C262" i="38"/>
  <c r="C233" i="38"/>
  <c r="F174" i="20"/>
  <c r="D176" i="11"/>
  <c r="F187" i="21"/>
  <c r="G187" i="21"/>
  <c r="F225" i="32"/>
  <c r="F228" i="32"/>
  <c r="F229" i="32"/>
  <c r="F234" i="32"/>
  <c r="F230" i="32"/>
  <c r="H302" i="36"/>
  <c r="K35" i="48" s="1"/>
  <c r="H61" i="44"/>
  <c r="C40" i="44"/>
  <c r="D253" i="30"/>
  <c r="C256" i="38"/>
  <c r="C253" i="38"/>
  <c r="C226" i="38"/>
  <c r="C236" i="38"/>
  <c r="D230" i="18"/>
  <c r="D238" i="18"/>
  <c r="F224" i="37"/>
  <c r="F227" i="11"/>
  <c r="E174" i="20"/>
  <c r="E176" i="34"/>
  <c r="E187" i="24"/>
  <c r="F178" i="18"/>
  <c r="H44" i="44"/>
  <c r="H81" i="21"/>
  <c r="H138" i="21"/>
  <c r="C227" i="38"/>
  <c r="F237" i="37"/>
  <c r="D176" i="34"/>
  <c r="H51" i="44"/>
  <c r="H303" i="38"/>
  <c r="L37" i="48"/>
  <c r="G177" i="31"/>
  <c r="G223" i="16"/>
  <c r="G221" i="16"/>
  <c r="G254" i="16"/>
  <c r="G255" i="16"/>
  <c r="G218" i="16"/>
  <c r="AB14" i="49"/>
  <c r="G261" i="16"/>
  <c r="G230" i="16"/>
  <c r="G227" i="16"/>
  <c r="G247" i="16"/>
  <c r="G249" i="16"/>
  <c r="G246" i="16"/>
  <c r="G243" i="16"/>
  <c r="AI14" i="49"/>
  <c r="G229" i="16"/>
  <c r="G258" i="16"/>
  <c r="G235" i="16"/>
  <c r="G245" i="16"/>
  <c r="G248" i="16"/>
  <c r="G251" i="16"/>
  <c r="G236" i="16"/>
  <c r="G224" i="16"/>
  <c r="G222" i="16"/>
  <c r="G244" i="16"/>
  <c r="F228" i="14"/>
  <c r="F235" i="14"/>
  <c r="F229" i="14"/>
  <c r="F313" i="14"/>
  <c r="F363" i="14"/>
  <c r="F230" i="14"/>
  <c r="F225" i="14"/>
  <c r="F234" i="14"/>
  <c r="D218" i="40"/>
  <c r="Y41" i="49"/>
  <c r="D234" i="40"/>
  <c r="D225" i="40"/>
  <c r="D228" i="40"/>
  <c r="E178" i="18"/>
  <c r="F177" i="31"/>
  <c r="F176" i="34"/>
  <c r="C184" i="57"/>
  <c r="H309" i="57"/>
  <c r="R17" i="48"/>
  <c r="D184" i="57"/>
  <c r="F184" i="57"/>
  <c r="E184" i="57"/>
  <c r="H303" i="26"/>
  <c r="L24" i="48" s="1"/>
  <c r="F182" i="21"/>
  <c r="E182" i="21"/>
  <c r="G182" i="21"/>
  <c r="H182" i="21"/>
  <c r="H303" i="28"/>
  <c r="L26" i="48"/>
  <c r="H309" i="9"/>
  <c r="C178" i="18"/>
  <c r="D247" i="25"/>
  <c r="D220" i="14"/>
  <c r="D236" i="14"/>
  <c r="D252" i="25"/>
  <c r="D260" i="25"/>
  <c r="C258" i="32"/>
  <c r="C224" i="31"/>
  <c r="D227" i="39"/>
  <c r="D227" i="23"/>
  <c r="D229" i="23"/>
  <c r="D261" i="23"/>
  <c r="D262" i="23"/>
  <c r="D246" i="23"/>
  <c r="D245" i="23"/>
  <c r="D226" i="23"/>
  <c r="D258" i="23"/>
  <c r="D253" i="23"/>
  <c r="D235" i="23"/>
  <c r="D248" i="23"/>
  <c r="D244" i="23"/>
  <c r="D250" i="23"/>
  <c r="D252" i="23"/>
  <c r="D260" i="23"/>
  <c r="D249" i="35"/>
  <c r="D257" i="35"/>
  <c r="D254" i="35"/>
  <c r="D228" i="35"/>
  <c r="D230" i="35"/>
  <c r="D258" i="35"/>
  <c r="D247" i="35"/>
  <c r="D256" i="35"/>
  <c r="D236" i="35"/>
  <c r="D237" i="35"/>
  <c r="D252" i="35"/>
  <c r="D260" i="35"/>
  <c r="D224" i="35"/>
  <c r="D222" i="35"/>
  <c r="D259" i="35"/>
  <c r="D244" i="35"/>
  <c r="D245" i="35"/>
  <c r="D246" i="35"/>
  <c r="D233" i="35"/>
  <c r="D226" i="35"/>
  <c r="D232" i="35"/>
  <c r="D248" i="35"/>
  <c r="D235" i="35"/>
  <c r="D225" i="35"/>
  <c r="D219" i="35"/>
  <c r="D250" i="35"/>
  <c r="D262" i="35"/>
  <c r="D220" i="35"/>
  <c r="D253" i="35"/>
  <c r="D183" i="30"/>
  <c r="E183" i="30"/>
  <c r="F183" i="30"/>
  <c r="G183" i="30"/>
  <c r="H183" i="30"/>
  <c r="C187" i="30"/>
  <c r="F187" i="30"/>
  <c r="E187" i="30"/>
  <c r="G187" i="30"/>
  <c r="D187" i="30"/>
  <c r="E248" i="57"/>
  <c r="E230" i="57"/>
  <c r="E219" i="57"/>
  <c r="E257" i="57"/>
  <c r="E262" i="57"/>
  <c r="E259" i="57"/>
  <c r="E245" i="57"/>
  <c r="E227" i="57"/>
  <c r="E246" i="57"/>
  <c r="E244" i="57"/>
  <c r="E226" i="57"/>
  <c r="E252" i="57"/>
  <c r="E231" i="57"/>
  <c r="E251" i="57"/>
  <c r="E232" i="57"/>
  <c r="E223" i="57"/>
  <c r="E225" i="57"/>
  <c r="E218" i="57"/>
  <c r="E256" i="57"/>
  <c r="E249" i="57"/>
  <c r="E233" i="57"/>
  <c r="E237" i="57"/>
  <c r="E234" i="57"/>
  <c r="E220" i="57"/>
  <c r="E233" i="31"/>
  <c r="E229" i="31"/>
  <c r="E252" i="31"/>
  <c r="E223" i="31"/>
  <c r="E237" i="31"/>
  <c r="E256" i="31"/>
  <c r="E221" i="31"/>
  <c r="E253" i="31"/>
  <c r="E255" i="31"/>
  <c r="E259" i="31"/>
  <c r="E247" i="31"/>
  <c r="E236" i="31"/>
  <c r="E245" i="31"/>
  <c r="E249" i="31"/>
  <c r="E220" i="31"/>
  <c r="E250" i="31"/>
  <c r="E254" i="31"/>
  <c r="E228" i="31"/>
  <c r="E224" i="31"/>
  <c r="E231" i="31"/>
  <c r="E234" i="31"/>
  <c r="E222" i="31"/>
  <c r="C227" i="32"/>
  <c r="F233" i="18"/>
  <c r="F261" i="18"/>
  <c r="F224" i="18"/>
  <c r="F249" i="18"/>
  <c r="F236" i="18"/>
  <c r="F226" i="18"/>
  <c r="F219" i="18"/>
  <c r="F251" i="18"/>
  <c r="F248" i="18"/>
  <c r="F247" i="18"/>
  <c r="F250" i="18"/>
  <c r="F256" i="18"/>
  <c r="F223" i="18"/>
  <c r="D223" i="34"/>
  <c r="D224" i="34"/>
  <c r="D258" i="34"/>
  <c r="D261" i="34"/>
  <c r="D256" i="34"/>
  <c r="D230" i="34"/>
  <c r="D233" i="34"/>
  <c r="D260" i="34"/>
  <c r="D231" i="34"/>
  <c r="D235" i="34"/>
  <c r="D250" i="34"/>
  <c r="D225" i="34"/>
  <c r="D229" i="34"/>
  <c r="D259" i="34"/>
  <c r="D232" i="34"/>
  <c r="D219" i="34"/>
  <c r="D228" i="34"/>
  <c r="D257" i="34"/>
  <c r="D227" i="34"/>
  <c r="D236" i="34"/>
  <c r="D262" i="34"/>
  <c r="F222" i="62"/>
  <c r="F247" i="62"/>
  <c r="F252" i="62"/>
  <c r="F246" i="62"/>
  <c r="F233" i="62"/>
  <c r="H233" i="62"/>
  <c r="F243" i="62"/>
  <c r="F234" i="62"/>
  <c r="H234" i="62"/>
  <c r="F259" i="62"/>
  <c r="H259" i="62"/>
  <c r="F248" i="62"/>
  <c r="F236" i="62"/>
  <c r="F228" i="62"/>
  <c r="H228" i="62"/>
  <c r="F245" i="62"/>
  <c r="F224" i="62"/>
  <c r="F237" i="62"/>
  <c r="F258" i="62"/>
  <c r="F253" i="62"/>
  <c r="F235" i="62"/>
  <c r="F254" i="62"/>
  <c r="F232" i="62"/>
  <c r="H232" i="62"/>
  <c r="F256" i="62"/>
  <c r="E169" i="62"/>
  <c r="D169" i="62"/>
  <c r="F169" i="62"/>
  <c r="G169" i="62"/>
  <c r="C81" i="46"/>
  <c r="H81" i="46"/>
  <c r="H105" i="46"/>
  <c r="H222" i="62"/>
  <c r="C237" i="32"/>
  <c r="F187" i="31"/>
  <c r="G187" i="31"/>
  <c r="C187" i="31"/>
  <c r="D187" i="31"/>
  <c r="H305" i="29"/>
  <c r="N27" i="48"/>
  <c r="E186" i="9"/>
  <c r="F186" i="9"/>
  <c r="D186" i="9"/>
  <c r="H186" i="9" s="1"/>
  <c r="G186" i="9"/>
  <c r="C186" i="9"/>
  <c r="D222" i="14"/>
  <c r="D227" i="14"/>
  <c r="D233" i="14"/>
  <c r="D235" i="14"/>
  <c r="D228" i="14"/>
  <c r="D225" i="14"/>
  <c r="D234" i="14"/>
  <c r="D224" i="14"/>
  <c r="D230" i="14"/>
  <c r="D226" i="14"/>
  <c r="D229" i="14"/>
  <c r="D232" i="14"/>
  <c r="C261" i="32"/>
  <c r="C252" i="32"/>
  <c r="C253" i="32"/>
  <c r="C260" i="32"/>
  <c r="C219" i="32"/>
  <c r="C245" i="32"/>
  <c r="C236" i="32"/>
  <c r="C248" i="32"/>
  <c r="C251" i="32"/>
  <c r="C250" i="32"/>
  <c r="C231" i="32"/>
  <c r="C255" i="32"/>
  <c r="C254" i="32"/>
  <c r="C230" i="32"/>
  <c r="C222" i="32"/>
  <c r="C249" i="32"/>
  <c r="C232" i="32"/>
  <c r="C220" i="32"/>
  <c r="C224" i="32"/>
  <c r="C229" i="32"/>
  <c r="C237" i="31"/>
  <c r="C220" i="31"/>
  <c r="C232" i="31"/>
  <c r="C230" i="31"/>
  <c r="C222" i="31"/>
  <c r="C246" i="31"/>
  <c r="C244" i="31"/>
  <c r="C234" i="31"/>
  <c r="C258" i="31"/>
  <c r="C260" i="31"/>
  <c r="C223" i="31"/>
  <c r="C254" i="31"/>
  <c r="D256" i="25"/>
  <c r="D253" i="25"/>
  <c r="D245" i="25"/>
  <c r="D255" i="25"/>
  <c r="D261" i="25"/>
  <c r="D250" i="25"/>
  <c r="D244" i="25"/>
  <c r="D230" i="39"/>
  <c r="D225" i="39"/>
  <c r="D220" i="39"/>
  <c r="D231" i="39"/>
  <c r="D226" i="39"/>
  <c r="D229" i="39"/>
  <c r="D224" i="39"/>
  <c r="D219" i="39"/>
  <c r="D233" i="39"/>
  <c r="D235" i="39"/>
  <c r="D222" i="39"/>
  <c r="F253" i="30"/>
  <c r="F249" i="30"/>
  <c r="F223" i="30"/>
  <c r="F259" i="30"/>
  <c r="F256" i="30"/>
  <c r="F245" i="30"/>
  <c r="F258" i="30"/>
  <c r="F257" i="30"/>
  <c r="F262" i="30"/>
  <c r="F244" i="30"/>
  <c r="F246" i="30"/>
  <c r="F247" i="30"/>
  <c r="F260" i="30"/>
  <c r="F221" i="30"/>
  <c r="H305" i="39"/>
  <c r="N38" i="48" s="1"/>
  <c r="C185" i="24"/>
  <c r="D185" i="24"/>
  <c r="G185" i="24"/>
  <c r="E185" i="24"/>
  <c r="F185" i="24"/>
  <c r="F248" i="15"/>
  <c r="F230" i="15"/>
  <c r="F228" i="15"/>
  <c r="F234" i="15"/>
  <c r="F225" i="15"/>
  <c r="F253" i="15"/>
  <c r="F254" i="15"/>
  <c r="F255" i="15"/>
  <c r="F223" i="15"/>
  <c r="F244" i="15"/>
  <c r="F246" i="15"/>
  <c r="F261" i="15"/>
  <c r="F251" i="15"/>
  <c r="F259" i="15"/>
  <c r="F245" i="15"/>
  <c r="F236" i="15"/>
  <c r="F257" i="15"/>
  <c r="F256" i="15"/>
  <c r="F243" i="30"/>
  <c r="F233" i="15"/>
  <c r="F260" i="15"/>
  <c r="C223" i="32"/>
  <c r="F250" i="30"/>
  <c r="C229" i="31"/>
  <c r="D223" i="14"/>
  <c r="D243" i="36"/>
  <c r="F248" i="30"/>
  <c r="F221" i="15"/>
  <c r="F251" i="30"/>
  <c r="F261" i="30"/>
  <c r="C227" i="31"/>
  <c r="C262" i="31"/>
  <c r="D236" i="39"/>
  <c r="D236" i="11"/>
  <c r="D250" i="11"/>
  <c r="D234" i="11"/>
  <c r="D228" i="11"/>
  <c r="D253" i="11"/>
  <c r="D259" i="11"/>
  <c r="D225" i="11"/>
  <c r="D258" i="11"/>
  <c r="D237" i="11"/>
  <c r="D251" i="11"/>
  <c r="D261" i="11"/>
  <c r="D252" i="11"/>
  <c r="D227" i="11"/>
  <c r="D254" i="11"/>
  <c r="D235" i="11"/>
  <c r="D260" i="11"/>
  <c r="F258" i="15"/>
  <c r="F219" i="30"/>
  <c r="D237" i="14"/>
  <c r="F250" i="15"/>
  <c r="C247" i="32"/>
  <c r="C259" i="31"/>
  <c r="C252" i="31"/>
  <c r="D234" i="39"/>
  <c r="E249" i="10"/>
  <c r="E251" i="10"/>
  <c r="E253" i="10"/>
  <c r="E248" i="10"/>
  <c r="E261" i="10"/>
  <c r="E262" i="10"/>
  <c r="E257" i="10"/>
  <c r="C97" i="46"/>
  <c r="H97" i="46"/>
  <c r="H121" i="46"/>
  <c r="D246" i="14"/>
  <c r="D221" i="36"/>
  <c r="D251" i="25"/>
  <c r="D221" i="39"/>
  <c r="F229" i="15"/>
  <c r="C235" i="32"/>
  <c r="C237" i="33"/>
  <c r="C231" i="33"/>
  <c r="C233" i="33"/>
  <c r="C228" i="33"/>
  <c r="C223" i="33"/>
  <c r="C248" i="33"/>
  <c r="C255" i="33"/>
  <c r="C229" i="33"/>
  <c r="C262" i="33"/>
  <c r="C246" i="33"/>
  <c r="C225" i="33"/>
  <c r="C260" i="33"/>
  <c r="C220" i="33"/>
  <c r="C261" i="33"/>
  <c r="E222" i="9"/>
  <c r="E249" i="9"/>
  <c r="E258" i="9"/>
  <c r="E252" i="9"/>
  <c r="D219" i="14"/>
  <c r="D249" i="25"/>
  <c r="D218" i="39"/>
  <c r="F219" i="15"/>
  <c r="F235" i="15"/>
  <c r="C256" i="32"/>
  <c r="F255" i="38"/>
  <c r="F243" i="38"/>
  <c r="F227" i="38"/>
  <c r="F253" i="38"/>
  <c r="F228" i="38"/>
  <c r="F259" i="38"/>
  <c r="F257" i="38"/>
  <c r="F237" i="38"/>
  <c r="F218" i="38"/>
  <c r="AA39" i="49"/>
  <c r="F249" i="38"/>
  <c r="F232" i="38"/>
  <c r="F223" i="38"/>
  <c r="F245" i="38"/>
  <c r="F246" i="38"/>
  <c r="F250" i="38"/>
  <c r="F222" i="38"/>
  <c r="F231" i="38"/>
  <c r="F235" i="38"/>
  <c r="F244" i="38"/>
  <c r="F252" i="38"/>
  <c r="D257" i="57"/>
  <c r="D252" i="57"/>
  <c r="D223" i="57"/>
  <c r="D229" i="57"/>
  <c r="D250" i="57"/>
  <c r="D261" i="57"/>
  <c r="D233" i="57"/>
  <c r="D226" i="57"/>
  <c r="D237" i="57"/>
  <c r="D231" i="57"/>
  <c r="D228" i="57"/>
  <c r="D245" i="57"/>
  <c r="D235" i="57"/>
  <c r="D246" i="57"/>
  <c r="D256" i="57"/>
  <c r="D262" i="57"/>
  <c r="D236" i="57"/>
  <c r="D260" i="57"/>
  <c r="D224" i="57"/>
  <c r="F249" i="6"/>
  <c r="F262" i="6"/>
  <c r="F259" i="6"/>
  <c r="F255" i="6"/>
  <c r="F225" i="6"/>
  <c r="F235" i="6"/>
  <c r="F234" i="6"/>
  <c r="F250" i="6"/>
  <c r="F260" i="6"/>
  <c r="F256" i="6"/>
  <c r="F251" i="6"/>
  <c r="F223" i="6"/>
  <c r="F258" i="6"/>
  <c r="F226" i="6"/>
  <c r="F246" i="6"/>
  <c r="F261" i="6"/>
  <c r="F221" i="6"/>
  <c r="F253" i="6"/>
  <c r="F229" i="6"/>
  <c r="F219" i="6"/>
  <c r="F244" i="6"/>
  <c r="F247" i="6"/>
  <c r="F218" i="6"/>
  <c r="AA7" i="49"/>
  <c r="F232" i="6"/>
  <c r="F257" i="6"/>
  <c r="F245" i="6"/>
  <c r="F243" i="6"/>
  <c r="AH7" i="49"/>
  <c r="F231" i="6"/>
  <c r="F252" i="6"/>
  <c r="F228" i="6"/>
  <c r="F233" i="6"/>
  <c r="D222" i="25"/>
  <c r="F226" i="15"/>
  <c r="F227" i="15"/>
  <c r="F232" i="15"/>
  <c r="D259" i="25"/>
  <c r="C246" i="32"/>
  <c r="F262" i="21"/>
  <c r="F255" i="21"/>
  <c r="F223" i="21"/>
  <c r="F224" i="21"/>
  <c r="F230" i="21"/>
  <c r="F228" i="21"/>
  <c r="F256" i="21"/>
  <c r="F226" i="21"/>
  <c r="F234" i="21"/>
  <c r="F249" i="21"/>
  <c r="F259" i="21"/>
  <c r="F244" i="21"/>
  <c r="F235" i="21"/>
  <c r="F227" i="21"/>
  <c r="F250" i="21"/>
  <c r="F260" i="21"/>
  <c r="F222" i="21"/>
  <c r="F218" i="21"/>
  <c r="AA20" i="49"/>
  <c r="F247" i="21"/>
  <c r="F237" i="21"/>
  <c r="F231" i="21"/>
  <c r="F225" i="21"/>
  <c r="F253" i="21"/>
  <c r="F258" i="21"/>
  <c r="F246" i="21"/>
  <c r="H309" i="17"/>
  <c r="R13" i="48"/>
  <c r="D218" i="25"/>
  <c r="Y25" i="49"/>
  <c r="F224" i="15"/>
  <c r="F262" i="15"/>
  <c r="C226" i="32"/>
  <c r="C257" i="32"/>
  <c r="F255" i="30"/>
  <c r="E187" i="31"/>
  <c r="D233" i="11"/>
  <c r="H303" i="11"/>
  <c r="L8" i="48" s="1"/>
  <c r="E178" i="11"/>
  <c r="C178" i="11"/>
  <c r="F178" i="11"/>
  <c r="D178" i="11"/>
  <c r="G178" i="11"/>
  <c r="H303" i="23"/>
  <c r="L21" i="48" s="1"/>
  <c r="G243" i="62"/>
  <c r="AI22" i="49"/>
  <c r="G262" i="62"/>
  <c r="G227" i="62"/>
  <c r="H227" i="62"/>
  <c r="G224" i="62"/>
  <c r="F235" i="24"/>
  <c r="F253" i="25"/>
  <c r="F257" i="25"/>
  <c r="D219" i="28"/>
  <c r="D259" i="28"/>
  <c r="D255" i="28"/>
  <c r="F237" i="39"/>
  <c r="F234" i="39"/>
  <c r="F218" i="39"/>
  <c r="AA40" i="49"/>
  <c r="G179" i="30"/>
  <c r="F179" i="30"/>
  <c r="E179" i="30"/>
  <c r="C179" i="29"/>
  <c r="D179" i="29"/>
  <c r="E179" i="29"/>
  <c r="F179" i="29"/>
  <c r="G179" i="29"/>
  <c r="H299" i="10"/>
  <c r="H7" i="48" s="1"/>
  <c r="D181" i="27"/>
  <c r="F181" i="27"/>
  <c r="E181" i="27"/>
  <c r="G181" i="27"/>
  <c r="E187" i="6"/>
  <c r="F187" i="6"/>
  <c r="G187" i="6"/>
  <c r="H312" i="10"/>
  <c r="U7" i="48" s="1"/>
  <c r="D225" i="18"/>
  <c r="D234" i="18"/>
  <c r="D228" i="18"/>
  <c r="D253" i="18"/>
  <c r="D263" i="18"/>
  <c r="H300" i="18"/>
  <c r="I14" i="48" s="1"/>
  <c r="E257" i="17"/>
  <c r="E232" i="17"/>
  <c r="E230" i="17"/>
  <c r="E259" i="17"/>
  <c r="E253" i="17"/>
  <c r="E235" i="17"/>
  <c r="E254" i="17"/>
  <c r="E263" i="17"/>
  <c r="E225" i="17"/>
  <c r="E260" i="17"/>
  <c r="E229" i="17"/>
  <c r="E250" i="17"/>
  <c r="E234" i="17"/>
  <c r="E228" i="17"/>
  <c r="E255" i="17"/>
  <c r="D226" i="32"/>
  <c r="D219" i="32"/>
  <c r="D234" i="32"/>
  <c r="D228" i="32"/>
  <c r="D225" i="32"/>
  <c r="E222" i="25"/>
  <c r="E226" i="25"/>
  <c r="E232" i="25"/>
  <c r="E220" i="25"/>
  <c r="E227" i="25"/>
  <c r="E225" i="25"/>
  <c r="E230" i="25"/>
  <c r="E235" i="25"/>
  <c r="E229" i="25"/>
  <c r="E228" i="25"/>
  <c r="E234" i="25"/>
  <c r="F184" i="24"/>
  <c r="C184" i="24"/>
  <c r="D184" i="24"/>
  <c r="H309" i="24"/>
  <c r="R22" i="48"/>
  <c r="E184" i="24"/>
  <c r="D258" i="28"/>
  <c r="D254" i="28"/>
  <c r="G252" i="29"/>
  <c r="D172" i="31"/>
  <c r="E172" i="31"/>
  <c r="F172" i="31"/>
  <c r="G172" i="31"/>
  <c r="D179" i="30"/>
  <c r="H304" i="30"/>
  <c r="M28" i="48"/>
  <c r="D169" i="24"/>
  <c r="E169" i="24"/>
  <c r="F169" i="24"/>
  <c r="G169" i="24"/>
  <c r="H312" i="62"/>
  <c r="U20" i="48" s="1"/>
  <c r="H312" i="34"/>
  <c r="U33" i="48" s="1"/>
  <c r="E225" i="20"/>
  <c r="E230" i="20"/>
  <c r="E229" i="20"/>
  <c r="E228" i="20"/>
  <c r="E235" i="20"/>
  <c r="C186" i="59"/>
  <c r="D186" i="59"/>
  <c r="G228" i="9"/>
  <c r="G229" i="9"/>
  <c r="G236" i="9"/>
  <c r="G252" i="9"/>
  <c r="G248" i="9"/>
  <c r="G245" i="9"/>
  <c r="G262" i="9"/>
  <c r="G254" i="9"/>
  <c r="G227" i="9"/>
  <c r="G224" i="9"/>
  <c r="G261" i="9"/>
  <c r="G218" i="9"/>
  <c r="AB8" i="49"/>
  <c r="G251" i="9"/>
  <c r="G220" i="9"/>
  <c r="G246" i="9"/>
  <c r="G258" i="9"/>
  <c r="G226" i="9"/>
  <c r="G243" i="9"/>
  <c r="AI8" i="49"/>
  <c r="G221" i="9"/>
  <c r="G237" i="9"/>
  <c r="G233" i="9"/>
  <c r="G247" i="9"/>
  <c r="G235" i="9"/>
  <c r="G244" i="9"/>
  <c r="G249" i="9"/>
  <c r="G255" i="9"/>
  <c r="G222" i="9"/>
  <c r="G223" i="9"/>
  <c r="G260" i="9"/>
  <c r="H309" i="38"/>
  <c r="R37" i="48" s="1"/>
  <c r="H170" i="30"/>
  <c r="G181" i="32"/>
  <c r="F176" i="11"/>
  <c r="E176" i="11"/>
  <c r="G176" i="11"/>
  <c r="E171" i="30"/>
  <c r="F171" i="30"/>
  <c r="D171" i="30"/>
  <c r="G171" i="30"/>
  <c r="D262" i="17"/>
  <c r="D255" i="17"/>
  <c r="D235" i="17"/>
  <c r="D227" i="17"/>
  <c r="D225" i="17"/>
  <c r="D250" i="17"/>
  <c r="D253" i="17"/>
  <c r="D228" i="17"/>
  <c r="D234" i="17"/>
  <c r="D259" i="17"/>
  <c r="E225" i="12"/>
  <c r="E255" i="12"/>
  <c r="E253" i="12"/>
  <c r="E250" i="12"/>
  <c r="E254" i="12"/>
  <c r="E234" i="12"/>
  <c r="E235" i="12"/>
  <c r="D180" i="18"/>
  <c r="E180" i="18"/>
  <c r="F180" i="18"/>
  <c r="H305" i="18"/>
  <c r="N14" i="48" s="1"/>
  <c r="G180" i="18"/>
  <c r="F253" i="11"/>
  <c r="F225" i="11"/>
  <c r="F260" i="11"/>
  <c r="F234" i="11"/>
  <c r="F230" i="11"/>
  <c r="F228" i="11"/>
  <c r="F255" i="11"/>
  <c r="F250" i="11"/>
  <c r="F229" i="11"/>
  <c r="F235" i="11"/>
  <c r="F254" i="11"/>
  <c r="F181" i="32"/>
  <c r="D234" i="28"/>
  <c r="C82" i="46"/>
  <c r="H82" i="46"/>
  <c r="H106" i="46"/>
  <c r="E182" i="62"/>
  <c r="H307" i="62"/>
  <c r="P20" i="48"/>
  <c r="D234" i="20"/>
  <c r="D253" i="20"/>
  <c r="D263" i="20"/>
  <c r="D225" i="20"/>
  <c r="D228" i="20"/>
  <c r="C90" i="46"/>
  <c r="H90" i="46"/>
  <c r="H114" i="46"/>
  <c r="E223" i="16"/>
  <c r="E220" i="16"/>
  <c r="E221" i="16"/>
  <c r="E248" i="16"/>
  <c r="E249" i="16"/>
  <c r="E251" i="16"/>
  <c r="E256" i="16"/>
  <c r="E231" i="16"/>
  <c r="E257" i="16"/>
  <c r="E258" i="16"/>
  <c r="E245" i="16"/>
  <c r="E233" i="16"/>
  <c r="E252" i="16"/>
  <c r="E261" i="16"/>
  <c r="E227" i="16"/>
  <c r="E236" i="16"/>
  <c r="E262" i="16"/>
  <c r="E237" i="16"/>
  <c r="E253" i="16"/>
  <c r="E250" i="16"/>
  <c r="E228" i="16"/>
  <c r="E259" i="16"/>
  <c r="E225" i="16"/>
  <c r="E229" i="16"/>
  <c r="E230" i="16"/>
  <c r="E260" i="16"/>
  <c r="E235" i="16"/>
  <c r="E254" i="16"/>
  <c r="E255" i="16"/>
  <c r="E234" i="16"/>
  <c r="G229" i="14"/>
  <c r="G226" i="14"/>
  <c r="G227" i="14"/>
  <c r="G313" i="14"/>
  <c r="G363" i="14" s="1"/>
  <c r="G220" i="14"/>
  <c r="G237" i="14"/>
  <c r="G224" i="14"/>
  <c r="G236" i="14"/>
  <c r="G222" i="14"/>
  <c r="G223" i="14"/>
  <c r="G221" i="14"/>
  <c r="G230" i="14"/>
  <c r="G219" i="14"/>
  <c r="G235" i="14"/>
  <c r="G175" i="6"/>
  <c r="F175" i="6"/>
  <c r="C175" i="6"/>
  <c r="D175" i="6"/>
  <c r="E175" i="6"/>
  <c r="H300" i="6"/>
  <c r="I5" i="48" s="1"/>
  <c r="H250" i="62"/>
  <c r="D230" i="28"/>
  <c r="D236" i="28"/>
  <c r="G260" i="29"/>
  <c r="H297" i="14"/>
  <c r="F10" i="48" s="1"/>
  <c r="D180" i="21"/>
  <c r="E180" i="21"/>
  <c r="F180" i="21"/>
  <c r="G180" i="21"/>
  <c r="H305" i="21"/>
  <c r="N18" i="48"/>
  <c r="C177" i="11"/>
  <c r="E177" i="11"/>
  <c r="F177" i="11"/>
  <c r="G177" i="11"/>
  <c r="H302" i="11"/>
  <c r="K8" i="48" s="1"/>
  <c r="E245" i="6"/>
  <c r="E256" i="6"/>
  <c r="E261" i="6"/>
  <c r="E237" i="6"/>
  <c r="E234" i="6"/>
  <c r="E260" i="6"/>
  <c r="E254" i="6"/>
  <c r="E259" i="6"/>
  <c r="E235" i="6"/>
  <c r="E225" i="6"/>
  <c r="E230" i="6"/>
  <c r="E229" i="6"/>
  <c r="E228" i="6"/>
  <c r="E250" i="6"/>
  <c r="E253" i="6"/>
  <c r="E255" i="6"/>
  <c r="D176" i="30"/>
  <c r="E176" i="30"/>
  <c r="F176" i="30"/>
  <c r="H301" i="30"/>
  <c r="J28" i="48"/>
  <c r="G176" i="30"/>
  <c r="E236" i="19"/>
  <c r="E261" i="19"/>
  <c r="E262" i="19"/>
  <c r="E237" i="19"/>
  <c r="E249" i="19"/>
  <c r="E226" i="19"/>
  <c r="E247" i="19"/>
  <c r="E256" i="19"/>
  <c r="E231" i="19"/>
  <c r="E232" i="19"/>
  <c r="E230" i="19"/>
  <c r="E259" i="19"/>
  <c r="E225" i="19"/>
  <c r="E255" i="19"/>
  <c r="E254" i="19"/>
  <c r="E253" i="19"/>
  <c r="E260" i="19"/>
  <c r="E228" i="19"/>
  <c r="E235" i="19"/>
  <c r="E229" i="19"/>
  <c r="E234" i="19"/>
  <c r="E250" i="19"/>
  <c r="C175" i="35"/>
  <c r="H175" i="35" s="1"/>
  <c r="D175" i="35"/>
  <c r="E175" i="35"/>
  <c r="F175" i="35"/>
  <c r="G229" i="37"/>
  <c r="G237" i="37"/>
  <c r="G236" i="37"/>
  <c r="G224" i="37"/>
  <c r="G235" i="37"/>
  <c r="G219" i="37"/>
  <c r="G227" i="37"/>
  <c r="G222" i="37"/>
  <c r="G223" i="37"/>
  <c r="G218" i="37"/>
  <c r="AB38" i="49"/>
  <c r="G220" i="37"/>
  <c r="G233" i="37"/>
  <c r="G221" i="37"/>
  <c r="G230" i="37"/>
  <c r="G226" i="37"/>
  <c r="C172" i="31"/>
  <c r="H300" i="19"/>
  <c r="I15" i="48"/>
  <c r="D179" i="31"/>
  <c r="G179" i="31"/>
  <c r="F179" i="31"/>
  <c r="E179" i="31"/>
  <c r="H297" i="62"/>
  <c r="F20" i="48" s="1"/>
  <c r="H309" i="29"/>
  <c r="R27" i="48"/>
  <c r="H309" i="36"/>
  <c r="R35" i="48" s="1"/>
  <c r="H301" i="23"/>
  <c r="J21" i="48" s="1"/>
  <c r="G234" i="40"/>
  <c r="G224" i="40"/>
  <c r="G236" i="40"/>
  <c r="G230" i="40"/>
  <c r="G229" i="40"/>
  <c r="G237" i="40"/>
  <c r="G219" i="40"/>
  <c r="G222" i="40"/>
  <c r="G221" i="40"/>
  <c r="G227" i="40"/>
  <c r="G235" i="40"/>
  <c r="G226" i="40"/>
  <c r="G223" i="40"/>
  <c r="G220" i="40"/>
  <c r="G233" i="40"/>
  <c r="G218" i="40"/>
  <c r="AB41" i="49"/>
  <c r="F178" i="6"/>
  <c r="H303" i="6"/>
  <c r="L5" i="48" s="1"/>
  <c r="E178" i="6"/>
  <c r="D178" i="6"/>
  <c r="C178" i="6"/>
  <c r="H300" i="32"/>
  <c r="I30" i="48" s="1"/>
  <c r="H309" i="40"/>
  <c r="R39" i="48" s="1"/>
  <c r="D224" i="21"/>
  <c r="D230" i="21"/>
  <c r="F232" i="24"/>
  <c r="F256" i="25"/>
  <c r="D235" i="28"/>
  <c r="G236" i="29"/>
  <c r="D183" i="6"/>
  <c r="E183" i="6"/>
  <c r="F183" i="6"/>
  <c r="G183" i="6"/>
  <c r="H303" i="32"/>
  <c r="L30" i="48" s="1"/>
  <c r="D169" i="31"/>
  <c r="E169" i="31"/>
  <c r="F169" i="31"/>
  <c r="G169" i="31"/>
  <c r="D180" i="59"/>
  <c r="E180" i="59"/>
  <c r="H180" i="59" s="1"/>
  <c r="G180" i="59"/>
  <c r="F180" i="59"/>
  <c r="H305" i="59"/>
  <c r="N31" i="48" s="1"/>
  <c r="C91" i="46"/>
  <c r="H91" i="46"/>
  <c r="H115" i="46"/>
  <c r="C93" i="46"/>
  <c r="H93" i="46"/>
  <c r="H117" i="46"/>
  <c r="H303" i="31"/>
  <c r="L29" i="48"/>
  <c r="D178" i="31"/>
  <c r="E178" i="31"/>
  <c r="F178" i="31"/>
  <c r="C178" i="31"/>
  <c r="C179" i="31"/>
  <c r="E184" i="21"/>
  <c r="F184" i="21"/>
  <c r="D184" i="21"/>
  <c r="C184" i="21"/>
  <c r="H309" i="21"/>
  <c r="R18" i="48"/>
  <c r="H303" i="33"/>
  <c r="L32" i="48" s="1"/>
  <c r="F169" i="21"/>
  <c r="E169" i="21"/>
  <c r="D169" i="21"/>
  <c r="G169" i="21"/>
  <c r="D187" i="20"/>
  <c r="E187" i="20"/>
  <c r="F187" i="20"/>
  <c r="G187" i="20"/>
  <c r="C176" i="24"/>
  <c r="D176" i="24"/>
  <c r="E176" i="24"/>
  <c r="G176" i="24"/>
  <c r="F176" i="24"/>
  <c r="C182" i="57"/>
  <c r="E182" i="57"/>
  <c r="F182" i="57"/>
  <c r="D182" i="57"/>
  <c r="G182" i="57"/>
  <c r="H307" i="57"/>
  <c r="P17" i="48"/>
  <c r="F176" i="18"/>
  <c r="E176" i="18"/>
  <c r="D176" i="18"/>
  <c r="H301" i="18"/>
  <c r="J14" i="48" s="1"/>
  <c r="G176" i="18"/>
  <c r="H305" i="34"/>
  <c r="N33" i="48" s="1"/>
  <c r="H300" i="10"/>
  <c r="I7" i="48" s="1"/>
  <c r="C178" i="35"/>
  <c r="F178" i="35"/>
  <c r="E178" i="35"/>
  <c r="D178" i="35"/>
  <c r="G184" i="31"/>
  <c r="H309" i="31"/>
  <c r="R29" i="48"/>
  <c r="E184" i="31"/>
  <c r="F184" i="31"/>
  <c r="D184" i="31"/>
  <c r="C184" i="31"/>
  <c r="D249" i="24"/>
  <c r="D250" i="28"/>
  <c r="F225" i="39"/>
  <c r="F231" i="39"/>
  <c r="D187" i="12"/>
  <c r="H305" i="17"/>
  <c r="N13" i="48" s="1"/>
  <c r="H300" i="22"/>
  <c r="I19" i="48" s="1"/>
  <c r="H309" i="35"/>
  <c r="R34" i="48"/>
  <c r="F173" i="62"/>
  <c r="E173" i="62"/>
  <c r="D173" i="62"/>
  <c r="H173" i="62" s="1"/>
  <c r="G173" i="62"/>
  <c r="E177" i="34"/>
  <c r="F177" i="34"/>
  <c r="D177" i="34"/>
  <c r="G177" i="34"/>
  <c r="E169" i="19"/>
  <c r="D169" i="19"/>
  <c r="F169" i="19"/>
  <c r="G169" i="19"/>
  <c r="F177" i="16"/>
  <c r="G177" i="16"/>
  <c r="H302" i="16"/>
  <c r="K12" i="48"/>
  <c r="D181" i="32"/>
  <c r="F218" i="24"/>
  <c r="AA24" i="49"/>
  <c r="F258" i="24"/>
  <c r="C185" i="19"/>
  <c r="D185" i="19"/>
  <c r="F185" i="19"/>
  <c r="G185" i="19"/>
  <c r="E185" i="19"/>
  <c r="C186" i="21"/>
  <c r="D186" i="21"/>
  <c r="E186" i="21"/>
  <c r="F186" i="21"/>
  <c r="G186" i="21"/>
  <c r="D222" i="16"/>
  <c r="D220" i="16"/>
  <c r="D249" i="16"/>
  <c r="D231" i="16"/>
  <c r="D258" i="16"/>
  <c r="D245" i="16"/>
  <c r="D233" i="16"/>
  <c r="D219" i="16"/>
  <c r="D255" i="16"/>
  <c r="D235" i="16"/>
  <c r="D261" i="16"/>
  <c r="D227" i="16"/>
  <c r="D262" i="16"/>
  <c r="D224" i="16"/>
  <c r="D251" i="16"/>
  <c r="D260" i="16"/>
  <c r="D236" i="16"/>
  <c r="D257" i="16"/>
  <c r="D232" i="16"/>
  <c r="D237" i="16"/>
  <c r="D256" i="16"/>
  <c r="D252" i="16"/>
  <c r="D254" i="16"/>
  <c r="D225" i="16"/>
  <c r="D229" i="16"/>
  <c r="D248" i="16"/>
  <c r="D253" i="16"/>
  <c r="D234" i="16"/>
  <c r="D230" i="16"/>
  <c r="D259" i="16"/>
  <c r="D228" i="16"/>
  <c r="D250" i="16"/>
  <c r="D226" i="16"/>
  <c r="D221" i="16"/>
  <c r="D223" i="16"/>
  <c r="F178" i="30"/>
  <c r="H303" i="30"/>
  <c r="L28" i="48"/>
  <c r="C178" i="30"/>
  <c r="E178" i="30"/>
  <c r="D178" i="30"/>
  <c r="G178" i="30"/>
  <c r="G229" i="38"/>
  <c r="G227" i="38"/>
  <c r="G261" i="38"/>
  <c r="G260" i="38"/>
  <c r="G259" i="38"/>
  <c r="G218" i="38"/>
  <c r="AB39" i="49"/>
  <c r="G223" i="38"/>
  <c r="G233" i="38"/>
  <c r="G251" i="38"/>
  <c r="G231" i="38"/>
  <c r="G221" i="38"/>
  <c r="G248" i="38"/>
  <c r="G243" i="38"/>
  <c r="AI39" i="49"/>
  <c r="G262" i="38"/>
  <c r="G249" i="38"/>
  <c r="G224" i="38"/>
  <c r="G250" i="38"/>
  <c r="G246" i="38"/>
  <c r="G247" i="38"/>
  <c r="G219" i="38"/>
  <c r="G255" i="38"/>
  <c r="G237" i="38"/>
  <c r="G222" i="38"/>
  <c r="G236" i="38"/>
  <c r="G245" i="38"/>
  <c r="G226" i="38"/>
  <c r="G230" i="38"/>
  <c r="G257" i="38"/>
  <c r="G228" i="38"/>
  <c r="G235" i="38"/>
  <c r="G252" i="38"/>
  <c r="G256" i="38"/>
  <c r="F223" i="24"/>
  <c r="H304" i="37"/>
  <c r="M36" i="48" s="1"/>
  <c r="G313" i="29"/>
  <c r="G363" i="29"/>
  <c r="G255" i="29"/>
  <c r="G220" i="29"/>
  <c r="G228" i="29"/>
  <c r="G247" i="29"/>
  <c r="G250" i="29"/>
  <c r="G232" i="29"/>
  <c r="G234" i="29"/>
  <c r="G222" i="29"/>
  <c r="G258" i="29"/>
  <c r="G227" i="29"/>
  <c r="G257" i="29"/>
  <c r="G243" i="29"/>
  <c r="AI29" i="49"/>
  <c r="G218" i="29"/>
  <c r="G244" i="29"/>
  <c r="G246" i="29"/>
  <c r="G253" i="29"/>
  <c r="G259" i="29"/>
  <c r="G221" i="29"/>
  <c r="G233" i="29"/>
  <c r="G261" i="29"/>
  <c r="G251" i="29"/>
  <c r="G245" i="29"/>
  <c r="G223" i="29"/>
  <c r="G248" i="29"/>
  <c r="G224" i="29"/>
  <c r="G235" i="29"/>
  <c r="G231" i="29"/>
  <c r="G229" i="29"/>
  <c r="G225" i="29"/>
  <c r="H302" i="41"/>
  <c r="K40" i="48" s="1"/>
  <c r="D225" i="31"/>
  <c r="D227" i="31"/>
  <c r="D256" i="31"/>
  <c r="D254" i="31"/>
  <c r="D235" i="31"/>
  <c r="D222" i="31"/>
  <c r="D244" i="31"/>
  <c r="D245" i="31"/>
  <c r="D226" i="31"/>
  <c r="D236" i="31"/>
  <c r="D232" i="31"/>
  <c r="D233" i="31"/>
  <c r="D249" i="31"/>
  <c r="D258" i="31"/>
  <c r="D246" i="31"/>
  <c r="D248" i="31"/>
  <c r="D230" i="31"/>
  <c r="D224" i="31"/>
  <c r="D260" i="31"/>
  <c r="D257" i="31"/>
  <c r="D255" i="31"/>
  <c r="D223" i="31"/>
  <c r="D219" i="31"/>
  <c r="D234" i="31"/>
  <c r="D261" i="31"/>
  <c r="D228" i="31"/>
  <c r="D229" i="31"/>
  <c r="D253" i="31"/>
  <c r="D259" i="31"/>
  <c r="D237" i="31"/>
  <c r="G175" i="21"/>
  <c r="H300" i="21"/>
  <c r="I18" i="48"/>
  <c r="C175" i="21"/>
  <c r="D175" i="21"/>
  <c r="E175" i="21"/>
  <c r="F175" i="21"/>
  <c r="C175" i="24"/>
  <c r="E175" i="24"/>
  <c r="D175" i="24"/>
  <c r="H300" i="24"/>
  <c r="I22" i="48"/>
  <c r="F175" i="24"/>
  <c r="H305" i="12"/>
  <c r="N9" i="48" s="1"/>
  <c r="C186" i="20"/>
  <c r="D186" i="20"/>
  <c r="F186" i="20"/>
  <c r="E186" i="20"/>
  <c r="G186" i="20"/>
  <c r="D246" i="36"/>
  <c r="D258" i="36"/>
  <c r="D262" i="36"/>
  <c r="D244" i="36"/>
  <c r="D252" i="36"/>
  <c r="D254" i="36"/>
  <c r="D255" i="36"/>
  <c r="D260" i="36"/>
  <c r="D257" i="36"/>
  <c r="D256" i="36"/>
  <c r="D261" i="36"/>
  <c r="D248" i="36"/>
  <c r="D253" i="36"/>
  <c r="D259" i="36"/>
  <c r="D250" i="36"/>
  <c r="D233" i="36"/>
  <c r="D231" i="36"/>
  <c r="D235" i="36"/>
  <c r="D227" i="36"/>
  <c r="D247" i="36"/>
  <c r="D237" i="36"/>
  <c r="D218" i="36"/>
  <c r="D229" i="36"/>
  <c r="D225" i="36"/>
  <c r="D223" i="36"/>
  <c r="D230" i="36"/>
  <c r="D228" i="36"/>
  <c r="D226" i="36"/>
  <c r="D224" i="36"/>
  <c r="D236" i="36"/>
  <c r="F230" i="24"/>
  <c r="F222" i="24"/>
  <c r="F251" i="24"/>
  <c r="F261" i="24"/>
  <c r="F236" i="24"/>
  <c r="F254" i="24"/>
  <c r="F244" i="24"/>
  <c r="F219" i="24"/>
  <c r="F227" i="24"/>
  <c r="F253" i="24"/>
  <c r="F237" i="24"/>
  <c r="F229" i="24"/>
  <c r="F234" i="24"/>
  <c r="F256" i="24"/>
  <c r="F221" i="24"/>
  <c r="F248" i="24"/>
  <c r="F220" i="24"/>
  <c r="F225" i="24"/>
  <c r="F250" i="24"/>
  <c r="F255" i="24"/>
  <c r="F243" i="24"/>
  <c r="F252" i="24"/>
  <c r="F231" i="24"/>
  <c r="F262" i="24"/>
  <c r="F249" i="24"/>
  <c r="F226" i="24"/>
  <c r="F228" i="24"/>
  <c r="F233" i="24"/>
  <c r="F247" i="24"/>
  <c r="F260" i="24"/>
  <c r="C169" i="57"/>
  <c r="D169" i="57"/>
  <c r="E169" i="57"/>
  <c r="F169" i="57"/>
  <c r="G169" i="57"/>
  <c r="C173" i="24"/>
  <c r="F173" i="24"/>
  <c r="E173" i="24"/>
  <c r="D173" i="24"/>
  <c r="G173" i="24"/>
  <c r="E183" i="16"/>
  <c r="D174" i="31"/>
  <c r="E174" i="31"/>
  <c r="F174" i="31"/>
  <c r="G174" i="31"/>
  <c r="F313" i="41"/>
  <c r="F363" i="41" s="1"/>
  <c r="F250" i="41"/>
  <c r="F259" i="41"/>
  <c r="F220" i="41"/>
  <c r="F228" i="41"/>
  <c r="F258" i="41"/>
  <c r="F247" i="41"/>
  <c r="F224" i="41"/>
  <c r="F249" i="41"/>
  <c r="F262" i="41"/>
  <c r="F231" i="41"/>
  <c r="F227" i="41"/>
  <c r="F256" i="41"/>
  <c r="F254" i="41"/>
  <c r="F236" i="41"/>
  <c r="F221" i="41"/>
  <c r="F244" i="41"/>
  <c r="F232" i="41"/>
  <c r="F248" i="41"/>
  <c r="F255" i="41"/>
  <c r="F252" i="41"/>
  <c r="F260" i="41"/>
  <c r="F243" i="41"/>
  <c r="AH42" i="49"/>
  <c r="F257" i="41"/>
  <c r="F261" i="41"/>
  <c r="F234" i="41"/>
  <c r="F230" i="41"/>
  <c r="F235" i="41"/>
  <c r="F246" i="41"/>
  <c r="F233" i="41"/>
  <c r="F226" i="41"/>
  <c r="F237" i="41"/>
  <c r="F222" i="41"/>
  <c r="F221" i="10"/>
  <c r="F237" i="10"/>
  <c r="F227" i="10"/>
  <c r="F235" i="10"/>
  <c r="F233" i="10"/>
  <c r="F236" i="10"/>
  <c r="F231" i="10"/>
  <c r="F232" i="10"/>
  <c r="F223" i="10"/>
  <c r="F230" i="10"/>
  <c r="F229" i="10"/>
  <c r="F255" i="10"/>
  <c r="F228" i="10"/>
  <c r="F253" i="10"/>
  <c r="F234" i="10"/>
  <c r="F259" i="10"/>
  <c r="F225" i="10"/>
  <c r="F254" i="10"/>
  <c r="F245" i="10"/>
  <c r="F260" i="10"/>
  <c r="F220" i="10"/>
  <c r="F250" i="10"/>
  <c r="F247" i="10"/>
  <c r="F218" i="10"/>
  <c r="F248" i="10"/>
  <c r="F246" i="10"/>
  <c r="F222" i="10"/>
  <c r="F258" i="10"/>
  <c r="F261" i="10"/>
  <c r="F257" i="10"/>
  <c r="F251" i="10"/>
  <c r="F252" i="10"/>
  <c r="F256" i="10"/>
  <c r="G80" i="46"/>
  <c r="H104" i="46"/>
  <c r="H26" i="44"/>
  <c r="F40" i="44"/>
  <c r="D87" i="46"/>
  <c r="H87" i="46"/>
  <c r="H111" i="46"/>
  <c r="D262" i="31"/>
  <c r="F229" i="41"/>
  <c r="H307" i="26"/>
  <c r="P24" i="48" s="1"/>
  <c r="H304" i="35"/>
  <c r="M34" i="48" s="1"/>
  <c r="D174" i="6"/>
  <c r="E174" i="6"/>
  <c r="F174" i="6"/>
  <c r="G174" i="6"/>
  <c r="C174" i="6"/>
  <c r="H303" i="57"/>
  <c r="L17" i="48"/>
  <c r="F178" i="57"/>
  <c r="D178" i="57"/>
  <c r="E178" i="57"/>
  <c r="C178" i="57"/>
  <c r="G178" i="57"/>
  <c r="F313" i="29"/>
  <c r="F363" i="29" s="1"/>
  <c r="F254" i="29"/>
  <c r="F249" i="29"/>
  <c r="F235" i="29"/>
  <c r="F221" i="29"/>
  <c r="F220" i="29"/>
  <c r="F259" i="29"/>
  <c r="F236" i="29"/>
  <c r="F252" i="29"/>
  <c r="F218" i="29"/>
  <c r="F247" i="29"/>
  <c r="F255" i="29"/>
  <c r="F250" i="29"/>
  <c r="F256" i="29"/>
  <c r="F228" i="29"/>
  <c r="F234" i="29"/>
  <c r="F260" i="29"/>
  <c r="F244" i="29"/>
  <c r="F248" i="29"/>
  <c r="F223" i="29"/>
  <c r="F224" i="29"/>
  <c r="F230" i="29"/>
  <c r="F237" i="29"/>
  <c r="F258" i="29"/>
  <c r="F243" i="29"/>
  <c r="F226" i="29"/>
  <c r="F229" i="29"/>
  <c r="F232" i="29"/>
  <c r="F253" i="29"/>
  <c r="F225" i="29"/>
  <c r="F227" i="29"/>
  <c r="F245" i="29"/>
  <c r="D251" i="31"/>
  <c r="G175" i="24"/>
  <c r="D250" i="31"/>
  <c r="D252" i="31"/>
  <c r="F225" i="41"/>
  <c r="H305" i="14"/>
  <c r="N10" i="48" s="1"/>
  <c r="D180" i="30"/>
  <c r="H305" i="30"/>
  <c r="N28" i="48"/>
  <c r="F180" i="30"/>
  <c r="E180" i="30"/>
  <c r="G180" i="30"/>
  <c r="C180" i="30"/>
  <c r="F257" i="9"/>
  <c r="F220" i="9"/>
  <c r="F252" i="9"/>
  <c r="F256" i="9"/>
  <c r="F233" i="9"/>
  <c r="F250" i="9"/>
  <c r="F235" i="9"/>
  <c r="F225" i="9"/>
  <c r="F230" i="9"/>
  <c r="F254" i="9"/>
  <c r="F228" i="9"/>
  <c r="F234" i="9"/>
  <c r="F253" i="9"/>
  <c r="F259" i="9"/>
  <c r="F260" i="9"/>
  <c r="F255" i="9"/>
  <c r="F229" i="9"/>
  <c r="F236" i="9"/>
  <c r="F249" i="9"/>
  <c r="F251" i="9"/>
  <c r="F262" i="9"/>
  <c r="F219" i="9"/>
  <c r="F227" i="9"/>
  <c r="F246" i="9"/>
  <c r="F231" i="9"/>
  <c r="F244" i="9"/>
  <c r="F224" i="9"/>
  <c r="F222" i="9"/>
  <c r="F258" i="9"/>
  <c r="F247" i="9"/>
  <c r="F245" i="9"/>
  <c r="D218" i="31"/>
  <c r="Y31" i="49"/>
  <c r="F219" i="10"/>
  <c r="F245" i="41"/>
  <c r="D232" i="36"/>
  <c r="D234" i="36"/>
  <c r="D231" i="31"/>
  <c r="H305" i="36"/>
  <c r="N35" i="48" s="1"/>
  <c r="H312" i="35"/>
  <c r="U34" i="48" s="1"/>
  <c r="D180" i="6"/>
  <c r="H305" i="6"/>
  <c r="N5" i="48" s="1"/>
  <c r="E180" i="6"/>
  <c r="F180" i="6"/>
  <c r="G180" i="6"/>
  <c r="C181" i="57"/>
  <c r="D181" i="57"/>
  <c r="E181" i="57"/>
  <c r="F181" i="57"/>
  <c r="G181" i="57"/>
  <c r="D237" i="24"/>
  <c r="D256" i="24"/>
  <c r="D232" i="24"/>
  <c r="D253" i="24"/>
  <c r="D251" i="24"/>
  <c r="D257" i="24"/>
  <c r="D260" i="24"/>
  <c r="D218" i="24"/>
  <c r="Y24" i="49"/>
  <c r="D254" i="24"/>
  <c r="D220" i="24"/>
  <c r="D225" i="24"/>
  <c r="D227" i="24"/>
  <c r="D235" i="24"/>
  <c r="D262" i="24"/>
  <c r="D250" i="24"/>
  <c r="D236" i="24"/>
  <c r="D248" i="24"/>
  <c r="D231" i="24"/>
  <c r="D234" i="24"/>
  <c r="D228" i="24"/>
  <c r="D252" i="24"/>
  <c r="D258" i="24"/>
  <c r="D233" i="24"/>
  <c r="D261" i="24"/>
  <c r="D226" i="24"/>
  <c r="D259" i="24"/>
  <c r="D229" i="24"/>
  <c r="D224" i="24"/>
  <c r="D255" i="24"/>
  <c r="D243" i="31"/>
  <c r="F224" i="10"/>
  <c r="F223" i="41"/>
  <c r="C181" i="11"/>
  <c r="D181" i="11"/>
  <c r="E181" i="11"/>
  <c r="F181" i="11"/>
  <c r="G181" i="11"/>
  <c r="G313" i="41"/>
  <c r="G363" i="41" s="1"/>
  <c r="G227" i="41"/>
  <c r="G221" i="41"/>
  <c r="G237" i="41"/>
  <c r="G225" i="41"/>
  <c r="G262" i="41"/>
  <c r="G219" i="41"/>
  <c r="G254" i="41"/>
  <c r="G232" i="41"/>
  <c r="G220" i="41"/>
  <c r="G228" i="41"/>
  <c r="G248" i="41"/>
  <c r="G244" i="41"/>
  <c r="G231" i="41"/>
  <c r="G222" i="41"/>
  <c r="G250" i="41"/>
  <c r="G259" i="41"/>
  <c r="G224" i="41"/>
  <c r="G223" i="41"/>
  <c r="G230" i="41"/>
  <c r="G257" i="41"/>
  <c r="G245" i="41"/>
  <c r="G235" i="41"/>
  <c r="G249" i="41"/>
  <c r="G256" i="41"/>
  <c r="G261" i="41"/>
  <c r="G233" i="41"/>
  <c r="G246" i="41"/>
  <c r="G258" i="41"/>
  <c r="G229" i="41"/>
  <c r="G252" i="41"/>
  <c r="G260" i="41"/>
  <c r="G236" i="41"/>
  <c r="F219" i="41"/>
  <c r="H309" i="15"/>
  <c r="R11" i="48"/>
  <c r="F249" i="10"/>
  <c r="F245" i="24"/>
  <c r="F259" i="24"/>
  <c r="F251" i="41"/>
  <c r="D169" i="29"/>
  <c r="E169" i="29"/>
  <c r="F169" i="29"/>
  <c r="D258" i="9"/>
  <c r="D236" i="9"/>
  <c r="D256" i="9"/>
  <c r="D252" i="9"/>
  <c r="D230" i="9"/>
  <c r="D250" i="9"/>
  <c r="D225" i="9"/>
  <c r="D228" i="9"/>
  <c r="D253" i="9"/>
  <c r="D259" i="9"/>
  <c r="D234" i="9"/>
  <c r="D262" i="9"/>
  <c r="D227" i="9"/>
  <c r="D224" i="9"/>
  <c r="D231" i="9"/>
  <c r="D226" i="9"/>
  <c r="D254" i="9"/>
  <c r="D247" i="9"/>
  <c r="D233" i="9"/>
  <c r="D260" i="9"/>
  <c r="D245" i="9"/>
  <c r="D244" i="9"/>
  <c r="D257" i="9"/>
  <c r="D237" i="9"/>
  <c r="D229" i="9"/>
  <c r="D249" i="9"/>
  <c r="D220" i="9"/>
  <c r="D248" i="9"/>
  <c r="D261" i="9"/>
  <c r="D232" i="9"/>
  <c r="E234" i="29"/>
  <c r="E224" i="29"/>
  <c r="E220" i="29"/>
  <c r="E246" i="29"/>
  <c r="E237" i="29"/>
  <c r="E253" i="29"/>
  <c r="E235" i="29"/>
  <c r="E219" i="29"/>
  <c r="E262" i="29"/>
  <c r="E250" i="29"/>
  <c r="E229" i="29"/>
  <c r="E230" i="29"/>
  <c r="E221" i="29"/>
  <c r="E248" i="29"/>
  <c r="E254" i="29"/>
  <c r="E256" i="29"/>
  <c r="E249" i="29"/>
  <c r="E255" i="29"/>
  <c r="E231" i="29"/>
  <c r="E222" i="29"/>
  <c r="E236" i="29"/>
  <c r="E260" i="29"/>
  <c r="E251" i="29"/>
  <c r="E232" i="29"/>
  <c r="E257" i="29"/>
  <c r="E259" i="29"/>
  <c r="E244" i="29"/>
  <c r="F261" i="23"/>
  <c r="F244" i="23"/>
  <c r="F230" i="23"/>
  <c r="F250" i="23"/>
  <c r="F227" i="23"/>
  <c r="F224" i="23"/>
  <c r="F221" i="23"/>
  <c r="F223" i="23"/>
  <c r="F256" i="23"/>
  <c r="F236" i="23"/>
  <c r="F218" i="23"/>
  <c r="F252" i="23"/>
  <c r="F219" i="23"/>
  <c r="F248" i="23"/>
  <c r="F233" i="23"/>
  <c r="F226" i="23"/>
  <c r="F260" i="23"/>
  <c r="F225" i="23"/>
  <c r="F234" i="23"/>
  <c r="F253" i="23"/>
  <c r="F229" i="23"/>
  <c r="F254" i="23"/>
  <c r="F235" i="23"/>
  <c r="F255" i="23"/>
  <c r="F262" i="23"/>
  <c r="F249" i="23"/>
  <c r="F251" i="23"/>
  <c r="C233" i="31"/>
  <c r="C228" i="31"/>
  <c r="C245" i="31"/>
  <c r="H305" i="9"/>
  <c r="D179" i="6"/>
  <c r="H304" i="6"/>
  <c r="M5" i="48" s="1"/>
  <c r="E179" i="6"/>
  <c r="G179" i="6"/>
  <c r="F179" i="6"/>
  <c r="F172" i="24"/>
  <c r="D172" i="24"/>
  <c r="E172" i="24"/>
  <c r="G172" i="24"/>
  <c r="F171" i="31"/>
  <c r="D171" i="31"/>
  <c r="E171" i="31"/>
  <c r="G171" i="31"/>
  <c r="C249" i="36"/>
  <c r="C256" i="36"/>
  <c r="C245" i="36"/>
  <c r="C248" i="36"/>
  <c r="C243" i="36"/>
  <c r="AE37" i="49"/>
  <c r="C244" i="36"/>
  <c r="C251" i="36"/>
  <c r="C254" i="36"/>
  <c r="C246" i="36"/>
  <c r="C261" i="36"/>
  <c r="C258" i="36"/>
  <c r="C255" i="36"/>
  <c r="C247" i="36"/>
  <c r="C252" i="36"/>
  <c r="C260" i="36"/>
  <c r="C257" i="36"/>
  <c r="C262" i="36"/>
  <c r="C259" i="36"/>
  <c r="C250" i="36"/>
  <c r="C253" i="36"/>
  <c r="D183" i="34"/>
  <c r="E183" i="34"/>
  <c r="F183" i="34"/>
  <c r="G183" i="34"/>
  <c r="D180" i="31"/>
  <c r="H305" i="31"/>
  <c r="N29" i="48"/>
  <c r="F180" i="31"/>
  <c r="G180" i="31"/>
  <c r="C177" i="57"/>
  <c r="E177" i="57"/>
  <c r="D177" i="57"/>
  <c r="F177" i="57"/>
  <c r="H302" i="57"/>
  <c r="K17" i="48"/>
  <c r="G177" i="57"/>
  <c r="H305" i="10"/>
  <c r="N7" i="48" s="1"/>
  <c r="E185" i="62"/>
  <c r="F185" i="62"/>
  <c r="G185" i="62"/>
  <c r="C176" i="28"/>
  <c r="E176" i="28"/>
  <c r="C187" i="29"/>
  <c r="D187" i="29"/>
  <c r="F187" i="29"/>
  <c r="E187" i="29"/>
  <c r="D183" i="21"/>
  <c r="F183" i="21"/>
  <c r="E183" i="21"/>
  <c r="G183" i="21"/>
  <c r="H303" i="36"/>
  <c r="L35" i="48" s="1"/>
  <c r="H303" i="12"/>
  <c r="L9" i="48" s="1"/>
  <c r="E231" i="40"/>
  <c r="E236" i="40"/>
  <c r="E219" i="40"/>
  <c r="E224" i="40"/>
  <c r="E234" i="40"/>
  <c r="E232" i="40"/>
  <c r="E237" i="40"/>
  <c r="E229" i="40"/>
  <c r="E225" i="40"/>
  <c r="E230" i="40"/>
  <c r="E228" i="40"/>
  <c r="E235" i="40"/>
  <c r="F175" i="30"/>
  <c r="E175" i="30"/>
  <c r="H300" i="30"/>
  <c r="I28" i="48"/>
  <c r="C175" i="30"/>
  <c r="D175" i="30"/>
  <c r="G238" i="44"/>
  <c r="G286" i="44" s="1"/>
  <c r="H21" i="44"/>
  <c r="G40" i="44"/>
  <c r="G173" i="44"/>
  <c r="H300" i="38"/>
  <c r="I37" i="48" s="1"/>
  <c r="D40" i="44"/>
  <c r="C223" i="20"/>
  <c r="C233" i="20"/>
  <c r="C222" i="20"/>
  <c r="C225" i="20"/>
  <c r="C234" i="20"/>
  <c r="C259" i="20"/>
  <c r="C250" i="20"/>
  <c r="C228" i="20"/>
  <c r="C182" i="24"/>
  <c r="D182" i="24"/>
  <c r="E182" i="24"/>
  <c r="G182" i="24"/>
  <c r="H307" i="24"/>
  <c r="P22" i="48"/>
  <c r="F182" i="24"/>
  <c r="H304" i="12"/>
  <c r="M9" i="48" s="1"/>
  <c r="H307" i="19"/>
  <c r="P15" i="48"/>
  <c r="D172" i="30"/>
  <c r="E172" i="30"/>
  <c r="H297" i="30"/>
  <c r="F28" i="48"/>
  <c r="G172" i="30"/>
  <c r="F172" i="30"/>
  <c r="D172" i="21"/>
  <c r="E172" i="21"/>
  <c r="F172" i="21"/>
  <c r="G172" i="21"/>
  <c r="D181" i="21"/>
  <c r="E181" i="21"/>
  <c r="F181" i="21"/>
  <c r="G181" i="21"/>
  <c r="C173" i="11"/>
  <c r="F173" i="11"/>
  <c r="E173" i="11"/>
  <c r="D173" i="11"/>
  <c r="G173" i="11"/>
  <c r="H305" i="19"/>
  <c r="N15" i="48"/>
  <c r="H312" i="32"/>
  <c r="U30" i="48" s="1"/>
  <c r="D180" i="37"/>
  <c r="H305" i="37"/>
  <c r="N36" i="48"/>
  <c r="G180" i="37"/>
  <c r="E180" i="37"/>
  <c r="F180" i="37"/>
  <c r="E222" i="59"/>
  <c r="E224" i="59"/>
  <c r="E248" i="59"/>
  <c r="E261" i="59"/>
  <c r="E251" i="59"/>
  <c r="E256" i="59"/>
  <c r="E236" i="59"/>
  <c r="E226" i="59"/>
  <c r="E231" i="59"/>
  <c r="E237" i="59"/>
  <c r="E259" i="59"/>
  <c r="E221" i="59"/>
  <c r="E262" i="59"/>
  <c r="E257" i="59"/>
  <c r="E232" i="59"/>
  <c r="E228" i="59"/>
  <c r="E253" i="59"/>
  <c r="E254" i="59"/>
  <c r="E249" i="59"/>
  <c r="E250" i="59"/>
  <c r="E225" i="59"/>
  <c r="E255" i="59"/>
  <c r="E235" i="59"/>
  <c r="E230" i="59"/>
  <c r="E234" i="59"/>
  <c r="E229" i="59"/>
  <c r="E260" i="59"/>
  <c r="G225" i="19"/>
  <c r="G255" i="19"/>
  <c r="G227" i="19"/>
  <c r="G260" i="19"/>
  <c r="G262" i="19"/>
  <c r="G259" i="19"/>
  <c r="G234" i="19"/>
  <c r="G243" i="19"/>
  <c r="AI17" i="49"/>
  <c r="G248" i="19"/>
  <c r="G257" i="19"/>
  <c r="G253" i="19"/>
  <c r="G232" i="19"/>
  <c r="G258" i="19"/>
  <c r="G230" i="19"/>
  <c r="G261" i="19"/>
  <c r="G244" i="19"/>
  <c r="G252" i="19"/>
  <c r="G313" i="19"/>
  <c r="G363" i="19"/>
  <c r="G223" i="19"/>
  <c r="G226" i="19"/>
  <c r="G247" i="19"/>
  <c r="G254" i="19"/>
  <c r="G224" i="19"/>
  <c r="G233" i="19"/>
  <c r="G246" i="19"/>
  <c r="G221" i="19"/>
  <c r="G251" i="19"/>
  <c r="G237" i="19"/>
  <c r="G245" i="19"/>
  <c r="G236" i="19"/>
  <c r="G218" i="19"/>
  <c r="AB17" i="49"/>
  <c r="G220" i="19"/>
  <c r="G219" i="19"/>
  <c r="G235" i="19"/>
  <c r="G229" i="19"/>
  <c r="G222" i="19"/>
  <c r="G249" i="19"/>
  <c r="H309" i="23"/>
  <c r="R21" i="48" s="1"/>
  <c r="H303" i="40"/>
  <c r="L39" i="48" s="1"/>
  <c r="G173" i="16"/>
  <c r="H305" i="25"/>
  <c r="N23" i="48"/>
  <c r="H305" i="26"/>
  <c r="N24" i="48"/>
  <c r="C186" i="30"/>
  <c r="E186" i="30"/>
  <c r="D186" i="30"/>
  <c r="G186" i="30"/>
  <c r="F186" i="30"/>
  <c r="D181" i="16"/>
  <c r="D252" i="27"/>
  <c r="D256" i="27"/>
  <c r="D259" i="27"/>
  <c r="H312" i="18"/>
  <c r="U14" i="48" s="1"/>
  <c r="F252" i="18"/>
  <c r="F225" i="18"/>
  <c r="F227" i="18"/>
  <c r="F231" i="18"/>
  <c r="F230" i="18"/>
  <c r="F228" i="18"/>
  <c r="F260" i="18"/>
  <c r="F255" i="18"/>
  <c r="F229" i="18"/>
  <c r="F235" i="18"/>
  <c r="F253" i="18"/>
  <c r="F254" i="18"/>
  <c r="F234" i="18"/>
  <c r="F259" i="18"/>
  <c r="H300" i="28"/>
  <c r="I26" i="48"/>
  <c r="D237" i="39"/>
  <c r="D228" i="39"/>
  <c r="H309" i="6"/>
  <c r="R5" i="48" s="1"/>
  <c r="D98" i="46"/>
  <c r="H98" i="46"/>
  <c r="H122" i="46"/>
  <c r="H303" i="39"/>
  <c r="L38" i="48" s="1"/>
  <c r="H36" i="44"/>
  <c r="F253" i="44"/>
  <c r="F301" i="44" s="1"/>
  <c r="G83" i="46"/>
  <c r="H107" i="46"/>
  <c r="E123" i="46"/>
  <c r="D170" i="19"/>
  <c r="F170" i="19"/>
  <c r="E170" i="19"/>
  <c r="G170" i="19"/>
  <c r="D171" i="21"/>
  <c r="F171" i="21"/>
  <c r="E171" i="21"/>
  <c r="G171" i="21"/>
  <c r="D180" i="11"/>
  <c r="G180" i="11"/>
  <c r="H305" i="11"/>
  <c r="N8" i="48" s="1"/>
  <c r="F180" i="11"/>
  <c r="E180" i="11"/>
  <c r="D187" i="16"/>
  <c r="E187" i="16"/>
  <c r="F187" i="16"/>
  <c r="G187" i="16"/>
  <c r="G181" i="62"/>
  <c r="C179" i="57"/>
  <c r="D179" i="57"/>
  <c r="F179" i="57"/>
  <c r="H304" i="57"/>
  <c r="M17" i="48"/>
  <c r="G179" i="57"/>
  <c r="E179" i="57"/>
  <c r="H307" i="33"/>
  <c r="P32" i="48" s="1"/>
  <c r="D227" i="37"/>
  <c r="D222" i="37"/>
  <c r="D235" i="37"/>
  <c r="D237" i="37"/>
  <c r="D224" i="37"/>
  <c r="D229" i="37"/>
  <c r="D236" i="37"/>
  <c r="D230" i="37"/>
  <c r="D232" i="37"/>
  <c r="D231" i="37"/>
  <c r="D220" i="37"/>
  <c r="D228" i="37"/>
  <c r="D233" i="37"/>
  <c r="D225" i="37"/>
  <c r="D234" i="37"/>
  <c r="C171" i="21"/>
  <c r="D256" i="15"/>
  <c r="D234" i="15"/>
  <c r="D250" i="15"/>
  <c r="D253" i="15"/>
  <c r="D228" i="15"/>
  <c r="H300" i="14"/>
  <c r="I10" i="48" s="1"/>
  <c r="F233" i="30"/>
  <c r="F222" i="30"/>
  <c r="F236" i="30"/>
  <c r="F226" i="30"/>
  <c r="F231" i="30"/>
  <c r="F232" i="30"/>
  <c r="F237" i="30"/>
  <c r="F224" i="30"/>
  <c r="F230" i="30"/>
  <c r="F227" i="30"/>
  <c r="F313" i="30"/>
  <c r="F363" i="30"/>
  <c r="F228" i="30"/>
  <c r="F229" i="30"/>
  <c r="F235" i="30"/>
  <c r="F234" i="30"/>
  <c r="F220" i="30"/>
  <c r="F225" i="30"/>
  <c r="E88" i="46"/>
  <c r="H88" i="46"/>
  <c r="H112" i="46"/>
  <c r="F85" i="46"/>
  <c r="H85" i="46"/>
  <c r="H109" i="46"/>
  <c r="C258" i="33"/>
  <c r="C249" i="33"/>
  <c r="C224" i="33"/>
  <c r="C236" i="31"/>
  <c r="C235" i="31"/>
  <c r="C231" i="31"/>
  <c r="C253" i="31"/>
  <c r="C254" i="62"/>
  <c r="H254" i="62"/>
  <c r="C256" i="62"/>
  <c r="H256" i="62"/>
  <c r="H52" i="62"/>
  <c r="H305" i="33"/>
  <c r="N32" i="48" s="1"/>
  <c r="H301" i="10"/>
  <c r="J7" i="48" s="1"/>
  <c r="C176" i="33"/>
  <c r="H307" i="23"/>
  <c r="P21" i="48" s="1"/>
  <c r="D182" i="31"/>
  <c r="G182" i="31"/>
  <c r="E182" i="31"/>
  <c r="F182" i="31"/>
  <c r="H307" i="31"/>
  <c r="P29" i="48"/>
  <c r="C186" i="11"/>
  <c r="F186" i="11"/>
  <c r="E186" i="11"/>
  <c r="D186" i="11"/>
  <c r="G186" i="11"/>
  <c r="H307" i="37"/>
  <c r="P36" i="48"/>
  <c r="D187" i="59"/>
  <c r="E187" i="59"/>
  <c r="F187" i="59"/>
  <c r="H312" i="59"/>
  <c r="U31" i="48"/>
  <c r="G187" i="59"/>
  <c r="G253" i="62"/>
  <c r="H253" i="62"/>
  <c r="G313" i="62"/>
  <c r="G363" i="62"/>
  <c r="G248" i="62"/>
  <c r="G258" i="62"/>
  <c r="G178" i="20"/>
  <c r="H303" i="20"/>
  <c r="L16" i="48"/>
  <c r="D178" i="20"/>
  <c r="F178" i="20"/>
  <c r="E178" i="20"/>
  <c r="C178" i="20"/>
  <c r="F221" i="40"/>
  <c r="F235" i="40"/>
  <c r="F226" i="40"/>
  <c r="F232" i="40"/>
  <c r="F225" i="40"/>
  <c r="F236" i="40"/>
  <c r="F230" i="40"/>
  <c r="F229" i="40"/>
  <c r="F228" i="40"/>
  <c r="F234" i="40"/>
  <c r="H303" i="21"/>
  <c r="L18" i="48"/>
  <c r="G178" i="21"/>
  <c r="C178" i="21"/>
  <c r="E178" i="21"/>
  <c r="D178" i="21"/>
  <c r="F178" i="21"/>
  <c r="H309" i="14"/>
  <c r="R10" i="48"/>
  <c r="H219" i="62"/>
  <c r="H223" i="62"/>
  <c r="H229" i="62"/>
  <c r="C256" i="33"/>
  <c r="C253" i="33"/>
  <c r="C247" i="33"/>
  <c r="C222" i="33"/>
  <c r="C231" i="36"/>
  <c r="C251" i="35"/>
  <c r="C261" i="31"/>
  <c r="C251" i="38"/>
  <c r="C223" i="38"/>
  <c r="C224" i="38"/>
  <c r="C244" i="62"/>
  <c r="F176" i="59"/>
  <c r="E172" i="57"/>
  <c r="D172" i="57"/>
  <c r="H297" i="57"/>
  <c r="F17" i="48"/>
  <c r="F172" i="57"/>
  <c r="G172" i="57"/>
  <c r="G187" i="38"/>
  <c r="C176" i="21"/>
  <c r="D176" i="21"/>
  <c r="F176" i="21"/>
  <c r="E176" i="21"/>
  <c r="G176" i="21"/>
  <c r="H305" i="20"/>
  <c r="N16" i="48"/>
  <c r="H307" i="25"/>
  <c r="P23" i="48"/>
  <c r="D174" i="11"/>
  <c r="F174" i="11"/>
  <c r="E174" i="11"/>
  <c r="H299" i="11"/>
  <c r="H8" i="48" s="1"/>
  <c r="G174" i="11"/>
  <c r="C180" i="27"/>
  <c r="D180" i="27"/>
  <c r="H305" i="27"/>
  <c r="N25" i="48" s="1"/>
  <c r="E180" i="27"/>
  <c r="F180" i="27"/>
  <c r="G180" i="27"/>
  <c r="D254" i="6"/>
  <c r="D248" i="6"/>
  <c r="D255" i="6"/>
  <c r="D260" i="6"/>
  <c r="D244" i="6"/>
  <c r="D245" i="6"/>
  <c r="D252" i="6"/>
  <c r="D235" i="6"/>
  <c r="D261" i="6"/>
  <c r="D246" i="6"/>
  <c r="D258" i="6"/>
  <c r="D226" i="6"/>
  <c r="D256" i="6"/>
  <c r="D257" i="6"/>
  <c r="D224" i="6"/>
  <c r="D262" i="6"/>
  <c r="D259" i="6"/>
  <c r="D250" i="6"/>
  <c r="D225" i="6"/>
  <c r="D253" i="6"/>
  <c r="D234" i="6"/>
  <c r="D228" i="6"/>
  <c r="H312" i="22"/>
  <c r="U19" i="48" s="1"/>
  <c r="F248" i="36"/>
  <c r="F257" i="36"/>
  <c r="F254" i="36"/>
  <c r="F246" i="36"/>
  <c r="F256" i="36"/>
  <c r="F259" i="36"/>
  <c r="F249" i="36"/>
  <c r="F251" i="36"/>
  <c r="F261" i="36"/>
  <c r="F260" i="36"/>
  <c r="F255" i="36"/>
  <c r="F250" i="36"/>
  <c r="F253" i="36"/>
  <c r="E221" i="10"/>
  <c r="E237" i="10"/>
  <c r="E226" i="10"/>
  <c r="E247" i="10"/>
  <c r="E224" i="10"/>
  <c r="E222" i="10"/>
  <c r="E231" i="10"/>
  <c r="E252" i="10"/>
  <c r="E234" i="10"/>
  <c r="E227" i="10"/>
  <c r="E233" i="10"/>
  <c r="E232" i="10"/>
  <c r="E236" i="10"/>
  <c r="E230" i="10"/>
  <c r="E229" i="10"/>
  <c r="E250" i="10"/>
  <c r="E235" i="10"/>
  <c r="E255" i="10"/>
  <c r="E228" i="10"/>
  <c r="E254" i="10"/>
  <c r="E259" i="10"/>
  <c r="E225" i="10"/>
  <c r="F244" i="44"/>
  <c r="F292" i="44" s="1"/>
  <c r="H27" i="44"/>
  <c r="F262" i="62"/>
  <c r="H262" i="62"/>
  <c r="F260" i="62"/>
  <c r="H260" i="62"/>
  <c r="D175" i="17"/>
  <c r="H221" i="62"/>
  <c r="C259" i="33"/>
  <c r="C236" i="33"/>
  <c r="C251" i="31"/>
  <c r="C247" i="31"/>
  <c r="C249" i="38"/>
  <c r="C232" i="38"/>
  <c r="C171" i="6"/>
  <c r="D171" i="6"/>
  <c r="F171" i="6"/>
  <c r="E171" i="6"/>
  <c r="G171" i="6"/>
  <c r="F170" i="31"/>
  <c r="D170" i="31"/>
  <c r="E170" i="31"/>
  <c r="G170" i="31"/>
  <c r="C177" i="62"/>
  <c r="E177" i="62"/>
  <c r="H177" i="62" s="1"/>
  <c r="D177" i="62"/>
  <c r="F177" i="62"/>
  <c r="G177" i="62"/>
  <c r="H302" i="62"/>
  <c r="K20" i="48" s="1"/>
  <c r="H297" i="23"/>
  <c r="F21" i="48" s="1"/>
  <c r="H307" i="14"/>
  <c r="P10" i="48"/>
  <c r="D187" i="57"/>
  <c r="E187" i="57"/>
  <c r="F187" i="57"/>
  <c r="G187" i="57"/>
  <c r="H297" i="10"/>
  <c r="F7" i="48"/>
  <c r="D220" i="30"/>
  <c r="D222" i="30"/>
  <c r="D230" i="30"/>
  <c r="D229" i="30"/>
  <c r="D236" i="30"/>
  <c r="D232" i="30"/>
  <c r="D233" i="30"/>
  <c r="D231" i="30"/>
  <c r="D227" i="30"/>
  <c r="D226" i="30"/>
  <c r="D235" i="30"/>
  <c r="D237" i="30"/>
  <c r="D225" i="30"/>
  <c r="D234" i="30"/>
  <c r="D228" i="30"/>
  <c r="H302" i="26"/>
  <c r="K24" i="48" s="1"/>
  <c r="C174" i="18"/>
  <c r="D174" i="18"/>
  <c r="E174" i="18"/>
  <c r="F174" i="18"/>
  <c r="H299" i="18"/>
  <c r="H14" i="48" s="1"/>
  <c r="G174" i="18"/>
  <c r="D176" i="31"/>
  <c r="F176" i="31"/>
  <c r="E176" i="31"/>
  <c r="G176" i="31"/>
  <c r="D186" i="24"/>
  <c r="F186" i="24"/>
  <c r="E186" i="24"/>
  <c r="G186" i="24"/>
  <c r="C185" i="62"/>
  <c r="H305" i="38"/>
  <c r="N37" i="48" s="1"/>
  <c r="C187" i="59"/>
  <c r="E259" i="9"/>
  <c r="E230" i="9"/>
  <c r="E229" i="9"/>
  <c r="E235" i="9"/>
  <c r="E225" i="9"/>
  <c r="E254" i="9"/>
  <c r="E228" i="9"/>
  <c r="E250" i="9"/>
  <c r="E253" i="9"/>
  <c r="E260" i="9"/>
  <c r="E255" i="9"/>
  <c r="E234" i="9"/>
  <c r="G175" i="30"/>
  <c r="E223" i="32"/>
  <c r="E225" i="32"/>
  <c r="E229" i="32"/>
  <c r="E234" i="32"/>
  <c r="E235" i="32"/>
  <c r="E230" i="32"/>
  <c r="E228" i="32"/>
  <c r="H309" i="33"/>
  <c r="R32" i="48" s="1"/>
  <c r="H300" i="11"/>
  <c r="I8" i="48" s="1"/>
  <c r="H303" i="41"/>
  <c r="L40" i="48" s="1"/>
  <c r="D96" i="46"/>
  <c r="H96" i="46"/>
  <c r="H120" i="46"/>
  <c r="D84" i="46"/>
  <c r="H84" i="46"/>
  <c r="H108" i="46"/>
  <c r="G225" i="17"/>
  <c r="G231" i="17"/>
  <c r="G228" i="17"/>
  <c r="G261" i="17"/>
  <c r="G262" i="17"/>
  <c r="G229" i="17"/>
  <c r="G219" i="17"/>
  <c r="G256" i="17"/>
  <c r="G257" i="17"/>
  <c r="G232" i="17"/>
  <c r="G259" i="17"/>
  <c r="G247" i="17"/>
  <c r="G234" i="17"/>
  <c r="G250" i="17"/>
  <c r="G260" i="17"/>
  <c r="G230" i="17"/>
  <c r="G218" i="17"/>
  <c r="G227" i="17"/>
  <c r="G233" i="17"/>
  <c r="G253" i="17"/>
  <c r="G235" i="17"/>
  <c r="G246" i="17"/>
  <c r="G254" i="17"/>
  <c r="G251" i="17"/>
  <c r="G224" i="17"/>
  <c r="G249" i="17"/>
  <c r="G220" i="17"/>
  <c r="G255" i="17"/>
  <c r="G243" i="17"/>
  <c r="AI15" i="49"/>
  <c r="G223" i="17"/>
  <c r="G222" i="17"/>
  <c r="G236" i="17"/>
  <c r="G237" i="17"/>
  <c r="G221" i="17"/>
  <c r="G245" i="17"/>
  <c r="G258" i="17"/>
  <c r="G244" i="17"/>
  <c r="G226" i="17"/>
  <c r="G248" i="17"/>
  <c r="G252" i="17"/>
  <c r="E247" i="44"/>
  <c r="E295" i="44" s="1"/>
  <c r="E40" i="44"/>
  <c r="E183" i="44"/>
  <c r="H30" i="44"/>
  <c r="E221" i="22"/>
  <c r="E236" i="22"/>
  <c r="E226" i="22"/>
  <c r="E237" i="22"/>
  <c r="E231" i="22"/>
  <c r="E235" i="22"/>
  <c r="E230" i="22"/>
  <c r="E225" i="22"/>
  <c r="E234" i="22"/>
  <c r="E229" i="22"/>
  <c r="E228" i="22"/>
  <c r="C245" i="33"/>
  <c r="C250" i="33"/>
  <c r="C235" i="33"/>
  <c r="C225" i="31"/>
  <c r="C249" i="31"/>
  <c r="D172" i="27"/>
  <c r="F172" i="27"/>
  <c r="E172" i="27"/>
  <c r="H297" i="27"/>
  <c r="F25" i="48" s="1"/>
  <c r="G172" i="27"/>
  <c r="H302" i="20"/>
  <c r="K16" i="48"/>
  <c r="D177" i="24"/>
  <c r="F177" i="24"/>
  <c r="E177" i="24"/>
  <c r="G177" i="24"/>
  <c r="D170" i="24"/>
  <c r="E170" i="24"/>
  <c r="F170" i="24"/>
  <c r="G170" i="24"/>
  <c r="C182" i="20"/>
  <c r="G182" i="20"/>
  <c r="F182" i="20"/>
  <c r="E182" i="20"/>
  <c r="H307" i="20"/>
  <c r="P16" i="48"/>
  <c r="D219" i="59"/>
  <c r="D245" i="59"/>
  <c r="D227" i="59"/>
  <c r="D257" i="59"/>
  <c r="D229" i="59"/>
  <c r="D232" i="59"/>
  <c r="D258" i="59"/>
  <c r="D256" i="59"/>
  <c r="D233" i="59"/>
  <c r="D226" i="59"/>
  <c r="D237" i="59"/>
  <c r="D244" i="59"/>
  <c r="D230" i="59"/>
  <c r="D236" i="59"/>
  <c r="D261" i="59"/>
  <c r="D262" i="59"/>
  <c r="D248" i="59"/>
  <c r="D223" i="59"/>
  <c r="D254" i="59"/>
  <c r="D252" i="59"/>
  <c r="D255" i="59"/>
  <c r="D260" i="59"/>
  <c r="D235" i="59"/>
  <c r="D250" i="59"/>
  <c r="D231" i="59"/>
  <c r="D224" i="59"/>
  <c r="D259" i="59"/>
  <c r="D225" i="59"/>
  <c r="D253" i="59"/>
  <c r="D234" i="59"/>
  <c r="D228" i="59"/>
  <c r="H305" i="16"/>
  <c r="N12" i="48" s="1"/>
  <c r="D169" i="30"/>
  <c r="E169" i="30"/>
  <c r="F169" i="30"/>
  <c r="G169" i="30"/>
  <c r="C176" i="57"/>
  <c r="D176" i="57"/>
  <c r="E176" i="57"/>
  <c r="F176" i="57"/>
  <c r="G176" i="57"/>
  <c r="E183" i="29"/>
  <c r="H183" i="29" s="1"/>
  <c r="D183" i="29"/>
  <c r="F183" i="29"/>
  <c r="G183" i="29"/>
  <c r="E185" i="32"/>
  <c r="F187" i="9"/>
  <c r="D186" i="6"/>
  <c r="F186" i="6"/>
  <c r="E186" i="6"/>
  <c r="G186" i="6"/>
  <c r="H305" i="40"/>
  <c r="N39" i="48" s="1"/>
  <c r="D224" i="25"/>
  <c r="D235" i="25"/>
  <c r="D223" i="25"/>
  <c r="D237" i="25"/>
  <c r="D219" i="25"/>
  <c r="D233" i="25"/>
  <c r="D227" i="25"/>
  <c r="D229" i="25"/>
  <c r="D230" i="25"/>
  <c r="D232" i="25"/>
  <c r="D236" i="25"/>
  <c r="D228" i="25"/>
  <c r="D225" i="25"/>
  <c r="D231" i="25"/>
  <c r="D234" i="25"/>
  <c r="D180" i="22"/>
  <c r="E180" i="22"/>
  <c r="H305" i="22"/>
  <c r="N19" i="48"/>
  <c r="F180" i="22"/>
  <c r="G180" i="22"/>
  <c r="D92" i="46"/>
  <c r="H92" i="46"/>
  <c r="H116" i="46"/>
  <c r="H300" i="62"/>
  <c r="I20" i="48"/>
  <c r="G225" i="30"/>
  <c r="G229" i="30"/>
  <c r="G235" i="30"/>
  <c r="G231" i="30"/>
  <c r="G219" i="30"/>
  <c r="G230" i="30"/>
  <c r="G226" i="30"/>
  <c r="G236" i="30"/>
  <c r="G237" i="30"/>
  <c r="G224" i="30"/>
  <c r="G222" i="30"/>
  <c r="G233" i="30"/>
  <c r="G227" i="30"/>
  <c r="G221" i="30"/>
  <c r="G220" i="30"/>
  <c r="G223" i="30"/>
  <c r="G232" i="30"/>
  <c r="G313" i="30"/>
  <c r="G363" i="30"/>
  <c r="G218" i="30"/>
  <c r="G224" i="22"/>
  <c r="G236" i="22"/>
  <c r="G233" i="22"/>
  <c r="G232" i="22"/>
  <c r="G222" i="22"/>
  <c r="G229" i="22"/>
  <c r="G230" i="22"/>
  <c r="G218" i="22"/>
  <c r="AB21" i="49"/>
  <c r="G237" i="22"/>
  <c r="G235" i="22"/>
  <c r="G221" i="22"/>
  <c r="G226" i="22"/>
  <c r="G227" i="22"/>
  <c r="G219" i="22"/>
  <c r="G223" i="22"/>
  <c r="G313" i="22"/>
  <c r="G363" i="22" s="1"/>
  <c r="G220" i="22"/>
  <c r="H309" i="28"/>
  <c r="R26" i="48" s="1"/>
  <c r="F184" i="28"/>
  <c r="C184" i="28"/>
  <c r="H303" i="34"/>
  <c r="L33" i="48"/>
  <c r="C185" i="15"/>
  <c r="D185" i="15"/>
  <c r="F185" i="15"/>
  <c r="E185" i="15"/>
  <c r="G185" i="15"/>
  <c r="F232" i="22"/>
  <c r="F236" i="22"/>
  <c r="F225" i="22"/>
  <c r="F234" i="22"/>
  <c r="F229" i="22"/>
  <c r="F235" i="22"/>
  <c r="F228" i="22"/>
  <c r="F230" i="22"/>
  <c r="E184" i="30"/>
  <c r="F184" i="30"/>
  <c r="C184" i="30"/>
  <c r="D184" i="30"/>
  <c r="H309" i="30"/>
  <c r="R28" i="48"/>
  <c r="C244" i="33"/>
  <c r="C232" i="33"/>
  <c r="C221" i="31"/>
  <c r="C250" i="31"/>
  <c r="C257" i="31"/>
  <c r="C248" i="31"/>
  <c r="C233" i="32"/>
  <c r="C228" i="32"/>
  <c r="C225" i="32"/>
  <c r="C234" i="32"/>
  <c r="D260" i="27"/>
  <c r="D170" i="28"/>
  <c r="E170" i="28"/>
  <c r="F171" i="57"/>
  <c r="D171" i="57"/>
  <c r="E171" i="57"/>
  <c r="G171" i="57"/>
  <c r="C177" i="21"/>
  <c r="F177" i="21"/>
  <c r="D177" i="21"/>
  <c r="H302" i="21"/>
  <c r="K18" i="48"/>
  <c r="E177" i="21"/>
  <c r="G177" i="21"/>
  <c r="H307" i="22"/>
  <c r="P19" i="48"/>
  <c r="E187" i="28"/>
  <c r="H302" i="23"/>
  <c r="K21" i="48" s="1"/>
  <c r="H310" i="9"/>
  <c r="H312" i="17"/>
  <c r="U13" i="48" s="1"/>
  <c r="D186" i="57"/>
  <c r="E186" i="57"/>
  <c r="F186" i="57"/>
  <c r="G186" i="57"/>
  <c r="H307" i="10"/>
  <c r="P7" i="48" s="1"/>
  <c r="D185" i="62"/>
  <c r="H185" i="62" s="1"/>
  <c r="H300" i="33"/>
  <c r="I32" i="48" s="1"/>
  <c r="H309" i="22"/>
  <c r="R19" i="48" s="1"/>
  <c r="F178" i="24"/>
  <c r="E178" i="24"/>
  <c r="C178" i="24"/>
  <c r="D178" i="24"/>
  <c r="H303" i="24"/>
  <c r="L22" i="48"/>
  <c r="C185" i="30"/>
  <c r="D185" i="30"/>
  <c r="E185" i="30"/>
  <c r="F185" i="30"/>
  <c r="G185" i="30"/>
  <c r="H300" i="37"/>
  <c r="I36" i="48" s="1"/>
  <c r="G175" i="20"/>
  <c r="H300" i="20"/>
  <c r="I16" i="48"/>
  <c r="E175" i="20"/>
  <c r="C175" i="20"/>
  <c r="D175" i="20"/>
  <c r="F175" i="20"/>
  <c r="C256" i="31"/>
  <c r="C255" i="31"/>
  <c r="C219" i="31"/>
  <c r="C172" i="37"/>
  <c r="D172" i="37"/>
  <c r="E172" i="37"/>
  <c r="F172" i="37"/>
  <c r="G172" i="37"/>
  <c r="C179" i="21"/>
  <c r="D179" i="21"/>
  <c r="E179" i="21"/>
  <c r="G179" i="21"/>
  <c r="H304" i="21"/>
  <c r="M18" i="48"/>
  <c r="F179" i="21"/>
  <c r="H302" i="59"/>
  <c r="K31" i="48"/>
  <c r="E169" i="16"/>
  <c r="G169" i="16"/>
  <c r="C174" i="57"/>
  <c r="D174" i="57"/>
  <c r="E174" i="57"/>
  <c r="F174" i="57"/>
  <c r="H299" i="57"/>
  <c r="H17" i="48"/>
  <c r="G174" i="57"/>
  <c r="H307" i="29"/>
  <c r="P27" i="48"/>
  <c r="H304" i="14"/>
  <c r="M10" i="48"/>
  <c r="C183" i="27"/>
  <c r="E183" i="27"/>
  <c r="H304" i="62"/>
  <c r="M20" i="48" s="1"/>
  <c r="C177" i="19"/>
  <c r="F177" i="19"/>
  <c r="D177" i="19"/>
  <c r="H177" i="19" s="1"/>
  <c r="H302" i="19"/>
  <c r="K15" i="48"/>
  <c r="G177" i="19"/>
  <c r="E177" i="19"/>
  <c r="F176" i="37"/>
  <c r="F185" i="21"/>
  <c r="E185" i="21"/>
  <c r="G185" i="21"/>
  <c r="D187" i="15"/>
  <c r="E187" i="15"/>
  <c r="F187" i="15"/>
  <c r="H312" i="15"/>
  <c r="U11" i="48"/>
  <c r="G187" i="15"/>
  <c r="F187" i="27"/>
  <c r="G187" i="27"/>
  <c r="D186" i="31"/>
  <c r="E186" i="31"/>
  <c r="F186" i="31"/>
  <c r="G186" i="31"/>
  <c r="F231" i="25"/>
  <c r="F226" i="25"/>
  <c r="F236" i="25"/>
  <c r="F232" i="25"/>
  <c r="F228" i="25"/>
  <c r="F235" i="25"/>
  <c r="F230" i="25"/>
  <c r="F225" i="25"/>
  <c r="F229" i="25"/>
  <c r="F234" i="25"/>
  <c r="E223" i="37"/>
  <c r="E233" i="37"/>
  <c r="E231" i="37"/>
  <c r="E236" i="37"/>
  <c r="E227" i="37"/>
  <c r="E232" i="37"/>
  <c r="E237" i="37"/>
  <c r="E235" i="37"/>
  <c r="E228" i="37"/>
  <c r="E220" i="37"/>
  <c r="E234" i="37"/>
  <c r="E225" i="37"/>
  <c r="E230" i="37"/>
  <c r="E229" i="37"/>
  <c r="F262" i="20"/>
  <c r="F222" i="20"/>
  <c r="F257" i="20"/>
  <c r="F235" i="20"/>
  <c r="F230" i="20"/>
  <c r="F226" i="20"/>
  <c r="F232" i="20"/>
  <c r="F255" i="20"/>
  <c r="F234" i="20"/>
  <c r="F225" i="20"/>
  <c r="F229" i="20"/>
  <c r="F254" i="20"/>
  <c r="F253" i="20"/>
  <c r="F260" i="20"/>
  <c r="F259" i="20"/>
  <c r="F228" i="20"/>
  <c r="AG31" i="49"/>
  <c r="D238" i="29"/>
  <c r="X37" i="49"/>
  <c r="D173" i="44"/>
  <c r="D168" i="44"/>
  <c r="D166" i="44"/>
  <c r="G174" i="44"/>
  <c r="H66" i="44"/>
  <c r="AG25" i="49"/>
  <c r="H231" i="62"/>
  <c r="H255" i="62"/>
  <c r="H237" i="62"/>
  <c r="H230" i="62"/>
  <c r="G238" i="21"/>
  <c r="D249" i="14"/>
  <c r="F252" i="14"/>
  <c r="F256" i="14"/>
  <c r="D245" i="14"/>
  <c r="D257" i="14"/>
  <c r="F261" i="14"/>
  <c r="F246" i="14"/>
  <c r="D262" i="14"/>
  <c r="F244" i="14"/>
  <c r="F245" i="14"/>
  <c r="F249" i="14"/>
  <c r="F251" i="14"/>
  <c r="D255" i="14"/>
  <c r="F243" i="14"/>
  <c r="F262" i="14"/>
  <c r="D256" i="14"/>
  <c r="D261" i="14"/>
  <c r="F248" i="14"/>
  <c r="F257" i="14"/>
  <c r="D254" i="14"/>
  <c r="F247" i="14"/>
  <c r="F259" i="14"/>
  <c r="F254" i="14"/>
  <c r="G247" i="14"/>
  <c r="G243" i="14"/>
  <c r="AI12" i="49"/>
  <c r="F250" i="14"/>
  <c r="G249" i="14"/>
  <c r="G261" i="14"/>
  <c r="G245" i="14"/>
  <c r="G248" i="14"/>
  <c r="F253" i="14"/>
  <c r="G246" i="14"/>
  <c r="G260" i="14"/>
  <c r="G252" i="14"/>
  <c r="G258" i="14"/>
  <c r="D248" i="14"/>
  <c r="F258" i="14"/>
  <c r="D258" i="14"/>
  <c r="F260" i="14"/>
  <c r="G251" i="14"/>
  <c r="G262" i="14"/>
  <c r="D250" i="14"/>
  <c r="G244" i="14"/>
  <c r="D259" i="14"/>
  <c r="D252" i="14"/>
  <c r="F255" i="14"/>
  <c r="D260" i="14"/>
  <c r="D253" i="14"/>
  <c r="G254" i="14"/>
  <c r="G255" i="14"/>
  <c r="D243" i="14"/>
  <c r="AF12" i="49"/>
  <c r="Z13" i="49"/>
  <c r="G238" i="18"/>
  <c r="H12" i="44"/>
  <c r="AG13" i="49"/>
  <c r="D244" i="14"/>
  <c r="G253" i="14"/>
  <c r="D247" i="14"/>
  <c r="D251" i="14"/>
  <c r="G256" i="14"/>
  <c r="G257" i="14"/>
  <c r="G259" i="14"/>
  <c r="G250" i="14"/>
  <c r="C193" i="21"/>
  <c r="C196" i="21"/>
  <c r="C197" i="21"/>
  <c r="C199" i="21"/>
  <c r="C207" i="21"/>
  <c r="C208" i="21"/>
  <c r="D195" i="21"/>
  <c r="D193" i="21"/>
  <c r="D168" i="21"/>
  <c r="D268" i="21"/>
  <c r="D197" i="21"/>
  <c r="D206" i="21"/>
  <c r="C210" i="21"/>
  <c r="D210" i="21"/>
  <c r="D285" i="21"/>
  <c r="D310" i="21"/>
  <c r="D360" i="21"/>
  <c r="D211" i="21"/>
  <c r="E199" i="21"/>
  <c r="E201" i="21"/>
  <c r="E193" i="21"/>
  <c r="E202" i="21"/>
  <c r="F198" i="21"/>
  <c r="F273" i="21"/>
  <c r="F298" i="21"/>
  <c r="F348" i="21"/>
  <c r="E206" i="21"/>
  <c r="F195" i="21"/>
  <c r="G203" i="21"/>
  <c r="G209" i="21"/>
  <c r="G284" i="21"/>
  <c r="F208" i="21"/>
  <c r="F202" i="21"/>
  <c r="G212" i="21"/>
  <c r="G197" i="21"/>
  <c r="F209" i="21"/>
  <c r="C200" i="21"/>
  <c r="D200" i="21"/>
  <c r="F205" i="21"/>
  <c r="E205" i="21"/>
  <c r="E280" i="21"/>
  <c r="G193" i="21"/>
  <c r="E210" i="21"/>
  <c r="D203" i="21"/>
  <c r="C209" i="21"/>
  <c r="C243" i="9"/>
  <c r="C218" i="9"/>
  <c r="C244" i="9"/>
  <c r="C246" i="9"/>
  <c r="C221" i="9"/>
  <c r="C219" i="9"/>
  <c r="C245" i="9"/>
  <c r="C220" i="9"/>
  <c r="C222" i="9"/>
  <c r="C247" i="9"/>
  <c r="C248" i="9"/>
  <c r="C251" i="9"/>
  <c r="C223" i="9"/>
  <c r="C249" i="9"/>
  <c r="C224" i="9"/>
  <c r="C226" i="9"/>
  <c r="C230" i="9"/>
  <c r="C252" i="9"/>
  <c r="C257" i="9"/>
  <c r="C227" i="9"/>
  <c r="C254" i="9"/>
  <c r="C232" i="9"/>
  <c r="H232" i="9"/>
  <c r="C229" i="9"/>
  <c r="C256" i="9"/>
  <c r="C231" i="9"/>
  <c r="H231" i="9"/>
  <c r="C235" i="9"/>
  <c r="C261" i="9"/>
  <c r="C258" i="9"/>
  <c r="C255" i="9"/>
  <c r="C233" i="9"/>
  <c r="C236" i="9"/>
  <c r="C262" i="9"/>
  <c r="C237" i="9"/>
  <c r="C260" i="9"/>
  <c r="C234" i="9"/>
  <c r="H234" i="9"/>
  <c r="C228" i="9"/>
  <c r="C253" i="9"/>
  <c r="C250" i="9"/>
  <c r="C259" i="9"/>
  <c r="C225" i="9"/>
  <c r="H52" i="9"/>
  <c r="C170" i="9"/>
  <c r="H170" i="9" s="1"/>
  <c r="D170" i="9"/>
  <c r="E170" i="9"/>
  <c r="F170" i="9"/>
  <c r="G170" i="9"/>
  <c r="D221" i="41"/>
  <c r="D243" i="41"/>
  <c r="D223" i="41"/>
  <c r="D244" i="41"/>
  <c r="D248" i="41"/>
  <c r="D249" i="41"/>
  <c r="D219" i="41"/>
  <c r="D224" i="41"/>
  <c r="D245" i="41"/>
  <c r="D247" i="41"/>
  <c r="D220" i="41"/>
  <c r="D246" i="41"/>
  <c r="D222" i="41"/>
  <c r="D232" i="41"/>
  <c r="D218" i="41"/>
  <c r="D252" i="41"/>
  <c r="D227" i="41"/>
  <c r="D256" i="41"/>
  <c r="D255" i="41"/>
  <c r="D231" i="41"/>
  <c r="D230" i="41"/>
  <c r="D254" i="41"/>
  <c r="D258" i="41"/>
  <c r="D262" i="41"/>
  <c r="D229" i="41"/>
  <c r="D233" i="41"/>
  <c r="D237" i="41"/>
  <c r="D251" i="41"/>
  <c r="D226" i="41"/>
  <c r="D261" i="41"/>
  <c r="D236" i="41"/>
  <c r="D260" i="41"/>
  <c r="D235" i="41"/>
  <c r="D257" i="41"/>
  <c r="D259" i="41"/>
  <c r="D250" i="41"/>
  <c r="D253" i="41"/>
  <c r="D225" i="41"/>
  <c r="D234" i="41"/>
  <c r="D228" i="41"/>
  <c r="C187" i="25"/>
  <c r="D187" i="25"/>
  <c r="E187" i="25"/>
  <c r="F187" i="25"/>
  <c r="G187" i="25"/>
  <c r="H246" i="62"/>
  <c r="C218" i="11"/>
  <c r="C243" i="11"/>
  <c r="C219" i="11"/>
  <c r="C244" i="11"/>
  <c r="C246" i="11"/>
  <c r="C221" i="11"/>
  <c r="C222" i="11"/>
  <c r="C245" i="11"/>
  <c r="C220" i="11"/>
  <c r="C223" i="11"/>
  <c r="C251" i="11"/>
  <c r="C249" i="11"/>
  <c r="C226" i="11"/>
  <c r="C224" i="11"/>
  <c r="C230" i="11"/>
  <c r="C247" i="11"/>
  <c r="C252" i="11"/>
  <c r="C254" i="11"/>
  <c r="C257" i="11"/>
  <c r="C227" i="11"/>
  <c r="C229" i="11"/>
  <c r="C248" i="11"/>
  <c r="C231" i="11"/>
  <c r="C233" i="11"/>
  <c r="C255" i="11"/>
  <c r="C232" i="11"/>
  <c r="C260" i="11"/>
  <c r="C235" i="11"/>
  <c r="C258" i="11"/>
  <c r="C236" i="11"/>
  <c r="C256" i="11"/>
  <c r="C262" i="11"/>
  <c r="C237" i="11"/>
  <c r="C261" i="11"/>
  <c r="C228" i="11"/>
  <c r="C250" i="11"/>
  <c r="H52" i="11"/>
  <c r="C225" i="11"/>
  <c r="C234" i="11"/>
  <c r="C253" i="11"/>
  <c r="C259" i="11"/>
  <c r="C243" i="34"/>
  <c r="C244" i="34"/>
  <c r="C218" i="34"/>
  <c r="C221" i="34"/>
  <c r="C219" i="34"/>
  <c r="C245" i="34"/>
  <c r="C220" i="34"/>
  <c r="C226" i="34"/>
  <c r="C248" i="34"/>
  <c r="C246" i="34"/>
  <c r="C222" i="34"/>
  <c r="C251" i="34"/>
  <c r="C223" i="34"/>
  <c r="C254" i="34"/>
  <c r="C230" i="34"/>
  <c r="C229" i="34"/>
  <c r="C247" i="34"/>
  <c r="C252" i="34"/>
  <c r="C227" i="34"/>
  <c r="C249" i="34"/>
  <c r="C224" i="34"/>
  <c r="C255" i="34"/>
  <c r="C257" i="34"/>
  <c r="C256" i="34"/>
  <c r="C231" i="34"/>
  <c r="C235" i="34"/>
  <c r="C232" i="34"/>
  <c r="C258" i="34"/>
  <c r="C233" i="34"/>
  <c r="C261" i="34"/>
  <c r="C236" i="34"/>
  <c r="C262" i="34"/>
  <c r="C237" i="34"/>
  <c r="C260" i="34"/>
  <c r="C250" i="34"/>
  <c r="C234" i="34"/>
  <c r="C225" i="34"/>
  <c r="C259" i="34"/>
  <c r="C228" i="34"/>
  <c r="C253" i="34"/>
  <c r="H52" i="34"/>
  <c r="AE34" i="49"/>
  <c r="C170" i="21"/>
  <c r="D170" i="21"/>
  <c r="E170" i="21"/>
  <c r="F170" i="21"/>
  <c r="G170" i="21"/>
  <c r="C170" i="11"/>
  <c r="H170" i="11" s="1"/>
  <c r="D170" i="11"/>
  <c r="E170" i="11"/>
  <c r="F170" i="11"/>
  <c r="G170" i="11"/>
  <c r="F170" i="36"/>
  <c r="E170" i="36"/>
  <c r="G170" i="36"/>
  <c r="H307" i="38"/>
  <c r="P37" i="48"/>
  <c r="H304" i="16"/>
  <c r="M12" i="48" s="1"/>
  <c r="C183" i="31"/>
  <c r="D183" i="31"/>
  <c r="E183" i="31"/>
  <c r="F183" i="31"/>
  <c r="G183" i="31"/>
  <c r="AF13" i="49"/>
  <c r="Y18" i="49"/>
  <c r="Y27" i="49"/>
  <c r="AF25" i="49"/>
  <c r="E263" i="21"/>
  <c r="AG20" i="49"/>
  <c r="AG17" i="49"/>
  <c r="E238" i="33"/>
  <c r="Z34" i="49"/>
  <c r="H300" i="57"/>
  <c r="I17" i="48"/>
  <c r="F175" i="57"/>
  <c r="D175" i="57"/>
  <c r="C175" i="57"/>
  <c r="E175" i="57"/>
  <c r="AH39" i="49"/>
  <c r="G253" i="6"/>
  <c r="G250" i="6"/>
  <c r="G256" i="6"/>
  <c r="G231" i="6"/>
  <c r="G257" i="6"/>
  <c r="G232" i="6"/>
  <c r="G228" i="6"/>
  <c r="G259" i="6"/>
  <c r="G234" i="6"/>
  <c r="G225" i="6"/>
  <c r="G224" i="6"/>
  <c r="G246" i="6"/>
  <c r="G261" i="6"/>
  <c r="G229" i="6"/>
  <c r="G260" i="6"/>
  <c r="G254" i="6"/>
  <c r="G221" i="6"/>
  <c r="G230" i="6"/>
  <c r="G245" i="6"/>
  <c r="G218" i="6"/>
  <c r="G236" i="6"/>
  <c r="G255" i="6"/>
  <c r="G247" i="6"/>
  <c r="G249" i="6"/>
  <c r="G235" i="6"/>
  <c r="G220" i="6"/>
  <c r="G252" i="6"/>
  <c r="G258" i="6"/>
  <c r="G313" i="6"/>
  <c r="G363" i="6" s="1"/>
  <c r="G251" i="6"/>
  <c r="G223" i="6"/>
  <c r="G233" i="6"/>
  <c r="G219" i="6"/>
  <c r="G248" i="6"/>
  <c r="G244" i="6"/>
  <c r="G226" i="6"/>
  <c r="G222" i="6"/>
  <c r="G262" i="6"/>
  <c r="G243" i="6"/>
  <c r="G237" i="6"/>
  <c r="G227" i="6"/>
  <c r="H300" i="12"/>
  <c r="I9" i="48"/>
  <c r="AA27" i="49"/>
  <c r="G228" i="24"/>
  <c r="G259" i="24"/>
  <c r="G234" i="24"/>
  <c r="G257" i="24"/>
  <c r="G253" i="24"/>
  <c r="G232" i="24"/>
  <c r="G250" i="24"/>
  <c r="G256" i="24"/>
  <c r="G225" i="24"/>
  <c r="G231" i="24"/>
  <c r="G229" i="24"/>
  <c r="G218" i="24"/>
  <c r="G236" i="24"/>
  <c r="G223" i="24"/>
  <c r="G247" i="24"/>
  <c r="G251" i="24"/>
  <c r="G248" i="24"/>
  <c r="G237" i="24"/>
  <c r="G254" i="24"/>
  <c r="G220" i="24"/>
  <c r="G255" i="24"/>
  <c r="G258" i="24"/>
  <c r="G261" i="24"/>
  <c r="G235" i="24"/>
  <c r="G226" i="24"/>
  <c r="G243" i="24"/>
  <c r="G230" i="24"/>
  <c r="G221" i="24"/>
  <c r="G222" i="24"/>
  <c r="G252" i="24"/>
  <c r="G246" i="24"/>
  <c r="G244" i="24"/>
  <c r="G233" i="24"/>
  <c r="G245" i="24"/>
  <c r="G249" i="24"/>
  <c r="G262" i="24"/>
  <c r="G224" i="24"/>
  <c r="G260" i="24"/>
  <c r="G219" i="24"/>
  <c r="G227" i="24"/>
  <c r="G313" i="24"/>
  <c r="G363" i="24"/>
  <c r="F89" i="46"/>
  <c r="F123" i="46"/>
  <c r="H300" i="15"/>
  <c r="I11" i="48"/>
  <c r="G263" i="22"/>
  <c r="C243" i="16"/>
  <c r="C218" i="16"/>
  <c r="C244" i="16"/>
  <c r="C220" i="16"/>
  <c r="C219" i="16"/>
  <c r="C246" i="16"/>
  <c r="C221" i="16"/>
  <c r="C247" i="16"/>
  <c r="C222" i="16"/>
  <c r="C248" i="16"/>
  <c r="C223" i="16"/>
  <c r="C245" i="16"/>
  <c r="C249" i="16"/>
  <c r="C224" i="16"/>
  <c r="C251" i="16"/>
  <c r="C226" i="16"/>
  <c r="C230" i="16"/>
  <c r="C254" i="16"/>
  <c r="C256" i="16"/>
  <c r="C229" i="16"/>
  <c r="C252" i="16"/>
  <c r="C227" i="16"/>
  <c r="C255" i="16"/>
  <c r="C262" i="16"/>
  <c r="C257" i="16"/>
  <c r="C258" i="16"/>
  <c r="C232" i="16"/>
  <c r="C233" i="16"/>
  <c r="C231" i="16"/>
  <c r="C235" i="16"/>
  <c r="C237" i="16"/>
  <c r="C260" i="16"/>
  <c r="C261" i="16"/>
  <c r="C236" i="16"/>
  <c r="C259" i="16"/>
  <c r="C250" i="16"/>
  <c r="H52" i="16"/>
  <c r="C225" i="16"/>
  <c r="C253" i="16"/>
  <c r="C228" i="16"/>
  <c r="C234" i="16"/>
  <c r="H136" i="57"/>
  <c r="C168" i="21"/>
  <c r="E168" i="21"/>
  <c r="F168" i="21"/>
  <c r="G168" i="21"/>
  <c r="AE18" i="49"/>
  <c r="C243" i="30"/>
  <c r="C218" i="30"/>
  <c r="C245" i="30"/>
  <c r="C244" i="30"/>
  <c r="C220" i="30"/>
  <c r="C219" i="30"/>
  <c r="C246" i="30"/>
  <c r="C248" i="30"/>
  <c r="C249" i="30"/>
  <c r="C252" i="30"/>
  <c r="C223" i="30"/>
  <c r="C247" i="30"/>
  <c r="C221" i="30"/>
  <c r="C222" i="30"/>
  <c r="C231" i="30"/>
  <c r="C251" i="30"/>
  <c r="C254" i="30"/>
  <c r="C226" i="30"/>
  <c r="C224" i="30"/>
  <c r="C230" i="30"/>
  <c r="C227" i="30"/>
  <c r="C257" i="30"/>
  <c r="C233" i="30"/>
  <c r="C261" i="30"/>
  <c r="C256" i="30"/>
  <c r="C232" i="30"/>
  <c r="C229" i="30"/>
  <c r="C255" i="30"/>
  <c r="C260" i="30"/>
  <c r="C236" i="30"/>
  <c r="C237" i="30"/>
  <c r="C235" i="30"/>
  <c r="C258" i="30"/>
  <c r="C262" i="30"/>
  <c r="C250" i="30"/>
  <c r="C234" i="30"/>
  <c r="C259" i="30"/>
  <c r="H52" i="30"/>
  <c r="C225" i="30"/>
  <c r="C253" i="30"/>
  <c r="C228" i="30"/>
  <c r="F172" i="28"/>
  <c r="H297" i="28"/>
  <c r="F26" i="48"/>
  <c r="H304" i="17"/>
  <c r="M13" i="48"/>
  <c r="C185" i="27"/>
  <c r="D185" i="27"/>
  <c r="F185" i="27"/>
  <c r="E185" i="27"/>
  <c r="G185" i="27"/>
  <c r="C183" i="20"/>
  <c r="D183" i="20"/>
  <c r="E183" i="20"/>
  <c r="F183" i="20"/>
  <c r="G183" i="20"/>
  <c r="AF30" i="49"/>
  <c r="AF7" i="49"/>
  <c r="AF27" i="49"/>
  <c r="Y22" i="49"/>
  <c r="D238" i="62"/>
  <c r="H257" i="62"/>
  <c r="Z38" i="49"/>
  <c r="AG21" i="49"/>
  <c r="E263" i="22"/>
  <c r="Z24" i="49"/>
  <c r="Z11" i="49"/>
  <c r="AG33" i="49"/>
  <c r="E263" i="33"/>
  <c r="AG34" i="49"/>
  <c r="AH23" i="49"/>
  <c r="F263" i="57"/>
  <c r="AH19" i="49"/>
  <c r="AH13" i="49"/>
  <c r="AH24" i="49"/>
  <c r="G256" i="12"/>
  <c r="G253" i="12"/>
  <c r="G231" i="12"/>
  <c r="G250" i="12"/>
  <c r="G228" i="12"/>
  <c r="G225" i="12"/>
  <c r="G257" i="12"/>
  <c r="G259" i="12"/>
  <c r="G254" i="12"/>
  <c r="G237" i="12"/>
  <c r="G234" i="12"/>
  <c r="G224" i="12"/>
  <c r="G222" i="12"/>
  <c r="G235" i="12"/>
  <c r="G248" i="12"/>
  <c r="G236" i="12"/>
  <c r="G226" i="12"/>
  <c r="G245" i="12"/>
  <c r="G243" i="12"/>
  <c r="G247" i="12"/>
  <c r="G230" i="12"/>
  <c r="G244" i="12"/>
  <c r="G219" i="12"/>
  <c r="G252" i="12"/>
  <c r="G249" i="12"/>
  <c r="G233" i="12"/>
  <c r="G221" i="12"/>
  <c r="G218" i="12"/>
  <c r="G246" i="12"/>
  <c r="G232" i="12"/>
  <c r="G223" i="12"/>
  <c r="G255" i="12"/>
  <c r="G229" i="12"/>
  <c r="G313" i="12"/>
  <c r="G363" i="12" s="1"/>
  <c r="G220" i="12"/>
  <c r="G258" i="12"/>
  <c r="G227" i="12"/>
  <c r="G260" i="12"/>
  <c r="G261" i="12"/>
  <c r="G251" i="12"/>
  <c r="G262" i="12"/>
  <c r="F219" i="16"/>
  <c r="F246" i="16"/>
  <c r="F243" i="16"/>
  <c r="F221" i="16"/>
  <c r="F218" i="16"/>
  <c r="F248" i="16"/>
  <c r="F223" i="16"/>
  <c r="F245" i="16"/>
  <c r="F231" i="16"/>
  <c r="F227" i="16"/>
  <c r="F233" i="16"/>
  <c r="F244" i="16"/>
  <c r="F257" i="16"/>
  <c r="F261" i="16"/>
  <c r="F247" i="16"/>
  <c r="F249" i="16"/>
  <c r="F232" i="16"/>
  <c r="F236" i="16"/>
  <c r="F222" i="16"/>
  <c r="F224" i="16"/>
  <c r="F220" i="16"/>
  <c r="F251" i="16"/>
  <c r="F256" i="16"/>
  <c r="F262" i="16"/>
  <c r="F237" i="16"/>
  <c r="F226" i="16"/>
  <c r="F258" i="16"/>
  <c r="F252" i="16"/>
  <c r="F250" i="16"/>
  <c r="F259" i="16"/>
  <c r="F260" i="16"/>
  <c r="F228" i="16"/>
  <c r="F230" i="16"/>
  <c r="F255" i="16"/>
  <c r="F254" i="16"/>
  <c r="F234" i="16"/>
  <c r="F225" i="16"/>
  <c r="F235" i="16"/>
  <c r="F253" i="16"/>
  <c r="F229" i="16"/>
  <c r="G86" i="46"/>
  <c r="G123" i="46"/>
  <c r="G263" i="37"/>
  <c r="C245" i="40"/>
  <c r="C220" i="40"/>
  <c r="C244" i="40"/>
  <c r="C243" i="40"/>
  <c r="C219" i="40"/>
  <c r="C246" i="40"/>
  <c r="C221" i="40"/>
  <c r="H221" i="40"/>
  <c r="C247" i="40"/>
  <c r="C223" i="40"/>
  <c r="C224" i="40"/>
  <c r="C218" i="40"/>
  <c r="C222" i="40"/>
  <c r="C251" i="40"/>
  <c r="C248" i="40"/>
  <c r="C230" i="40"/>
  <c r="C252" i="40"/>
  <c r="C254" i="40"/>
  <c r="C227" i="40"/>
  <c r="C229" i="40"/>
  <c r="H229" i="40"/>
  <c r="C249" i="40"/>
  <c r="C231" i="40"/>
  <c r="C258" i="40"/>
  <c r="C256" i="40"/>
  <c r="C257" i="40"/>
  <c r="C232" i="40"/>
  <c r="C255" i="40"/>
  <c r="C235" i="40"/>
  <c r="C226" i="40"/>
  <c r="C233" i="40"/>
  <c r="H233" i="40"/>
  <c r="C261" i="40"/>
  <c r="C262" i="40"/>
  <c r="C236" i="40"/>
  <c r="C237" i="40"/>
  <c r="H237" i="40"/>
  <c r="C260" i="40"/>
  <c r="C228" i="40"/>
  <c r="C259" i="40"/>
  <c r="C225" i="40"/>
  <c r="C234" i="40"/>
  <c r="C250" i="40"/>
  <c r="C253" i="40"/>
  <c r="H52" i="40"/>
  <c r="D172" i="11"/>
  <c r="E172" i="11"/>
  <c r="F172" i="11"/>
  <c r="H297" i="11"/>
  <c r="F8" i="48" s="1"/>
  <c r="G172" i="11"/>
  <c r="H305" i="35"/>
  <c r="N34" i="48" s="1"/>
  <c r="C168" i="57"/>
  <c r="D168" i="57"/>
  <c r="E168" i="57"/>
  <c r="F168" i="57"/>
  <c r="G168" i="57"/>
  <c r="C243" i="25"/>
  <c r="C218" i="25"/>
  <c r="C244" i="25"/>
  <c r="C219" i="25"/>
  <c r="C223" i="25"/>
  <c r="C246" i="25"/>
  <c r="C247" i="25"/>
  <c r="C245" i="25"/>
  <c r="C220" i="25"/>
  <c r="C248" i="25"/>
  <c r="C249" i="25"/>
  <c r="C221" i="25"/>
  <c r="C222" i="25"/>
  <c r="C229" i="25"/>
  <c r="C227" i="25"/>
  <c r="C251" i="25"/>
  <c r="C226" i="25"/>
  <c r="C230" i="25"/>
  <c r="C224" i="25"/>
  <c r="C256" i="25"/>
  <c r="C231" i="25"/>
  <c r="C254" i="25"/>
  <c r="C252" i="25"/>
  <c r="C232" i="25"/>
  <c r="C255" i="25"/>
  <c r="C235" i="25"/>
  <c r="C257" i="25"/>
  <c r="C233" i="25"/>
  <c r="C262" i="25"/>
  <c r="C237" i="25"/>
  <c r="C258" i="25"/>
  <c r="C261" i="25"/>
  <c r="C236" i="25"/>
  <c r="C260" i="25"/>
  <c r="C259" i="25"/>
  <c r="C228" i="25"/>
  <c r="C225" i="25"/>
  <c r="C253" i="25"/>
  <c r="H52" i="25"/>
  <c r="C250" i="25"/>
  <c r="C234" i="25"/>
  <c r="C168" i="31"/>
  <c r="D168" i="31"/>
  <c r="E168" i="31"/>
  <c r="F168" i="31"/>
  <c r="G168" i="31"/>
  <c r="H301" i="41"/>
  <c r="J40" i="48" s="1"/>
  <c r="H305" i="28"/>
  <c r="N26" i="48"/>
  <c r="C180" i="24"/>
  <c r="D180" i="24"/>
  <c r="E180" i="24"/>
  <c r="F180" i="24"/>
  <c r="G180" i="24"/>
  <c r="H305" i="24"/>
  <c r="N22" i="48"/>
  <c r="H307" i="39"/>
  <c r="P38" i="48"/>
  <c r="D182" i="6"/>
  <c r="E182" i="6"/>
  <c r="F182" i="6"/>
  <c r="G182" i="6"/>
  <c r="H307" i="6"/>
  <c r="P5" i="48" s="1"/>
  <c r="D182" i="30"/>
  <c r="E182" i="30"/>
  <c r="F182" i="30"/>
  <c r="G182" i="30"/>
  <c r="H307" i="30"/>
  <c r="P28" i="48"/>
  <c r="D185" i="11"/>
  <c r="E185" i="11"/>
  <c r="F185" i="11"/>
  <c r="G185" i="11"/>
  <c r="C182" i="30"/>
  <c r="AF18" i="49"/>
  <c r="H252" i="62"/>
  <c r="Y16" i="49"/>
  <c r="H249" i="62"/>
  <c r="H247" i="62"/>
  <c r="AG24" i="49"/>
  <c r="E263" i="24"/>
  <c r="AG11" i="49"/>
  <c r="Z27" i="49"/>
  <c r="AG29" i="49"/>
  <c r="AH41" i="49"/>
  <c r="H261" i="62"/>
  <c r="G238" i="28"/>
  <c r="G238" i="33"/>
  <c r="G263" i="27"/>
  <c r="G225" i="15"/>
  <c r="G256" i="15"/>
  <c r="G231" i="15"/>
  <c r="G234" i="15"/>
  <c r="G253" i="15"/>
  <c r="G228" i="15"/>
  <c r="G250" i="15"/>
  <c r="G257" i="15"/>
  <c r="G232" i="15"/>
  <c r="G218" i="15"/>
  <c r="G237" i="15"/>
  <c r="G235" i="15"/>
  <c r="G227" i="15"/>
  <c r="G252" i="15"/>
  <c r="G255" i="15"/>
  <c r="G251" i="15"/>
  <c r="G258" i="15"/>
  <c r="G220" i="15"/>
  <c r="G229" i="15"/>
  <c r="G221" i="15"/>
  <c r="G262" i="15"/>
  <c r="G224" i="15"/>
  <c r="G313" i="15"/>
  <c r="G363" i="15"/>
  <c r="G259" i="15"/>
  <c r="G261" i="15"/>
  <c r="G254" i="15"/>
  <c r="G260" i="15"/>
  <c r="G223" i="15"/>
  <c r="G236" i="15"/>
  <c r="G226" i="15"/>
  <c r="G246" i="15"/>
  <c r="G245" i="15"/>
  <c r="G248" i="15"/>
  <c r="G222" i="15"/>
  <c r="G247" i="15"/>
  <c r="G243" i="15"/>
  <c r="G249" i="15"/>
  <c r="G219" i="15"/>
  <c r="G233" i="15"/>
  <c r="G230" i="15"/>
  <c r="G244" i="15"/>
  <c r="G238" i="57"/>
  <c r="F169" i="44"/>
  <c r="F165" i="44"/>
  <c r="F179" i="44"/>
  <c r="F166" i="44"/>
  <c r="F181" i="44"/>
  <c r="F178" i="44"/>
  <c r="F168" i="44"/>
  <c r="F180" i="44"/>
  <c r="F175" i="44"/>
  <c r="F173" i="44"/>
  <c r="C220" i="39"/>
  <c r="C218" i="39"/>
  <c r="C219" i="39"/>
  <c r="C221" i="39"/>
  <c r="C222" i="39"/>
  <c r="C230" i="39"/>
  <c r="C223" i="39"/>
  <c r="C227" i="39"/>
  <c r="C229" i="39"/>
  <c r="C224" i="39"/>
  <c r="C231" i="39"/>
  <c r="C233" i="39"/>
  <c r="C226" i="39"/>
  <c r="C232" i="39"/>
  <c r="C235" i="39"/>
  <c r="C236" i="39"/>
  <c r="C237" i="39"/>
  <c r="C228" i="39"/>
  <c r="C225" i="39"/>
  <c r="C234" i="39"/>
  <c r="H52" i="39"/>
  <c r="D174" i="30"/>
  <c r="E174" i="30"/>
  <c r="F174" i="30"/>
  <c r="G174" i="30"/>
  <c r="H302" i="40"/>
  <c r="K39" i="48" s="1"/>
  <c r="X18" i="49"/>
  <c r="C218" i="26"/>
  <c r="C243" i="26"/>
  <c r="C220" i="26"/>
  <c r="C244" i="26"/>
  <c r="C219" i="26"/>
  <c r="C221" i="26"/>
  <c r="C248" i="26"/>
  <c r="C246" i="26"/>
  <c r="C247" i="26"/>
  <c r="C222" i="26"/>
  <c r="C227" i="26"/>
  <c r="C245" i="26"/>
  <c r="C254" i="26"/>
  <c r="C251" i="26"/>
  <c r="C249" i="26"/>
  <c r="C226" i="26"/>
  <c r="C224" i="26"/>
  <c r="C230" i="26"/>
  <c r="C223" i="26"/>
  <c r="C256" i="26"/>
  <c r="C232" i="26"/>
  <c r="C252" i="26"/>
  <c r="C235" i="26"/>
  <c r="C255" i="26"/>
  <c r="C257" i="26"/>
  <c r="C229" i="26"/>
  <c r="C231" i="26"/>
  <c r="C258" i="26"/>
  <c r="C233" i="26"/>
  <c r="C262" i="26"/>
  <c r="C260" i="26"/>
  <c r="C237" i="26"/>
  <c r="C261" i="26"/>
  <c r="C236" i="26"/>
  <c r="C225" i="26"/>
  <c r="C228" i="26"/>
  <c r="C250" i="26"/>
  <c r="C259" i="26"/>
  <c r="C253" i="26"/>
  <c r="C234" i="26"/>
  <c r="H52" i="26"/>
  <c r="H136" i="31"/>
  <c r="C168" i="30"/>
  <c r="D168" i="30"/>
  <c r="E168" i="30"/>
  <c r="F168" i="30"/>
  <c r="G168" i="30"/>
  <c r="C174" i="30"/>
  <c r="C183" i="24"/>
  <c r="D183" i="24"/>
  <c r="E183" i="24"/>
  <c r="F183" i="24"/>
  <c r="G183" i="24"/>
  <c r="C179" i="24"/>
  <c r="D179" i="24"/>
  <c r="G179" i="24"/>
  <c r="E179" i="24"/>
  <c r="F179" i="24"/>
  <c r="C186" i="12"/>
  <c r="D186" i="12"/>
  <c r="E186" i="12"/>
  <c r="F186" i="12"/>
  <c r="G186" i="12"/>
  <c r="C218" i="10"/>
  <c r="C243" i="10"/>
  <c r="C246" i="10"/>
  <c r="C244" i="10"/>
  <c r="C221" i="10"/>
  <c r="C219" i="10"/>
  <c r="C245" i="10"/>
  <c r="C222" i="10"/>
  <c r="C220" i="10"/>
  <c r="C247" i="10"/>
  <c r="C248" i="10"/>
  <c r="C223" i="10"/>
  <c r="C251" i="10"/>
  <c r="C249" i="10"/>
  <c r="C226" i="10"/>
  <c r="C224" i="10"/>
  <c r="C230" i="10"/>
  <c r="C252" i="10"/>
  <c r="C227" i="10"/>
  <c r="C254" i="10"/>
  <c r="C257" i="10"/>
  <c r="C229" i="10"/>
  <c r="C255" i="10"/>
  <c r="C231" i="10"/>
  <c r="C232" i="10"/>
  <c r="C235" i="10"/>
  <c r="C258" i="10"/>
  <c r="C233" i="10"/>
  <c r="C256" i="10"/>
  <c r="C260" i="10"/>
  <c r="C261" i="10"/>
  <c r="C236" i="10"/>
  <c r="C262" i="10"/>
  <c r="C237" i="10"/>
  <c r="H52" i="10"/>
  <c r="C228" i="10"/>
  <c r="C250" i="10"/>
  <c r="C225" i="10"/>
  <c r="C259" i="10"/>
  <c r="C234" i="10"/>
  <c r="C253" i="10"/>
  <c r="C177" i="27"/>
  <c r="D177" i="27"/>
  <c r="E177" i="27"/>
  <c r="F177" i="27"/>
  <c r="H177" i="27" s="1"/>
  <c r="H302" i="27"/>
  <c r="K25" i="48" s="1"/>
  <c r="G177" i="27"/>
  <c r="C181" i="19"/>
  <c r="D181" i="19"/>
  <c r="E181" i="19"/>
  <c r="F181" i="19"/>
  <c r="G181" i="19"/>
  <c r="C186" i="18"/>
  <c r="H186" i="18" s="1"/>
  <c r="D186" i="18"/>
  <c r="E186" i="18"/>
  <c r="F186" i="18"/>
  <c r="G186" i="18"/>
  <c r="H307" i="28"/>
  <c r="P26" i="48" s="1"/>
  <c r="Y32" i="49"/>
  <c r="Y30" i="49"/>
  <c r="Y20" i="49"/>
  <c r="AF22" i="49"/>
  <c r="D263" i="62"/>
  <c r="H235" i="62"/>
  <c r="D89" i="46"/>
  <c r="H113" i="46"/>
  <c r="AG38" i="49"/>
  <c r="E263" i="37"/>
  <c r="E244" i="30"/>
  <c r="E219" i="30"/>
  <c r="E222" i="30"/>
  <c r="E248" i="30"/>
  <c r="E249" i="30"/>
  <c r="E251" i="30"/>
  <c r="E224" i="30"/>
  <c r="E226" i="30"/>
  <c r="E232" i="30"/>
  <c r="E243" i="30"/>
  <c r="E218" i="30"/>
  <c r="E245" i="30"/>
  <c r="E246" i="30"/>
  <c r="E256" i="30"/>
  <c r="E231" i="30"/>
  <c r="E247" i="30"/>
  <c r="E252" i="30"/>
  <c r="E257" i="30"/>
  <c r="E261" i="30"/>
  <c r="E227" i="30"/>
  <c r="E236" i="30"/>
  <c r="E221" i="30"/>
  <c r="E223" i="30"/>
  <c r="E233" i="30"/>
  <c r="E220" i="30"/>
  <c r="E237" i="30"/>
  <c r="E262" i="30"/>
  <c r="E258" i="30"/>
  <c r="E235" i="30"/>
  <c r="E225" i="30"/>
  <c r="E255" i="30"/>
  <c r="E253" i="30"/>
  <c r="E228" i="30"/>
  <c r="E234" i="30"/>
  <c r="E260" i="30"/>
  <c r="E230" i="30"/>
  <c r="E250" i="30"/>
  <c r="E259" i="30"/>
  <c r="E229" i="30"/>
  <c r="E254" i="30"/>
  <c r="Z18" i="49"/>
  <c r="E263" i="32"/>
  <c r="AG32" i="49"/>
  <c r="AA37" i="49"/>
  <c r="F238" i="36"/>
  <c r="AA36" i="49"/>
  <c r="H303" i="16"/>
  <c r="L12" i="48"/>
  <c r="C178" i="16"/>
  <c r="F178" i="16"/>
  <c r="H300" i="25"/>
  <c r="I23" i="48"/>
  <c r="G263" i="57"/>
  <c r="C171" i="59"/>
  <c r="D171" i="59"/>
  <c r="E171" i="59"/>
  <c r="F171" i="59"/>
  <c r="G171" i="59"/>
  <c r="F172" i="32"/>
  <c r="D173" i="31"/>
  <c r="E173" i="31"/>
  <c r="F173" i="31"/>
  <c r="G173" i="31"/>
  <c r="D177" i="32"/>
  <c r="H304" i="26"/>
  <c r="M24" i="48"/>
  <c r="D181" i="24"/>
  <c r="E181" i="24"/>
  <c r="G181" i="24"/>
  <c r="F181" i="24"/>
  <c r="C181" i="30"/>
  <c r="D181" i="30"/>
  <c r="E181" i="30"/>
  <c r="F181" i="30"/>
  <c r="G181" i="30"/>
  <c r="C181" i="29"/>
  <c r="C182" i="9"/>
  <c r="D182" i="9"/>
  <c r="E182" i="9"/>
  <c r="F182" i="9"/>
  <c r="G182" i="9"/>
  <c r="H182" i="9" s="1"/>
  <c r="C183" i="57"/>
  <c r="D183" i="57"/>
  <c r="E183" i="57"/>
  <c r="F183" i="57"/>
  <c r="G183" i="57"/>
  <c r="AF32" i="49"/>
  <c r="Y33" i="49"/>
  <c r="D263" i="21"/>
  <c r="AF20" i="49"/>
  <c r="Y10" i="49"/>
  <c r="AF16" i="49"/>
  <c r="D86" i="46"/>
  <c r="D123" i="46"/>
  <c r="H110" i="46"/>
  <c r="D243" i="33"/>
  <c r="H243" i="33"/>
  <c r="D218" i="33"/>
  <c r="H218" i="33"/>
  <c r="D246" i="33"/>
  <c r="D221" i="33"/>
  <c r="D223" i="33"/>
  <c r="H223" i="33"/>
  <c r="D244" i="33"/>
  <c r="D219" i="33"/>
  <c r="H219" i="33"/>
  <c r="D249" i="33"/>
  <c r="D222" i="33"/>
  <c r="D245" i="33"/>
  <c r="D220" i="33"/>
  <c r="D248" i="33"/>
  <c r="D232" i="33"/>
  <c r="D226" i="33"/>
  <c r="H226" i="33"/>
  <c r="D247" i="33"/>
  <c r="D224" i="33"/>
  <c r="D257" i="33"/>
  <c r="D258" i="33"/>
  <c r="D262" i="33"/>
  <c r="D256" i="33"/>
  <c r="D233" i="33"/>
  <c r="D237" i="33"/>
  <c r="D255" i="33"/>
  <c r="D231" i="33"/>
  <c r="D230" i="33"/>
  <c r="H230" i="33"/>
  <c r="D254" i="33"/>
  <c r="D261" i="33"/>
  <c r="D251" i="33"/>
  <c r="D252" i="33"/>
  <c r="D229" i="33"/>
  <c r="H229" i="33"/>
  <c r="D236" i="33"/>
  <c r="D227" i="33"/>
  <c r="H227" i="33"/>
  <c r="D260" i="33"/>
  <c r="D235" i="33"/>
  <c r="D253" i="33"/>
  <c r="D225" i="33"/>
  <c r="H225" i="33"/>
  <c r="D234" i="33"/>
  <c r="H234" i="33"/>
  <c r="D228" i="33"/>
  <c r="D250" i="33"/>
  <c r="D259" i="33"/>
  <c r="H52" i="33"/>
  <c r="Z26" i="49"/>
  <c r="E244" i="41"/>
  <c r="E219" i="41"/>
  <c r="E223" i="41"/>
  <c r="E246" i="41"/>
  <c r="E247" i="41"/>
  <c r="E249" i="41"/>
  <c r="E221" i="41"/>
  <c r="E222" i="41"/>
  <c r="E224" i="41"/>
  <c r="E226" i="41"/>
  <c r="E232" i="41"/>
  <c r="E245" i="41"/>
  <c r="E243" i="41"/>
  <c r="E220" i="41"/>
  <c r="E251" i="41"/>
  <c r="E252" i="41"/>
  <c r="E227" i="41"/>
  <c r="E261" i="41"/>
  <c r="E236" i="41"/>
  <c r="E262" i="41"/>
  <c r="E248" i="41"/>
  <c r="E256" i="41"/>
  <c r="E257" i="41"/>
  <c r="E237" i="41"/>
  <c r="E231" i="41"/>
  <c r="E258" i="41"/>
  <c r="E233" i="41"/>
  <c r="E218" i="41"/>
  <c r="E253" i="41"/>
  <c r="E250" i="41"/>
  <c r="E254" i="41"/>
  <c r="E228" i="41"/>
  <c r="E255" i="41"/>
  <c r="E225" i="41"/>
  <c r="E235" i="41"/>
  <c r="E230" i="41"/>
  <c r="E259" i="41"/>
  <c r="E260" i="41"/>
  <c r="E234" i="41"/>
  <c r="E229" i="41"/>
  <c r="Z17" i="49"/>
  <c r="AG27" i="49"/>
  <c r="E263" i="27"/>
  <c r="E238" i="39"/>
  <c r="Z40" i="49"/>
  <c r="AA9" i="49"/>
  <c r="AH20" i="49"/>
  <c r="AA38" i="49"/>
  <c r="G175" i="31"/>
  <c r="H300" i="31"/>
  <c r="I29" i="48"/>
  <c r="F175" i="31"/>
  <c r="D175" i="31"/>
  <c r="E175" i="31"/>
  <c r="C175" i="31"/>
  <c r="AA21" i="49"/>
  <c r="G225" i="59"/>
  <c r="G228" i="59"/>
  <c r="G256" i="59"/>
  <c r="G259" i="59"/>
  <c r="G231" i="59"/>
  <c r="G234" i="59"/>
  <c r="G253" i="59"/>
  <c r="G250" i="59"/>
  <c r="G257" i="59"/>
  <c r="G260" i="59"/>
  <c r="G232" i="59"/>
  <c r="G246" i="59"/>
  <c r="G236" i="59"/>
  <c r="G224" i="59"/>
  <c r="G258" i="59"/>
  <c r="G227" i="59"/>
  <c r="G262" i="59"/>
  <c r="G229" i="59"/>
  <c r="G252" i="59"/>
  <c r="G235" i="59"/>
  <c r="G221" i="59"/>
  <c r="G255" i="59"/>
  <c r="G237" i="59"/>
  <c r="G244" i="59"/>
  <c r="G243" i="59"/>
  <c r="G261" i="59"/>
  <c r="G233" i="59"/>
  <c r="G254" i="59"/>
  <c r="G249" i="59"/>
  <c r="G218" i="59"/>
  <c r="G223" i="59"/>
  <c r="G248" i="59"/>
  <c r="G219" i="59"/>
  <c r="G251" i="59"/>
  <c r="G247" i="59"/>
  <c r="G226" i="59"/>
  <c r="G220" i="59"/>
  <c r="G222" i="59"/>
  <c r="G230" i="59"/>
  <c r="G245" i="59"/>
  <c r="G250" i="25"/>
  <c r="G256" i="25"/>
  <c r="G231" i="25"/>
  <c r="G225" i="25"/>
  <c r="G253" i="25"/>
  <c r="G228" i="25"/>
  <c r="G257" i="25"/>
  <c r="G232" i="25"/>
  <c r="G259" i="25"/>
  <c r="G234" i="25"/>
  <c r="G255" i="25"/>
  <c r="G218" i="25"/>
  <c r="G245" i="25"/>
  <c r="G226" i="25"/>
  <c r="G235" i="25"/>
  <c r="G251" i="25"/>
  <c r="G236" i="25"/>
  <c r="G220" i="25"/>
  <c r="G252" i="25"/>
  <c r="G261" i="25"/>
  <c r="G243" i="25"/>
  <c r="G233" i="25"/>
  <c r="G254" i="25"/>
  <c r="G244" i="25"/>
  <c r="G260" i="25"/>
  <c r="G262" i="25"/>
  <c r="G248" i="25"/>
  <c r="G222" i="25"/>
  <c r="G229" i="25"/>
  <c r="G219" i="25"/>
  <c r="G246" i="25"/>
  <c r="G258" i="25"/>
  <c r="G223" i="25"/>
  <c r="G249" i="25"/>
  <c r="G227" i="25"/>
  <c r="G237" i="25"/>
  <c r="G313" i="25"/>
  <c r="G363" i="25" s="1"/>
  <c r="G224" i="25"/>
  <c r="G247" i="25"/>
  <c r="G221" i="25"/>
  <c r="G230" i="25"/>
  <c r="H309" i="10"/>
  <c r="R7" i="48" s="1"/>
  <c r="D172" i="34"/>
  <c r="E172" i="34"/>
  <c r="F172" i="34"/>
  <c r="H297" i="34"/>
  <c r="F33" i="48" s="1"/>
  <c r="G172" i="34"/>
  <c r="D173" i="57"/>
  <c r="E173" i="57"/>
  <c r="F173" i="57"/>
  <c r="G173" i="57"/>
  <c r="D182" i="11"/>
  <c r="E182" i="11"/>
  <c r="F182" i="11"/>
  <c r="G182" i="11"/>
  <c r="C181" i="31"/>
  <c r="D181" i="31"/>
  <c r="E181" i="31"/>
  <c r="F181" i="31"/>
  <c r="G181" i="31"/>
  <c r="H307" i="17"/>
  <c r="P13" i="48" s="1"/>
  <c r="AF33" i="49"/>
  <c r="AF36" i="49"/>
  <c r="D263" i="35"/>
  <c r="D221" i="10"/>
  <c r="D243" i="10"/>
  <c r="D218" i="10"/>
  <c r="D220" i="10"/>
  <c r="D247" i="10"/>
  <c r="D222" i="10"/>
  <c r="D249" i="10"/>
  <c r="D251" i="10"/>
  <c r="D248" i="10"/>
  <c r="D223" i="10"/>
  <c r="D226" i="10"/>
  <c r="D252" i="10"/>
  <c r="D254" i="10"/>
  <c r="D245" i="10"/>
  <c r="D258" i="10"/>
  <c r="D244" i="10"/>
  <c r="D246" i="10"/>
  <c r="D219" i="10"/>
  <c r="D255" i="10"/>
  <c r="D230" i="10"/>
  <c r="D256" i="10"/>
  <c r="D257" i="10"/>
  <c r="D231" i="10"/>
  <c r="D232" i="10"/>
  <c r="D236" i="10"/>
  <c r="D224" i="10"/>
  <c r="D229" i="10"/>
  <c r="D260" i="10"/>
  <c r="D262" i="10"/>
  <c r="D227" i="10"/>
  <c r="D261" i="10"/>
  <c r="D237" i="10"/>
  <c r="D235" i="10"/>
  <c r="D233" i="10"/>
  <c r="D253" i="10"/>
  <c r="D234" i="10"/>
  <c r="D250" i="10"/>
  <c r="D225" i="10"/>
  <c r="D228" i="10"/>
  <c r="D259" i="10"/>
  <c r="D238" i="28"/>
  <c r="Y28" i="49"/>
  <c r="Z14" i="49"/>
  <c r="Z9" i="49"/>
  <c r="Z41" i="49"/>
  <c r="AH37" i="49"/>
  <c r="AH18" i="49"/>
  <c r="AH36" i="49"/>
  <c r="AH33" i="49"/>
  <c r="G250" i="31"/>
  <c r="G256" i="31"/>
  <c r="G225" i="31"/>
  <c r="G231" i="31"/>
  <c r="G257" i="31"/>
  <c r="G232" i="31"/>
  <c r="G259" i="31"/>
  <c r="G234" i="31"/>
  <c r="H234" i="31"/>
  <c r="G253" i="31"/>
  <c r="G228" i="31"/>
  <c r="G221" i="31"/>
  <c r="H221" i="31"/>
  <c r="G224" i="31"/>
  <c r="G218" i="31"/>
  <c r="G220" i="31"/>
  <c r="G229" i="31"/>
  <c r="G247" i="31"/>
  <c r="G223" i="31"/>
  <c r="G248" i="31"/>
  <c r="G262" i="31"/>
  <c r="G233" i="31"/>
  <c r="G222" i="31"/>
  <c r="G244" i="31"/>
  <c r="H244" i="31"/>
  <c r="G219" i="31"/>
  <c r="G237" i="31"/>
  <c r="G251" i="31"/>
  <c r="G249" i="31"/>
  <c r="G252" i="31"/>
  <c r="G235" i="31"/>
  <c r="H235" i="31"/>
  <c r="G243" i="31"/>
  <c r="G246" i="31"/>
  <c r="G226" i="31"/>
  <c r="G230" i="31"/>
  <c r="H230" i="31"/>
  <c r="G260" i="31"/>
  <c r="G236" i="31"/>
  <c r="H236" i="31"/>
  <c r="G255" i="31"/>
  <c r="G261" i="31"/>
  <c r="G227" i="31"/>
  <c r="G313" i="31"/>
  <c r="G363" i="31"/>
  <c r="G258" i="31"/>
  <c r="G245" i="31"/>
  <c r="H52" i="31"/>
  <c r="G254" i="31"/>
  <c r="G228" i="35"/>
  <c r="G259" i="35"/>
  <c r="G257" i="35"/>
  <c r="G234" i="35"/>
  <c r="G253" i="35"/>
  <c r="G232" i="35"/>
  <c r="G256" i="35"/>
  <c r="G231" i="35"/>
  <c r="G250" i="35"/>
  <c r="G244" i="35"/>
  <c r="G222" i="35"/>
  <c r="G223" i="35"/>
  <c r="G225" i="35"/>
  <c r="G246" i="35"/>
  <c r="G247" i="35"/>
  <c r="G230" i="35"/>
  <c r="G260" i="35"/>
  <c r="G243" i="35"/>
  <c r="G262" i="35"/>
  <c r="G221" i="35"/>
  <c r="G251" i="35"/>
  <c r="G254" i="35"/>
  <c r="G249" i="35"/>
  <c r="G237" i="35"/>
  <c r="G219" i="35"/>
  <c r="G245" i="35"/>
  <c r="G255" i="35"/>
  <c r="G224" i="35"/>
  <c r="G258" i="35"/>
  <c r="G248" i="35"/>
  <c r="G218" i="35"/>
  <c r="G227" i="35"/>
  <c r="G220" i="35"/>
  <c r="G229" i="35"/>
  <c r="G235" i="35"/>
  <c r="G261" i="35"/>
  <c r="G252" i="35"/>
  <c r="G236" i="35"/>
  <c r="G226" i="35"/>
  <c r="G233" i="35"/>
  <c r="G95" i="46"/>
  <c r="H119" i="46"/>
  <c r="H309" i="34"/>
  <c r="R33" i="48" s="1"/>
  <c r="Y19" i="49"/>
  <c r="D221" i="38"/>
  <c r="H221" i="38"/>
  <c r="D243" i="38"/>
  <c r="D218" i="38"/>
  <c r="H218" i="38"/>
  <c r="D220" i="38"/>
  <c r="H220" i="38"/>
  <c r="D247" i="38"/>
  <c r="D222" i="38"/>
  <c r="H222" i="38"/>
  <c r="D249" i="38"/>
  <c r="D251" i="38"/>
  <c r="D219" i="38"/>
  <c r="D226" i="38"/>
  <c r="D252" i="38"/>
  <c r="D224" i="38"/>
  <c r="D248" i="38"/>
  <c r="D223" i="38"/>
  <c r="H223" i="38"/>
  <c r="D229" i="38"/>
  <c r="H229" i="38"/>
  <c r="D244" i="38"/>
  <c r="D246" i="38"/>
  <c r="H246" i="38"/>
  <c r="D236" i="38"/>
  <c r="H236" i="38"/>
  <c r="D257" i="38"/>
  <c r="D260" i="38"/>
  <c r="D245" i="38"/>
  <c r="D256" i="38"/>
  <c r="D232" i="38"/>
  <c r="D235" i="38"/>
  <c r="H235" i="38"/>
  <c r="D227" i="38"/>
  <c r="D255" i="38"/>
  <c r="D231" i="38"/>
  <c r="H231" i="38"/>
  <c r="D258" i="38"/>
  <c r="D262" i="38"/>
  <c r="D230" i="38"/>
  <c r="D261" i="38"/>
  <c r="D233" i="38"/>
  <c r="D254" i="38"/>
  <c r="D237" i="38"/>
  <c r="D250" i="38"/>
  <c r="D225" i="38"/>
  <c r="H225" i="38"/>
  <c r="D228" i="38"/>
  <c r="H228" i="38"/>
  <c r="D234" i="38"/>
  <c r="H234" i="38"/>
  <c r="D259" i="38"/>
  <c r="D253" i="38"/>
  <c r="H52" i="38"/>
  <c r="D263" i="29"/>
  <c r="AF10" i="49"/>
  <c r="AG26" i="49"/>
  <c r="E263" i="23"/>
  <c r="AG23" i="49"/>
  <c r="F263" i="34"/>
  <c r="AH35" i="49"/>
  <c r="AA10" i="49"/>
  <c r="AA31" i="49"/>
  <c r="F238" i="31"/>
  <c r="AH9" i="49"/>
  <c r="H303" i="22"/>
  <c r="L19" i="48" s="1"/>
  <c r="F263" i="37"/>
  <c r="AH38" i="49"/>
  <c r="G228" i="20"/>
  <c r="H228" i="20"/>
  <c r="G259" i="20"/>
  <c r="G250" i="20"/>
  <c r="G234" i="20"/>
  <c r="H234" i="20"/>
  <c r="G225" i="20"/>
  <c r="G257" i="20"/>
  <c r="G253" i="20"/>
  <c r="G256" i="20"/>
  <c r="G231" i="20"/>
  <c r="H231" i="20"/>
  <c r="G232" i="20"/>
  <c r="H52" i="20"/>
  <c r="G218" i="20"/>
  <c r="G221" i="20"/>
  <c r="H221" i="20"/>
  <c r="G248" i="20"/>
  <c r="H248" i="20"/>
  <c r="G229" i="20"/>
  <c r="G226" i="20"/>
  <c r="G230" i="20"/>
  <c r="G255" i="20"/>
  <c r="G254" i="20"/>
  <c r="G244" i="20"/>
  <c r="H244" i="20"/>
  <c r="G245" i="20"/>
  <c r="G233" i="20"/>
  <c r="G223" i="20"/>
  <c r="H223" i="20"/>
  <c r="G251" i="20"/>
  <c r="G224" i="20"/>
  <c r="H224" i="20"/>
  <c r="G246" i="20"/>
  <c r="H246" i="20"/>
  <c r="G260" i="20"/>
  <c r="G249" i="20"/>
  <c r="G222" i="20"/>
  <c r="G243" i="20"/>
  <c r="G262" i="20"/>
  <c r="G313" i="20"/>
  <c r="G363" i="20"/>
  <c r="G219" i="20"/>
  <c r="H219" i="20"/>
  <c r="G247" i="20"/>
  <c r="H247" i="20"/>
  <c r="G252" i="20"/>
  <c r="G236" i="20"/>
  <c r="H236" i="20"/>
  <c r="G227" i="20"/>
  <c r="H227" i="20"/>
  <c r="G220" i="20"/>
  <c r="H220" i="20"/>
  <c r="G258" i="20"/>
  <c r="G261" i="20"/>
  <c r="G237" i="20"/>
  <c r="H237" i="20"/>
  <c r="G235" i="20"/>
  <c r="H309" i="39"/>
  <c r="R38" i="48" s="1"/>
  <c r="G256" i="36"/>
  <c r="G231" i="36"/>
  <c r="H231" i="36"/>
  <c r="G257" i="36"/>
  <c r="G250" i="36"/>
  <c r="G253" i="36"/>
  <c r="G232" i="36"/>
  <c r="H232" i="36"/>
  <c r="G259" i="36"/>
  <c r="G225" i="36"/>
  <c r="G228" i="36"/>
  <c r="G234" i="36"/>
  <c r="H234" i="36"/>
  <c r="G245" i="36"/>
  <c r="G252" i="36"/>
  <c r="G243" i="36"/>
  <c r="G244" i="36"/>
  <c r="G248" i="36"/>
  <c r="G262" i="36"/>
  <c r="G223" i="36"/>
  <c r="H223" i="36"/>
  <c r="G255" i="36"/>
  <c r="G260" i="36"/>
  <c r="G230" i="36"/>
  <c r="G226" i="36"/>
  <c r="H226" i="36"/>
  <c r="G251" i="36"/>
  <c r="G246" i="36"/>
  <c r="G224" i="36"/>
  <c r="H224" i="36"/>
  <c r="G249" i="36"/>
  <c r="G222" i="36"/>
  <c r="H222" i="36"/>
  <c r="G229" i="36"/>
  <c r="H229" i="36"/>
  <c r="G233" i="36"/>
  <c r="H233" i="36"/>
  <c r="H52" i="36"/>
  <c r="G235" i="36"/>
  <c r="G219" i="36"/>
  <c r="H219" i="36"/>
  <c r="G227" i="36"/>
  <c r="G258" i="36"/>
  <c r="G220" i="36"/>
  <c r="H220" i="36"/>
  <c r="G218" i="36"/>
  <c r="G247" i="36"/>
  <c r="H247" i="36"/>
  <c r="G261" i="36"/>
  <c r="G237" i="36"/>
  <c r="G254" i="36"/>
  <c r="G221" i="36"/>
  <c r="H221" i="36"/>
  <c r="G236" i="36"/>
  <c r="H309" i="26"/>
  <c r="R24" i="48" s="1"/>
  <c r="C243" i="21"/>
  <c r="C218" i="21"/>
  <c r="C244" i="21"/>
  <c r="C221" i="21"/>
  <c r="H221" i="21"/>
  <c r="C222" i="21"/>
  <c r="H222" i="21"/>
  <c r="C219" i="21"/>
  <c r="H219" i="21"/>
  <c r="C245" i="21"/>
  <c r="C220" i="21"/>
  <c r="H220" i="21"/>
  <c r="C247" i="21"/>
  <c r="C226" i="21"/>
  <c r="C246" i="21"/>
  <c r="C248" i="21"/>
  <c r="C223" i="21"/>
  <c r="H223" i="21"/>
  <c r="C227" i="21"/>
  <c r="H227" i="21"/>
  <c r="C249" i="21"/>
  <c r="C224" i="21"/>
  <c r="H224" i="21"/>
  <c r="C230" i="21"/>
  <c r="C251" i="21"/>
  <c r="C252" i="21"/>
  <c r="C254" i="21"/>
  <c r="C229" i="21"/>
  <c r="H229" i="21"/>
  <c r="C255" i="21"/>
  <c r="C231" i="21"/>
  <c r="C232" i="21"/>
  <c r="H232" i="21"/>
  <c r="C257" i="21"/>
  <c r="C235" i="21"/>
  <c r="H235" i="21"/>
  <c r="C258" i="21"/>
  <c r="C256" i="21"/>
  <c r="C233" i="21"/>
  <c r="H233" i="21"/>
  <c r="C262" i="21"/>
  <c r="C237" i="21"/>
  <c r="C261" i="21"/>
  <c r="C260" i="21"/>
  <c r="C236" i="21"/>
  <c r="H236" i="21"/>
  <c r="C234" i="21"/>
  <c r="C228" i="21"/>
  <c r="H228" i="21"/>
  <c r="C250" i="21"/>
  <c r="C253" i="21"/>
  <c r="C259" i="21"/>
  <c r="H52" i="21"/>
  <c r="C225" i="21"/>
  <c r="C218" i="28"/>
  <c r="C243" i="28"/>
  <c r="C245" i="28"/>
  <c r="C220" i="28"/>
  <c r="H220" i="28"/>
  <c r="C244" i="28"/>
  <c r="C219" i="28"/>
  <c r="H219" i="28"/>
  <c r="C246" i="28"/>
  <c r="C221" i="28"/>
  <c r="H221" i="28"/>
  <c r="C222" i="28"/>
  <c r="H222" i="28"/>
  <c r="C227" i="28"/>
  <c r="H227" i="28"/>
  <c r="C247" i="28"/>
  <c r="C226" i="28"/>
  <c r="C229" i="28"/>
  <c r="H229" i="28"/>
  <c r="C248" i="28"/>
  <c r="C251" i="28"/>
  <c r="C223" i="28"/>
  <c r="H223" i="28"/>
  <c r="C249" i="28"/>
  <c r="C224" i="28"/>
  <c r="H224" i="28"/>
  <c r="C230" i="28"/>
  <c r="H230" i="28"/>
  <c r="C252" i="28"/>
  <c r="C254" i="28"/>
  <c r="C257" i="28"/>
  <c r="C258" i="28"/>
  <c r="C233" i="28"/>
  <c r="H233" i="28"/>
  <c r="C255" i="28"/>
  <c r="C256" i="28"/>
  <c r="C231" i="28"/>
  <c r="H231" i="28"/>
  <c r="C232" i="28"/>
  <c r="H232" i="28"/>
  <c r="C235" i="28"/>
  <c r="H235" i="28"/>
  <c r="C261" i="28"/>
  <c r="C236" i="28"/>
  <c r="C260" i="28"/>
  <c r="C262" i="28"/>
  <c r="C237" i="28"/>
  <c r="H237" i="28"/>
  <c r="C228" i="28"/>
  <c r="C250" i="28"/>
  <c r="C253" i="28"/>
  <c r="C234" i="28"/>
  <c r="H234" i="28"/>
  <c r="C259" i="28"/>
  <c r="H52" i="28"/>
  <c r="C225" i="28"/>
  <c r="H225" i="28"/>
  <c r="C218" i="19"/>
  <c r="C243" i="19"/>
  <c r="C244" i="19"/>
  <c r="C245" i="19"/>
  <c r="C219" i="19"/>
  <c r="C220" i="19"/>
  <c r="C246" i="19"/>
  <c r="C221" i="19"/>
  <c r="C247" i="19"/>
  <c r="C223" i="19"/>
  <c r="C222" i="19"/>
  <c r="C249" i="19"/>
  <c r="C227" i="19"/>
  <c r="C248" i="19"/>
  <c r="C230" i="19"/>
  <c r="C251" i="19"/>
  <c r="C254" i="19"/>
  <c r="C224" i="19"/>
  <c r="C226" i="19"/>
  <c r="C252" i="19"/>
  <c r="C255" i="19"/>
  <c r="C232" i="19"/>
  <c r="C256" i="19"/>
  <c r="C236" i="19"/>
  <c r="C231" i="19"/>
  <c r="C257" i="19"/>
  <c r="C229" i="19"/>
  <c r="C258" i="19"/>
  <c r="C233" i="19"/>
  <c r="C262" i="19"/>
  <c r="C237" i="19"/>
  <c r="C260" i="19"/>
  <c r="C235" i="19"/>
  <c r="C261" i="19"/>
  <c r="C228" i="19"/>
  <c r="C225" i="19"/>
  <c r="C250" i="19"/>
  <c r="C259" i="19"/>
  <c r="H52" i="19"/>
  <c r="C253" i="19"/>
  <c r="C234" i="19"/>
  <c r="C218" i="17"/>
  <c r="C243" i="17"/>
  <c r="C245" i="17"/>
  <c r="C244" i="17"/>
  <c r="C220" i="17"/>
  <c r="C219" i="17"/>
  <c r="C246" i="17"/>
  <c r="C247" i="17"/>
  <c r="C221" i="17"/>
  <c r="C222" i="17"/>
  <c r="C248" i="17"/>
  <c r="C249" i="17"/>
  <c r="C224" i="17"/>
  <c r="C230" i="17"/>
  <c r="C223" i="17"/>
  <c r="C254" i="17"/>
  <c r="C229" i="17"/>
  <c r="C252" i="17"/>
  <c r="C251" i="17"/>
  <c r="C227" i="17"/>
  <c r="C226" i="17"/>
  <c r="C232" i="17"/>
  <c r="C256" i="17"/>
  <c r="C257" i="17"/>
  <c r="C231" i="17"/>
  <c r="C258" i="17"/>
  <c r="C233" i="17"/>
  <c r="C255" i="17"/>
  <c r="C260" i="17"/>
  <c r="C262" i="17"/>
  <c r="C237" i="17"/>
  <c r="C235" i="17"/>
  <c r="C261" i="17"/>
  <c r="C236" i="17"/>
  <c r="C253" i="17"/>
  <c r="H52" i="17"/>
  <c r="C250" i="17"/>
  <c r="C259" i="17"/>
  <c r="C228" i="17"/>
  <c r="C225" i="17"/>
  <c r="C234" i="17"/>
  <c r="C243" i="23"/>
  <c r="C218" i="23"/>
  <c r="C244" i="23"/>
  <c r="C247" i="23"/>
  <c r="C219" i="23"/>
  <c r="C246" i="23"/>
  <c r="C221" i="23"/>
  <c r="H221" i="23"/>
  <c r="C245" i="23"/>
  <c r="C220" i="23"/>
  <c r="H220" i="23"/>
  <c r="C226" i="23"/>
  <c r="C222" i="23"/>
  <c r="H222" i="23"/>
  <c r="C248" i="23"/>
  <c r="C224" i="23"/>
  <c r="H224" i="23"/>
  <c r="C252" i="23"/>
  <c r="C227" i="23"/>
  <c r="C223" i="23"/>
  <c r="H223" i="23"/>
  <c r="C251" i="23"/>
  <c r="C230" i="23"/>
  <c r="C231" i="23"/>
  <c r="H231" i="23"/>
  <c r="C249" i="23"/>
  <c r="C229" i="23"/>
  <c r="C256" i="23"/>
  <c r="C232" i="23"/>
  <c r="H232" i="23"/>
  <c r="C258" i="23"/>
  <c r="C257" i="23"/>
  <c r="C260" i="23"/>
  <c r="C255" i="23"/>
  <c r="C235" i="23"/>
  <c r="C261" i="23"/>
  <c r="C254" i="23"/>
  <c r="C233" i="23"/>
  <c r="C262" i="23"/>
  <c r="C237" i="23"/>
  <c r="H237" i="23"/>
  <c r="C236" i="23"/>
  <c r="H236" i="23"/>
  <c r="C225" i="23"/>
  <c r="H225" i="23"/>
  <c r="C250" i="23"/>
  <c r="C253" i="23"/>
  <c r="C234" i="23"/>
  <c r="H234" i="23"/>
  <c r="C259" i="23"/>
  <c r="H52" i="23"/>
  <c r="C228" i="23"/>
  <c r="H228" i="23"/>
  <c r="X39" i="49"/>
  <c r="H251" i="62"/>
  <c r="AF28" i="49"/>
  <c r="AG14" i="49"/>
  <c r="AG9" i="49"/>
  <c r="F245" i="12"/>
  <c r="F220" i="12"/>
  <c r="F247" i="12"/>
  <c r="F222" i="12"/>
  <c r="F249" i="12"/>
  <c r="F244" i="12"/>
  <c r="F224" i="12"/>
  <c r="F226" i="12"/>
  <c r="F219" i="12"/>
  <c r="F218" i="12"/>
  <c r="F257" i="12"/>
  <c r="F261" i="12"/>
  <c r="F248" i="12"/>
  <c r="F223" i="12"/>
  <c r="F246" i="12"/>
  <c r="F256" i="12"/>
  <c r="F221" i="12"/>
  <c r="F251" i="12"/>
  <c r="F231" i="12"/>
  <c r="F243" i="12"/>
  <c r="F252" i="12"/>
  <c r="F258" i="12"/>
  <c r="F262" i="12"/>
  <c r="F227" i="12"/>
  <c r="F233" i="12"/>
  <c r="F237" i="12"/>
  <c r="F236" i="12"/>
  <c r="F232" i="12"/>
  <c r="F250" i="12"/>
  <c r="F234" i="12"/>
  <c r="F254" i="12"/>
  <c r="F253" i="12"/>
  <c r="F225" i="12"/>
  <c r="F229" i="12"/>
  <c r="F230" i="12"/>
  <c r="F255" i="12"/>
  <c r="F228" i="12"/>
  <c r="F260" i="12"/>
  <c r="F259" i="12"/>
  <c r="F235" i="12"/>
  <c r="E238" i="38"/>
  <c r="Z39" i="49"/>
  <c r="E263" i="11"/>
  <c r="AG10" i="49"/>
  <c r="AA30" i="49"/>
  <c r="H303" i="27"/>
  <c r="L25" i="48" s="1"/>
  <c r="G250" i="32"/>
  <c r="G225" i="32"/>
  <c r="G257" i="32"/>
  <c r="H257" i="32"/>
  <c r="G228" i="32"/>
  <c r="G232" i="32"/>
  <c r="H232" i="32"/>
  <c r="G256" i="32"/>
  <c r="G231" i="32"/>
  <c r="G259" i="32"/>
  <c r="G230" i="32"/>
  <c r="G233" i="32"/>
  <c r="G251" i="32"/>
  <c r="G234" i="32"/>
  <c r="G248" i="32"/>
  <c r="G229" i="32"/>
  <c r="G252" i="32"/>
  <c r="G249" i="32"/>
  <c r="H249" i="32"/>
  <c r="G244" i="32"/>
  <c r="G247" i="32"/>
  <c r="G219" i="32"/>
  <c r="H219" i="32"/>
  <c r="G224" i="32"/>
  <c r="H224" i="32"/>
  <c r="G221" i="32"/>
  <c r="H221" i="32"/>
  <c r="G258" i="32"/>
  <c r="G227" i="32"/>
  <c r="H227" i="32"/>
  <c r="G222" i="32"/>
  <c r="H222" i="32"/>
  <c r="G255" i="32"/>
  <c r="G260" i="32"/>
  <c r="G235" i="32"/>
  <c r="H235" i="32"/>
  <c r="G220" i="32"/>
  <c r="H220" i="32"/>
  <c r="G261" i="32"/>
  <c r="G253" i="32"/>
  <c r="G254" i="32"/>
  <c r="G218" i="32"/>
  <c r="H218" i="32"/>
  <c r="G223" i="32"/>
  <c r="G237" i="32"/>
  <c r="G245" i="32"/>
  <c r="H245" i="32"/>
  <c r="G262" i="32"/>
  <c r="G236" i="32"/>
  <c r="H236" i="32"/>
  <c r="G226" i="32"/>
  <c r="G246" i="32"/>
  <c r="H246" i="32"/>
  <c r="G243" i="32"/>
  <c r="H243" i="32"/>
  <c r="H52" i="32"/>
  <c r="G257" i="11"/>
  <c r="G256" i="11"/>
  <c r="G259" i="11"/>
  <c r="G231" i="11"/>
  <c r="G234" i="11"/>
  <c r="G232" i="11"/>
  <c r="G250" i="11"/>
  <c r="G225" i="11"/>
  <c r="G253" i="11"/>
  <c r="G223" i="11"/>
  <c r="G244" i="11"/>
  <c r="G227" i="11"/>
  <c r="G247" i="11"/>
  <c r="G252" i="11"/>
  <c r="G228" i="11"/>
  <c r="G229" i="11"/>
  <c r="G235" i="11"/>
  <c r="G236" i="11"/>
  <c r="G261" i="11"/>
  <c r="G233" i="11"/>
  <c r="G249" i="11"/>
  <c r="G255" i="11"/>
  <c r="G251" i="11"/>
  <c r="G248" i="11"/>
  <c r="G224" i="11"/>
  <c r="G262" i="11"/>
  <c r="G221" i="11"/>
  <c r="G222" i="11"/>
  <c r="G237" i="11"/>
  <c r="G219" i="11"/>
  <c r="G220" i="11"/>
  <c r="G243" i="11"/>
  <c r="G254" i="11"/>
  <c r="G218" i="11"/>
  <c r="G260" i="11"/>
  <c r="G230" i="11"/>
  <c r="G258" i="11"/>
  <c r="G246" i="11"/>
  <c r="G226" i="11"/>
  <c r="G245" i="11"/>
  <c r="G238" i="27"/>
  <c r="G228" i="39"/>
  <c r="G234" i="39"/>
  <c r="G232" i="39"/>
  <c r="G231" i="39"/>
  <c r="G225" i="39"/>
  <c r="G236" i="39"/>
  <c r="G226" i="39"/>
  <c r="G230" i="39"/>
  <c r="G219" i="39"/>
  <c r="G218" i="39"/>
  <c r="G229" i="39"/>
  <c r="G235" i="39"/>
  <c r="G222" i="39"/>
  <c r="G313" i="39"/>
  <c r="G363" i="39" s="1"/>
  <c r="G233" i="39"/>
  <c r="G224" i="39"/>
  <c r="G223" i="39"/>
  <c r="G227" i="39"/>
  <c r="G220" i="39"/>
  <c r="G237" i="39"/>
  <c r="G221" i="39"/>
  <c r="AH27" i="49"/>
  <c r="H300" i="36"/>
  <c r="I35" i="48" s="1"/>
  <c r="G225" i="26"/>
  <c r="G257" i="26"/>
  <c r="G228" i="26"/>
  <c r="G250" i="26"/>
  <c r="G259" i="26"/>
  <c r="G256" i="26"/>
  <c r="G234" i="26"/>
  <c r="G231" i="26"/>
  <c r="G253" i="26"/>
  <c r="G232" i="26"/>
  <c r="G230" i="26"/>
  <c r="G252" i="26"/>
  <c r="G249" i="26"/>
  <c r="G255" i="26"/>
  <c r="G248" i="26"/>
  <c r="G220" i="26"/>
  <c r="G226" i="26"/>
  <c r="G229" i="26"/>
  <c r="G227" i="26"/>
  <c r="G236" i="26"/>
  <c r="G251" i="26"/>
  <c r="G254" i="26"/>
  <c r="G243" i="26"/>
  <c r="G221" i="26"/>
  <c r="G261" i="26"/>
  <c r="G235" i="26"/>
  <c r="G313" i="26"/>
  <c r="G363" i="26" s="1"/>
  <c r="G222" i="26"/>
  <c r="G244" i="26"/>
  <c r="G219" i="26"/>
  <c r="G260" i="26"/>
  <c r="G246" i="26"/>
  <c r="G218" i="26"/>
  <c r="G224" i="26"/>
  <c r="G237" i="26"/>
  <c r="G258" i="26"/>
  <c r="G223" i="26"/>
  <c r="G262" i="26"/>
  <c r="G247" i="26"/>
  <c r="G245" i="26"/>
  <c r="G233" i="26"/>
  <c r="G256" i="34"/>
  <c r="G231" i="34"/>
  <c r="G250" i="34"/>
  <c r="G225" i="34"/>
  <c r="G253" i="34"/>
  <c r="G228" i="34"/>
  <c r="G259" i="34"/>
  <c r="G234" i="34"/>
  <c r="G257" i="34"/>
  <c r="G232" i="34"/>
  <c r="G249" i="34"/>
  <c r="G261" i="34"/>
  <c r="G255" i="34"/>
  <c r="G245" i="34"/>
  <c r="G260" i="34"/>
  <c r="G258" i="34"/>
  <c r="G237" i="34"/>
  <c r="G230" i="34"/>
  <c r="G247" i="34"/>
  <c r="G262" i="34"/>
  <c r="G244" i="34"/>
  <c r="G222" i="34"/>
  <c r="G235" i="34"/>
  <c r="G252" i="34"/>
  <c r="G218" i="34"/>
  <c r="G243" i="34"/>
  <c r="G246" i="34"/>
  <c r="G236" i="34"/>
  <c r="G219" i="34"/>
  <c r="G220" i="34"/>
  <c r="G233" i="34"/>
  <c r="G251" i="34"/>
  <c r="G229" i="34"/>
  <c r="G226" i="34"/>
  <c r="G223" i="34"/>
  <c r="G248" i="34"/>
  <c r="G227" i="34"/>
  <c r="G221" i="34"/>
  <c r="G254" i="34"/>
  <c r="G224" i="34"/>
  <c r="C243" i="37"/>
  <c r="C218" i="37"/>
  <c r="C220" i="37"/>
  <c r="C244" i="37"/>
  <c r="C221" i="37"/>
  <c r="H221" i="37"/>
  <c r="C219" i="37"/>
  <c r="C248" i="37"/>
  <c r="C246" i="37"/>
  <c r="C245" i="37"/>
  <c r="C222" i="37"/>
  <c r="H222" i="37"/>
  <c r="C251" i="37"/>
  <c r="C226" i="37"/>
  <c r="C252" i="37"/>
  <c r="C230" i="37"/>
  <c r="C227" i="37"/>
  <c r="C254" i="37"/>
  <c r="C256" i="37"/>
  <c r="C229" i="37"/>
  <c r="C231" i="37"/>
  <c r="H231" i="37"/>
  <c r="C223" i="37"/>
  <c r="C249" i="37"/>
  <c r="C224" i="37"/>
  <c r="C247" i="37"/>
  <c r="C232" i="37"/>
  <c r="C255" i="37"/>
  <c r="C235" i="37"/>
  <c r="C258" i="37"/>
  <c r="C233" i="37"/>
  <c r="C260" i="37"/>
  <c r="C261" i="37"/>
  <c r="C262" i="37"/>
  <c r="C236" i="37"/>
  <c r="C237" i="37"/>
  <c r="H237" i="37"/>
  <c r="C257" i="37"/>
  <c r="H52" i="37"/>
  <c r="C228" i="37"/>
  <c r="C259" i="37"/>
  <c r="C234" i="37"/>
  <c r="H234" i="37"/>
  <c r="C225" i="37"/>
  <c r="C250" i="37"/>
  <c r="C253" i="37"/>
  <c r="C243" i="12"/>
  <c r="C218" i="12"/>
  <c r="C244" i="12"/>
  <c r="C219" i="12"/>
  <c r="C246" i="12"/>
  <c r="C222" i="12"/>
  <c r="C245" i="12"/>
  <c r="C220" i="12"/>
  <c r="C221" i="12"/>
  <c r="C247" i="12"/>
  <c r="C248" i="12"/>
  <c r="C249" i="12"/>
  <c r="C251" i="12"/>
  <c r="C224" i="12"/>
  <c r="C226" i="12"/>
  <c r="C230" i="12"/>
  <c r="C231" i="12"/>
  <c r="C252" i="12"/>
  <c r="C254" i="12"/>
  <c r="C227" i="12"/>
  <c r="C229" i="12"/>
  <c r="C223" i="12"/>
  <c r="C258" i="12"/>
  <c r="C257" i="12"/>
  <c r="C232" i="12"/>
  <c r="C260" i="12"/>
  <c r="C256" i="12"/>
  <c r="C233" i="12"/>
  <c r="C235" i="12"/>
  <c r="C261" i="12"/>
  <c r="C255" i="12"/>
  <c r="C262" i="12"/>
  <c r="C237" i="12"/>
  <c r="C236" i="12"/>
  <c r="C234" i="12"/>
  <c r="C250" i="12"/>
  <c r="C259" i="12"/>
  <c r="C228" i="12"/>
  <c r="C225" i="12"/>
  <c r="H52" i="12"/>
  <c r="C253" i="12"/>
  <c r="AE31" i="49"/>
  <c r="C243" i="6"/>
  <c r="C218" i="6"/>
  <c r="C219" i="6"/>
  <c r="H219" i="6"/>
  <c r="C221" i="6"/>
  <c r="C244" i="6"/>
  <c r="C245" i="6"/>
  <c r="C220" i="6"/>
  <c r="H220" i="6"/>
  <c r="C222" i="6"/>
  <c r="H222" i="6"/>
  <c r="C252" i="6"/>
  <c r="C246" i="6"/>
  <c r="C248" i="6"/>
  <c r="C223" i="6"/>
  <c r="C226" i="6"/>
  <c r="C256" i="6"/>
  <c r="C249" i="6"/>
  <c r="C224" i="6"/>
  <c r="C251" i="6"/>
  <c r="C230" i="6"/>
  <c r="C257" i="6"/>
  <c r="C227" i="6"/>
  <c r="C254" i="6"/>
  <c r="C232" i="6"/>
  <c r="H232" i="6"/>
  <c r="C229" i="6"/>
  <c r="C247" i="6"/>
  <c r="C258" i="6"/>
  <c r="C231" i="6"/>
  <c r="C255" i="6"/>
  <c r="C260" i="6"/>
  <c r="C236" i="6"/>
  <c r="C233" i="6"/>
  <c r="C262" i="6"/>
  <c r="C237" i="6"/>
  <c r="C261" i="6"/>
  <c r="C235" i="6"/>
  <c r="C225" i="6"/>
  <c r="H225" i="6"/>
  <c r="H52" i="6"/>
  <c r="C253" i="6"/>
  <c r="C228" i="6"/>
  <c r="C250" i="6"/>
  <c r="C259" i="6"/>
  <c r="C234" i="6"/>
  <c r="H218" i="62"/>
  <c r="C238" i="62"/>
  <c r="X22" i="49"/>
  <c r="C174" i="21"/>
  <c r="D174" i="21"/>
  <c r="E174" i="21"/>
  <c r="F174" i="21"/>
  <c r="H299" i="21"/>
  <c r="H18" i="48"/>
  <c r="G174" i="21"/>
  <c r="C177" i="30"/>
  <c r="D177" i="30"/>
  <c r="E177" i="30"/>
  <c r="F177" i="30"/>
  <c r="H302" i="30"/>
  <c r="K28" i="48"/>
  <c r="G177" i="30"/>
  <c r="C243" i="22"/>
  <c r="C218" i="22"/>
  <c r="C246" i="22"/>
  <c r="C247" i="22"/>
  <c r="C221" i="22"/>
  <c r="C222" i="22"/>
  <c r="C244" i="22"/>
  <c r="C219" i="22"/>
  <c r="C245" i="22"/>
  <c r="C220" i="22"/>
  <c r="C251" i="22"/>
  <c r="C248" i="22"/>
  <c r="C227" i="22"/>
  <c r="C249" i="22"/>
  <c r="C224" i="22"/>
  <c r="C230" i="22"/>
  <c r="C223" i="22"/>
  <c r="C226" i="22"/>
  <c r="C252" i="22"/>
  <c r="C255" i="22"/>
  <c r="C231" i="22"/>
  <c r="C232" i="22"/>
  <c r="C257" i="22"/>
  <c r="C254" i="22"/>
  <c r="C229" i="22"/>
  <c r="C260" i="22"/>
  <c r="C258" i="22"/>
  <c r="C256" i="22"/>
  <c r="C262" i="22"/>
  <c r="C237" i="22"/>
  <c r="C233" i="22"/>
  <c r="C235" i="22"/>
  <c r="C261" i="22"/>
  <c r="C236" i="22"/>
  <c r="C234" i="22"/>
  <c r="C253" i="22"/>
  <c r="H52" i="22"/>
  <c r="C225" i="22"/>
  <c r="C228" i="22"/>
  <c r="C259" i="22"/>
  <c r="C250" i="22"/>
  <c r="X32" i="49"/>
  <c r="C174" i="24"/>
  <c r="D174" i="24"/>
  <c r="E174" i="24"/>
  <c r="F174" i="24"/>
  <c r="H299" i="24"/>
  <c r="H22" i="48"/>
  <c r="G174" i="24"/>
  <c r="H304" i="10"/>
  <c r="M7" i="48" s="1"/>
  <c r="H304" i="11"/>
  <c r="M8" i="48" s="1"/>
  <c r="H307" i="35"/>
  <c r="P34" i="48" s="1"/>
  <c r="C185" i="57"/>
  <c r="D185" i="57"/>
  <c r="E185" i="57"/>
  <c r="G185" i="57"/>
  <c r="F185" i="57"/>
  <c r="H183" i="6"/>
  <c r="D221" i="19"/>
  <c r="D220" i="19"/>
  <c r="D247" i="19"/>
  <c r="D222" i="19"/>
  <c r="D249" i="19"/>
  <c r="D251" i="19"/>
  <c r="D226" i="19"/>
  <c r="D246" i="19"/>
  <c r="D219" i="19"/>
  <c r="D252" i="19"/>
  <c r="D254" i="19"/>
  <c r="D243" i="19"/>
  <c r="D218" i="19"/>
  <c r="D248" i="19"/>
  <c r="D224" i="19"/>
  <c r="D223" i="19"/>
  <c r="D258" i="19"/>
  <c r="D227" i="19"/>
  <c r="D232" i="19"/>
  <c r="D233" i="19"/>
  <c r="D255" i="19"/>
  <c r="D236" i="19"/>
  <c r="D230" i="19"/>
  <c r="D245" i="19"/>
  <c r="D229" i="19"/>
  <c r="D256" i="19"/>
  <c r="D231" i="19"/>
  <c r="D260" i="19"/>
  <c r="D262" i="19"/>
  <c r="D257" i="19"/>
  <c r="D261" i="19"/>
  <c r="D237" i="19"/>
  <c r="D235" i="19"/>
  <c r="D244" i="19"/>
  <c r="D259" i="19"/>
  <c r="D225" i="19"/>
  <c r="D250" i="19"/>
  <c r="D253" i="19"/>
  <c r="D234" i="19"/>
  <c r="D228" i="19"/>
  <c r="D263" i="37"/>
  <c r="AF38" i="49"/>
  <c r="AF19" i="49"/>
  <c r="Y14" i="49"/>
  <c r="D263" i="26"/>
  <c r="AF26" i="49"/>
  <c r="H220" i="62"/>
  <c r="Z8" i="49"/>
  <c r="F245" i="19"/>
  <c r="F220" i="19"/>
  <c r="F247" i="19"/>
  <c r="F222" i="19"/>
  <c r="F249" i="19"/>
  <c r="F244" i="19"/>
  <c r="F224" i="19"/>
  <c r="F226" i="19"/>
  <c r="F243" i="19"/>
  <c r="F219" i="19"/>
  <c r="F257" i="19"/>
  <c r="F261" i="19"/>
  <c r="F246" i="19"/>
  <c r="F218" i="19"/>
  <c r="F221" i="19"/>
  <c r="F256" i="19"/>
  <c r="F231" i="19"/>
  <c r="F248" i="19"/>
  <c r="F252" i="19"/>
  <c r="F258" i="19"/>
  <c r="F262" i="19"/>
  <c r="F223" i="19"/>
  <c r="F227" i="19"/>
  <c r="F233" i="19"/>
  <c r="F237" i="19"/>
  <c r="F251" i="19"/>
  <c r="F232" i="19"/>
  <c r="F236" i="19"/>
  <c r="F259" i="19"/>
  <c r="F254" i="19"/>
  <c r="F225" i="19"/>
  <c r="F260" i="19"/>
  <c r="F253" i="19"/>
  <c r="F229" i="19"/>
  <c r="F234" i="19"/>
  <c r="F255" i="19"/>
  <c r="F235" i="19"/>
  <c r="F250" i="19"/>
  <c r="F228" i="19"/>
  <c r="F230" i="19"/>
  <c r="E238" i="62"/>
  <c r="Z22" i="49"/>
  <c r="AA8" i="49"/>
  <c r="AH10" i="49"/>
  <c r="F263" i="31"/>
  <c r="AH31" i="49"/>
  <c r="G178" i="59"/>
  <c r="E178" i="59"/>
  <c r="F178" i="59"/>
  <c r="H303" i="59"/>
  <c r="L31" i="48"/>
  <c r="D178" i="59"/>
  <c r="F238" i="32"/>
  <c r="AA32" i="49"/>
  <c r="G225" i="10"/>
  <c r="G259" i="10"/>
  <c r="G256" i="10"/>
  <c r="G234" i="10"/>
  <c r="G231" i="10"/>
  <c r="G257" i="10"/>
  <c r="G250" i="10"/>
  <c r="G232" i="10"/>
  <c r="G253" i="10"/>
  <c r="G228" i="10"/>
  <c r="G251" i="10"/>
  <c r="G235" i="10"/>
  <c r="G218" i="10"/>
  <c r="G227" i="10"/>
  <c r="G220" i="10"/>
  <c r="G248" i="10"/>
  <c r="G237" i="10"/>
  <c r="G221" i="10"/>
  <c r="G230" i="10"/>
  <c r="G226" i="10"/>
  <c r="G254" i="10"/>
  <c r="G255" i="10"/>
  <c r="G260" i="10"/>
  <c r="G247" i="10"/>
  <c r="G258" i="10"/>
  <c r="G243" i="10"/>
  <c r="G262" i="10"/>
  <c r="G223" i="10"/>
  <c r="G261" i="10"/>
  <c r="G229" i="10"/>
  <c r="G245" i="10"/>
  <c r="G246" i="10"/>
  <c r="G252" i="10"/>
  <c r="G222" i="10"/>
  <c r="G219" i="10"/>
  <c r="G236" i="10"/>
  <c r="G224" i="10"/>
  <c r="G244" i="10"/>
  <c r="G233" i="10"/>
  <c r="G249" i="10"/>
  <c r="F294" i="62"/>
  <c r="F344" i="62"/>
  <c r="F296" i="62"/>
  <c r="F346" i="62"/>
  <c r="F298" i="62"/>
  <c r="F348" i="62"/>
  <c r="C79" i="46"/>
  <c r="H103" i="46"/>
  <c r="C123" i="46"/>
  <c r="C218" i="18"/>
  <c r="C243" i="18"/>
  <c r="C245" i="18"/>
  <c r="C244" i="18"/>
  <c r="C220" i="18"/>
  <c r="H220" i="18"/>
  <c r="C219" i="18"/>
  <c r="H219" i="18"/>
  <c r="C246" i="18"/>
  <c r="C247" i="18"/>
  <c r="C221" i="18"/>
  <c r="H221" i="18"/>
  <c r="C222" i="18"/>
  <c r="H222" i="18"/>
  <c r="C249" i="18"/>
  <c r="C224" i="18"/>
  <c r="C230" i="18"/>
  <c r="C248" i="18"/>
  <c r="C223" i="18"/>
  <c r="H223" i="18"/>
  <c r="C254" i="18"/>
  <c r="C229" i="18"/>
  <c r="H229" i="18"/>
  <c r="C251" i="18"/>
  <c r="C226" i="18"/>
  <c r="H226" i="18"/>
  <c r="C252" i="18"/>
  <c r="C227" i="18"/>
  <c r="H227" i="18"/>
  <c r="C232" i="18"/>
  <c r="H232" i="18"/>
  <c r="C256" i="18"/>
  <c r="C231" i="18"/>
  <c r="H231" i="18"/>
  <c r="C257" i="18"/>
  <c r="C255" i="18"/>
  <c r="C258" i="18"/>
  <c r="C233" i="18"/>
  <c r="H233" i="18"/>
  <c r="C236" i="18"/>
  <c r="H236" i="18"/>
  <c r="C262" i="18"/>
  <c r="C237" i="18"/>
  <c r="H237" i="18"/>
  <c r="C260" i="18"/>
  <c r="C235" i="18"/>
  <c r="H235" i="18"/>
  <c r="C261" i="18"/>
  <c r="C253" i="18"/>
  <c r="C259" i="18"/>
  <c r="C250" i="18"/>
  <c r="C225" i="18"/>
  <c r="H225" i="18"/>
  <c r="C228" i="18"/>
  <c r="H52" i="18"/>
  <c r="C234" i="18"/>
  <c r="H234" i="18"/>
  <c r="X31" i="49"/>
  <c r="D172" i="25"/>
  <c r="E172" i="25"/>
  <c r="F172" i="25"/>
  <c r="G172" i="25"/>
  <c r="H297" i="9"/>
  <c r="F6" i="48" s="1"/>
  <c r="AE39" i="49"/>
  <c r="C173" i="31"/>
  <c r="H307" i="36"/>
  <c r="P35" i="48" s="1"/>
  <c r="H310" i="18"/>
  <c r="S14" i="48" s="1"/>
  <c r="D221" i="12"/>
  <c r="D220" i="12"/>
  <c r="D247" i="12"/>
  <c r="D222" i="12"/>
  <c r="D249" i="12"/>
  <c r="D251" i="12"/>
  <c r="D218" i="12"/>
  <c r="D248" i="12"/>
  <c r="D226" i="12"/>
  <c r="D244" i="12"/>
  <c r="D246" i="12"/>
  <c r="D252" i="12"/>
  <c r="D254" i="12"/>
  <c r="D258" i="12"/>
  <c r="D224" i="12"/>
  <c r="D231" i="12"/>
  <c r="D257" i="12"/>
  <c r="D232" i="12"/>
  <c r="D233" i="12"/>
  <c r="D223" i="12"/>
  <c r="D229" i="12"/>
  <c r="D236" i="12"/>
  <c r="D243" i="12"/>
  <c r="D219" i="12"/>
  <c r="D227" i="12"/>
  <c r="D245" i="12"/>
  <c r="D255" i="12"/>
  <c r="D260" i="12"/>
  <c r="D262" i="12"/>
  <c r="D261" i="12"/>
  <c r="D237" i="12"/>
  <c r="D235" i="12"/>
  <c r="D256" i="12"/>
  <c r="D230" i="12"/>
  <c r="D250" i="12"/>
  <c r="D259" i="12"/>
  <c r="D225" i="12"/>
  <c r="D234" i="12"/>
  <c r="D253" i="12"/>
  <c r="D228" i="12"/>
  <c r="Y38" i="49"/>
  <c r="Y35" i="49"/>
  <c r="Y8" i="49"/>
  <c r="C243" i="14"/>
  <c r="C218" i="14"/>
  <c r="C244" i="14"/>
  <c r="C219" i="14"/>
  <c r="C221" i="14"/>
  <c r="C247" i="14"/>
  <c r="C222" i="14"/>
  <c r="C245" i="14"/>
  <c r="C220" i="14"/>
  <c r="C224" i="14"/>
  <c r="C246" i="14"/>
  <c r="C223" i="14"/>
  <c r="C249" i="14"/>
  <c r="C251" i="14"/>
  <c r="C226" i="14"/>
  <c r="C230" i="14"/>
  <c r="C256" i="14"/>
  <c r="C248" i="14"/>
  <c r="C231" i="14"/>
  <c r="C254" i="14"/>
  <c r="C252" i="14"/>
  <c r="C229" i="14"/>
  <c r="C227" i="14"/>
  <c r="C257" i="14"/>
  <c r="C237" i="14"/>
  <c r="C258" i="14"/>
  <c r="C255" i="14"/>
  <c r="C233" i="14"/>
  <c r="C235" i="14"/>
  <c r="C232" i="14"/>
  <c r="C260" i="14"/>
  <c r="C262" i="14"/>
  <c r="C261" i="14"/>
  <c r="C236" i="14"/>
  <c r="C225" i="14"/>
  <c r="C259" i="14"/>
  <c r="C234" i="14"/>
  <c r="H52" i="14"/>
  <c r="C250" i="14"/>
  <c r="C253" i="14"/>
  <c r="C228" i="14"/>
  <c r="AE22" i="49"/>
  <c r="C218" i="59"/>
  <c r="C243" i="59"/>
  <c r="C246" i="59"/>
  <c r="C221" i="59"/>
  <c r="C244" i="59"/>
  <c r="C245" i="59"/>
  <c r="C219" i="59"/>
  <c r="C220" i="59"/>
  <c r="H220" i="59"/>
  <c r="C248" i="59"/>
  <c r="C249" i="59"/>
  <c r="C247" i="59"/>
  <c r="C224" i="59"/>
  <c r="C222" i="59"/>
  <c r="C251" i="59"/>
  <c r="C226" i="59"/>
  <c r="C223" i="59"/>
  <c r="C229" i="59"/>
  <c r="C230" i="59"/>
  <c r="C252" i="59"/>
  <c r="C227" i="59"/>
  <c r="C256" i="59"/>
  <c r="C257" i="59"/>
  <c r="C260" i="59"/>
  <c r="C254" i="59"/>
  <c r="C231" i="59"/>
  <c r="C255" i="59"/>
  <c r="C232" i="59"/>
  <c r="C258" i="59"/>
  <c r="C233" i="59"/>
  <c r="C261" i="59"/>
  <c r="C236" i="59"/>
  <c r="C262" i="59"/>
  <c r="C237" i="59"/>
  <c r="C235" i="59"/>
  <c r="C250" i="59"/>
  <c r="C253" i="59"/>
  <c r="C259" i="59"/>
  <c r="H52" i="59"/>
  <c r="C234" i="59"/>
  <c r="C225" i="59"/>
  <c r="C228" i="59"/>
  <c r="C243" i="57"/>
  <c r="C218" i="57"/>
  <c r="C219" i="57"/>
  <c r="H219" i="57"/>
  <c r="C222" i="57"/>
  <c r="H222" i="57"/>
  <c r="C244" i="57"/>
  <c r="C245" i="57"/>
  <c r="C220" i="57"/>
  <c r="H220" i="57"/>
  <c r="C247" i="57"/>
  <c r="C248" i="57"/>
  <c r="C223" i="57"/>
  <c r="C246" i="57"/>
  <c r="C221" i="57"/>
  <c r="H221" i="57"/>
  <c r="C227" i="57"/>
  <c r="C256" i="57"/>
  <c r="C230" i="57"/>
  <c r="H230" i="57"/>
  <c r="C249" i="57"/>
  <c r="C224" i="57"/>
  <c r="H224" i="57"/>
  <c r="C251" i="57"/>
  <c r="C226" i="57"/>
  <c r="H226" i="57"/>
  <c r="C252" i="57"/>
  <c r="C258" i="57"/>
  <c r="C229" i="57"/>
  <c r="C232" i="57"/>
  <c r="H232" i="57"/>
  <c r="C254" i="57"/>
  <c r="C231" i="57"/>
  <c r="H231" i="57"/>
  <c r="C260" i="57"/>
  <c r="C257" i="57"/>
  <c r="C255" i="57"/>
  <c r="C235" i="57"/>
  <c r="H235" i="57"/>
  <c r="C262" i="57"/>
  <c r="C237" i="57"/>
  <c r="H237" i="57"/>
  <c r="C233" i="57"/>
  <c r="H233" i="57"/>
  <c r="C261" i="57"/>
  <c r="C236" i="57"/>
  <c r="H236" i="57"/>
  <c r="C234" i="57"/>
  <c r="H234" i="57"/>
  <c r="C225" i="57"/>
  <c r="H225" i="57"/>
  <c r="C228" i="57"/>
  <c r="H228" i="57"/>
  <c r="C259" i="57"/>
  <c r="C250" i="57"/>
  <c r="C253" i="57"/>
  <c r="H52" i="57"/>
  <c r="C218" i="15"/>
  <c r="C243" i="15"/>
  <c r="C244" i="15"/>
  <c r="C219" i="15"/>
  <c r="C246" i="15"/>
  <c r="C221" i="15"/>
  <c r="C247" i="15"/>
  <c r="C222" i="15"/>
  <c r="H222" i="15"/>
  <c r="C245" i="15"/>
  <c r="C223" i="15"/>
  <c r="C249" i="15"/>
  <c r="C224" i="15"/>
  <c r="H224" i="15"/>
  <c r="C220" i="15"/>
  <c r="C248" i="15"/>
  <c r="C226" i="15"/>
  <c r="H226" i="15"/>
  <c r="C251" i="15"/>
  <c r="C230" i="15"/>
  <c r="C256" i="15"/>
  <c r="C254" i="15"/>
  <c r="C231" i="15"/>
  <c r="C229" i="15"/>
  <c r="C252" i="15"/>
  <c r="C227" i="15"/>
  <c r="C255" i="15"/>
  <c r="C232" i="15"/>
  <c r="C262" i="15"/>
  <c r="C258" i="15"/>
  <c r="C233" i="15"/>
  <c r="C257" i="15"/>
  <c r="C260" i="15"/>
  <c r="C235" i="15"/>
  <c r="C237" i="15"/>
  <c r="C261" i="15"/>
  <c r="C236" i="15"/>
  <c r="H236" i="15"/>
  <c r="C234" i="15"/>
  <c r="C250" i="15"/>
  <c r="C253" i="15"/>
  <c r="C228" i="15"/>
  <c r="H52" i="15"/>
  <c r="C259" i="15"/>
  <c r="C225" i="15"/>
  <c r="C243" i="27"/>
  <c r="C218" i="27"/>
  <c r="C245" i="27"/>
  <c r="C220" i="27"/>
  <c r="H220" i="27"/>
  <c r="C244" i="27"/>
  <c r="C219" i="27"/>
  <c r="H219" i="27"/>
  <c r="C246" i="27"/>
  <c r="C221" i="27"/>
  <c r="H221" i="27"/>
  <c r="C247" i="27"/>
  <c r="C222" i="27"/>
  <c r="C227" i="27"/>
  <c r="H227" i="27"/>
  <c r="C252" i="27"/>
  <c r="C254" i="27"/>
  <c r="C248" i="27"/>
  <c r="C249" i="27"/>
  <c r="C223" i="27"/>
  <c r="H223" i="27"/>
  <c r="C224" i="27"/>
  <c r="H224" i="27"/>
  <c r="C251" i="27"/>
  <c r="C226" i="27"/>
  <c r="H226" i="27"/>
  <c r="C230" i="27"/>
  <c r="H230" i="27"/>
  <c r="C255" i="27"/>
  <c r="C229" i="27"/>
  <c r="H229" i="27"/>
  <c r="C232" i="27"/>
  <c r="H232" i="27"/>
  <c r="C233" i="27"/>
  <c r="H233" i="27"/>
  <c r="C256" i="27"/>
  <c r="C257" i="27"/>
  <c r="C260" i="27"/>
  <c r="C231" i="27"/>
  <c r="H231" i="27"/>
  <c r="C236" i="27"/>
  <c r="H236" i="27"/>
  <c r="C258" i="27"/>
  <c r="C235" i="27"/>
  <c r="H235" i="27"/>
  <c r="C262" i="27"/>
  <c r="C237" i="27"/>
  <c r="H237" i="27"/>
  <c r="C261" i="27"/>
  <c r="C225" i="27"/>
  <c r="H225" i="27"/>
  <c r="C234" i="27"/>
  <c r="H234" i="27"/>
  <c r="C250" i="27"/>
  <c r="C253" i="27"/>
  <c r="H52" i="27"/>
  <c r="C228" i="27"/>
  <c r="H228" i="27"/>
  <c r="C259" i="27"/>
  <c r="C168" i="24"/>
  <c r="D168" i="24"/>
  <c r="E168" i="24"/>
  <c r="F168" i="24"/>
  <c r="G168" i="24"/>
  <c r="C243" i="29"/>
  <c r="C218" i="29"/>
  <c r="C245" i="29"/>
  <c r="C244" i="29"/>
  <c r="C220" i="29"/>
  <c r="H220" i="29"/>
  <c r="C219" i="29"/>
  <c r="H219" i="29"/>
  <c r="C246" i="29"/>
  <c r="C221" i="29"/>
  <c r="C223" i="29"/>
  <c r="C224" i="29"/>
  <c r="C252" i="29"/>
  <c r="C247" i="29"/>
  <c r="C222" i="29"/>
  <c r="C251" i="29"/>
  <c r="C248" i="29"/>
  <c r="C254" i="29"/>
  <c r="C226" i="29"/>
  <c r="H226" i="29"/>
  <c r="C249" i="29"/>
  <c r="C230" i="29"/>
  <c r="H230" i="29"/>
  <c r="C227" i="29"/>
  <c r="H227" i="29"/>
  <c r="C257" i="29"/>
  <c r="C255" i="29"/>
  <c r="C258" i="29"/>
  <c r="C236" i="29"/>
  <c r="H236" i="29"/>
  <c r="C256" i="29"/>
  <c r="C232" i="29"/>
  <c r="C231" i="29"/>
  <c r="C229" i="29"/>
  <c r="H229" i="29"/>
  <c r="C235" i="29"/>
  <c r="C261" i="29"/>
  <c r="C260" i="29"/>
  <c r="C233" i="29"/>
  <c r="C262" i="29"/>
  <c r="C237" i="29"/>
  <c r="H237" i="29"/>
  <c r="C234" i="29"/>
  <c r="C253" i="29"/>
  <c r="C250" i="29"/>
  <c r="C225" i="29"/>
  <c r="H225" i="29"/>
  <c r="C228" i="29"/>
  <c r="H228" i="29"/>
  <c r="H52" i="29"/>
  <c r="C259" i="29"/>
  <c r="AE32" i="49"/>
  <c r="C168" i="59"/>
  <c r="H168" i="59" s="1"/>
  <c r="D168" i="59"/>
  <c r="E168" i="59"/>
  <c r="F168" i="59"/>
  <c r="G168" i="59"/>
  <c r="C172" i="11"/>
  <c r="C218" i="41"/>
  <c r="C245" i="41"/>
  <c r="C244" i="41"/>
  <c r="C219" i="41"/>
  <c r="C246" i="41"/>
  <c r="C248" i="41"/>
  <c r="C249" i="41"/>
  <c r="C221" i="41"/>
  <c r="C223" i="41"/>
  <c r="C243" i="41"/>
  <c r="C220" i="41"/>
  <c r="C247" i="41"/>
  <c r="C226" i="41"/>
  <c r="H226" i="41"/>
  <c r="C230" i="41"/>
  <c r="C252" i="41"/>
  <c r="C227" i="41"/>
  <c r="C254" i="41"/>
  <c r="C224" i="41"/>
  <c r="C222" i="41"/>
  <c r="C255" i="41"/>
  <c r="C251" i="41"/>
  <c r="C256" i="41"/>
  <c r="C257" i="41"/>
  <c r="C233" i="41"/>
  <c r="C236" i="41"/>
  <c r="C231" i="41"/>
  <c r="C232" i="41"/>
  <c r="C260" i="41"/>
  <c r="C229" i="41"/>
  <c r="C258" i="41"/>
  <c r="C261" i="41"/>
  <c r="C262" i="41"/>
  <c r="C237" i="41"/>
  <c r="C235" i="41"/>
  <c r="C234" i="41"/>
  <c r="C225" i="41"/>
  <c r="C253" i="41"/>
  <c r="C250" i="41"/>
  <c r="C228" i="41"/>
  <c r="C259" i="41"/>
  <c r="H52" i="41"/>
  <c r="X36" i="49"/>
  <c r="C238" i="35"/>
  <c r="H297" i="38"/>
  <c r="F37" i="48"/>
  <c r="D180" i="57"/>
  <c r="H305" i="57"/>
  <c r="N17" i="48"/>
  <c r="E180" i="57"/>
  <c r="F180" i="57"/>
  <c r="G180" i="57"/>
  <c r="H307" i="12"/>
  <c r="P9" i="48" s="1"/>
  <c r="C179" i="20"/>
  <c r="D179" i="20"/>
  <c r="H304" i="20"/>
  <c r="M16" i="48"/>
  <c r="F179" i="20"/>
  <c r="E179" i="20"/>
  <c r="G179" i="20"/>
  <c r="H307" i="41"/>
  <c r="P40" i="48" s="1"/>
  <c r="H307" i="15"/>
  <c r="P11" i="48"/>
  <c r="AF14" i="49"/>
  <c r="D263" i="40"/>
  <c r="AF37" i="49"/>
  <c r="D238" i="40"/>
  <c r="AF8" i="49"/>
  <c r="Y40" i="49"/>
  <c r="E263" i="20"/>
  <c r="AG18" i="49"/>
  <c r="E263" i="18"/>
  <c r="AG16" i="49"/>
  <c r="AG22" i="49"/>
  <c r="E263" i="62"/>
  <c r="E263" i="38"/>
  <c r="AG39" i="49"/>
  <c r="Z15" i="49"/>
  <c r="AH8" i="49"/>
  <c r="F218" i="17"/>
  <c r="F245" i="17"/>
  <c r="F220" i="17"/>
  <c r="F247" i="17"/>
  <c r="F222" i="17"/>
  <c r="F249" i="17"/>
  <c r="F244" i="17"/>
  <c r="F224" i="17"/>
  <c r="F226" i="17"/>
  <c r="F219" i="17"/>
  <c r="F257" i="17"/>
  <c r="F261" i="17"/>
  <c r="F251" i="17"/>
  <c r="F243" i="17"/>
  <c r="F256" i="17"/>
  <c r="F231" i="17"/>
  <c r="F252" i="17"/>
  <c r="F258" i="17"/>
  <c r="F262" i="17"/>
  <c r="F246" i="17"/>
  <c r="F227" i="17"/>
  <c r="F233" i="17"/>
  <c r="F237" i="17"/>
  <c r="F221" i="17"/>
  <c r="F248" i="17"/>
  <c r="F232" i="17"/>
  <c r="F236" i="17"/>
  <c r="F223" i="17"/>
  <c r="F260" i="17"/>
  <c r="F250" i="17"/>
  <c r="F228" i="17"/>
  <c r="F225" i="17"/>
  <c r="F255" i="17"/>
  <c r="F253" i="17"/>
  <c r="F230" i="17"/>
  <c r="F235" i="17"/>
  <c r="F234" i="17"/>
  <c r="F229" i="17"/>
  <c r="F254" i="17"/>
  <c r="F259" i="17"/>
  <c r="AA25" i="49"/>
  <c r="AA29" i="49"/>
  <c r="AH30" i="49"/>
  <c r="F270" i="21"/>
  <c r="G263" i="30"/>
  <c r="G263" i="21"/>
  <c r="C168" i="34"/>
  <c r="AL35" i="49" s="1"/>
  <c r="D168" i="34"/>
  <c r="E168" i="34"/>
  <c r="F168" i="34"/>
  <c r="G168" i="34"/>
  <c r="AP35" i="49" s="1"/>
  <c r="H304" i="15"/>
  <c r="M11" i="48" s="1"/>
  <c r="H136" i="24"/>
  <c r="C243" i="24"/>
  <c r="C218" i="24"/>
  <c r="C244" i="24"/>
  <c r="C247" i="24"/>
  <c r="C219" i="24"/>
  <c r="H219" i="24"/>
  <c r="C246" i="24"/>
  <c r="C245" i="24"/>
  <c r="C220" i="24"/>
  <c r="C222" i="24"/>
  <c r="H222" i="24"/>
  <c r="C221" i="24"/>
  <c r="H221" i="24"/>
  <c r="C251" i="24"/>
  <c r="C223" i="24"/>
  <c r="C249" i="24"/>
  <c r="C248" i="24"/>
  <c r="C252" i="24"/>
  <c r="C226" i="24"/>
  <c r="C230" i="24"/>
  <c r="H230" i="24"/>
  <c r="C256" i="24"/>
  <c r="C231" i="24"/>
  <c r="C224" i="24"/>
  <c r="C229" i="24"/>
  <c r="C254" i="24"/>
  <c r="C227" i="24"/>
  <c r="C232" i="24"/>
  <c r="C255" i="24"/>
  <c r="C260" i="24"/>
  <c r="C233" i="24"/>
  <c r="C257" i="24"/>
  <c r="C235" i="24"/>
  <c r="H235" i="24"/>
  <c r="C262" i="24"/>
  <c r="C237" i="24"/>
  <c r="C261" i="24"/>
  <c r="C236" i="24"/>
  <c r="C258" i="24"/>
  <c r="C250" i="24"/>
  <c r="C225" i="24"/>
  <c r="C253" i="24"/>
  <c r="H52" i="24"/>
  <c r="C234" i="24"/>
  <c r="C228" i="24"/>
  <c r="C259" i="24"/>
  <c r="X34" i="49"/>
  <c r="G172" i="22"/>
  <c r="F169" i="32"/>
  <c r="AE36" i="49"/>
  <c r="D172" i="6"/>
  <c r="E172" i="6"/>
  <c r="F172" i="6"/>
  <c r="H297" i="6"/>
  <c r="F5" i="48" s="1"/>
  <c r="G172" i="6"/>
  <c r="C173" i="30"/>
  <c r="D173" i="30"/>
  <c r="E173" i="30"/>
  <c r="F173" i="30"/>
  <c r="G173" i="30"/>
  <c r="D176" i="22"/>
  <c r="H176" i="22" s="1"/>
  <c r="E176" i="22"/>
  <c r="F176" i="22"/>
  <c r="G176" i="22"/>
  <c r="H305" i="62"/>
  <c r="N20" i="48" s="1"/>
  <c r="C177" i="29"/>
  <c r="D177" i="29"/>
  <c r="E177" i="29"/>
  <c r="F177" i="29"/>
  <c r="H302" i="29"/>
  <c r="K27" i="48"/>
  <c r="G177" i="29"/>
  <c r="H177" i="29" s="1"/>
  <c r="H307" i="40"/>
  <c r="P39" i="48" s="1"/>
  <c r="H304" i="23"/>
  <c r="M21" i="48" s="1"/>
  <c r="D186" i="15"/>
  <c r="H186" i="15" s="1"/>
  <c r="E186" i="15"/>
  <c r="F186" i="15"/>
  <c r="G186" i="15"/>
  <c r="H307" i="32"/>
  <c r="P30" i="48"/>
  <c r="D221" i="22"/>
  <c r="D243" i="22"/>
  <c r="D218" i="22"/>
  <c r="D220" i="22"/>
  <c r="D247" i="22"/>
  <c r="D222" i="22"/>
  <c r="D249" i="22"/>
  <c r="D251" i="22"/>
  <c r="D246" i="22"/>
  <c r="D248" i="22"/>
  <c r="D223" i="22"/>
  <c r="D252" i="22"/>
  <c r="D254" i="22"/>
  <c r="D244" i="22"/>
  <c r="D219" i="22"/>
  <c r="D258" i="22"/>
  <c r="D226" i="22"/>
  <c r="D255" i="22"/>
  <c r="D232" i="22"/>
  <c r="D230" i="22"/>
  <c r="D229" i="22"/>
  <c r="D236" i="22"/>
  <c r="D256" i="22"/>
  <c r="D245" i="22"/>
  <c r="D227" i="22"/>
  <c r="D231" i="22"/>
  <c r="D224" i="22"/>
  <c r="D260" i="22"/>
  <c r="D262" i="22"/>
  <c r="D257" i="22"/>
  <c r="D233" i="22"/>
  <c r="D237" i="22"/>
  <c r="D235" i="22"/>
  <c r="D261" i="22"/>
  <c r="D225" i="22"/>
  <c r="D234" i="22"/>
  <c r="D259" i="22"/>
  <c r="D250" i="22"/>
  <c r="D228" i="22"/>
  <c r="D253" i="22"/>
  <c r="D263" i="34"/>
  <c r="Y12" i="49"/>
  <c r="AF24" i="49"/>
  <c r="Y15" i="49"/>
  <c r="D238" i="17"/>
  <c r="Y13" i="49"/>
  <c r="H245" i="62"/>
  <c r="E244" i="14"/>
  <c r="E219" i="14"/>
  <c r="E243" i="14"/>
  <c r="E218" i="14"/>
  <c r="E220" i="14"/>
  <c r="E249" i="14"/>
  <c r="E251" i="14"/>
  <c r="E248" i="14"/>
  <c r="E224" i="14"/>
  <c r="E226" i="14"/>
  <c r="E232" i="14"/>
  <c r="E236" i="14"/>
  <c r="E223" i="14"/>
  <c r="E247" i="14"/>
  <c r="E246" i="14"/>
  <c r="E252" i="14"/>
  <c r="E227" i="14"/>
  <c r="E261" i="14"/>
  <c r="E256" i="14"/>
  <c r="E231" i="14"/>
  <c r="E257" i="14"/>
  <c r="E258" i="14"/>
  <c r="E233" i="14"/>
  <c r="E262" i="14"/>
  <c r="E245" i="14"/>
  <c r="E221" i="14"/>
  <c r="E222" i="14"/>
  <c r="E237" i="14"/>
  <c r="E225" i="14"/>
  <c r="E229" i="14"/>
  <c r="E254" i="14"/>
  <c r="E234" i="14"/>
  <c r="E253" i="14"/>
  <c r="E235" i="14"/>
  <c r="E230" i="14"/>
  <c r="E255" i="14"/>
  <c r="E250" i="14"/>
  <c r="E260" i="14"/>
  <c r="E259" i="14"/>
  <c r="E228" i="14"/>
  <c r="E238" i="21"/>
  <c r="Z20" i="49"/>
  <c r="E263" i="34"/>
  <c r="AG35" i="49"/>
  <c r="AG8" i="49"/>
  <c r="H236" i="62"/>
  <c r="E238" i="28"/>
  <c r="Z28" i="49"/>
  <c r="E238" i="23"/>
  <c r="Z23" i="49"/>
  <c r="AH29" i="49"/>
  <c r="AA35" i="49"/>
  <c r="F238" i="34"/>
  <c r="AA16" i="49"/>
  <c r="F238" i="33"/>
  <c r="F263" i="32"/>
  <c r="AH32" i="49"/>
  <c r="AH21" i="49"/>
  <c r="F263" i="22"/>
  <c r="H304" i="9"/>
  <c r="M6" i="48" s="1"/>
  <c r="C185" i="31"/>
  <c r="D185" i="31"/>
  <c r="G185" i="31"/>
  <c r="F185" i="31"/>
  <c r="E185" i="31"/>
  <c r="Y7" i="49"/>
  <c r="D263" i="17"/>
  <c r="AF15" i="49"/>
  <c r="E244" i="35"/>
  <c r="E219" i="35"/>
  <c r="H219" i="35"/>
  <c r="E243" i="35"/>
  <c r="H243" i="35"/>
  <c r="E245" i="35"/>
  <c r="E218" i="35"/>
  <c r="E249" i="35"/>
  <c r="E251" i="35"/>
  <c r="E246" i="35"/>
  <c r="H246" i="35"/>
  <c r="E224" i="35"/>
  <c r="E226" i="35"/>
  <c r="E232" i="35"/>
  <c r="E221" i="35"/>
  <c r="H221" i="35"/>
  <c r="E247" i="35"/>
  <c r="E222" i="35"/>
  <c r="E258" i="35"/>
  <c r="E233" i="35"/>
  <c r="E261" i="35"/>
  <c r="E220" i="35"/>
  <c r="E236" i="35"/>
  <c r="E262" i="35"/>
  <c r="E223" i="35"/>
  <c r="E227" i="35"/>
  <c r="E231" i="35"/>
  <c r="H231" i="35"/>
  <c r="E257" i="35"/>
  <c r="E248" i="35"/>
  <c r="E237" i="35"/>
  <c r="E256" i="35"/>
  <c r="E252" i="35"/>
  <c r="E255" i="35"/>
  <c r="E225" i="35"/>
  <c r="E235" i="35"/>
  <c r="E250" i="35"/>
  <c r="E253" i="35"/>
  <c r="H52" i="35"/>
  <c r="E228" i="35"/>
  <c r="E234" i="35"/>
  <c r="H234" i="35"/>
  <c r="E230" i="35"/>
  <c r="H230" i="35"/>
  <c r="E259" i="35"/>
  <c r="E260" i="35"/>
  <c r="E254" i="35"/>
  <c r="E229" i="35"/>
  <c r="E238" i="18"/>
  <c r="Z16" i="49"/>
  <c r="Z21" i="49"/>
  <c r="E238" i="34"/>
  <c r="Z35" i="49"/>
  <c r="AG41" i="49"/>
  <c r="E263" i="28"/>
  <c r="AG28" i="49"/>
  <c r="Z33" i="49"/>
  <c r="AG15" i="49"/>
  <c r="Z10" i="49"/>
  <c r="Z29" i="49"/>
  <c r="F238" i="57"/>
  <c r="AA19" i="49"/>
  <c r="AH25" i="49"/>
  <c r="AA41" i="49"/>
  <c r="AA13" i="49"/>
  <c r="AA42" i="49"/>
  <c r="F263" i="28"/>
  <c r="AA26" i="49"/>
  <c r="AA33" i="49"/>
  <c r="G263" i="28"/>
  <c r="G175" i="57"/>
  <c r="G238" i="23"/>
  <c r="G263" i="40"/>
  <c r="H136" i="30"/>
  <c r="H245" i="35"/>
  <c r="H230" i="6"/>
  <c r="H245" i="31"/>
  <c r="H247" i="31"/>
  <c r="F283" i="21"/>
  <c r="F263" i="11"/>
  <c r="D238" i="15"/>
  <c r="H237" i="14"/>
  <c r="H236" i="37"/>
  <c r="H223" i="37"/>
  <c r="H229" i="32"/>
  <c r="H235" i="33"/>
  <c r="G278" i="21"/>
  <c r="D272" i="21"/>
  <c r="D297" i="21"/>
  <c r="D347" i="21"/>
  <c r="D238" i="6"/>
  <c r="G238" i="19"/>
  <c r="D238" i="14"/>
  <c r="D238" i="34"/>
  <c r="E263" i="31"/>
  <c r="D263" i="32"/>
  <c r="E263" i="40"/>
  <c r="F263" i="33"/>
  <c r="H180" i="6"/>
  <c r="H170" i="57"/>
  <c r="E238" i="24"/>
  <c r="H243" i="36"/>
  <c r="H231" i="15"/>
  <c r="H223" i="6"/>
  <c r="H258" i="62"/>
  <c r="G263" i="23"/>
  <c r="F263" i="9"/>
  <c r="E276" i="21"/>
  <c r="H236" i="35"/>
  <c r="H232" i="24"/>
  <c r="H229" i="20"/>
  <c r="E180" i="44"/>
  <c r="H176" i="34"/>
  <c r="E177" i="44"/>
  <c r="F238" i="35"/>
  <c r="G263" i="16"/>
  <c r="H224" i="37"/>
  <c r="H237" i="38"/>
  <c r="H223" i="40"/>
  <c r="H64" i="44"/>
  <c r="H220" i="15"/>
  <c r="H225" i="24"/>
  <c r="H223" i="24"/>
  <c r="H227" i="57"/>
  <c r="H225" i="59"/>
  <c r="H223" i="59"/>
  <c r="H223" i="35"/>
  <c r="H224" i="35"/>
  <c r="H237" i="41"/>
  <c r="H223" i="41"/>
  <c r="H234" i="59"/>
  <c r="H262" i="31"/>
  <c r="H228" i="6"/>
  <c r="H231" i="31"/>
  <c r="F238" i="14"/>
  <c r="C178" i="44"/>
  <c r="C165" i="44"/>
  <c r="C180" i="44"/>
  <c r="C179" i="44"/>
  <c r="H237" i="24"/>
  <c r="C167" i="44"/>
  <c r="D238" i="32"/>
  <c r="E238" i="57"/>
  <c r="Z19" i="49"/>
  <c r="G263" i="18"/>
  <c r="F263" i="40"/>
  <c r="H233" i="35"/>
  <c r="C174" i="44"/>
  <c r="E238" i="17"/>
  <c r="C180" i="31"/>
  <c r="E180" i="31"/>
  <c r="H180" i="31"/>
  <c r="D238" i="23"/>
  <c r="F263" i="59"/>
  <c r="AI34" i="49"/>
  <c r="G263" i="33"/>
  <c r="H237" i="35"/>
  <c r="H222" i="35"/>
  <c r="H228" i="24"/>
  <c r="H226" i="24"/>
  <c r="E238" i="6"/>
  <c r="H237" i="32"/>
  <c r="H227" i="15"/>
  <c r="H236" i="59"/>
  <c r="H219" i="31"/>
  <c r="D238" i="59"/>
  <c r="E238" i="27"/>
  <c r="H233" i="32"/>
  <c r="H233" i="59"/>
  <c r="H232" i="38"/>
  <c r="F308" i="38"/>
  <c r="F358" i="38"/>
  <c r="H184" i="18"/>
  <c r="F284" i="21"/>
  <c r="D170" i="44"/>
  <c r="D171" i="44"/>
  <c r="F238" i="22"/>
  <c r="E238" i="22"/>
  <c r="E263" i="9"/>
  <c r="C263" i="33"/>
  <c r="C238" i="38"/>
  <c r="D238" i="24"/>
  <c r="H184" i="24"/>
  <c r="D238" i="27"/>
  <c r="H232" i="37"/>
  <c r="H231" i="32"/>
  <c r="H227" i="23"/>
  <c r="H226" i="20"/>
  <c r="H237" i="31"/>
  <c r="H224" i="31"/>
  <c r="H221" i="33"/>
  <c r="F170" i="44"/>
  <c r="D174" i="44"/>
  <c r="H177" i="31"/>
  <c r="F238" i="59"/>
  <c r="E238" i="11"/>
  <c r="D263" i="30"/>
  <c r="H169" i="21"/>
  <c r="H169" i="31"/>
  <c r="F238" i="11"/>
  <c r="G238" i="16"/>
  <c r="H182" i="18"/>
  <c r="E263" i="12"/>
  <c r="F263" i="35"/>
  <c r="H226" i="6"/>
  <c r="H234" i="32"/>
  <c r="H227" i="36"/>
  <c r="H223" i="31"/>
  <c r="H222" i="33"/>
  <c r="H226" i="40"/>
  <c r="H220" i="9"/>
  <c r="D177" i="44"/>
  <c r="D183" i="44"/>
  <c r="H171" i="24"/>
  <c r="H235" i="40"/>
  <c r="F280" i="21"/>
  <c r="H169" i="30"/>
  <c r="H179" i="30"/>
  <c r="H174" i="20"/>
  <c r="H184" i="11"/>
  <c r="F238" i="27"/>
  <c r="H220" i="40"/>
  <c r="D275" i="21"/>
  <c r="C263" i="20"/>
  <c r="F263" i="29"/>
  <c r="F238" i="29"/>
  <c r="F238" i="41"/>
  <c r="H227" i="31"/>
  <c r="D263" i="16"/>
  <c r="C263" i="32"/>
  <c r="H184" i="57"/>
  <c r="E238" i="15"/>
  <c r="F263" i="26"/>
  <c r="F263" i="25"/>
  <c r="E263" i="25"/>
  <c r="F263" i="27"/>
  <c r="H235" i="6"/>
  <c r="H235" i="37"/>
  <c r="H230" i="37"/>
  <c r="H236" i="36"/>
  <c r="H235" i="20"/>
  <c r="H244" i="38"/>
  <c r="F167" i="44"/>
  <c r="H221" i="9"/>
  <c r="D169" i="44"/>
  <c r="E238" i="32"/>
  <c r="H187" i="57"/>
  <c r="H248" i="62"/>
  <c r="F263" i="18"/>
  <c r="E238" i="29"/>
  <c r="F238" i="9"/>
  <c r="F263" i="10"/>
  <c r="D238" i="57"/>
  <c r="C263" i="38"/>
  <c r="H184" i="37"/>
  <c r="H252" i="36"/>
  <c r="F277" i="21"/>
  <c r="G169" i="44"/>
  <c r="D263" i="57"/>
  <c r="F238" i="62"/>
  <c r="H229" i="15"/>
  <c r="F238" i="38"/>
  <c r="H245" i="36"/>
  <c r="H230" i="40"/>
  <c r="C171" i="44"/>
  <c r="C173" i="44"/>
  <c r="C176" i="44"/>
  <c r="C175" i="44"/>
  <c r="C177" i="44"/>
  <c r="C182" i="44"/>
  <c r="C172" i="44"/>
  <c r="C181" i="44"/>
  <c r="C183" i="44"/>
  <c r="C168" i="44"/>
  <c r="C170" i="44"/>
  <c r="C169" i="44"/>
  <c r="C184" i="44"/>
  <c r="C166" i="44"/>
  <c r="H187" i="21"/>
  <c r="E238" i="36"/>
  <c r="Z37" i="49"/>
  <c r="E238" i="9"/>
  <c r="H229" i="9"/>
  <c r="H228" i="31"/>
  <c r="G167" i="44"/>
  <c r="H235" i="29"/>
  <c r="H232" i="29"/>
  <c r="H222" i="29"/>
  <c r="H222" i="31"/>
  <c r="H237" i="9"/>
  <c r="H222" i="9"/>
  <c r="E263" i="19"/>
  <c r="G238" i="14"/>
  <c r="E238" i="16"/>
  <c r="E238" i="12"/>
  <c r="H169" i="24"/>
  <c r="H234" i="24"/>
  <c r="H229" i="6"/>
  <c r="H225" i="37"/>
  <c r="H227" i="37"/>
  <c r="H220" i="37"/>
  <c r="F238" i="39"/>
  <c r="E238" i="19"/>
  <c r="E263" i="16"/>
  <c r="H226" i="23"/>
  <c r="H230" i="23"/>
  <c r="H235" i="36"/>
  <c r="G181" i="44"/>
  <c r="D238" i="30"/>
  <c r="D263" i="28"/>
  <c r="AH22" i="49"/>
  <c r="F263" i="62"/>
  <c r="H243" i="62"/>
  <c r="D238" i="35"/>
  <c r="G263" i="29"/>
  <c r="H231" i="29"/>
  <c r="H235" i="15"/>
  <c r="H235" i="35"/>
  <c r="H227" i="41"/>
  <c r="D238" i="31"/>
  <c r="G166" i="44"/>
  <c r="F238" i="18"/>
  <c r="F308" i="62"/>
  <c r="F358" i="62" s="1"/>
  <c r="F306" i="62"/>
  <c r="F356" i="62"/>
  <c r="H244" i="62"/>
  <c r="C263" i="62"/>
  <c r="H230" i="38"/>
  <c r="F263" i="20"/>
  <c r="F238" i="10"/>
  <c r="AB29" i="49"/>
  <c r="G238" i="29"/>
  <c r="D263" i="25"/>
  <c r="C238" i="32"/>
  <c r="E238" i="26"/>
  <c r="E263" i="15"/>
  <c r="C202" i="21"/>
  <c r="C277" i="21"/>
  <c r="D196" i="21"/>
  <c r="D271" i="21"/>
  <c r="D296" i="21"/>
  <c r="D346" i="21"/>
  <c r="D212" i="21"/>
  <c r="D287" i="21"/>
  <c r="D312" i="21"/>
  <c r="D362" i="21"/>
  <c r="E195" i="21"/>
  <c r="G200" i="21"/>
  <c r="G275" i="21"/>
  <c r="F206" i="21"/>
  <c r="F281" i="21"/>
  <c r="F306" i="21"/>
  <c r="F356" i="21"/>
  <c r="C203" i="21"/>
  <c r="F204" i="21"/>
  <c r="C205" i="21"/>
  <c r="C280" i="21"/>
  <c r="D202" i="21"/>
  <c r="D277" i="21"/>
  <c r="D198" i="21"/>
  <c r="D273" i="21"/>
  <c r="D298" i="21"/>
  <c r="D348" i="21"/>
  <c r="E198" i="21"/>
  <c r="E273" i="21"/>
  <c r="E298" i="21"/>
  <c r="E348" i="21"/>
  <c r="F207" i="21"/>
  <c r="F282" i="21"/>
  <c r="F210" i="21"/>
  <c r="F285" i="21"/>
  <c r="F203" i="21"/>
  <c r="F278" i="21"/>
  <c r="G196" i="21"/>
  <c r="C198" i="21"/>
  <c r="D204" i="21"/>
  <c r="D207" i="21"/>
  <c r="D282" i="21"/>
  <c r="F194" i="21"/>
  <c r="F269" i="21"/>
  <c r="F294" i="21"/>
  <c r="F344" i="21"/>
  <c r="F211" i="21"/>
  <c r="F286" i="21"/>
  <c r="F311" i="21"/>
  <c r="F361" i="21"/>
  <c r="D209" i="21"/>
  <c r="D284" i="21"/>
  <c r="G204" i="21"/>
  <c r="G279" i="21"/>
  <c r="E203" i="21"/>
  <c r="E278" i="21"/>
  <c r="C201" i="21"/>
  <c r="D201" i="21"/>
  <c r="F201" i="21"/>
  <c r="G201" i="21"/>
  <c r="H201" i="21"/>
  <c r="C211" i="21"/>
  <c r="D208" i="21"/>
  <c r="D283" i="21"/>
  <c r="D308" i="21"/>
  <c r="D358" i="21"/>
  <c r="F193" i="21"/>
  <c r="G195" i="21"/>
  <c r="G270" i="21"/>
  <c r="G205" i="21"/>
  <c r="G280" i="21"/>
  <c r="G208" i="21"/>
  <c r="C204" i="21"/>
  <c r="D199" i="21"/>
  <c r="E194" i="21"/>
  <c r="E269" i="21"/>
  <c r="E294" i="21"/>
  <c r="E344" i="21"/>
  <c r="F196" i="21"/>
  <c r="F271" i="21"/>
  <c r="F296" i="21"/>
  <c r="F346" i="21"/>
  <c r="F197" i="21"/>
  <c r="F272" i="21"/>
  <c r="G199" i="21"/>
  <c r="G274" i="21"/>
  <c r="G210" i="21"/>
  <c r="G285" i="21"/>
  <c r="G211" i="21"/>
  <c r="C206" i="21"/>
  <c r="D205" i="21"/>
  <c r="D280" i="21"/>
  <c r="E196" i="21"/>
  <c r="E271" i="21"/>
  <c r="E296" i="21"/>
  <c r="E346" i="21"/>
  <c r="E212" i="21"/>
  <c r="E287" i="21"/>
  <c r="E312" i="21"/>
  <c r="E362" i="21"/>
  <c r="F212" i="21"/>
  <c r="F287" i="21"/>
  <c r="F312" i="21"/>
  <c r="F362" i="21"/>
  <c r="G198" i="21"/>
  <c r="G273" i="21"/>
  <c r="E204" i="21"/>
  <c r="E279" i="21"/>
  <c r="E209" i="21"/>
  <c r="E284" i="21"/>
  <c r="C194" i="21"/>
  <c r="C269" i="21"/>
  <c r="C212" i="21"/>
  <c r="C287" i="21"/>
  <c r="E197" i="21"/>
  <c r="E272" i="21"/>
  <c r="E297" i="21"/>
  <c r="E347" i="21"/>
  <c r="E207" i="21"/>
  <c r="E282" i="21"/>
  <c r="E208" i="21"/>
  <c r="E283" i="21"/>
  <c r="E308" i="21"/>
  <c r="E358" i="21"/>
  <c r="G206" i="21"/>
  <c r="G281" i="21"/>
  <c r="G202" i="21"/>
  <c r="G277" i="21"/>
  <c r="G194" i="21"/>
  <c r="G269" i="21"/>
  <c r="E200" i="21"/>
  <c r="E275" i="21"/>
  <c r="C195" i="21"/>
  <c r="C270" i="21"/>
  <c r="D194" i="21"/>
  <c r="D269" i="21"/>
  <c r="D294" i="21"/>
  <c r="D344" i="21"/>
  <c r="D276" i="21"/>
  <c r="D301" i="21"/>
  <c r="D351" i="21"/>
  <c r="E211" i="21"/>
  <c r="E286" i="21"/>
  <c r="E311" i="21"/>
  <c r="E361" i="21"/>
  <c r="F199" i="21"/>
  <c r="F274" i="21"/>
  <c r="G207" i="21"/>
  <c r="G282" i="21"/>
  <c r="G276" i="21"/>
  <c r="F200" i="21"/>
  <c r="F275" i="21"/>
  <c r="D263" i="27"/>
  <c r="E263" i="26"/>
  <c r="C238" i="36"/>
  <c r="AA28" i="49"/>
  <c r="F238" i="28"/>
  <c r="H233" i="33"/>
  <c r="D263" i="59"/>
  <c r="G184" i="44"/>
  <c r="G165" i="44"/>
  <c r="G168" i="44"/>
  <c r="G171" i="44"/>
  <c r="G183" i="44"/>
  <c r="G178" i="44"/>
  <c r="G172" i="44"/>
  <c r="G170" i="44"/>
  <c r="G175" i="44"/>
  <c r="G180" i="44"/>
  <c r="G177" i="44"/>
  <c r="E263" i="10"/>
  <c r="D263" i="11"/>
  <c r="F263" i="30"/>
  <c r="D238" i="39"/>
  <c r="H236" i="24"/>
  <c r="H225" i="41"/>
  <c r="G287" i="21"/>
  <c r="F238" i="6"/>
  <c r="H232" i="41"/>
  <c r="H223" i="29"/>
  <c r="H228" i="15"/>
  <c r="H230" i="18"/>
  <c r="H219" i="37"/>
  <c r="H226" i="32"/>
  <c r="H225" i="32"/>
  <c r="H226" i="28"/>
  <c r="H237" i="36"/>
  <c r="H244" i="36"/>
  <c r="H226" i="38"/>
  <c r="H251" i="31"/>
  <c r="H218" i="31"/>
  <c r="H227" i="40"/>
  <c r="H223" i="9"/>
  <c r="H180" i="21"/>
  <c r="H176" i="11"/>
  <c r="H173" i="21"/>
  <c r="AG37" i="49"/>
  <c r="E263" i="36"/>
  <c r="H224" i="24"/>
  <c r="H227" i="35"/>
  <c r="H226" i="35"/>
  <c r="H231" i="41"/>
  <c r="H233" i="29"/>
  <c r="H221" i="29"/>
  <c r="H224" i="18"/>
  <c r="H228" i="28"/>
  <c r="H225" i="21"/>
  <c r="H230" i="21"/>
  <c r="H236" i="33"/>
  <c r="F301" i="35"/>
  <c r="F351" i="35" s="1"/>
  <c r="D238" i="20"/>
  <c r="H223" i="32"/>
  <c r="H230" i="32"/>
  <c r="H229" i="23"/>
  <c r="H236" i="28"/>
  <c r="H228" i="36"/>
  <c r="H232" i="20"/>
  <c r="H233" i="31"/>
  <c r="H225" i="40"/>
  <c r="H227" i="9"/>
  <c r="D238" i="21"/>
  <c r="F238" i="15"/>
  <c r="D238" i="11"/>
  <c r="H227" i="6"/>
  <c r="H226" i="37"/>
  <c r="H230" i="36"/>
  <c r="H225" i="36"/>
  <c r="H226" i="31"/>
  <c r="H228" i="33"/>
  <c r="H222" i="40"/>
  <c r="H236" i="9"/>
  <c r="H185" i="21"/>
  <c r="H186" i="57"/>
  <c r="E238" i="59"/>
  <c r="C238" i="20"/>
  <c r="H258" i="36"/>
  <c r="F263" i="23"/>
  <c r="E263" i="29"/>
  <c r="D263" i="9"/>
  <c r="D263" i="24"/>
  <c r="H176" i="30"/>
  <c r="F263" i="21"/>
  <c r="F263" i="15"/>
  <c r="H185" i="24"/>
  <c r="H187" i="31"/>
  <c r="R6" i="48"/>
  <c r="J309" i="9"/>
  <c r="H187" i="24"/>
  <c r="H233" i="23"/>
  <c r="H234" i="21"/>
  <c r="H231" i="21"/>
  <c r="H246" i="31"/>
  <c r="H232" i="33"/>
  <c r="C263" i="35"/>
  <c r="H179" i="6"/>
  <c r="H231" i="33"/>
  <c r="C238" i="33"/>
  <c r="E263" i="59"/>
  <c r="E238" i="40"/>
  <c r="D238" i="9"/>
  <c r="H176" i="24"/>
  <c r="H171" i="30"/>
  <c r="H227" i="24"/>
  <c r="H222" i="27"/>
  <c r="H225" i="15"/>
  <c r="H229" i="57"/>
  <c r="H223" i="57"/>
  <c r="H261" i="32"/>
  <c r="H227" i="38"/>
  <c r="H220" i="33"/>
  <c r="H231" i="40"/>
  <c r="H226" i="9"/>
  <c r="E238" i="10"/>
  <c r="F263" i="36"/>
  <c r="H172" i="57"/>
  <c r="H177" i="57"/>
  <c r="H180" i="18"/>
  <c r="H234" i="29"/>
  <c r="H233" i="15"/>
  <c r="H228" i="18"/>
  <c r="H221" i="6"/>
  <c r="H228" i="32"/>
  <c r="H230" i="20"/>
  <c r="H225" i="20"/>
  <c r="H224" i="38"/>
  <c r="H258" i="31"/>
  <c r="H252" i="31"/>
  <c r="H229" i="31"/>
  <c r="H225" i="31"/>
  <c r="H237" i="33"/>
  <c r="H236" i="40"/>
  <c r="H187" i="6"/>
  <c r="D263" i="23"/>
  <c r="E238" i="20"/>
  <c r="H230" i="15"/>
  <c r="H237" i="21"/>
  <c r="H231" i="24"/>
  <c r="H224" i="59"/>
  <c r="H234" i="6"/>
  <c r="H236" i="6"/>
  <c r="H232" i="31"/>
  <c r="H224" i="33"/>
  <c r="E263" i="6"/>
  <c r="H225" i="35"/>
  <c r="H224" i="29"/>
  <c r="H224" i="6"/>
  <c r="H178" i="31"/>
  <c r="H179" i="31"/>
  <c r="G263" i="19"/>
  <c r="H172" i="11"/>
  <c r="H219" i="40"/>
  <c r="AA23" i="49"/>
  <c r="F238" i="23"/>
  <c r="H227" i="59"/>
  <c r="H234" i="15"/>
  <c r="H233" i="20"/>
  <c r="H182" i="57"/>
  <c r="H179" i="29"/>
  <c r="G263" i="9"/>
  <c r="G238" i="9"/>
  <c r="E238" i="25"/>
  <c r="H224" i="62"/>
  <c r="G238" i="62"/>
  <c r="H238" i="62"/>
  <c r="H228" i="35"/>
  <c r="H232" i="35"/>
  <c r="D238" i="25"/>
  <c r="H237" i="15"/>
  <c r="H219" i="23"/>
  <c r="H226" i="21"/>
  <c r="H228" i="9"/>
  <c r="H177" i="24"/>
  <c r="E178" i="44"/>
  <c r="E168" i="44"/>
  <c r="H168" i="44"/>
  <c r="E174" i="44"/>
  <c r="H187" i="20"/>
  <c r="H230" i="59"/>
  <c r="H228" i="59"/>
  <c r="H226" i="59"/>
  <c r="H173" i="31"/>
  <c r="H235" i="23"/>
  <c r="E281" i="21"/>
  <c r="E306" i="21"/>
  <c r="E356" i="21"/>
  <c r="D270" i="21"/>
  <c r="D295" i="21"/>
  <c r="D345" i="21"/>
  <c r="D263" i="6"/>
  <c r="H180" i="27"/>
  <c r="F263" i="38"/>
  <c r="H229" i="24"/>
  <c r="H222" i="20"/>
  <c r="G272" i="21"/>
  <c r="H174" i="18"/>
  <c r="G238" i="37"/>
  <c r="E238" i="31"/>
  <c r="E263" i="57"/>
  <c r="H187" i="30"/>
  <c r="F238" i="21"/>
  <c r="H177" i="21"/>
  <c r="C263" i="31"/>
  <c r="D238" i="16"/>
  <c r="H184" i="31"/>
  <c r="F295" i="15"/>
  <c r="F345" i="15"/>
  <c r="F238" i="25"/>
  <c r="H180" i="22"/>
  <c r="H175" i="24"/>
  <c r="E277" i="21"/>
  <c r="D286" i="21"/>
  <c r="D311" i="21"/>
  <c r="D361" i="21"/>
  <c r="E238" i="37"/>
  <c r="H186" i="30"/>
  <c r="H181" i="21"/>
  <c r="F238" i="24"/>
  <c r="F263" i="24"/>
  <c r="D238" i="36"/>
  <c r="D263" i="36"/>
  <c r="H178" i="11"/>
  <c r="H172" i="21"/>
  <c r="H172" i="31"/>
  <c r="F306" i="15"/>
  <c r="F356" i="15" s="1"/>
  <c r="H186" i="20"/>
  <c r="H177" i="11"/>
  <c r="H220" i="31"/>
  <c r="H232" i="40"/>
  <c r="H233" i="9"/>
  <c r="H219" i="9"/>
  <c r="G283" i="21"/>
  <c r="F276" i="21"/>
  <c r="F268" i="21"/>
  <c r="F293" i="21"/>
  <c r="F343" i="21"/>
  <c r="H182" i="31"/>
  <c r="H180" i="11"/>
  <c r="H173" i="24"/>
  <c r="H184" i="21"/>
  <c r="F263" i="6"/>
  <c r="F238" i="20"/>
  <c r="H183" i="21"/>
  <c r="G238" i="40"/>
  <c r="H182" i="6"/>
  <c r="H228" i="40"/>
  <c r="H225" i="9"/>
  <c r="G271" i="21"/>
  <c r="F238" i="30"/>
  <c r="D263" i="15"/>
  <c r="D238" i="37"/>
  <c r="G263" i="41"/>
  <c r="H243" i="31"/>
  <c r="H174" i="31"/>
  <c r="H224" i="40"/>
  <c r="H234" i="16"/>
  <c r="F279" i="21"/>
  <c r="C238" i="31"/>
  <c r="H172" i="30"/>
  <c r="H171" i="31"/>
  <c r="G238" i="38"/>
  <c r="H218" i="36"/>
  <c r="G263" i="38"/>
  <c r="E184" i="44"/>
  <c r="H178" i="21"/>
  <c r="H180" i="37"/>
  <c r="F311" i="37"/>
  <c r="F361" i="37" s="1"/>
  <c r="F238" i="40"/>
  <c r="H232" i="59"/>
  <c r="Y37" i="49"/>
  <c r="H181" i="24"/>
  <c r="N6" i="48"/>
  <c r="J305" i="9"/>
  <c r="H233" i="24"/>
  <c r="H221" i="15"/>
  <c r="H229" i="37"/>
  <c r="H181" i="31"/>
  <c r="H174" i="11"/>
  <c r="F263" i="41"/>
  <c r="H229" i="41"/>
  <c r="AF31" i="49"/>
  <c r="H229" i="39"/>
  <c r="G238" i="22"/>
  <c r="E169" i="44"/>
  <c r="E166" i="44"/>
  <c r="E179" i="44"/>
  <c r="E173" i="44"/>
  <c r="E182" i="44"/>
  <c r="E167" i="44"/>
  <c r="E172" i="44"/>
  <c r="E176" i="44"/>
  <c r="E171" i="44"/>
  <c r="E181" i="44"/>
  <c r="E170" i="44"/>
  <c r="E175" i="44"/>
  <c r="F171" i="44"/>
  <c r="F172" i="44"/>
  <c r="F184" i="44"/>
  <c r="F177" i="44"/>
  <c r="F176" i="44"/>
  <c r="F182" i="44"/>
  <c r="F183" i="44"/>
  <c r="F174" i="44"/>
  <c r="G263" i="14"/>
  <c r="H186" i="31"/>
  <c r="D263" i="31"/>
  <c r="H185" i="11"/>
  <c r="H231" i="16"/>
  <c r="H230" i="16"/>
  <c r="AB30" i="49"/>
  <c r="G238" i="30"/>
  <c r="D176" i="44"/>
  <c r="H40" i="44"/>
  <c r="D172" i="44"/>
  <c r="D181" i="44"/>
  <c r="D167" i="44"/>
  <c r="D178" i="44"/>
  <c r="D180" i="44"/>
  <c r="D175" i="44"/>
  <c r="H221" i="41"/>
  <c r="H233" i="37"/>
  <c r="H220" i="24"/>
  <c r="H228" i="14"/>
  <c r="H235" i="14"/>
  <c r="H221" i="14"/>
  <c r="H185" i="57"/>
  <c r="H229" i="12"/>
  <c r="H221" i="12"/>
  <c r="H182" i="11"/>
  <c r="H220" i="30"/>
  <c r="G263" i="62"/>
  <c r="D179" i="44"/>
  <c r="D182" i="44"/>
  <c r="H176" i="31"/>
  <c r="H170" i="31"/>
  <c r="H237" i="59"/>
  <c r="H173" i="57"/>
  <c r="H170" i="24"/>
  <c r="H172" i="24"/>
  <c r="H233" i="41"/>
  <c r="H232" i="15"/>
  <c r="H229" i="35"/>
  <c r="H234" i="41"/>
  <c r="H233" i="6"/>
  <c r="H228" i="37"/>
  <c r="H237" i="19"/>
  <c r="H219" i="38"/>
  <c r="E165" i="44"/>
  <c r="D184" i="44"/>
  <c r="D165" i="44"/>
  <c r="H220" i="35"/>
  <c r="H172" i="25"/>
  <c r="H185" i="31"/>
  <c r="H233" i="38"/>
  <c r="H172" i="37"/>
  <c r="H185" i="30"/>
  <c r="H186" i="24"/>
  <c r="G238" i="41"/>
  <c r="H183" i="20"/>
  <c r="D278" i="21"/>
  <c r="D281" i="21"/>
  <c r="D306" i="21"/>
  <c r="D356" i="21"/>
  <c r="H181" i="11"/>
  <c r="E285" i="21"/>
  <c r="H186" i="11"/>
  <c r="E99" i="46"/>
  <c r="H179" i="57"/>
  <c r="G176" i="44"/>
  <c r="G179" i="44"/>
  <c r="G182" i="44"/>
  <c r="H178" i="57"/>
  <c r="H178" i="30"/>
  <c r="H185" i="19"/>
  <c r="G286" i="21"/>
  <c r="H174" i="57"/>
  <c r="H175" i="20"/>
  <c r="J310" i="9"/>
  <c r="S6" i="48"/>
  <c r="AB15" i="49"/>
  <c r="G238" i="17"/>
  <c r="H182" i="24"/>
  <c r="H181" i="57"/>
  <c r="H175" i="21"/>
  <c r="H234" i="40"/>
  <c r="H230" i="9"/>
  <c r="D279" i="21"/>
  <c r="H179" i="21"/>
  <c r="H171" i="57"/>
  <c r="G263" i="17"/>
  <c r="H83" i="46"/>
  <c r="G35" i="46"/>
  <c r="S10" i="46" s="1"/>
  <c r="H175" i="30"/>
  <c r="H186" i="21"/>
  <c r="H224" i="9"/>
  <c r="E270" i="21"/>
  <c r="E295" i="21"/>
  <c r="E345" i="21"/>
  <c r="D263" i="14"/>
  <c r="H178" i="24"/>
  <c r="H187" i="59"/>
  <c r="H180" i="30"/>
  <c r="G32" i="46"/>
  <c r="S7" i="46" s="1"/>
  <c r="H80" i="46"/>
  <c r="H169" i="57"/>
  <c r="H183" i="24"/>
  <c r="H235" i="9"/>
  <c r="H187" i="15"/>
  <c r="H184" i="30"/>
  <c r="H182" i="20"/>
  <c r="H178" i="20"/>
  <c r="H176" i="57"/>
  <c r="H171" i="21"/>
  <c r="H174" i="6"/>
  <c r="H176" i="21"/>
  <c r="H173" i="11"/>
  <c r="C263" i="36"/>
  <c r="H185" i="15"/>
  <c r="H222" i="41"/>
  <c r="H224" i="41"/>
  <c r="H219" i="41"/>
  <c r="H228" i="41"/>
  <c r="H236" i="41"/>
  <c r="H230" i="41"/>
  <c r="H220" i="41"/>
  <c r="H228" i="30"/>
  <c r="H251" i="35"/>
  <c r="H169" i="44"/>
  <c r="H231" i="59"/>
  <c r="H222" i="59"/>
  <c r="H235" i="59"/>
  <c r="H229" i="59"/>
  <c r="H230" i="22"/>
  <c r="H221" i="22"/>
  <c r="H229" i="22"/>
  <c r="H227" i="22"/>
  <c r="H223" i="22"/>
  <c r="H206" i="21"/>
  <c r="H219" i="22"/>
  <c r="H219" i="15"/>
  <c r="H229" i="16"/>
  <c r="H237" i="16"/>
  <c r="H233" i="14"/>
  <c r="H230" i="14"/>
  <c r="H231" i="6"/>
  <c r="H219" i="16"/>
  <c r="H233" i="16"/>
  <c r="H220" i="16"/>
  <c r="H232" i="12"/>
  <c r="H228" i="17"/>
  <c r="H233" i="17"/>
  <c r="H223" i="17"/>
  <c r="H230" i="10"/>
  <c r="H234" i="14"/>
  <c r="H237" i="6"/>
  <c r="H237" i="12"/>
  <c r="H220" i="12"/>
  <c r="H228" i="19"/>
  <c r="F263" i="14"/>
  <c r="AH12" i="49"/>
  <c r="E238" i="14"/>
  <c r="Z12" i="49"/>
  <c r="C193" i="24"/>
  <c r="C268" i="24"/>
  <c r="C194" i="24"/>
  <c r="C269" i="24"/>
  <c r="C196" i="24"/>
  <c r="C271" i="24"/>
  <c r="C198" i="24"/>
  <c r="C273" i="24"/>
  <c r="C197" i="24"/>
  <c r="C272" i="24"/>
  <c r="C195" i="24"/>
  <c r="C204" i="24"/>
  <c r="C279" i="24"/>
  <c r="C202" i="24"/>
  <c r="C277" i="24"/>
  <c r="C201" i="24"/>
  <c r="C205" i="24"/>
  <c r="C206" i="24"/>
  <c r="C281" i="24"/>
  <c r="C199" i="24"/>
  <c r="C274" i="24"/>
  <c r="C207" i="24"/>
  <c r="C282" i="24"/>
  <c r="C210" i="24"/>
  <c r="C285" i="24"/>
  <c r="C208" i="24"/>
  <c r="D195" i="24"/>
  <c r="D270" i="24"/>
  <c r="D295" i="24"/>
  <c r="D345" i="24"/>
  <c r="D194" i="24"/>
  <c r="D269" i="24"/>
  <c r="D294" i="24"/>
  <c r="D344" i="24"/>
  <c r="C212" i="24"/>
  <c r="D196" i="24"/>
  <c r="D271" i="24"/>
  <c r="D296" i="24"/>
  <c r="D346" i="24"/>
  <c r="D202" i="24"/>
  <c r="D277" i="24"/>
  <c r="D204" i="24"/>
  <c r="D279" i="24"/>
  <c r="D304" i="24"/>
  <c r="D354" i="24"/>
  <c r="D197" i="24"/>
  <c r="D272" i="24"/>
  <c r="D297" i="24"/>
  <c r="D347" i="24"/>
  <c r="D201" i="24"/>
  <c r="D276" i="24"/>
  <c r="D301" i="24"/>
  <c r="D351" i="24"/>
  <c r="D198" i="24"/>
  <c r="D273" i="24"/>
  <c r="D298" i="24"/>
  <c r="D348" i="24"/>
  <c r="D205" i="24"/>
  <c r="D280" i="24"/>
  <c r="D193" i="24"/>
  <c r="C211" i="24"/>
  <c r="C286" i="24"/>
  <c r="D206" i="24"/>
  <c r="D281" i="24"/>
  <c r="D306" i="24"/>
  <c r="D356" i="24"/>
  <c r="E193" i="24"/>
  <c r="E197" i="24"/>
  <c r="E272" i="24"/>
  <c r="E297" i="24"/>
  <c r="E347" i="24"/>
  <c r="D207" i="24"/>
  <c r="D282" i="24"/>
  <c r="D208" i="24"/>
  <c r="D283" i="24"/>
  <c r="D308" i="24"/>
  <c r="D358" i="24"/>
  <c r="D210" i="24"/>
  <c r="D285" i="24"/>
  <c r="D310" i="24"/>
  <c r="D360" i="24"/>
  <c r="D212" i="24"/>
  <c r="D287" i="24"/>
  <c r="D312" i="24"/>
  <c r="D362" i="24"/>
  <c r="D199" i="24"/>
  <c r="D274" i="24"/>
  <c r="E194" i="24"/>
  <c r="E269" i="24"/>
  <c r="E294" i="24"/>
  <c r="E344" i="24"/>
  <c r="D211" i="24"/>
  <c r="D286" i="24"/>
  <c r="D311" i="24"/>
  <c r="D361" i="24"/>
  <c r="E195" i="24"/>
  <c r="E270" i="24"/>
  <c r="E295" i="24"/>
  <c r="E345" i="24"/>
  <c r="E199" i="24"/>
  <c r="E274" i="24"/>
  <c r="E201" i="24"/>
  <c r="E276" i="24"/>
  <c r="E301" i="24"/>
  <c r="E351" i="24"/>
  <c r="E207" i="24"/>
  <c r="E282" i="24"/>
  <c r="E198" i="24"/>
  <c r="E273" i="24"/>
  <c r="E298" i="24"/>
  <c r="E348" i="24"/>
  <c r="E196" i="24"/>
  <c r="E271" i="24"/>
  <c r="E296" i="24"/>
  <c r="E346" i="24"/>
  <c r="E202" i="24"/>
  <c r="E277" i="24"/>
  <c r="E302" i="24"/>
  <c r="E352" i="24"/>
  <c r="F194" i="24"/>
  <c r="F269" i="24"/>
  <c r="F294" i="24"/>
  <c r="F344" i="24"/>
  <c r="E212" i="24"/>
  <c r="E287" i="24"/>
  <c r="E312" i="24"/>
  <c r="E362" i="24"/>
  <c r="F196" i="24"/>
  <c r="F271" i="24"/>
  <c r="F296" i="24"/>
  <c r="F346" i="24"/>
  <c r="E208" i="24"/>
  <c r="E283" i="24"/>
  <c r="E308" i="24"/>
  <c r="E358" i="24"/>
  <c r="E211" i="24"/>
  <c r="E286" i="24"/>
  <c r="E311" i="24"/>
  <c r="E361" i="24"/>
  <c r="F198" i="24"/>
  <c r="F273" i="24"/>
  <c r="F298" i="24"/>
  <c r="F348" i="24"/>
  <c r="E206" i="24"/>
  <c r="E281" i="24"/>
  <c r="E306" i="24"/>
  <c r="E356" i="24"/>
  <c r="F193" i="24"/>
  <c r="F197" i="24"/>
  <c r="F272" i="24"/>
  <c r="F297" i="24"/>
  <c r="F347" i="24"/>
  <c r="F199" i="24"/>
  <c r="F274" i="24"/>
  <c r="G203" i="24"/>
  <c r="F195" i="24"/>
  <c r="F270" i="24"/>
  <c r="F295" i="24"/>
  <c r="F345" i="24"/>
  <c r="F201" i="24"/>
  <c r="F276" i="24"/>
  <c r="F207" i="24"/>
  <c r="F282" i="24"/>
  <c r="F211" i="24"/>
  <c r="F286" i="24"/>
  <c r="F311" i="24"/>
  <c r="F361" i="24"/>
  <c r="G209" i="24"/>
  <c r="G284" i="24"/>
  <c r="F206" i="24"/>
  <c r="F281" i="24"/>
  <c r="F212" i="24"/>
  <c r="F287" i="24"/>
  <c r="F312" i="24"/>
  <c r="F362" i="24"/>
  <c r="G207" i="24"/>
  <c r="G282" i="24"/>
  <c r="F208" i="24"/>
  <c r="F283" i="24"/>
  <c r="F308" i="24"/>
  <c r="F358" i="24"/>
  <c r="F202" i="24"/>
  <c r="F277" i="24"/>
  <c r="G200" i="24"/>
  <c r="G206" i="24"/>
  <c r="G281" i="24"/>
  <c r="G208" i="24"/>
  <c r="G283" i="24"/>
  <c r="E203" i="24"/>
  <c r="E278" i="24"/>
  <c r="C203" i="24"/>
  <c r="C278" i="24"/>
  <c r="E204" i="24"/>
  <c r="E279" i="24"/>
  <c r="G195" i="24"/>
  <c r="G270" i="24"/>
  <c r="G201" i="24"/>
  <c r="G276" i="24"/>
  <c r="F205" i="24"/>
  <c r="F280" i="24"/>
  <c r="C200" i="24"/>
  <c r="C275" i="24"/>
  <c r="G210" i="24"/>
  <c r="G285" i="24"/>
  <c r="F203" i="24"/>
  <c r="F278" i="24"/>
  <c r="G205" i="24"/>
  <c r="G193" i="24"/>
  <c r="G268" i="24"/>
  <c r="G197" i="24"/>
  <c r="G272" i="24"/>
  <c r="G199" i="24"/>
  <c r="E200" i="24"/>
  <c r="E275" i="24"/>
  <c r="E205" i="24"/>
  <c r="E280" i="24"/>
  <c r="G202" i="24"/>
  <c r="G277" i="24"/>
  <c r="D203" i="24"/>
  <c r="D278" i="24"/>
  <c r="G211" i="24"/>
  <c r="G286" i="24"/>
  <c r="G198" i="24"/>
  <c r="G273" i="24"/>
  <c r="F204" i="24"/>
  <c r="F279" i="24"/>
  <c r="D200" i="24"/>
  <c r="D275" i="24"/>
  <c r="F200" i="24"/>
  <c r="F275" i="24"/>
  <c r="C209" i="24"/>
  <c r="G196" i="24"/>
  <c r="G271" i="24"/>
  <c r="G204" i="24"/>
  <c r="E210" i="24"/>
  <c r="E285" i="24"/>
  <c r="G212" i="24"/>
  <c r="G287" i="24"/>
  <c r="G194" i="24"/>
  <c r="G269" i="24"/>
  <c r="F209" i="24"/>
  <c r="F284" i="24"/>
  <c r="D209" i="24"/>
  <c r="D284" i="24"/>
  <c r="F210" i="24"/>
  <c r="F285" i="24"/>
  <c r="E209" i="24"/>
  <c r="E284" i="24"/>
  <c r="AO35" i="49"/>
  <c r="F238" i="17"/>
  <c r="AA15" i="49"/>
  <c r="H261" i="29"/>
  <c r="H249" i="29"/>
  <c r="H258" i="27"/>
  <c r="H251" i="27"/>
  <c r="H258" i="15"/>
  <c r="H244" i="15"/>
  <c r="H258" i="59"/>
  <c r="H221" i="59"/>
  <c r="E263" i="14"/>
  <c r="AG12" i="49"/>
  <c r="Y21" i="49"/>
  <c r="D238" i="22"/>
  <c r="H250" i="24"/>
  <c r="H251" i="24"/>
  <c r="H258" i="41"/>
  <c r="H248" i="41"/>
  <c r="H259" i="29"/>
  <c r="H259" i="27"/>
  <c r="H244" i="27"/>
  <c r="H262" i="15"/>
  <c r="H248" i="15"/>
  <c r="AE13" i="49"/>
  <c r="C263" i="15"/>
  <c r="H243" i="15"/>
  <c r="H261" i="57"/>
  <c r="H258" i="57"/>
  <c r="H248" i="57"/>
  <c r="H246" i="59"/>
  <c r="H258" i="14"/>
  <c r="H251" i="14"/>
  <c r="H218" i="14"/>
  <c r="C238" i="14"/>
  <c r="X12" i="49"/>
  <c r="H260" i="18"/>
  <c r="H252" i="18"/>
  <c r="H247" i="18"/>
  <c r="H225" i="22"/>
  <c r="H260" i="22"/>
  <c r="H249" i="22"/>
  <c r="H218" i="22"/>
  <c r="C238" i="22"/>
  <c r="X21" i="49"/>
  <c r="H259" i="6"/>
  <c r="H260" i="6"/>
  <c r="H236" i="12"/>
  <c r="H223" i="12"/>
  <c r="H247" i="12"/>
  <c r="H253" i="37"/>
  <c r="H260" i="37"/>
  <c r="H256" i="37"/>
  <c r="H225" i="17"/>
  <c r="H255" i="17"/>
  <c r="H254" i="17"/>
  <c r="H244" i="17"/>
  <c r="H260" i="19"/>
  <c r="H252" i="19"/>
  <c r="H221" i="19"/>
  <c r="H259" i="28"/>
  <c r="H251" i="28"/>
  <c r="H245" i="28"/>
  <c r="C271" i="21"/>
  <c r="H246" i="21"/>
  <c r="H254" i="36"/>
  <c r="H248" i="36"/>
  <c r="H257" i="36"/>
  <c r="H259" i="38"/>
  <c r="Y39" i="49"/>
  <c r="D238" i="38"/>
  <c r="G238" i="35"/>
  <c r="AB36" i="49"/>
  <c r="G263" i="31"/>
  <c r="AI31" i="49"/>
  <c r="H257" i="31"/>
  <c r="G238" i="59"/>
  <c r="AB33" i="49"/>
  <c r="H245" i="33"/>
  <c r="H181" i="19"/>
  <c r="H225" i="10"/>
  <c r="H235" i="10"/>
  <c r="H249" i="10"/>
  <c r="H243" i="10"/>
  <c r="C263" i="10"/>
  <c r="AE9" i="49"/>
  <c r="E188" i="30"/>
  <c r="AN30" i="49"/>
  <c r="H225" i="26"/>
  <c r="H235" i="26"/>
  <c r="H227" i="26"/>
  <c r="H234" i="39"/>
  <c r="H232" i="39"/>
  <c r="H258" i="25"/>
  <c r="H224" i="25"/>
  <c r="H247" i="25"/>
  <c r="H168" i="57"/>
  <c r="C188" i="57"/>
  <c r="AL19" i="49"/>
  <c r="H253" i="40"/>
  <c r="H252" i="40"/>
  <c r="H243" i="40"/>
  <c r="AE41" i="49"/>
  <c r="C263" i="40"/>
  <c r="H263" i="40"/>
  <c r="H250" i="30"/>
  <c r="H233" i="30"/>
  <c r="H223" i="30"/>
  <c r="C188" i="21"/>
  <c r="H168" i="21"/>
  <c r="AL20" i="49"/>
  <c r="H225" i="16"/>
  <c r="H258" i="16"/>
  <c r="H224" i="16"/>
  <c r="H218" i="16"/>
  <c r="X14" i="49"/>
  <c r="C238" i="16"/>
  <c r="H261" i="34"/>
  <c r="H252" i="34"/>
  <c r="H245" i="34"/>
  <c r="H228" i="11"/>
  <c r="H231" i="11"/>
  <c r="H251" i="11"/>
  <c r="H260" i="9"/>
  <c r="H247" i="9"/>
  <c r="T20" i="49"/>
  <c r="H218" i="24"/>
  <c r="C238" i="24"/>
  <c r="X24" i="49"/>
  <c r="H251" i="41"/>
  <c r="H261" i="59"/>
  <c r="H243" i="22"/>
  <c r="AE21" i="49"/>
  <c r="C263" i="22"/>
  <c r="H250" i="6"/>
  <c r="H255" i="6"/>
  <c r="H249" i="6"/>
  <c r="H250" i="37"/>
  <c r="H254" i="37"/>
  <c r="H244" i="37"/>
  <c r="G238" i="11"/>
  <c r="AB10" i="49"/>
  <c r="H258" i="32"/>
  <c r="H262" i="23"/>
  <c r="H249" i="23"/>
  <c r="H245" i="23"/>
  <c r="H245" i="17"/>
  <c r="H226" i="19"/>
  <c r="H246" i="19"/>
  <c r="H256" i="28"/>
  <c r="H248" i="28"/>
  <c r="H243" i="28"/>
  <c r="C263" i="28"/>
  <c r="AE28" i="49"/>
  <c r="H255" i="21"/>
  <c r="H256" i="20"/>
  <c r="H255" i="38"/>
  <c r="AF39" i="49"/>
  <c r="D263" i="38"/>
  <c r="G263" i="35"/>
  <c r="AI36" i="49"/>
  <c r="G263" i="25"/>
  <c r="AI25" i="49"/>
  <c r="H260" i="33"/>
  <c r="D38" i="46"/>
  <c r="P13" i="46" s="1"/>
  <c r="D99" i="46"/>
  <c r="H86" i="46"/>
  <c r="H250" i="10"/>
  <c r="H232" i="10"/>
  <c r="H251" i="10"/>
  <c r="H218" i="10"/>
  <c r="C238" i="10"/>
  <c r="X9" i="49"/>
  <c r="H179" i="24"/>
  <c r="AM30" i="49"/>
  <c r="D188" i="30"/>
  <c r="H236" i="26"/>
  <c r="H252" i="26"/>
  <c r="H222" i="26"/>
  <c r="H225" i="39"/>
  <c r="H223" i="39"/>
  <c r="H220" i="39"/>
  <c r="G263" i="15"/>
  <c r="AI13" i="49"/>
  <c r="H237" i="25"/>
  <c r="H230" i="25"/>
  <c r="H246" i="25"/>
  <c r="H250" i="40"/>
  <c r="H244" i="40"/>
  <c r="AB11" i="49"/>
  <c r="G238" i="12"/>
  <c r="H262" i="30"/>
  <c r="H257" i="30"/>
  <c r="H252" i="30"/>
  <c r="H257" i="16"/>
  <c r="H249" i="16"/>
  <c r="H243" i="16"/>
  <c r="C263" i="16"/>
  <c r="AE14" i="49"/>
  <c r="H183" i="31"/>
  <c r="H233" i="34"/>
  <c r="H247" i="34"/>
  <c r="H219" i="34"/>
  <c r="H261" i="11"/>
  <c r="H248" i="11"/>
  <c r="H223" i="11"/>
  <c r="H187" i="25"/>
  <c r="H254" i="9"/>
  <c r="C188" i="24"/>
  <c r="H168" i="24"/>
  <c r="AL24" i="49"/>
  <c r="H257" i="15"/>
  <c r="H253" i="15"/>
  <c r="H218" i="15"/>
  <c r="C238" i="15"/>
  <c r="X13" i="49"/>
  <c r="H252" i="57"/>
  <c r="H249" i="14"/>
  <c r="H246" i="18"/>
  <c r="H259" i="41"/>
  <c r="H260" i="41"/>
  <c r="AO33" i="49"/>
  <c r="H248" i="29"/>
  <c r="H245" i="29"/>
  <c r="H260" i="27"/>
  <c r="H249" i="27"/>
  <c r="H245" i="27"/>
  <c r="H250" i="15"/>
  <c r="H255" i="15"/>
  <c r="H259" i="59"/>
  <c r="H218" i="59"/>
  <c r="C238" i="59"/>
  <c r="X33" i="49"/>
  <c r="H259" i="14"/>
  <c r="H257" i="14"/>
  <c r="H223" i="14"/>
  <c r="D238" i="12"/>
  <c r="Y11" i="49"/>
  <c r="H262" i="18"/>
  <c r="H251" i="18"/>
  <c r="G238" i="10"/>
  <c r="AB9" i="49"/>
  <c r="H253" i="22"/>
  <c r="H254" i="22"/>
  <c r="H248" i="22"/>
  <c r="H174" i="21"/>
  <c r="H256" i="6"/>
  <c r="H218" i="6"/>
  <c r="X7" i="49"/>
  <c r="C238" i="6"/>
  <c r="H262" i="12"/>
  <c r="H227" i="12"/>
  <c r="H258" i="37"/>
  <c r="AB40" i="49"/>
  <c r="G238" i="39"/>
  <c r="H259" i="17"/>
  <c r="H258" i="17"/>
  <c r="H230" i="17"/>
  <c r="H243" i="17"/>
  <c r="AE15" i="49"/>
  <c r="C263" i="17"/>
  <c r="H262" i="19"/>
  <c r="H224" i="19"/>
  <c r="H220" i="19"/>
  <c r="H253" i="28"/>
  <c r="H255" i="28"/>
  <c r="H218" i="28"/>
  <c r="C238" i="28"/>
  <c r="X28" i="49"/>
  <c r="C285" i="21"/>
  <c r="H285" i="21"/>
  <c r="H260" i="21"/>
  <c r="C272" i="21"/>
  <c r="H247" i="21"/>
  <c r="H261" i="36"/>
  <c r="G263" i="36"/>
  <c r="AI37" i="49"/>
  <c r="H256" i="36"/>
  <c r="H262" i="20"/>
  <c r="H254" i="20"/>
  <c r="H253" i="20"/>
  <c r="H248" i="38"/>
  <c r="H256" i="33"/>
  <c r="H249" i="33"/>
  <c r="D293" i="21"/>
  <c r="D343" i="21"/>
  <c r="H228" i="10"/>
  <c r="H231" i="10"/>
  <c r="H223" i="10"/>
  <c r="H168" i="30"/>
  <c r="AL30" i="49"/>
  <c r="C188" i="30"/>
  <c r="H261" i="26"/>
  <c r="H232" i="26"/>
  <c r="H247" i="26"/>
  <c r="H230" i="39"/>
  <c r="AP31" i="49"/>
  <c r="G188" i="31"/>
  <c r="H234" i="25"/>
  <c r="H262" i="25"/>
  <c r="H226" i="25"/>
  <c r="H223" i="25"/>
  <c r="H255" i="40"/>
  <c r="H248" i="40"/>
  <c r="H258" i="30"/>
  <c r="H227" i="30"/>
  <c r="H249" i="30"/>
  <c r="H250" i="16"/>
  <c r="H262" i="16"/>
  <c r="H245" i="16"/>
  <c r="AI24" i="49"/>
  <c r="G263" i="24"/>
  <c r="G263" i="6"/>
  <c r="AI7" i="49"/>
  <c r="H170" i="21"/>
  <c r="H253" i="34"/>
  <c r="H258" i="34"/>
  <c r="H229" i="34"/>
  <c r="H221" i="34"/>
  <c r="H237" i="11"/>
  <c r="H229" i="11"/>
  <c r="H220" i="11"/>
  <c r="H262" i="9"/>
  <c r="H205" i="21"/>
  <c r="H254" i="57"/>
  <c r="H253" i="35"/>
  <c r="H247" i="57"/>
  <c r="H261" i="24"/>
  <c r="H252" i="41"/>
  <c r="H244" i="41"/>
  <c r="AN33" i="49"/>
  <c r="H251" i="29"/>
  <c r="H218" i="29"/>
  <c r="X29" i="49"/>
  <c r="C238" i="29"/>
  <c r="H238" i="29"/>
  <c r="H253" i="27"/>
  <c r="H257" i="27"/>
  <c r="H248" i="27"/>
  <c r="H218" i="27"/>
  <c r="C238" i="27"/>
  <c r="H238" i="27"/>
  <c r="X27" i="49"/>
  <c r="H249" i="15"/>
  <c r="H262" i="57"/>
  <c r="H251" i="57"/>
  <c r="H245" i="57"/>
  <c r="H253" i="59"/>
  <c r="H254" i="59"/>
  <c r="F238" i="19"/>
  <c r="AA17" i="49"/>
  <c r="H234" i="22"/>
  <c r="H257" i="22"/>
  <c r="H251" i="22"/>
  <c r="H253" i="6"/>
  <c r="H258" i="6"/>
  <c r="H243" i="6"/>
  <c r="C263" i="6"/>
  <c r="AE7" i="49"/>
  <c r="H255" i="12"/>
  <c r="H254" i="12"/>
  <c r="H245" i="12"/>
  <c r="H218" i="37"/>
  <c r="X38" i="49"/>
  <c r="C238" i="37"/>
  <c r="G263" i="11"/>
  <c r="AI10" i="49"/>
  <c r="AB32" i="49"/>
  <c r="G238" i="32"/>
  <c r="H238" i="32"/>
  <c r="H259" i="32"/>
  <c r="AA11" i="49"/>
  <c r="F238" i="12"/>
  <c r="H254" i="23"/>
  <c r="H246" i="23"/>
  <c r="H250" i="17"/>
  <c r="H231" i="17"/>
  <c r="H224" i="17"/>
  <c r="H218" i="17"/>
  <c r="C238" i="17"/>
  <c r="X15" i="49"/>
  <c r="H234" i="19"/>
  <c r="H233" i="19"/>
  <c r="H254" i="19"/>
  <c r="H219" i="19"/>
  <c r="H250" i="28"/>
  <c r="H261" i="21"/>
  <c r="C279" i="21"/>
  <c r="H254" i="21"/>
  <c r="AI18" i="49"/>
  <c r="G263" i="20"/>
  <c r="H255" i="20"/>
  <c r="H257" i="20"/>
  <c r="H256" i="31"/>
  <c r="D238" i="10"/>
  <c r="Y9" i="49"/>
  <c r="H262" i="33"/>
  <c r="H255" i="10"/>
  <c r="H248" i="10"/>
  <c r="C193" i="31"/>
  <c r="C196" i="31"/>
  <c r="C194" i="31"/>
  <c r="C195" i="31"/>
  <c r="C198" i="31"/>
  <c r="C199" i="31"/>
  <c r="C197" i="31"/>
  <c r="C201" i="31"/>
  <c r="C205" i="31"/>
  <c r="C202" i="31"/>
  <c r="C210" i="31"/>
  <c r="C206" i="31"/>
  <c r="C208" i="31"/>
  <c r="C204" i="31"/>
  <c r="C207" i="31"/>
  <c r="C211" i="31"/>
  <c r="C212" i="31"/>
  <c r="D195" i="31"/>
  <c r="D270" i="31"/>
  <c r="D295" i="31"/>
  <c r="D345" i="31"/>
  <c r="D193" i="31"/>
  <c r="D197" i="31"/>
  <c r="D272" i="31"/>
  <c r="D297" i="31"/>
  <c r="D347" i="31"/>
  <c r="D194" i="31"/>
  <c r="D269" i="31"/>
  <c r="D294" i="31"/>
  <c r="D344" i="31"/>
  <c r="D199" i="31"/>
  <c r="D274" i="31"/>
  <c r="D299" i="31"/>
  <c r="D349" i="31"/>
  <c r="D205" i="31"/>
  <c r="D280" i="31"/>
  <c r="D198" i="31"/>
  <c r="D273" i="31"/>
  <c r="D298" i="31"/>
  <c r="D348" i="31"/>
  <c r="D196" i="31"/>
  <c r="D271" i="31"/>
  <c r="D296" i="31"/>
  <c r="D346" i="31"/>
  <c r="D206" i="31"/>
  <c r="D281" i="31"/>
  <c r="D306" i="31"/>
  <c r="D356" i="31"/>
  <c r="D208" i="31"/>
  <c r="D283" i="31"/>
  <c r="D308" i="31"/>
  <c r="D358" i="31"/>
  <c r="D211" i="31"/>
  <c r="D286" i="31"/>
  <c r="D311" i="31"/>
  <c r="D361" i="31"/>
  <c r="D204" i="31"/>
  <c r="D279" i="31"/>
  <c r="D202" i="31"/>
  <c r="D277" i="31"/>
  <c r="D201" i="31"/>
  <c r="D276" i="31"/>
  <c r="D301" i="31"/>
  <c r="D351" i="31"/>
  <c r="D210" i="31"/>
  <c r="D285" i="31"/>
  <c r="D310" i="31"/>
  <c r="D360" i="31"/>
  <c r="D212" i="31"/>
  <c r="D287" i="31"/>
  <c r="D312" i="31"/>
  <c r="D362" i="31"/>
  <c r="E194" i="31"/>
  <c r="E269" i="31"/>
  <c r="E294" i="31"/>
  <c r="E344" i="31"/>
  <c r="E195" i="31"/>
  <c r="E270" i="31"/>
  <c r="E193" i="31"/>
  <c r="E196" i="31"/>
  <c r="E271" i="31"/>
  <c r="E296" i="31"/>
  <c r="E346" i="31"/>
  <c r="E197" i="31"/>
  <c r="E272" i="31"/>
  <c r="E206" i="31"/>
  <c r="E281" i="31"/>
  <c r="E306" i="31"/>
  <c r="E356" i="31"/>
  <c r="E202" i="31"/>
  <c r="E277" i="31"/>
  <c r="E208" i="31"/>
  <c r="E283" i="31"/>
  <c r="E308" i="31"/>
  <c r="E358" i="31"/>
  <c r="E212" i="31"/>
  <c r="E287" i="31"/>
  <c r="E312" i="31"/>
  <c r="E362" i="31"/>
  <c r="D207" i="31"/>
  <c r="D282" i="31"/>
  <c r="E198" i="31"/>
  <c r="E273" i="31"/>
  <c r="E298" i="31"/>
  <c r="E348" i="31"/>
  <c r="F195" i="31"/>
  <c r="F270" i="31"/>
  <c r="F193" i="31"/>
  <c r="F197" i="31"/>
  <c r="F272" i="31"/>
  <c r="E201" i="31"/>
  <c r="E276" i="31"/>
  <c r="E207" i="31"/>
  <c r="E282" i="31"/>
  <c r="E211" i="31"/>
  <c r="E286" i="31"/>
  <c r="E311" i="31"/>
  <c r="E361" i="31"/>
  <c r="F198" i="31"/>
  <c r="F273" i="31"/>
  <c r="E199" i="31"/>
  <c r="E274" i="31"/>
  <c r="E299" i="31"/>
  <c r="E349" i="31"/>
  <c r="F201" i="31"/>
  <c r="F276" i="31"/>
  <c r="F207" i="31"/>
  <c r="F282" i="31"/>
  <c r="F196" i="31"/>
  <c r="F271" i="31"/>
  <c r="F296" i="31"/>
  <c r="F346" i="31"/>
  <c r="F194" i="31"/>
  <c r="F269" i="31"/>
  <c r="F206" i="31"/>
  <c r="F281" i="31"/>
  <c r="F202" i="31"/>
  <c r="F277" i="31"/>
  <c r="F208" i="31"/>
  <c r="F283" i="31"/>
  <c r="F212" i="31"/>
  <c r="F287" i="31"/>
  <c r="F199" i="31"/>
  <c r="F274" i="31"/>
  <c r="G207" i="31"/>
  <c r="G282" i="31"/>
  <c r="G206" i="31"/>
  <c r="G281" i="31"/>
  <c r="G209" i="31"/>
  <c r="G284" i="31"/>
  <c r="F211" i="31"/>
  <c r="F286" i="31"/>
  <c r="G200" i="31"/>
  <c r="G275" i="31"/>
  <c r="G203" i="31"/>
  <c r="G202" i="31"/>
  <c r="G277" i="31"/>
  <c r="G208" i="31"/>
  <c r="G283" i="31"/>
  <c r="C200" i="31"/>
  <c r="G212" i="31"/>
  <c r="G287" i="31"/>
  <c r="D203" i="31"/>
  <c r="D278" i="31"/>
  <c r="F209" i="31"/>
  <c r="F284" i="31"/>
  <c r="G194" i="31"/>
  <c r="G211" i="31"/>
  <c r="G286" i="31"/>
  <c r="G201" i="31"/>
  <c r="G276" i="31"/>
  <c r="F210" i="31"/>
  <c r="F285" i="31"/>
  <c r="G195" i="31"/>
  <c r="G270" i="31"/>
  <c r="D209" i="31"/>
  <c r="D284" i="31"/>
  <c r="C209" i="31"/>
  <c r="G198" i="31"/>
  <c r="G199" i="31"/>
  <c r="G274" i="31"/>
  <c r="G205" i="31"/>
  <c r="G280" i="31"/>
  <c r="E209" i="31"/>
  <c r="E284" i="31"/>
  <c r="G204" i="31"/>
  <c r="G279" i="31"/>
  <c r="G193" i="31"/>
  <c r="G268" i="31"/>
  <c r="E205" i="31"/>
  <c r="E280" i="31"/>
  <c r="G197" i="31"/>
  <c r="G272" i="31"/>
  <c r="F205" i="31"/>
  <c r="F280" i="31"/>
  <c r="D200" i="31"/>
  <c r="D275" i="31"/>
  <c r="E204" i="31"/>
  <c r="E279" i="31"/>
  <c r="G210" i="31"/>
  <c r="G285" i="31"/>
  <c r="E203" i="31"/>
  <c r="E278" i="31"/>
  <c r="E200" i="31"/>
  <c r="E275" i="31"/>
  <c r="E210" i="31"/>
  <c r="E285" i="31"/>
  <c r="F204" i="31"/>
  <c r="F279" i="31"/>
  <c r="F203" i="31"/>
  <c r="F278" i="31"/>
  <c r="F200" i="31"/>
  <c r="F275" i="31"/>
  <c r="C203" i="31"/>
  <c r="G196" i="31"/>
  <c r="G271" i="31"/>
  <c r="H237" i="26"/>
  <c r="H256" i="26"/>
  <c r="H246" i="26"/>
  <c r="H228" i="39"/>
  <c r="H226" i="39"/>
  <c r="G238" i="15"/>
  <c r="AB13" i="49"/>
  <c r="AO31" i="49"/>
  <c r="F188" i="31"/>
  <c r="H250" i="25"/>
  <c r="H233" i="25"/>
  <c r="H251" i="25"/>
  <c r="H219" i="25"/>
  <c r="H251" i="40"/>
  <c r="H245" i="40"/>
  <c r="H235" i="30"/>
  <c r="H230" i="30"/>
  <c r="H248" i="30"/>
  <c r="H259" i="16"/>
  <c r="H255" i="16"/>
  <c r="H223" i="16"/>
  <c r="H228" i="34"/>
  <c r="H232" i="34"/>
  <c r="H230" i="34"/>
  <c r="C238" i="34"/>
  <c r="X35" i="49"/>
  <c r="H218" i="34"/>
  <c r="H262" i="11"/>
  <c r="H227" i="11"/>
  <c r="H245" i="11"/>
  <c r="H257" i="9"/>
  <c r="H245" i="9"/>
  <c r="H172" i="6"/>
  <c r="F299" i="27"/>
  <c r="F349" i="27" s="1"/>
  <c r="H225" i="14"/>
  <c r="H227" i="14"/>
  <c r="H246" i="14"/>
  <c r="H249" i="35"/>
  <c r="C270" i="24"/>
  <c r="H245" i="24"/>
  <c r="H250" i="41"/>
  <c r="H245" i="41"/>
  <c r="AM33" i="49"/>
  <c r="H250" i="29"/>
  <c r="H256" i="29"/>
  <c r="H243" i="29"/>
  <c r="C263" i="29"/>
  <c r="AE29" i="49"/>
  <c r="H250" i="27"/>
  <c r="H256" i="27"/>
  <c r="H254" i="27"/>
  <c r="H243" i="27"/>
  <c r="C263" i="27"/>
  <c r="AE27" i="49"/>
  <c r="H252" i="15"/>
  <c r="H223" i="15"/>
  <c r="H244" i="57"/>
  <c r="H250" i="59"/>
  <c r="H260" i="59"/>
  <c r="H247" i="59"/>
  <c r="H236" i="14"/>
  <c r="H229" i="14"/>
  <c r="H224" i="14"/>
  <c r="H254" i="18"/>
  <c r="H244" i="18"/>
  <c r="H236" i="22"/>
  <c r="H232" i="22"/>
  <c r="H220" i="22"/>
  <c r="H247" i="6"/>
  <c r="H261" i="12"/>
  <c r="H252" i="12"/>
  <c r="H222" i="12"/>
  <c r="H259" i="37"/>
  <c r="H255" i="37"/>
  <c r="H252" i="37"/>
  <c r="C263" i="37"/>
  <c r="H263" i="37"/>
  <c r="H243" i="37"/>
  <c r="AE38" i="49"/>
  <c r="H254" i="32"/>
  <c r="H261" i="23"/>
  <c r="H251" i="23"/>
  <c r="H257" i="17"/>
  <c r="H249" i="17"/>
  <c r="H253" i="19"/>
  <c r="H258" i="19"/>
  <c r="H251" i="19"/>
  <c r="H245" i="19"/>
  <c r="H258" i="28"/>
  <c r="H247" i="28"/>
  <c r="H252" i="21"/>
  <c r="H245" i="21"/>
  <c r="G238" i="36"/>
  <c r="H238" i="36"/>
  <c r="AB37" i="49"/>
  <c r="H246" i="36"/>
  <c r="H250" i="38"/>
  <c r="H252" i="38"/>
  <c r="G238" i="31"/>
  <c r="AB31" i="49"/>
  <c r="H250" i="31"/>
  <c r="D263" i="10"/>
  <c r="AF9" i="49"/>
  <c r="E238" i="41"/>
  <c r="Z42" i="49"/>
  <c r="H258" i="33"/>
  <c r="H244" i="33"/>
  <c r="H237" i="10"/>
  <c r="H229" i="10"/>
  <c r="H247" i="10"/>
  <c r="H260" i="26"/>
  <c r="H223" i="26"/>
  <c r="H248" i="26"/>
  <c r="H233" i="39"/>
  <c r="E188" i="31"/>
  <c r="AN31" i="49"/>
  <c r="H257" i="25"/>
  <c r="H227" i="25"/>
  <c r="H244" i="25"/>
  <c r="H259" i="40"/>
  <c r="H257" i="40"/>
  <c r="H237" i="30"/>
  <c r="H224" i="30"/>
  <c r="H246" i="30"/>
  <c r="H236" i="16"/>
  <c r="H227" i="16"/>
  <c r="H248" i="16"/>
  <c r="G238" i="24"/>
  <c r="AB24" i="49"/>
  <c r="H259" i="34"/>
  <c r="H235" i="34"/>
  <c r="H254" i="34"/>
  <c r="H244" i="34"/>
  <c r="H256" i="11"/>
  <c r="H257" i="11"/>
  <c r="H222" i="11"/>
  <c r="D238" i="41"/>
  <c r="Y42" i="49"/>
  <c r="H252" i="9"/>
  <c r="U20" i="49"/>
  <c r="G268" i="21"/>
  <c r="S20" i="49"/>
  <c r="R20" i="49"/>
  <c r="H247" i="35"/>
  <c r="H248" i="24"/>
  <c r="D263" i="22"/>
  <c r="AF21" i="49"/>
  <c r="C283" i="24"/>
  <c r="H258" i="24"/>
  <c r="H254" i="41"/>
  <c r="H255" i="59"/>
  <c r="H250" i="35"/>
  <c r="C287" i="24"/>
  <c r="H262" i="24"/>
  <c r="H256" i="24"/>
  <c r="H246" i="24"/>
  <c r="H253" i="41"/>
  <c r="C238" i="41"/>
  <c r="H218" i="41"/>
  <c r="X42" i="49"/>
  <c r="H253" i="29"/>
  <c r="H247" i="29"/>
  <c r="AP24" i="49"/>
  <c r="G188" i="24"/>
  <c r="H252" i="27"/>
  <c r="H261" i="15"/>
  <c r="H245" i="15"/>
  <c r="H253" i="57"/>
  <c r="H255" i="57"/>
  <c r="H249" i="57"/>
  <c r="H257" i="59"/>
  <c r="H249" i="59"/>
  <c r="H261" i="14"/>
  <c r="H252" i="14"/>
  <c r="H220" i="14"/>
  <c r="F306" i="36"/>
  <c r="F356" i="36" s="1"/>
  <c r="H258" i="18"/>
  <c r="H245" i="18"/>
  <c r="Y17" i="49"/>
  <c r="D238" i="19"/>
  <c r="H261" i="22"/>
  <c r="H231" i="22"/>
  <c r="H245" i="22"/>
  <c r="H248" i="6"/>
  <c r="H253" i="12"/>
  <c r="H235" i="12"/>
  <c r="H231" i="12"/>
  <c r="H246" i="12"/>
  <c r="G263" i="26"/>
  <c r="AI26" i="49"/>
  <c r="H253" i="32"/>
  <c r="H256" i="32"/>
  <c r="F263" i="12"/>
  <c r="AH11" i="49"/>
  <c r="H247" i="23"/>
  <c r="H253" i="17"/>
  <c r="H256" i="17"/>
  <c r="H248" i="17"/>
  <c r="H229" i="19"/>
  <c r="H230" i="19"/>
  <c r="H244" i="19"/>
  <c r="H257" i="28"/>
  <c r="H262" i="21"/>
  <c r="H251" i="21"/>
  <c r="H261" i="20"/>
  <c r="H249" i="20"/>
  <c r="H256" i="38"/>
  <c r="H261" i="31"/>
  <c r="H245" i="38"/>
  <c r="G263" i="59"/>
  <c r="AI33" i="49"/>
  <c r="H252" i="33"/>
  <c r="H257" i="33"/>
  <c r="H171" i="59"/>
  <c r="H262" i="10"/>
  <c r="H257" i="10"/>
  <c r="H220" i="10"/>
  <c r="H262" i="26"/>
  <c r="H230" i="26"/>
  <c r="H221" i="26"/>
  <c r="H237" i="39"/>
  <c r="D188" i="31"/>
  <c r="AM31" i="49"/>
  <c r="H253" i="25"/>
  <c r="H235" i="25"/>
  <c r="H229" i="25"/>
  <c r="H218" i="25"/>
  <c r="C238" i="25"/>
  <c r="X25" i="49"/>
  <c r="H256" i="40"/>
  <c r="C238" i="40"/>
  <c r="H218" i="40"/>
  <c r="X41" i="49"/>
  <c r="H236" i="30"/>
  <c r="H226" i="30"/>
  <c r="H219" i="30"/>
  <c r="H243" i="20"/>
  <c r="H261" i="16"/>
  <c r="H252" i="16"/>
  <c r="H222" i="16"/>
  <c r="G274" i="24"/>
  <c r="H225" i="34"/>
  <c r="H231" i="34"/>
  <c r="H223" i="34"/>
  <c r="C263" i="34"/>
  <c r="AE35" i="49"/>
  <c r="H243" i="34"/>
  <c r="H236" i="11"/>
  <c r="H254" i="11"/>
  <c r="H221" i="11"/>
  <c r="AF42" i="49"/>
  <c r="D263" i="41"/>
  <c r="H255" i="9"/>
  <c r="H246" i="41"/>
  <c r="H254" i="29"/>
  <c r="H251" i="59"/>
  <c r="AI9" i="49"/>
  <c r="G263" i="10"/>
  <c r="H262" i="35"/>
  <c r="J304" i="9"/>
  <c r="H255" i="35"/>
  <c r="H247" i="41"/>
  <c r="H258" i="29"/>
  <c r="AO24" i="49"/>
  <c r="F188" i="24"/>
  <c r="H250" i="57"/>
  <c r="H248" i="59"/>
  <c r="H243" i="18"/>
  <c r="C263" i="18"/>
  <c r="AE16" i="49"/>
  <c r="D263" i="19"/>
  <c r="AF17" i="49"/>
  <c r="H235" i="22"/>
  <c r="H255" i="22"/>
  <c r="H246" i="6"/>
  <c r="H233" i="12"/>
  <c r="H230" i="12"/>
  <c r="H219" i="12"/>
  <c r="H247" i="37"/>
  <c r="H251" i="37"/>
  <c r="H259" i="23"/>
  <c r="H255" i="23"/>
  <c r="H244" i="23"/>
  <c r="H236" i="17"/>
  <c r="H232" i="17"/>
  <c r="H222" i="17"/>
  <c r="H259" i="19"/>
  <c r="H257" i="19"/>
  <c r="H248" i="19"/>
  <c r="H243" i="19"/>
  <c r="C263" i="19"/>
  <c r="AE17" i="49"/>
  <c r="H262" i="28"/>
  <c r="H254" i="28"/>
  <c r="H258" i="20"/>
  <c r="H260" i="20"/>
  <c r="H250" i="20"/>
  <c r="H254" i="38"/>
  <c r="H255" i="31"/>
  <c r="H259" i="33"/>
  <c r="H251" i="33"/>
  <c r="E238" i="30"/>
  <c r="Z30" i="49"/>
  <c r="H236" i="10"/>
  <c r="H254" i="10"/>
  <c r="H222" i="10"/>
  <c r="H233" i="26"/>
  <c r="H224" i="26"/>
  <c r="H219" i="26"/>
  <c r="H236" i="39"/>
  <c r="H231" i="39"/>
  <c r="H222" i="39"/>
  <c r="AL31" i="49"/>
  <c r="H168" i="31"/>
  <c r="H225" i="25"/>
  <c r="H255" i="25"/>
  <c r="H222" i="25"/>
  <c r="H243" i="25"/>
  <c r="C263" i="25"/>
  <c r="AE25" i="49"/>
  <c r="H260" i="40"/>
  <c r="H258" i="40"/>
  <c r="G99" i="46"/>
  <c r="H260" i="30"/>
  <c r="H254" i="30"/>
  <c r="C193" i="57"/>
  <c r="C268" i="57"/>
  <c r="C196" i="57"/>
  <c r="C197" i="57"/>
  <c r="C272" i="57"/>
  <c r="C194" i="57"/>
  <c r="C269" i="57"/>
  <c r="C195" i="57"/>
  <c r="C201" i="57"/>
  <c r="C198" i="57"/>
  <c r="C273" i="57"/>
  <c r="C199" i="57"/>
  <c r="C202" i="57"/>
  <c r="C277" i="57"/>
  <c r="C205" i="57"/>
  <c r="C204" i="57"/>
  <c r="C206" i="57"/>
  <c r="C210" i="57"/>
  <c r="C285" i="57"/>
  <c r="C207" i="57"/>
  <c r="C282" i="57"/>
  <c r="C208" i="57"/>
  <c r="C283" i="57"/>
  <c r="D196" i="57"/>
  <c r="D271" i="57"/>
  <c r="D296" i="57"/>
  <c r="D346" i="57"/>
  <c r="C212" i="57"/>
  <c r="D195" i="57"/>
  <c r="D270" i="57"/>
  <c r="D295" i="57"/>
  <c r="D345" i="57"/>
  <c r="D193" i="57"/>
  <c r="D197" i="57"/>
  <c r="D272" i="57"/>
  <c r="D194" i="57"/>
  <c r="D269" i="57"/>
  <c r="D294" i="57"/>
  <c r="D344" i="57"/>
  <c r="D201" i="57"/>
  <c r="D276" i="57"/>
  <c r="D301" i="57"/>
  <c r="D351" i="57"/>
  <c r="D205" i="57"/>
  <c r="D280" i="57"/>
  <c r="C211" i="57"/>
  <c r="D198" i="57"/>
  <c r="D273" i="57"/>
  <c r="D298" i="57"/>
  <c r="D348" i="57"/>
  <c r="D199" i="57"/>
  <c r="D274" i="57"/>
  <c r="D206" i="57"/>
  <c r="D281" i="57"/>
  <c r="D210" i="57"/>
  <c r="D285" i="57"/>
  <c r="D310" i="57"/>
  <c r="D360" i="57"/>
  <c r="D212" i="57"/>
  <c r="D287" i="57"/>
  <c r="D312" i="57"/>
  <c r="D362" i="57"/>
  <c r="D207" i="57"/>
  <c r="D282" i="57"/>
  <c r="D208" i="57"/>
  <c r="D283" i="57"/>
  <c r="D308" i="57"/>
  <c r="D358" i="57"/>
  <c r="D211" i="57"/>
  <c r="D286" i="57"/>
  <c r="D311" i="57"/>
  <c r="D361" i="57"/>
  <c r="D204" i="57"/>
  <c r="D279" i="57"/>
  <c r="E198" i="57"/>
  <c r="E273" i="57"/>
  <c r="E298" i="57"/>
  <c r="E348" i="57"/>
  <c r="E197" i="57"/>
  <c r="E272" i="57"/>
  <c r="D202" i="57"/>
  <c r="D277" i="57"/>
  <c r="E193" i="57"/>
  <c r="E194" i="57"/>
  <c r="E269" i="57"/>
  <c r="E294" i="57"/>
  <c r="E344" i="57"/>
  <c r="E206" i="57"/>
  <c r="E281" i="57"/>
  <c r="E306" i="57"/>
  <c r="E356" i="57"/>
  <c r="E202" i="57"/>
  <c r="E277" i="57"/>
  <c r="E208" i="57"/>
  <c r="E283" i="57"/>
  <c r="E308" i="57"/>
  <c r="E358" i="57"/>
  <c r="E212" i="57"/>
  <c r="E287" i="57"/>
  <c r="E195" i="57"/>
  <c r="E270" i="57"/>
  <c r="E295" i="57"/>
  <c r="E345" i="57"/>
  <c r="E201" i="57"/>
  <c r="E276" i="57"/>
  <c r="E211" i="57"/>
  <c r="E286" i="57"/>
  <c r="E311" i="57"/>
  <c r="E361" i="57"/>
  <c r="F195" i="57"/>
  <c r="F270" i="57"/>
  <c r="F193" i="57"/>
  <c r="F197" i="57"/>
  <c r="F272" i="57"/>
  <c r="E196" i="57"/>
  <c r="E271" i="57"/>
  <c r="E296" i="57"/>
  <c r="E346" i="57"/>
  <c r="E207" i="57"/>
  <c r="E282" i="57"/>
  <c r="E199" i="57"/>
  <c r="E274" i="57"/>
  <c r="F196" i="57"/>
  <c r="F271" i="57"/>
  <c r="F207" i="57"/>
  <c r="F282" i="57"/>
  <c r="F198" i="57"/>
  <c r="F273" i="57"/>
  <c r="F199" i="57"/>
  <c r="F274" i="57"/>
  <c r="F194" i="57"/>
  <c r="F269" i="57"/>
  <c r="F206" i="57"/>
  <c r="F281" i="57"/>
  <c r="G200" i="57"/>
  <c r="G275" i="57"/>
  <c r="F202" i="57"/>
  <c r="F277" i="57"/>
  <c r="F208" i="57"/>
  <c r="F283" i="57"/>
  <c r="F212" i="57"/>
  <c r="F287" i="57"/>
  <c r="G207" i="57"/>
  <c r="G282" i="57"/>
  <c r="F211" i="57"/>
  <c r="F286" i="57"/>
  <c r="G203" i="57"/>
  <c r="G278" i="57"/>
  <c r="G209" i="57"/>
  <c r="G284" i="57"/>
  <c r="G206" i="57"/>
  <c r="G281" i="57"/>
  <c r="F201" i="57"/>
  <c r="F276" i="57"/>
  <c r="E205" i="57"/>
  <c r="E280" i="57"/>
  <c r="F203" i="57"/>
  <c r="F278" i="57"/>
  <c r="G205" i="57"/>
  <c r="G280" i="57"/>
  <c r="C203" i="57"/>
  <c r="E203" i="57"/>
  <c r="E278" i="57"/>
  <c r="G211" i="57"/>
  <c r="G286" i="57"/>
  <c r="G204" i="57"/>
  <c r="G279" i="57"/>
  <c r="G208" i="57"/>
  <c r="G283" i="57"/>
  <c r="F200" i="57"/>
  <c r="F275" i="57"/>
  <c r="D209" i="57"/>
  <c r="D284" i="57"/>
  <c r="D200" i="57"/>
  <c r="D275" i="57"/>
  <c r="F209" i="57"/>
  <c r="F284" i="57"/>
  <c r="G210" i="57"/>
  <c r="G285" i="57"/>
  <c r="F210" i="57"/>
  <c r="F285" i="57"/>
  <c r="F205" i="57"/>
  <c r="F280" i="57"/>
  <c r="G196" i="57"/>
  <c r="G271" i="57"/>
  <c r="C209" i="57"/>
  <c r="C284" i="57"/>
  <c r="G202" i="57"/>
  <c r="G277" i="57"/>
  <c r="D203" i="57"/>
  <c r="D278" i="57"/>
  <c r="E210" i="57"/>
  <c r="E285" i="57"/>
  <c r="G199" i="57"/>
  <c r="G274" i="57"/>
  <c r="E204" i="57"/>
  <c r="E279" i="57"/>
  <c r="F204" i="57"/>
  <c r="F279" i="57"/>
  <c r="E209" i="57"/>
  <c r="E284" i="57"/>
  <c r="G201" i="57"/>
  <c r="G276" i="57"/>
  <c r="G212" i="57"/>
  <c r="G287" i="57"/>
  <c r="G194" i="57"/>
  <c r="G269" i="57"/>
  <c r="C200" i="57"/>
  <c r="G195" i="57"/>
  <c r="G270" i="57"/>
  <c r="G198" i="57"/>
  <c r="G273" i="57"/>
  <c r="E200" i="57"/>
  <c r="E275" i="57"/>
  <c r="G193" i="57"/>
  <c r="G197" i="57"/>
  <c r="G272" i="57"/>
  <c r="H260" i="16"/>
  <c r="H247" i="16"/>
  <c r="H234" i="34"/>
  <c r="H256" i="34"/>
  <c r="H251" i="34"/>
  <c r="H259" i="11"/>
  <c r="H258" i="11"/>
  <c r="H252" i="11"/>
  <c r="H246" i="11"/>
  <c r="H258" i="9"/>
  <c r="H246" i="9"/>
  <c r="E238" i="35"/>
  <c r="Z36" i="49"/>
  <c r="H254" i="35"/>
  <c r="H252" i="35"/>
  <c r="H257" i="24"/>
  <c r="H247" i="24"/>
  <c r="H257" i="41"/>
  <c r="H255" i="29"/>
  <c r="E188" i="24"/>
  <c r="AN24" i="49"/>
  <c r="H261" i="27"/>
  <c r="H254" i="15"/>
  <c r="H247" i="15"/>
  <c r="H259" i="57"/>
  <c r="H260" i="57"/>
  <c r="H256" i="57"/>
  <c r="X19" i="49"/>
  <c r="H218" i="57"/>
  <c r="C238" i="57"/>
  <c r="H262" i="59"/>
  <c r="H260" i="14"/>
  <c r="H231" i="14"/>
  <c r="H222" i="14"/>
  <c r="H250" i="18"/>
  <c r="H257" i="18"/>
  <c r="C238" i="18"/>
  <c r="X16" i="49"/>
  <c r="H218" i="18"/>
  <c r="H174" i="24"/>
  <c r="H233" i="22"/>
  <c r="H252" i="22"/>
  <c r="H244" i="22"/>
  <c r="H261" i="6"/>
  <c r="H254" i="6"/>
  <c r="H252" i="6"/>
  <c r="H225" i="12"/>
  <c r="H256" i="12"/>
  <c r="H226" i="12"/>
  <c r="H244" i="12"/>
  <c r="H257" i="37"/>
  <c r="G238" i="26"/>
  <c r="AB26" i="49"/>
  <c r="AI32" i="49"/>
  <c r="G263" i="32"/>
  <c r="H263" i="32"/>
  <c r="H260" i="23"/>
  <c r="H252" i="23"/>
  <c r="H218" i="23"/>
  <c r="X23" i="49"/>
  <c r="C238" i="23"/>
  <c r="H261" i="17"/>
  <c r="H226" i="17"/>
  <c r="H221" i="17"/>
  <c r="H250" i="19"/>
  <c r="H231" i="19"/>
  <c r="H227" i="19"/>
  <c r="H218" i="19"/>
  <c r="C238" i="19"/>
  <c r="X17" i="49"/>
  <c r="H260" i="28"/>
  <c r="H252" i="28"/>
  <c r="C281" i="21"/>
  <c r="H256" i="21"/>
  <c r="H259" i="20"/>
  <c r="H260" i="38"/>
  <c r="H251" i="38"/>
  <c r="G269" i="31"/>
  <c r="H180" i="57"/>
  <c r="AG42" i="49"/>
  <c r="E263" i="41"/>
  <c r="H250" i="33"/>
  <c r="H261" i="33"/>
  <c r="H247" i="33"/>
  <c r="H246" i="33"/>
  <c r="H249" i="31"/>
  <c r="H183" i="57"/>
  <c r="H181" i="30"/>
  <c r="AG30" i="49"/>
  <c r="E263" i="30"/>
  <c r="H261" i="10"/>
  <c r="H227" i="10"/>
  <c r="H245" i="10"/>
  <c r="H186" i="12"/>
  <c r="H234" i="26"/>
  <c r="H258" i="26"/>
  <c r="H226" i="26"/>
  <c r="H244" i="26"/>
  <c r="H224" i="39"/>
  <c r="H221" i="39"/>
  <c r="H228" i="25"/>
  <c r="H232" i="25"/>
  <c r="H221" i="25"/>
  <c r="F238" i="16"/>
  <c r="AA14" i="49"/>
  <c r="H253" i="30"/>
  <c r="H255" i="30"/>
  <c r="H251" i="30"/>
  <c r="H244" i="30"/>
  <c r="H256" i="16"/>
  <c r="H221" i="16"/>
  <c r="G280" i="24"/>
  <c r="H250" i="34"/>
  <c r="H257" i="34"/>
  <c r="H222" i="34"/>
  <c r="H253" i="11"/>
  <c r="H235" i="11"/>
  <c r="H247" i="11"/>
  <c r="H244" i="11"/>
  <c r="H259" i="9"/>
  <c r="H261" i="9"/>
  <c r="H244" i="9"/>
  <c r="H254" i="24"/>
  <c r="AP33" i="49"/>
  <c r="H244" i="29"/>
  <c r="C263" i="59"/>
  <c r="H243" i="59"/>
  <c r="AE33" i="49"/>
  <c r="H243" i="14"/>
  <c r="C263" i="14"/>
  <c r="AE12" i="49"/>
  <c r="H261" i="35"/>
  <c r="H259" i="24"/>
  <c r="C284" i="24"/>
  <c r="H252" i="29"/>
  <c r="H257" i="57"/>
  <c r="H256" i="59"/>
  <c r="H262" i="14"/>
  <c r="H254" i="14"/>
  <c r="H245" i="14"/>
  <c r="H255" i="18"/>
  <c r="H248" i="18"/>
  <c r="H260" i="35"/>
  <c r="H256" i="35"/>
  <c r="H258" i="35"/>
  <c r="E263" i="35"/>
  <c r="AG36" i="49"/>
  <c r="H259" i="35"/>
  <c r="H173" i="30"/>
  <c r="H252" i="24"/>
  <c r="H244" i="24"/>
  <c r="H179" i="20"/>
  <c r="H235" i="41"/>
  <c r="H256" i="41"/>
  <c r="H243" i="41"/>
  <c r="AE42" i="49"/>
  <c r="C263" i="41"/>
  <c r="H262" i="29"/>
  <c r="H257" i="29"/>
  <c r="D188" i="24"/>
  <c r="AM24" i="49"/>
  <c r="H255" i="27"/>
  <c r="H247" i="27"/>
  <c r="H260" i="15"/>
  <c r="H256" i="15"/>
  <c r="H243" i="57"/>
  <c r="C263" i="57"/>
  <c r="AE19" i="49"/>
  <c r="H252" i="59"/>
  <c r="H219" i="59"/>
  <c r="H232" i="14"/>
  <c r="H248" i="14"/>
  <c r="H247" i="14"/>
  <c r="H259" i="18"/>
  <c r="H123" i="46"/>
  <c r="F263" i="19"/>
  <c r="AH17" i="49"/>
  <c r="H237" i="22"/>
  <c r="H226" i="22"/>
  <c r="H222" i="22"/>
  <c r="H177" i="30"/>
  <c r="H228" i="12"/>
  <c r="H260" i="12"/>
  <c r="H224" i="12"/>
  <c r="H218" i="12"/>
  <c r="X11" i="49"/>
  <c r="C238" i="12"/>
  <c r="H249" i="37"/>
  <c r="H245" i="37"/>
  <c r="G263" i="34"/>
  <c r="AI35" i="49"/>
  <c r="H252" i="32"/>
  <c r="H253" i="23"/>
  <c r="H257" i="23"/>
  <c r="H243" i="23"/>
  <c r="C263" i="23"/>
  <c r="H263" i="23"/>
  <c r="AE23" i="49"/>
  <c r="H235" i="17"/>
  <c r="H227" i="17"/>
  <c r="H247" i="17"/>
  <c r="H225" i="19"/>
  <c r="H236" i="19"/>
  <c r="H249" i="19"/>
  <c r="H246" i="28"/>
  <c r="H259" i="21"/>
  <c r="C284" i="21"/>
  <c r="C283" i="21"/>
  <c r="H258" i="21"/>
  <c r="C274" i="21"/>
  <c r="H249" i="21"/>
  <c r="H244" i="21"/>
  <c r="H260" i="36"/>
  <c r="H259" i="36"/>
  <c r="H247" i="32"/>
  <c r="H261" i="38"/>
  <c r="H257" i="38"/>
  <c r="H249" i="38"/>
  <c r="H260" i="31"/>
  <c r="G278" i="31"/>
  <c r="H253" i="31"/>
  <c r="H251" i="32"/>
  <c r="H249" i="36"/>
  <c r="H175" i="31"/>
  <c r="H254" i="33"/>
  <c r="D238" i="33"/>
  <c r="H238" i="33"/>
  <c r="Y34" i="49"/>
  <c r="H260" i="10"/>
  <c r="H252" i="10"/>
  <c r="H219" i="10"/>
  <c r="H253" i="26"/>
  <c r="H231" i="26"/>
  <c r="H249" i="26"/>
  <c r="H220" i="26"/>
  <c r="H219" i="39"/>
  <c r="H180" i="24"/>
  <c r="H259" i="25"/>
  <c r="H252" i="25"/>
  <c r="H249" i="25"/>
  <c r="AP19" i="49"/>
  <c r="G188" i="57"/>
  <c r="H249" i="40"/>
  <c r="H247" i="40"/>
  <c r="H225" i="30"/>
  <c r="H229" i="30"/>
  <c r="H231" i="30"/>
  <c r="H245" i="30"/>
  <c r="AP20" i="49"/>
  <c r="G188" i="21"/>
  <c r="H235" i="16"/>
  <c r="H254" i="16"/>
  <c r="H246" i="16"/>
  <c r="H260" i="34"/>
  <c r="H255" i="34"/>
  <c r="H246" i="34"/>
  <c r="H234" i="11"/>
  <c r="H260" i="11"/>
  <c r="H230" i="11"/>
  <c r="H219" i="11"/>
  <c r="H250" i="9"/>
  <c r="H249" i="9"/>
  <c r="H218" i="9"/>
  <c r="C238" i="9"/>
  <c r="X8" i="49"/>
  <c r="E274" i="21"/>
  <c r="H262" i="27"/>
  <c r="H246" i="15"/>
  <c r="H245" i="59"/>
  <c r="H256" i="14"/>
  <c r="H253" i="18"/>
  <c r="H256" i="18"/>
  <c r="H249" i="18"/>
  <c r="H250" i="22"/>
  <c r="H262" i="22"/>
  <c r="H244" i="35"/>
  <c r="H262" i="6"/>
  <c r="H257" i="6"/>
  <c r="H259" i="12"/>
  <c r="H251" i="12"/>
  <c r="H243" i="12"/>
  <c r="C263" i="12"/>
  <c r="AE11" i="49"/>
  <c r="H246" i="37"/>
  <c r="AB35" i="49"/>
  <c r="G238" i="34"/>
  <c r="H260" i="32"/>
  <c r="H250" i="23"/>
  <c r="H258" i="23"/>
  <c r="H248" i="23"/>
  <c r="H237" i="17"/>
  <c r="H251" i="17"/>
  <c r="H246" i="17"/>
  <c r="H256" i="19"/>
  <c r="H222" i="19"/>
  <c r="H261" i="28"/>
  <c r="H253" i="21"/>
  <c r="C278" i="21"/>
  <c r="X20" i="49"/>
  <c r="H218" i="21"/>
  <c r="C238" i="21"/>
  <c r="H255" i="36"/>
  <c r="H251" i="20"/>
  <c r="G238" i="20"/>
  <c r="AB18" i="49"/>
  <c r="AF34" i="49"/>
  <c r="D263" i="33"/>
  <c r="D41" i="46"/>
  <c r="P16" i="46" s="1"/>
  <c r="H89" i="46"/>
  <c r="H253" i="10"/>
  <c r="H256" i="10"/>
  <c r="H221" i="10"/>
  <c r="H259" i="26"/>
  <c r="H229" i="26"/>
  <c r="H251" i="26"/>
  <c r="AE26" i="49"/>
  <c r="C263" i="26"/>
  <c r="H243" i="26"/>
  <c r="H235" i="39"/>
  <c r="H260" i="25"/>
  <c r="H254" i="25"/>
  <c r="H248" i="25"/>
  <c r="F188" i="57"/>
  <c r="AO19" i="49"/>
  <c r="H262" i="40"/>
  <c r="F263" i="16"/>
  <c r="AH14" i="49"/>
  <c r="H232" i="30"/>
  <c r="H222" i="30"/>
  <c r="H218" i="30"/>
  <c r="X30" i="49"/>
  <c r="C238" i="30"/>
  <c r="AO20" i="49"/>
  <c r="F188" i="21"/>
  <c r="G279" i="24"/>
  <c r="G275" i="24"/>
  <c r="G238" i="6"/>
  <c r="AB7" i="49"/>
  <c r="H237" i="34"/>
  <c r="H224" i="34"/>
  <c r="H248" i="34"/>
  <c r="H225" i="11"/>
  <c r="H232" i="11"/>
  <c r="H224" i="11"/>
  <c r="C263" i="11"/>
  <c r="H263" i="11"/>
  <c r="AE10" i="49"/>
  <c r="H243" i="11"/>
  <c r="H253" i="9"/>
  <c r="C263" i="9"/>
  <c r="H263" i="9"/>
  <c r="AE8" i="49"/>
  <c r="H243" i="9"/>
  <c r="H193" i="21"/>
  <c r="Q20" i="49"/>
  <c r="H260" i="24"/>
  <c r="H253" i="24"/>
  <c r="C280" i="24"/>
  <c r="H255" i="24"/>
  <c r="H249" i="24"/>
  <c r="C263" i="24"/>
  <c r="H243" i="24"/>
  <c r="AE24" i="49"/>
  <c r="AH15" i="49"/>
  <c r="F263" i="17"/>
  <c r="H218" i="35"/>
  <c r="H262" i="41"/>
  <c r="H255" i="41"/>
  <c r="H260" i="29"/>
  <c r="H246" i="29"/>
  <c r="H246" i="27"/>
  <c r="H259" i="15"/>
  <c r="H251" i="15"/>
  <c r="C271" i="57"/>
  <c r="H246" i="57"/>
  <c r="H244" i="59"/>
  <c r="H253" i="14"/>
  <c r="H219" i="14"/>
  <c r="AF11" i="49"/>
  <c r="D263" i="12"/>
  <c r="H261" i="18"/>
  <c r="H79" i="46"/>
  <c r="C99" i="46"/>
  <c r="H259" i="22"/>
  <c r="H256" i="22"/>
  <c r="H247" i="22"/>
  <c r="H245" i="6"/>
  <c r="H250" i="12"/>
  <c r="H257" i="12"/>
  <c r="H249" i="12"/>
  <c r="H262" i="37"/>
  <c r="H248" i="37"/>
  <c r="H255" i="32"/>
  <c r="H250" i="32"/>
  <c r="H262" i="17"/>
  <c r="H252" i="17"/>
  <c r="H219" i="17"/>
  <c r="H261" i="19"/>
  <c r="H232" i="19"/>
  <c r="H223" i="19"/>
  <c r="H249" i="28"/>
  <c r="H244" i="28"/>
  <c r="H250" i="21"/>
  <c r="C275" i="21"/>
  <c r="H275" i="21"/>
  <c r="C282" i="21"/>
  <c r="H257" i="21"/>
  <c r="C268" i="21"/>
  <c r="H243" i="21"/>
  <c r="AE20" i="49"/>
  <c r="C263" i="21"/>
  <c r="H253" i="36"/>
  <c r="H252" i="20"/>
  <c r="H262" i="38"/>
  <c r="H247" i="38"/>
  <c r="H95" i="46"/>
  <c r="H259" i="31"/>
  <c r="H244" i="32"/>
  <c r="G238" i="25"/>
  <c r="AB25" i="49"/>
  <c r="H248" i="33"/>
  <c r="C193" i="30"/>
  <c r="C194" i="30"/>
  <c r="C269" i="30"/>
  <c r="C195" i="30"/>
  <c r="C270" i="30"/>
  <c r="C198" i="30"/>
  <c r="C273" i="30"/>
  <c r="C199" i="30"/>
  <c r="C196" i="30"/>
  <c r="C197" i="30"/>
  <c r="C201" i="30"/>
  <c r="C205" i="30"/>
  <c r="C202" i="30"/>
  <c r="C206" i="30"/>
  <c r="C207" i="30"/>
  <c r="C204" i="30"/>
  <c r="D195" i="30"/>
  <c r="D270" i="30"/>
  <c r="D295" i="30"/>
  <c r="D345" i="30"/>
  <c r="C211" i="30"/>
  <c r="C286" i="30"/>
  <c r="C212" i="30"/>
  <c r="C287" i="30"/>
  <c r="C210" i="30"/>
  <c r="C285" i="30"/>
  <c r="D194" i="30"/>
  <c r="D269" i="30"/>
  <c r="D294" i="30"/>
  <c r="D344" i="30"/>
  <c r="C208" i="30"/>
  <c r="C283" i="30"/>
  <c r="D196" i="30"/>
  <c r="D271" i="30"/>
  <c r="D296" i="30"/>
  <c r="D346" i="30"/>
  <c r="D202" i="30"/>
  <c r="D277" i="30"/>
  <c r="D204" i="30"/>
  <c r="D279" i="30"/>
  <c r="D197" i="30"/>
  <c r="D272" i="30"/>
  <c r="D198" i="30"/>
  <c r="D273" i="30"/>
  <c r="D298" i="30"/>
  <c r="D348" i="30"/>
  <c r="D201" i="30"/>
  <c r="D276" i="30"/>
  <c r="D193" i="30"/>
  <c r="D205" i="30"/>
  <c r="D280" i="30"/>
  <c r="D199" i="30"/>
  <c r="D274" i="30"/>
  <c r="D299" i="30"/>
  <c r="D349" i="30"/>
  <c r="E193" i="30"/>
  <c r="E268" i="30"/>
  <c r="D210" i="30"/>
  <c r="D285" i="30"/>
  <c r="D310" i="30"/>
  <c r="D360" i="30"/>
  <c r="D207" i="30"/>
  <c r="D282" i="30"/>
  <c r="E197" i="30"/>
  <c r="E272" i="30"/>
  <c r="D208" i="30"/>
  <c r="D283" i="30"/>
  <c r="D308" i="30"/>
  <c r="D358" i="30"/>
  <c r="D212" i="30"/>
  <c r="D287" i="30"/>
  <c r="D312" i="30"/>
  <c r="D362" i="30"/>
  <c r="E194" i="30"/>
  <c r="E269" i="30"/>
  <c r="E294" i="30"/>
  <c r="E344" i="30"/>
  <c r="D206" i="30"/>
  <c r="D281" i="30"/>
  <c r="D306" i="30"/>
  <c r="D356" i="30"/>
  <c r="E195" i="30"/>
  <c r="E270" i="30"/>
  <c r="E196" i="30"/>
  <c r="E271" i="30"/>
  <c r="E296" i="30"/>
  <c r="E346" i="30"/>
  <c r="E198" i="30"/>
  <c r="E273" i="30"/>
  <c r="E298" i="30"/>
  <c r="E348" i="30"/>
  <c r="D211" i="30"/>
  <c r="D286" i="30"/>
  <c r="D311" i="30"/>
  <c r="D361" i="30"/>
  <c r="E199" i="30"/>
  <c r="E274" i="30"/>
  <c r="E201" i="30"/>
  <c r="E276" i="30"/>
  <c r="E207" i="30"/>
  <c r="E282" i="30"/>
  <c r="F194" i="30"/>
  <c r="F269" i="30"/>
  <c r="E206" i="30"/>
  <c r="E281" i="30"/>
  <c r="E306" i="30"/>
  <c r="E356" i="30"/>
  <c r="F196" i="30"/>
  <c r="F271" i="30"/>
  <c r="E202" i="30"/>
  <c r="E277" i="30"/>
  <c r="E211" i="30"/>
  <c r="E286" i="30"/>
  <c r="E311" i="30"/>
  <c r="E361" i="30"/>
  <c r="F198" i="30"/>
  <c r="F273" i="30"/>
  <c r="F193" i="30"/>
  <c r="E208" i="30"/>
  <c r="E283" i="30"/>
  <c r="E308" i="30"/>
  <c r="E358" i="30"/>
  <c r="E212" i="30"/>
  <c r="E287" i="30"/>
  <c r="F197" i="30"/>
  <c r="F272" i="30"/>
  <c r="F195" i="30"/>
  <c r="F270" i="30"/>
  <c r="G203" i="30"/>
  <c r="G278" i="30"/>
  <c r="F201" i="30"/>
  <c r="F276" i="30"/>
  <c r="F207" i="30"/>
  <c r="F282" i="30"/>
  <c r="F211" i="30"/>
  <c r="F286" i="30"/>
  <c r="G200" i="30"/>
  <c r="G275" i="30"/>
  <c r="F208" i="30"/>
  <c r="F283" i="30"/>
  <c r="G206" i="30"/>
  <c r="G281" i="30"/>
  <c r="F202" i="30"/>
  <c r="F277" i="30"/>
  <c r="G207" i="30"/>
  <c r="G282" i="30"/>
  <c r="F199" i="30"/>
  <c r="F274" i="30"/>
  <c r="G209" i="30"/>
  <c r="G284" i="30"/>
  <c r="F206" i="30"/>
  <c r="F281" i="30"/>
  <c r="F212" i="30"/>
  <c r="F287" i="30"/>
  <c r="F209" i="30"/>
  <c r="F284" i="30"/>
  <c r="F210" i="30"/>
  <c r="F285" i="30"/>
  <c r="E200" i="30"/>
  <c r="E275" i="30"/>
  <c r="G198" i="30"/>
  <c r="G273" i="30"/>
  <c r="F204" i="30"/>
  <c r="F279" i="30"/>
  <c r="E203" i="30"/>
  <c r="E278" i="30"/>
  <c r="F203" i="30"/>
  <c r="F278" i="30"/>
  <c r="G199" i="30"/>
  <c r="G274" i="30"/>
  <c r="E205" i="30"/>
  <c r="E280" i="30"/>
  <c r="G211" i="30"/>
  <c r="G286" i="30"/>
  <c r="E210" i="30"/>
  <c r="E285" i="30"/>
  <c r="C203" i="30"/>
  <c r="G212" i="30"/>
  <c r="G287" i="30"/>
  <c r="E204" i="30"/>
  <c r="E279" i="30"/>
  <c r="G201" i="30"/>
  <c r="G276" i="30"/>
  <c r="G202" i="30"/>
  <c r="G277" i="30"/>
  <c r="G205" i="30"/>
  <c r="G280" i="30"/>
  <c r="C200" i="30"/>
  <c r="G210" i="30"/>
  <c r="G285" i="30"/>
  <c r="E209" i="30"/>
  <c r="E284" i="30"/>
  <c r="G193" i="30"/>
  <c r="F205" i="30"/>
  <c r="F280" i="30"/>
  <c r="G204" i="30"/>
  <c r="G279" i="30"/>
  <c r="D200" i="30"/>
  <c r="D275" i="30"/>
  <c r="D203" i="30"/>
  <c r="D278" i="30"/>
  <c r="G208" i="30"/>
  <c r="G283" i="30"/>
  <c r="G195" i="30"/>
  <c r="G270" i="30"/>
  <c r="F200" i="30"/>
  <c r="F275" i="30"/>
  <c r="D209" i="30"/>
  <c r="D284" i="30"/>
  <c r="G194" i="30"/>
  <c r="G269" i="30"/>
  <c r="C209" i="30"/>
  <c r="C284" i="30"/>
  <c r="G197" i="30"/>
  <c r="G272" i="30"/>
  <c r="G196" i="30"/>
  <c r="G271" i="30"/>
  <c r="H234" i="10"/>
  <c r="H233" i="10"/>
  <c r="H224" i="10"/>
  <c r="H244" i="10"/>
  <c r="H174" i="30"/>
  <c r="G188" i="30"/>
  <c r="AP30" i="49"/>
  <c r="H250" i="26"/>
  <c r="H257" i="26"/>
  <c r="H254" i="26"/>
  <c r="H218" i="26"/>
  <c r="X26" i="49"/>
  <c r="C238" i="26"/>
  <c r="H227" i="39"/>
  <c r="H182" i="30"/>
  <c r="H236" i="25"/>
  <c r="H231" i="25"/>
  <c r="H220" i="25"/>
  <c r="E188" i="57"/>
  <c r="AN19" i="49"/>
  <c r="H261" i="40"/>
  <c r="H246" i="40"/>
  <c r="G263" i="12"/>
  <c r="AI11" i="49"/>
  <c r="H259" i="30"/>
  <c r="H256" i="30"/>
  <c r="H221" i="30"/>
  <c r="H243" i="30"/>
  <c r="C263" i="30"/>
  <c r="AE30" i="49"/>
  <c r="AN20" i="49"/>
  <c r="E188" i="21"/>
  <c r="H228" i="16"/>
  <c r="H226" i="16"/>
  <c r="F41" i="46"/>
  <c r="R16" i="46" s="1"/>
  <c r="F99" i="46"/>
  <c r="H262" i="34"/>
  <c r="H249" i="34"/>
  <c r="H226" i="34"/>
  <c r="H255" i="11"/>
  <c r="H226" i="11"/>
  <c r="H218" i="11"/>
  <c r="C238" i="11"/>
  <c r="X10" i="49"/>
  <c r="H256" i="9"/>
  <c r="H251" i="9"/>
  <c r="H248" i="35"/>
  <c r="H257" i="35"/>
  <c r="H261" i="41"/>
  <c r="H249" i="41"/>
  <c r="H250" i="14"/>
  <c r="H255" i="14"/>
  <c r="H226" i="14"/>
  <c r="H244" i="14"/>
  <c r="H243" i="38"/>
  <c r="H228" i="22"/>
  <c r="H258" i="22"/>
  <c r="H224" i="22"/>
  <c r="H246" i="22"/>
  <c r="H251" i="6"/>
  <c r="H244" i="6"/>
  <c r="H234" i="12"/>
  <c r="H258" i="12"/>
  <c r="H248" i="12"/>
  <c r="H261" i="37"/>
  <c r="H262" i="32"/>
  <c r="H256" i="23"/>
  <c r="H234" i="17"/>
  <c r="H260" i="17"/>
  <c r="H229" i="17"/>
  <c r="H220" i="17"/>
  <c r="H235" i="19"/>
  <c r="H255" i="19"/>
  <c r="H247" i="19"/>
  <c r="C273" i="21"/>
  <c r="H248" i="21"/>
  <c r="H250" i="36"/>
  <c r="H253" i="38"/>
  <c r="H258" i="38"/>
  <c r="H254" i="31"/>
  <c r="H248" i="31"/>
  <c r="G273" i="31"/>
  <c r="H248" i="32"/>
  <c r="H253" i="33"/>
  <c r="H255" i="33"/>
  <c r="H251" i="36"/>
  <c r="H262" i="36"/>
  <c r="H259" i="10"/>
  <c r="H258" i="10"/>
  <c r="H226" i="10"/>
  <c r="H246" i="10"/>
  <c r="AO30" i="49"/>
  <c r="F188" i="30"/>
  <c r="H228" i="26"/>
  <c r="H255" i="26"/>
  <c r="H245" i="26"/>
  <c r="H218" i="20"/>
  <c r="H218" i="39"/>
  <c r="C238" i="39"/>
  <c r="X40" i="49"/>
  <c r="H245" i="20"/>
  <c r="H261" i="25"/>
  <c r="H256" i="25"/>
  <c r="H245" i="25"/>
  <c r="AM19" i="49"/>
  <c r="D188" i="57"/>
  <c r="H254" i="40"/>
  <c r="H234" i="30"/>
  <c r="H261" i="30"/>
  <c r="C272" i="30"/>
  <c r="H247" i="30"/>
  <c r="AM20" i="49"/>
  <c r="D188" i="21"/>
  <c r="H253" i="16"/>
  <c r="H232" i="16"/>
  <c r="H251" i="16"/>
  <c r="H244" i="16"/>
  <c r="G278" i="24"/>
  <c r="H175" i="57"/>
  <c r="E268" i="21"/>
  <c r="H236" i="34"/>
  <c r="H227" i="34"/>
  <c r="H220" i="34"/>
  <c r="H250" i="11"/>
  <c r="H233" i="11"/>
  <c r="H249" i="11"/>
  <c r="H248" i="9"/>
  <c r="D274" i="21"/>
  <c r="H263" i="29"/>
  <c r="C188" i="31"/>
  <c r="H177" i="44"/>
  <c r="H284" i="21"/>
  <c r="H195" i="21"/>
  <c r="H174" i="44"/>
  <c r="H180" i="44"/>
  <c r="H238" i="28"/>
  <c r="H263" i="28"/>
  <c r="H238" i="21"/>
  <c r="H263" i="20"/>
  <c r="H200" i="21"/>
  <c r="H263" i="18"/>
  <c r="H211" i="21"/>
  <c r="H238" i="31"/>
  <c r="H263" i="62"/>
  <c r="D288" i="21"/>
  <c r="D313" i="21"/>
  <c r="D363" i="21"/>
  <c r="H208" i="21"/>
  <c r="H238" i="57"/>
  <c r="H280" i="21"/>
  <c r="H170" i="44"/>
  <c r="H238" i="11"/>
  <c r="E213" i="21"/>
  <c r="H238" i="23"/>
  <c r="H204" i="21"/>
  <c r="H172" i="44"/>
  <c r="H263" i="21"/>
  <c r="H263" i="33"/>
  <c r="H263" i="27"/>
  <c r="C185" i="44"/>
  <c r="D185" i="44"/>
  <c r="E185" i="44"/>
  <c r="F185" i="44"/>
  <c r="G185" i="44"/>
  <c r="H185" i="44"/>
  <c r="H277" i="21"/>
  <c r="H238" i="59"/>
  <c r="H175" i="44"/>
  <c r="H171" i="44"/>
  <c r="H238" i="35"/>
  <c r="H238" i="38"/>
  <c r="H197" i="21"/>
  <c r="H263" i="57"/>
  <c r="C213" i="21"/>
  <c r="H238" i="20"/>
  <c r="H194" i="21"/>
  <c r="D213" i="21"/>
  <c r="H207" i="21"/>
  <c r="H263" i="35"/>
  <c r="H212" i="21"/>
  <c r="F213" i="21"/>
  <c r="H199" i="21"/>
  <c r="H183" i="44"/>
  <c r="G213" i="21"/>
  <c r="C276" i="21"/>
  <c r="H198" i="21"/>
  <c r="H278" i="21"/>
  <c r="H238" i="9"/>
  <c r="H202" i="21"/>
  <c r="H282" i="21"/>
  <c r="H210" i="21"/>
  <c r="H203" i="21"/>
  <c r="H166" i="44"/>
  <c r="H209" i="21"/>
  <c r="H238" i="18"/>
  <c r="H279" i="21"/>
  <c r="H196" i="21"/>
  <c r="H238" i="39"/>
  <c r="H184" i="44"/>
  <c r="H181" i="44"/>
  <c r="H263" i="26"/>
  <c r="C286" i="21"/>
  <c r="H286" i="21"/>
  <c r="H263" i="24"/>
  <c r="H238" i="30"/>
  <c r="H238" i="40"/>
  <c r="H274" i="24"/>
  <c r="H179" i="44"/>
  <c r="H280" i="24"/>
  <c r="H263" i="31"/>
  <c r="H182" i="44"/>
  <c r="H165" i="44"/>
  <c r="H178" i="44"/>
  <c r="F288" i="21"/>
  <c r="F313" i="21"/>
  <c r="F363" i="21"/>
  <c r="H238" i="37"/>
  <c r="H167" i="44"/>
  <c r="H263" i="36"/>
  <c r="H263" i="38"/>
  <c r="H176" i="44"/>
  <c r="H263" i="59"/>
  <c r="H238" i="19"/>
  <c r="H285" i="24"/>
  <c r="H238" i="41"/>
  <c r="H173" i="44"/>
  <c r="H238" i="26"/>
  <c r="H188" i="31"/>
  <c r="H238" i="17"/>
  <c r="H205" i="30"/>
  <c r="H238" i="12"/>
  <c r="H263" i="41"/>
  <c r="H203" i="30"/>
  <c r="H197" i="30"/>
  <c r="H285" i="30"/>
  <c r="H360" i="30"/>
  <c r="H263" i="30"/>
  <c r="H263" i="25"/>
  <c r="H212" i="24"/>
  <c r="H195" i="24"/>
  <c r="H284" i="24"/>
  <c r="H282" i="24"/>
  <c r="H275" i="24"/>
  <c r="H279" i="24"/>
  <c r="H194" i="24"/>
  <c r="H272" i="57"/>
  <c r="H195" i="57"/>
  <c r="H282" i="57"/>
  <c r="H212" i="57"/>
  <c r="H206" i="57"/>
  <c r="H200" i="57"/>
  <c r="H203" i="57"/>
  <c r="H277" i="57"/>
  <c r="H199" i="57"/>
  <c r="H238" i="14"/>
  <c r="H263" i="6"/>
  <c r="H263" i="14"/>
  <c r="H269" i="57"/>
  <c r="C294" i="57"/>
  <c r="C344" i="57"/>
  <c r="H283" i="30"/>
  <c r="C308" i="30"/>
  <c r="C358" i="30"/>
  <c r="C308" i="57"/>
  <c r="C358" i="57"/>
  <c r="H283" i="57"/>
  <c r="H287" i="30"/>
  <c r="C298" i="30"/>
  <c r="C348" i="30"/>
  <c r="H273" i="30"/>
  <c r="G288" i="31"/>
  <c r="H273" i="57"/>
  <c r="C298" i="57"/>
  <c r="C348" i="57"/>
  <c r="H200" i="30"/>
  <c r="H204" i="30"/>
  <c r="C213" i="30"/>
  <c r="H193" i="30"/>
  <c r="Q30" i="49"/>
  <c r="H271" i="57"/>
  <c r="C296" i="57"/>
  <c r="C346" i="57"/>
  <c r="E293" i="21"/>
  <c r="E343" i="21"/>
  <c r="E288" i="21"/>
  <c r="E313" i="21"/>
  <c r="E363" i="21"/>
  <c r="C311" i="30"/>
  <c r="C361" i="30"/>
  <c r="H286" i="30"/>
  <c r="H206" i="30"/>
  <c r="H268" i="21"/>
  <c r="C293" i="21"/>
  <c r="H277" i="24"/>
  <c r="H284" i="57"/>
  <c r="H209" i="57"/>
  <c r="H211" i="57"/>
  <c r="H271" i="24"/>
  <c r="C296" i="24"/>
  <c r="C346" i="24"/>
  <c r="D213" i="31"/>
  <c r="R31" i="49"/>
  <c r="D268" i="31"/>
  <c r="C272" i="31"/>
  <c r="H197" i="31"/>
  <c r="G288" i="24"/>
  <c r="H206" i="24"/>
  <c r="H284" i="30"/>
  <c r="H202" i="30"/>
  <c r="H354" i="24"/>
  <c r="H304" i="24"/>
  <c r="M22" i="48"/>
  <c r="F213" i="57"/>
  <c r="T19" i="49"/>
  <c r="F268" i="57"/>
  <c r="F288" i="57"/>
  <c r="H204" i="57"/>
  <c r="C279" i="30"/>
  <c r="H279" i="30"/>
  <c r="H263" i="34"/>
  <c r="C274" i="57"/>
  <c r="H274" i="57"/>
  <c r="H270" i="21"/>
  <c r="C295" i="21"/>
  <c r="C345" i="21"/>
  <c r="H238" i="34"/>
  <c r="H199" i="31"/>
  <c r="C274" i="31"/>
  <c r="H238" i="6"/>
  <c r="H203" i="24"/>
  <c r="H205" i="24"/>
  <c r="H205" i="57"/>
  <c r="C306" i="24"/>
  <c r="C356" i="24"/>
  <c r="H281" i="24"/>
  <c r="C287" i="31"/>
  <c r="H212" i="31"/>
  <c r="C273" i="31"/>
  <c r="H198" i="31"/>
  <c r="C311" i="24"/>
  <c r="C361" i="24"/>
  <c r="H286" i="24"/>
  <c r="H238" i="16"/>
  <c r="H201" i="24"/>
  <c r="C295" i="30"/>
  <c r="C345" i="30"/>
  <c r="H270" i="30"/>
  <c r="H201" i="30"/>
  <c r="H202" i="57"/>
  <c r="C280" i="57"/>
  <c r="H280" i="57"/>
  <c r="C298" i="24"/>
  <c r="C348" i="24"/>
  <c r="H273" i="24"/>
  <c r="C286" i="31"/>
  <c r="H211" i="31"/>
  <c r="H195" i="31"/>
  <c r="C270" i="31"/>
  <c r="H238" i="15"/>
  <c r="H202" i="24"/>
  <c r="C294" i="30"/>
  <c r="C344" i="30"/>
  <c r="H269" i="30"/>
  <c r="C306" i="21"/>
  <c r="C356" i="21"/>
  <c r="H281" i="21"/>
  <c r="C278" i="57"/>
  <c r="H278" i="57"/>
  <c r="H287" i="24"/>
  <c r="C312" i="24"/>
  <c r="C362" i="24"/>
  <c r="C278" i="31"/>
  <c r="H278" i="31"/>
  <c r="H203" i="31"/>
  <c r="C282" i="31"/>
  <c r="H282" i="31"/>
  <c r="H207" i="31"/>
  <c r="C269" i="31"/>
  <c r="H194" i="31"/>
  <c r="C270" i="57"/>
  <c r="H188" i="57"/>
  <c r="H209" i="24"/>
  <c r="G213" i="24"/>
  <c r="U24" i="49"/>
  <c r="H204" i="24"/>
  <c r="C293" i="57"/>
  <c r="H196" i="30"/>
  <c r="R19" i="49"/>
  <c r="D213" i="57"/>
  <c r="D268" i="57"/>
  <c r="H198" i="57"/>
  <c r="C275" i="57"/>
  <c r="H275" i="57"/>
  <c r="G288" i="21"/>
  <c r="G213" i="31"/>
  <c r="U31" i="49"/>
  <c r="H204" i="31"/>
  <c r="C279" i="31"/>
  <c r="H196" i="31"/>
  <c r="C271" i="31"/>
  <c r="C275" i="30"/>
  <c r="H275" i="30"/>
  <c r="H278" i="24"/>
  <c r="E213" i="30"/>
  <c r="S30" i="49"/>
  <c r="H210" i="30"/>
  <c r="H199" i="30"/>
  <c r="H310" i="24"/>
  <c r="S22" i="48"/>
  <c r="H360" i="24"/>
  <c r="H263" i="12"/>
  <c r="C294" i="21"/>
  <c r="C344" i="21"/>
  <c r="H269" i="21"/>
  <c r="C276" i="30"/>
  <c r="H276" i="30"/>
  <c r="H201" i="57"/>
  <c r="H263" i="19"/>
  <c r="C271" i="30"/>
  <c r="H208" i="31"/>
  <c r="C283" i="31"/>
  <c r="C213" i="31"/>
  <c r="H193" i="31"/>
  <c r="Q31" i="49"/>
  <c r="C268" i="31"/>
  <c r="C276" i="57"/>
  <c r="C297" i="21"/>
  <c r="C347" i="21"/>
  <c r="H272" i="21"/>
  <c r="H263" i="16"/>
  <c r="H263" i="22"/>
  <c r="H238" i="22"/>
  <c r="S24" i="49"/>
  <c r="E213" i="24"/>
  <c r="E268" i="24"/>
  <c r="H197" i="24"/>
  <c r="H198" i="30"/>
  <c r="E213" i="31"/>
  <c r="S31" i="49"/>
  <c r="E268" i="31"/>
  <c r="H206" i="31"/>
  <c r="C281" i="31"/>
  <c r="H238" i="10"/>
  <c r="H238" i="24"/>
  <c r="H271" i="21"/>
  <c r="C296" i="21"/>
  <c r="C346" i="21"/>
  <c r="F213" i="24"/>
  <c r="T24" i="49"/>
  <c r="F268" i="24"/>
  <c r="H198" i="24"/>
  <c r="C268" i="30"/>
  <c r="H211" i="30"/>
  <c r="H195" i="30"/>
  <c r="H274" i="21"/>
  <c r="C280" i="30"/>
  <c r="H280" i="30"/>
  <c r="H194" i="57"/>
  <c r="H276" i="21"/>
  <c r="C301" i="21"/>
  <c r="C351" i="21"/>
  <c r="H210" i="31"/>
  <c r="C285" i="31"/>
  <c r="H285" i="31"/>
  <c r="C287" i="57"/>
  <c r="H360" i="21"/>
  <c r="H310" i="21"/>
  <c r="S18" i="48"/>
  <c r="H263" i="17"/>
  <c r="C286" i="57"/>
  <c r="H200" i="24"/>
  <c r="H211" i="24"/>
  <c r="H208" i="24"/>
  <c r="H196" i="24"/>
  <c r="H208" i="30"/>
  <c r="G268" i="30"/>
  <c r="G288" i="30"/>
  <c r="U30" i="49"/>
  <c r="G213" i="30"/>
  <c r="H212" i="30"/>
  <c r="E293" i="30"/>
  <c r="E343" i="30"/>
  <c r="E288" i="30"/>
  <c r="E313" i="30"/>
  <c r="E363" i="30"/>
  <c r="H273" i="21"/>
  <c r="C298" i="21"/>
  <c r="C348" i="21"/>
  <c r="H209" i="30"/>
  <c r="T30" i="49"/>
  <c r="F213" i="30"/>
  <c r="F268" i="30"/>
  <c r="F288" i="30"/>
  <c r="R30" i="49"/>
  <c r="D213" i="30"/>
  <c r="D268" i="30"/>
  <c r="H194" i="30"/>
  <c r="C278" i="30"/>
  <c r="H278" i="30"/>
  <c r="C281" i="57"/>
  <c r="H281" i="57"/>
  <c r="U19" i="49"/>
  <c r="G268" i="57"/>
  <c r="G288" i="57"/>
  <c r="G213" i="57"/>
  <c r="H208" i="57"/>
  <c r="H197" i="57"/>
  <c r="H200" i="31"/>
  <c r="C275" i="31"/>
  <c r="H275" i="31"/>
  <c r="T31" i="49"/>
  <c r="F213" i="31"/>
  <c r="F268" i="31"/>
  <c r="F288" i="31"/>
  <c r="F313" i="31"/>
  <c r="F363" i="31"/>
  <c r="H202" i="31"/>
  <c r="C277" i="31"/>
  <c r="H277" i="31"/>
  <c r="C277" i="30"/>
  <c r="H277" i="30"/>
  <c r="R24" i="49"/>
  <c r="D213" i="24"/>
  <c r="D268" i="24"/>
  <c r="H210" i="24"/>
  <c r="H272" i="30"/>
  <c r="H283" i="21"/>
  <c r="C308" i="21"/>
  <c r="C358" i="21"/>
  <c r="H269" i="24"/>
  <c r="C294" i="24"/>
  <c r="C344" i="24"/>
  <c r="H272" i="24"/>
  <c r="C297" i="24"/>
  <c r="C347" i="24"/>
  <c r="H207" i="57"/>
  <c r="H196" i="57"/>
  <c r="F293" i="62"/>
  <c r="F343" i="62"/>
  <c r="F313" i="62"/>
  <c r="F363" i="62" s="1"/>
  <c r="H238" i="25"/>
  <c r="H287" i="21"/>
  <c r="C312" i="21"/>
  <c r="C362" i="21"/>
  <c r="H283" i="24"/>
  <c r="C308" i="24"/>
  <c r="C358" i="24"/>
  <c r="C280" i="31"/>
  <c r="H280" i="31"/>
  <c r="H205" i="31"/>
  <c r="C279" i="57"/>
  <c r="H279" i="57"/>
  <c r="H188" i="30"/>
  <c r="H263" i="10"/>
  <c r="H263" i="15"/>
  <c r="H207" i="24"/>
  <c r="C213" i="24"/>
  <c r="H193" i="24"/>
  <c r="Q24" i="49"/>
  <c r="C281" i="30"/>
  <c r="H207" i="30"/>
  <c r="H99" i="46"/>
  <c r="C293" i="24"/>
  <c r="H285" i="57"/>
  <c r="E213" i="57"/>
  <c r="S19" i="49"/>
  <c r="E268" i="57"/>
  <c r="H210" i="57"/>
  <c r="H193" i="57"/>
  <c r="C213" i="57"/>
  <c r="Q19" i="49"/>
  <c r="H270" i="24"/>
  <c r="C295" i="24"/>
  <c r="C345" i="24"/>
  <c r="C284" i="31"/>
  <c r="H284" i="31"/>
  <c r="H209" i="31"/>
  <c r="H201" i="31"/>
  <c r="C276" i="31"/>
  <c r="C274" i="30"/>
  <c r="H188" i="24"/>
  <c r="C282" i="30"/>
  <c r="H282" i="30"/>
  <c r="H188" i="21"/>
  <c r="C276" i="24"/>
  <c r="C288" i="24"/>
  <c r="H199" i="24"/>
  <c r="H213" i="21"/>
  <c r="C311" i="21"/>
  <c r="C361" i="21"/>
  <c r="C288" i="21"/>
  <c r="H268" i="24"/>
  <c r="H310" i="30"/>
  <c r="S28" i="48"/>
  <c r="H213" i="57"/>
  <c r="C313" i="24"/>
  <c r="C363" i="24"/>
  <c r="C312" i="31"/>
  <c r="C362" i="31"/>
  <c r="H287" i="31"/>
  <c r="H346" i="57"/>
  <c r="H296" i="57"/>
  <c r="E17" i="48"/>
  <c r="D293" i="30"/>
  <c r="D343" i="30"/>
  <c r="D288" i="30"/>
  <c r="D313" i="30"/>
  <c r="D363" i="30"/>
  <c r="F288" i="24"/>
  <c r="F313" i="24"/>
  <c r="F363" i="24"/>
  <c r="F293" i="24"/>
  <c r="F343" i="24"/>
  <c r="H281" i="31"/>
  <c r="C306" i="31"/>
  <c r="C356" i="31"/>
  <c r="H297" i="21"/>
  <c r="F18" i="48"/>
  <c r="H347" i="21"/>
  <c r="H344" i="21"/>
  <c r="H294" i="21"/>
  <c r="C18" i="48"/>
  <c r="H356" i="21"/>
  <c r="H306" i="21"/>
  <c r="O18" i="48"/>
  <c r="H294" i="57"/>
  <c r="C17" i="48"/>
  <c r="H344" i="57"/>
  <c r="C312" i="57"/>
  <c r="C362" i="57"/>
  <c r="H287" i="57"/>
  <c r="C296" i="30"/>
  <c r="C346" i="30"/>
  <c r="H271" i="30"/>
  <c r="H311" i="24"/>
  <c r="T22" i="48"/>
  <c r="H361" i="24"/>
  <c r="H361" i="30"/>
  <c r="H311" i="30"/>
  <c r="T28" i="48"/>
  <c r="H348" i="30"/>
  <c r="H298" i="30"/>
  <c r="G28" i="48"/>
  <c r="H358" i="57"/>
  <c r="H308" i="57"/>
  <c r="Q17" i="48"/>
  <c r="H276" i="31"/>
  <c r="C301" i="31"/>
  <c r="C351" i="31"/>
  <c r="C293" i="30"/>
  <c r="H268" i="30"/>
  <c r="C288" i="30"/>
  <c r="E288" i="31"/>
  <c r="E313" i="31"/>
  <c r="E363" i="31"/>
  <c r="E293" i="31"/>
  <c r="E343" i="31"/>
  <c r="C301" i="57"/>
  <c r="C351" i="57"/>
  <c r="H276" i="57"/>
  <c r="H362" i="24"/>
  <c r="H312" i="24"/>
  <c r="U22" i="48"/>
  <c r="H344" i="30"/>
  <c r="H294" i="30"/>
  <c r="C28" i="48"/>
  <c r="H274" i="31"/>
  <c r="C299" i="31"/>
  <c r="C349" i="31"/>
  <c r="H213" i="30"/>
  <c r="H348" i="57"/>
  <c r="H298" i="57"/>
  <c r="G17" i="48"/>
  <c r="H360" i="57"/>
  <c r="H310" i="57"/>
  <c r="S17" i="48"/>
  <c r="H294" i="24"/>
  <c r="C22" i="48"/>
  <c r="H344" i="24"/>
  <c r="H351" i="21"/>
  <c r="H301" i="21"/>
  <c r="J18" i="48"/>
  <c r="H269" i="31"/>
  <c r="C294" i="31"/>
  <c r="C344" i="31"/>
  <c r="G322" i="21"/>
  <c r="C325" i="21"/>
  <c r="E335" i="21"/>
  <c r="D331" i="21"/>
  <c r="G336" i="21"/>
  <c r="G328" i="21"/>
  <c r="G333" i="21"/>
  <c r="D328" i="21"/>
  <c r="G327" i="21"/>
  <c r="H332" i="21"/>
  <c r="D318" i="21"/>
  <c r="F322" i="21"/>
  <c r="C327" i="21"/>
  <c r="F333" i="21"/>
  <c r="D329" i="21"/>
  <c r="E330" i="21"/>
  <c r="C328" i="21"/>
  <c r="E321" i="21"/>
  <c r="C331" i="21"/>
  <c r="C324" i="21"/>
  <c r="E338" i="21"/>
  <c r="C334" i="21"/>
  <c r="D338" i="21"/>
  <c r="E327" i="21"/>
  <c r="D335" i="21"/>
  <c r="H324" i="21"/>
  <c r="C322" i="21"/>
  <c r="F324" i="21"/>
  <c r="E326" i="21"/>
  <c r="E324" i="21"/>
  <c r="C318" i="21"/>
  <c r="E323" i="21"/>
  <c r="G319" i="21"/>
  <c r="F326" i="21"/>
  <c r="F319" i="21"/>
  <c r="G326" i="21"/>
  <c r="D332" i="21"/>
  <c r="E320" i="21"/>
  <c r="F328" i="21"/>
  <c r="D334" i="21"/>
  <c r="D336" i="21"/>
  <c r="F331" i="21"/>
  <c r="D322" i="21"/>
  <c r="E332" i="21"/>
  <c r="F336" i="21"/>
  <c r="G330" i="21"/>
  <c r="C330" i="21"/>
  <c r="D333" i="21"/>
  <c r="F329" i="21"/>
  <c r="E331" i="21"/>
  <c r="D337" i="21"/>
  <c r="G329" i="21"/>
  <c r="F330" i="21"/>
  <c r="D327" i="21"/>
  <c r="F335" i="21"/>
  <c r="E325" i="21"/>
  <c r="C337" i="21"/>
  <c r="G335" i="21"/>
  <c r="E333" i="21"/>
  <c r="E334" i="21"/>
  <c r="C335" i="21"/>
  <c r="E318" i="21"/>
  <c r="E319" i="21"/>
  <c r="D324" i="21"/>
  <c r="E328" i="21"/>
  <c r="F334" i="21"/>
  <c r="F323" i="21"/>
  <c r="H327" i="21"/>
  <c r="H330" i="21"/>
  <c r="C336" i="21"/>
  <c r="C323" i="21"/>
  <c r="C333" i="21"/>
  <c r="G323" i="21"/>
  <c r="E336" i="21"/>
  <c r="D326" i="21"/>
  <c r="F320" i="21"/>
  <c r="C320" i="21"/>
  <c r="H335" i="21"/>
  <c r="F325" i="21"/>
  <c r="D321" i="21"/>
  <c r="E337" i="21"/>
  <c r="C343" i="21"/>
  <c r="C319" i="21"/>
  <c r="G338" i="21"/>
  <c r="H334" i="21"/>
  <c r="E322" i="21"/>
  <c r="D319" i="21"/>
  <c r="C329" i="21"/>
  <c r="H325" i="21"/>
  <c r="H328" i="21"/>
  <c r="G320" i="21"/>
  <c r="C326" i="21"/>
  <c r="H331" i="21"/>
  <c r="D323" i="21"/>
  <c r="D320" i="21"/>
  <c r="F318" i="21"/>
  <c r="C332" i="21"/>
  <c r="H329" i="21"/>
  <c r="E329" i="21"/>
  <c r="F321" i="21"/>
  <c r="F338" i="21"/>
  <c r="F332" i="21"/>
  <c r="G334" i="21"/>
  <c r="G337" i="21"/>
  <c r="D325" i="21"/>
  <c r="F337" i="21"/>
  <c r="G325" i="21"/>
  <c r="C321" i="21"/>
  <c r="G321" i="21"/>
  <c r="G324" i="21"/>
  <c r="G318" i="21"/>
  <c r="G331" i="21"/>
  <c r="D330" i="21"/>
  <c r="F327" i="21"/>
  <c r="G332" i="21"/>
  <c r="H312" i="30"/>
  <c r="U28" i="48"/>
  <c r="H362" i="30"/>
  <c r="C306" i="30"/>
  <c r="C356" i="30"/>
  <c r="H281" i="30"/>
  <c r="H298" i="21"/>
  <c r="G18" i="48"/>
  <c r="H348" i="21"/>
  <c r="H270" i="31"/>
  <c r="C295" i="31"/>
  <c r="C345" i="31"/>
  <c r="H343" i="21"/>
  <c r="H293" i="21"/>
  <c r="B18" i="48"/>
  <c r="H358" i="24"/>
  <c r="H308" i="24"/>
  <c r="Q22" i="48"/>
  <c r="H362" i="21"/>
  <c r="H312" i="21"/>
  <c r="U18" i="48"/>
  <c r="H297" i="24"/>
  <c r="F22" i="48"/>
  <c r="H347" i="24"/>
  <c r="C293" i="31"/>
  <c r="C288" i="31"/>
  <c r="H268" i="31"/>
  <c r="H271" i="31"/>
  <c r="C296" i="31"/>
  <c r="C346" i="31"/>
  <c r="D288" i="57"/>
  <c r="D313" i="57"/>
  <c r="D363" i="57"/>
  <c r="D293" i="57"/>
  <c r="D343" i="57"/>
  <c r="C288" i="57"/>
  <c r="H295" i="30"/>
  <c r="D28" i="48"/>
  <c r="H345" i="30"/>
  <c r="H288" i="21"/>
  <c r="C313" i="21"/>
  <c r="C363" i="21"/>
  <c r="H358" i="21"/>
  <c r="H308" i="21"/>
  <c r="Q18" i="48"/>
  <c r="E327" i="57"/>
  <c r="E333" i="57"/>
  <c r="G333" i="57"/>
  <c r="D320" i="57"/>
  <c r="C326" i="57"/>
  <c r="C343" i="57"/>
  <c r="G318" i="57"/>
  <c r="E319" i="57"/>
  <c r="D319" i="57"/>
  <c r="F338" i="57"/>
  <c r="E330" i="57"/>
  <c r="G330" i="57"/>
  <c r="C337" i="57"/>
  <c r="E323" i="57"/>
  <c r="G332" i="57"/>
  <c r="C319" i="57"/>
  <c r="E336" i="57"/>
  <c r="G336" i="57"/>
  <c r="F335" i="57"/>
  <c r="G327" i="57"/>
  <c r="H324" i="57"/>
  <c r="E334" i="57"/>
  <c r="C327" i="57"/>
  <c r="E335" i="57"/>
  <c r="G335" i="57"/>
  <c r="C333" i="57"/>
  <c r="G328" i="57"/>
  <c r="E329" i="57"/>
  <c r="F326" i="57"/>
  <c r="D334" i="57"/>
  <c r="E331" i="57"/>
  <c r="D325" i="57"/>
  <c r="D330" i="57"/>
  <c r="D326" i="57"/>
  <c r="H325" i="57"/>
  <c r="D323" i="57"/>
  <c r="D331" i="57"/>
  <c r="C328" i="57"/>
  <c r="F322" i="57"/>
  <c r="G320" i="57"/>
  <c r="G322" i="57"/>
  <c r="C323" i="57"/>
  <c r="C331" i="57"/>
  <c r="F328" i="57"/>
  <c r="E325" i="57"/>
  <c r="D333" i="57"/>
  <c r="G338" i="57"/>
  <c r="H321" i="57"/>
  <c r="D336" i="57"/>
  <c r="C335" i="57"/>
  <c r="H329" i="57"/>
  <c r="F318" i="57"/>
  <c r="F331" i="57"/>
  <c r="C332" i="57"/>
  <c r="F332" i="57"/>
  <c r="G325" i="57"/>
  <c r="E320" i="57"/>
  <c r="E322" i="57"/>
  <c r="G319" i="57"/>
  <c r="D321" i="57"/>
  <c r="C325" i="57"/>
  <c r="H328" i="57"/>
  <c r="H322" i="57"/>
  <c r="F330" i="57"/>
  <c r="H330" i="57"/>
  <c r="G329" i="57"/>
  <c r="G323" i="57"/>
  <c r="H334" i="57"/>
  <c r="G326" i="57"/>
  <c r="D327" i="57"/>
  <c r="F337" i="57"/>
  <c r="C329" i="57"/>
  <c r="D332" i="57"/>
  <c r="F324" i="57"/>
  <c r="G324" i="57"/>
  <c r="F334" i="57"/>
  <c r="F325" i="57"/>
  <c r="D324" i="57"/>
  <c r="F321" i="57"/>
  <c r="D335" i="57"/>
  <c r="E332" i="57"/>
  <c r="G331" i="57"/>
  <c r="F319" i="57"/>
  <c r="E328" i="57"/>
  <c r="D337" i="57"/>
  <c r="E337" i="57"/>
  <c r="C330" i="57"/>
  <c r="E321" i="57"/>
  <c r="G334" i="57"/>
  <c r="D329" i="57"/>
  <c r="C322" i="57"/>
  <c r="F336" i="57"/>
  <c r="E324" i="57"/>
  <c r="H332" i="57"/>
  <c r="H327" i="57"/>
  <c r="C318" i="57"/>
  <c r="F320" i="57"/>
  <c r="C334" i="57"/>
  <c r="G321" i="57"/>
  <c r="E326" i="57"/>
  <c r="C321" i="57"/>
  <c r="C324" i="57"/>
  <c r="G337" i="57"/>
  <c r="F323" i="57"/>
  <c r="D328" i="57"/>
  <c r="F329" i="57"/>
  <c r="D322" i="57"/>
  <c r="F327" i="57"/>
  <c r="F333" i="57"/>
  <c r="C295" i="57"/>
  <c r="C345" i="57"/>
  <c r="H270" i="57"/>
  <c r="H352" i="24"/>
  <c r="H302" i="24"/>
  <c r="K22" i="48"/>
  <c r="H308" i="30"/>
  <c r="Q28" i="48"/>
  <c r="H358" i="30"/>
  <c r="H345" i="24"/>
  <c r="H295" i="24"/>
  <c r="D22" i="48"/>
  <c r="H343" i="24"/>
  <c r="H293" i="24"/>
  <c r="B22" i="48"/>
  <c r="H356" i="57"/>
  <c r="H306" i="57"/>
  <c r="O17" i="48"/>
  <c r="H346" i="21"/>
  <c r="H296" i="21"/>
  <c r="E18" i="48"/>
  <c r="C304" i="31"/>
  <c r="C354" i="31"/>
  <c r="H279" i="31"/>
  <c r="H268" i="57"/>
  <c r="H286" i="31"/>
  <c r="C311" i="31"/>
  <c r="C361" i="31"/>
  <c r="H296" i="24"/>
  <c r="E22" i="48"/>
  <c r="H346" i="24"/>
  <c r="F334" i="24"/>
  <c r="F333" i="24"/>
  <c r="E335" i="24"/>
  <c r="F328" i="24"/>
  <c r="G320" i="24"/>
  <c r="F318" i="24"/>
  <c r="E321" i="24"/>
  <c r="H329" i="24"/>
  <c r="C318" i="24"/>
  <c r="E327" i="24"/>
  <c r="F335" i="24"/>
  <c r="C325" i="24"/>
  <c r="E330" i="24"/>
  <c r="H324" i="24"/>
  <c r="F337" i="24"/>
  <c r="C329" i="24"/>
  <c r="G319" i="24"/>
  <c r="G325" i="24"/>
  <c r="D336" i="24"/>
  <c r="D322" i="24"/>
  <c r="E326" i="24"/>
  <c r="F322" i="24"/>
  <c r="F324" i="24"/>
  <c r="D329" i="24"/>
  <c r="E334" i="24"/>
  <c r="C324" i="24"/>
  <c r="C322" i="24"/>
  <c r="C320" i="24"/>
  <c r="C333" i="24"/>
  <c r="D337" i="24"/>
  <c r="F319" i="24"/>
  <c r="D330" i="24"/>
  <c r="G335" i="24"/>
  <c r="F325" i="24"/>
  <c r="C330" i="24"/>
  <c r="E323" i="24"/>
  <c r="F338" i="24"/>
  <c r="H335" i="24"/>
  <c r="H332" i="24"/>
  <c r="G327" i="24"/>
  <c r="E333" i="24"/>
  <c r="G318" i="24"/>
  <c r="C319" i="24"/>
  <c r="D327" i="24"/>
  <c r="C327" i="24"/>
  <c r="D325" i="24"/>
  <c r="C334" i="24"/>
  <c r="G331" i="24"/>
  <c r="D331" i="24"/>
  <c r="H333" i="24"/>
  <c r="C331" i="24"/>
  <c r="F321" i="24"/>
  <c r="E331" i="24"/>
  <c r="G333" i="24"/>
  <c r="G334" i="24"/>
  <c r="E328" i="24"/>
  <c r="E325" i="24"/>
  <c r="G337" i="24"/>
  <c r="E337" i="24"/>
  <c r="D333" i="24"/>
  <c r="G328" i="24"/>
  <c r="C323" i="24"/>
  <c r="G330" i="24"/>
  <c r="F336" i="24"/>
  <c r="H334" i="24"/>
  <c r="G338" i="24"/>
  <c r="E322" i="24"/>
  <c r="C335" i="24"/>
  <c r="G329" i="24"/>
  <c r="C336" i="24"/>
  <c r="E319" i="24"/>
  <c r="F323" i="24"/>
  <c r="E329" i="24"/>
  <c r="F327" i="24"/>
  <c r="G321" i="24"/>
  <c r="G336" i="24"/>
  <c r="C343" i="24"/>
  <c r="E332" i="24"/>
  <c r="E336" i="24"/>
  <c r="D335" i="24"/>
  <c r="D328" i="24"/>
  <c r="E320" i="24"/>
  <c r="C338" i="24"/>
  <c r="D320" i="24"/>
  <c r="F330" i="24"/>
  <c r="G324" i="24"/>
  <c r="F320" i="24"/>
  <c r="F331" i="24"/>
  <c r="C321" i="24"/>
  <c r="H325" i="24"/>
  <c r="H336" i="24"/>
  <c r="D326" i="24"/>
  <c r="D324" i="24"/>
  <c r="H328" i="24"/>
  <c r="G322" i="24"/>
  <c r="D319" i="24"/>
  <c r="D332" i="24"/>
  <c r="D334" i="24"/>
  <c r="F329" i="24"/>
  <c r="D321" i="24"/>
  <c r="C332" i="24"/>
  <c r="E324" i="24"/>
  <c r="D323" i="24"/>
  <c r="H330" i="24"/>
  <c r="G323" i="24"/>
  <c r="G326" i="24"/>
  <c r="G332" i="24"/>
  <c r="C328" i="24"/>
  <c r="C337" i="24"/>
  <c r="F332" i="24"/>
  <c r="F326" i="24"/>
  <c r="H361" i="21"/>
  <c r="H311" i="21"/>
  <c r="T18" i="48"/>
  <c r="H286" i="57"/>
  <c r="C311" i="57"/>
  <c r="C361" i="57"/>
  <c r="H213" i="31"/>
  <c r="H348" i="24"/>
  <c r="H298" i="24"/>
  <c r="G22" i="48"/>
  <c r="E293" i="57"/>
  <c r="E343" i="57"/>
  <c r="E288" i="57"/>
  <c r="E313" i="57"/>
  <c r="E363" i="57"/>
  <c r="C301" i="24"/>
  <c r="C351" i="24"/>
  <c r="H276" i="24"/>
  <c r="C299" i="30"/>
  <c r="C349" i="30"/>
  <c r="H274" i="30"/>
  <c r="H213" i="24"/>
  <c r="D293" i="24"/>
  <c r="D343" i="24"/>
  <c r="D288" i="24"/>
  <c r="D313" i="24"/>
  <c r="D363" i="24"/>
  <c r="H360" i="31"/>
  <c r="H310" i="31"/>
  <c r="S29" i="48"/>
  <c r="H283" i="31"/>
  <c r="C308" i="31"/>
  <c r="C358" i="31"/>
  <c r="H273" i="31"/>
  <c r="C298" i="31"/>
  <c r="C348" i="31"/>
  <c r="H356" i="24"/>
  <c r="H306" i="24"/>
  <c r="O22" i="48"/>
  <c r="C297" i="31"/>
  <c r="C347" i="31"/>
  <c r="H272" i="31"/>
  <c r="E288" i="24"/>
  <c r="E313" i="24"/>
  <c r="E363" i="24"/>
  <c r="E293" i="24"/>
  <c r="E343" i="24"/>
  <c r="H345" i="21"/>
  <c r="H295" i="21"/>
  <c r="D18" i="48"/>
  <c r="D288" i="31"/>
  <c r="D313" i="31"/>
  <c r="D363" i="31"/>
  <c r="D293" i="31"/>
  <c r="D343" i="31"/>
  <c r="H335" i="57"/>
  <c r="H323" i="24"/>
  <c r="H320" i="24"/>
  <c r="H322" i="24"/>
  <c r="H319" i="21"/>
  <c r="H322" i="21"/>
  <c r="H326" i="21"/>
  <c r="H333" i="57"/>
  <c r="H321" i="24"/>
  <c r="H323" i="57"/>
  <c r="D318" i="57"/>
  <c r="C326" i="24"/>
  <c r="D338" i="24"/>
  <c r="H319" i="24"/>
  <c r="H327" i="24"/>
  <c r="C338" i="21"/>
  <c r="H318" i="21"/>
  <c r="H336" i="21"/>
  <c r="H319" i="57"/>
  <c r="H331" i="57"/>
  <c r="E318" i="57"/>
  <c r="H343" i="57"/>
  <c r="H293" i="57"/>
  <c r="H296" i="31"/>
  <c r="E29" i="48"/>
  <c r="H346" i="31"/>
  <c r="H333" i="21"/>
  <c r="H323" i="21"/>
  <c r="H349" i="31"/>
  <c r="H299" i="31"/>
  <c r="H29" i="48"/>
  <c r="H351" i="57"/>
  <c r="H301" i="57"/>
  <c r="H362" i="57"/>
  <c r="H312" i="57"/>
  <c r="H349" i="30"/>
  <c r="H299" i="30"/>
  <c r="H28" i="48"/>
  <c r="F325" i="31"/>
  <c r="F336" i="31"/>
  <c r="G327" i="31"/>
  <c r="G337" i="31"/>
  <c r="D334" i="31"/>
  <c r="G331" i="31"/>
  <c r="G322" i="31"/>
  <c r="C330" i="31"/>
  <c r="E318" i="31"/>
  <c r="F332" i="31"/>
  <c r="G338" i="31"/>
  <c r="G330" i="31"/>
  <c r="H330" i="31"/>
  <c r="E334" i="31"/>
  <c r="C325" i="31"/>
  <c r="E322" i="31"/>
  <c r="H334" i="31"/>
  <c r="E333" i="31"/>
  <c r="F321" i="31"/>
  <c r="F318" i="31"/>
  <c r="G333" i="31"/>
  <c r="D323" i="31"/>
  <c r="D329" i="31"/>
  <c r="C335" i="31"/>
  <c r="H332" i="31"/>
  <c r="H325" i="31"/>
  <c r="G321" i="31"/>
  <c r="G335" i="31"/>
  <c r="C327" i="31"/>
  <c r="E335" i="31"/>
  <c r="C320" i="31"/>
  <c r="D335" i="31"/>
  <c r="E321" i="31"/>
  <c r="E326" i="31"/>
  <c r="E319" i="31"/>
  <c r="C332" i="31"/>
  <c r="D320" i="31"/>
  <c r="E338" i="31"/>
  <c r="C326" i="31"/>
  <c r="C333" i="31"/>
  <c r="C321" i="31"/>
  <c r="C318" i="31"/>
  <c r="F322" i="31"/>
  <c r="F319" i="31"/>
  <c r="G319" i="31"/>
  <c r="C334" i="31"/>
  <c r="D325" i="31"/>
  <c r="H335" i="31"/>
  <c r="D324" i="31"/>
  <c r="C343" i="31"/>
  <c r="D327" i="31"/>
  <c r="G326" i="31"/>
  <c r="H328" i="31"/>
  <c r="G325" i="31"/>
  <c r="C324" i="31"/>
  <c r="C329" i="31"/>
  <c r="E331" i="31"/>
  <c r="F337" i="31"/>
  <c r="E336" i="31"/>
  <c r="D332" i="31"/>
  <c r="D328" i="31"/>
  <c r="F333" i="31"/>
  <c r="H327" i="31"/>
  <c r="D326" i="31"/>
  <c r="C337" i="31"/>
  <c r="E324" i="31"/>
  <c r="G328" i="31"/>
  <c r="F324" i="31"/>
  <c r="F329" i="31"/>
  <c r="D338" i="31"/>
  <c r="D333" i="31"/>
  <c r="E337" i="31"/>
  <c r="G332" i="31"/>
  <c r="E320" i="31"/>
  <c r="C319" i="31"/>
  <c r="D318" i="31"/>
  <c r="F338" i="31"/>
  <c r="E330" i="31"/>
  <c r="C322" i="31"/>
  <c r="F331" i="31"/>
  <c r="C336" i="31"/>
  <c r="D321" i="31"/>
  <c r="D336" i="31"/>
  <c r="F320" i="31"/>
  <c r="D331" i="31"/>
  <c r="F335" i="31"/>
  <c r="G334" i="31"/>
  <c r="F328" i="31"/>
  <c r="C328" i="31"/>
  <c r="E327" i="31"/>
  <c r="F327" i="31"/>
  <c r="D319" i="31"/>
  <c r="F330" i="31"/>
  <c r="E332" i="31"/>
  <c r="D322" i="31"/>
  <c r="F334" i="31"/>
  <c r="E323" i="31"/>
  <c r="D337" i="31"/>
  <c r="E328" i="31"/>
  <c r="G329" i="31"/>
  <c r="C323" i="31"/>
  <c r="E329" i="31"/>
  <c r="G336" i="31"/>
  <c r="E325" i="31"/>
  <c r="F323" i="31"/>
  <c r="G318" i="31"/>
  <c r="G324" i="31"/>
  <c r="C331" i="31"/>
  <c r="D330" i="31"/>
  <c r="F326" i="31"/>
  <c r="G323" i="31"/>
  <c r="G320" i="31"/>
  <c r="H337" i="24"/>
  <c r="E338" i="57"/>
  <c r="H356" i="30"/>
  <c r="H306" i="30"/>
  <c r="O28" i="48"/>
  <c r="H311" i="57"/>
  <c r="H361" i="57"/>
  <c r="H295" i="31"/>
  <c r="D29" i="48"/>
  <c r="H345" i="31"/>
  <c r="H288" i="30"/>
  <c r="C313" i="30"/>
  <c r="C363" i="30"/>
  <c r="H321" i="21"/>
  <c r="H343" i="30"/>
  <c r="H293" i="30"/>
  <c r="B28" i="48"/>
  <c r="H312" i="31"/>
  <c r="U29" i="48"/>
  <c r="H362" i="31"/>
  <c r="D338" i="57"/>
  <c r="E338" i="24"/>
  <c r="E318" i="24"/>
  <c r="H354" i="31"/>
  <c r="H304" i="31"/>
  <c r="M29" i="48"/>
  <c r="C336" i="57"/>
  <c r="H337" i="21"/>
  <c r="F318" i="30"/>
  <c r="G329" i="30"/>
  <c r="H332" i="30"/>
  <c r="E322" i="30"/>
  <c r="G336" i="30"/>
  <c r="E321" i="30"/>
  <c r="D333" i="30"/>
  <c r="G328" i="30"/>
  <c r="E333" i="30"/>
  <c r="F322" i="30"/>
  <c r="D334" i="30"/>
  <c r="G326" i="30"/>
  <c r="C318" i="30"/>
  <c r="F336" i="30"/>
  <c r="F333" i="30"/>
  <c r="E337" i="30"/>
  <c r="G318" i="30"/>
  <c r="G334" i="30"/>
  <c r="F334" i="30"/>
  <c r="F331" i="30"/>
  <c r="C332" i="30"/>
  <c r="G335" i="30"/>
  <c r="G319" i="30"/>
  <c r="G321" i="30"/>
  <c r="D328" i="30"/>
  <c r="F327" i="30"/>
  <c r="F338" i="30"/>
  <c r="H325" i="30"/>
  <c r="D337" i="30"/>
  <c r="C343" i="30"/>
  <c r="D331" i="30"/>
  <c r="E320" i="30"/>
  <c r="C325" i="30"/>
  <c r="E330" i="30"/>
  <c r="G327" i="30"/>
  <c r="D325" i="30"/>
  <c r="D322" i="30"/>
  <c r="E324" i="30"/>
  <c r="F337" i="30"/>
  <c r="G337" i="30"/>
  <c r="F329" i="30"/>
  <c r="E327" i="30"/>
  <c r="E332" i="30"/>
  <c r="G325" i="30"/>
  <c r="D330" i="30"/>
  <c r="E329" i="30"/>
  <c r="C334" i="30"/>
  <c r="G333" i="30"/>
  <c r="G330" i="30"/>
  <c r="D327" i="30"/>
  <c r="D323" i="30"/>
  <c r="F325" i="30"/>
  <c r="E319" i="30"/>
  <c r="F319" i="30"/>
  <c r="F332" i="30"/>
  <c r="D338" i="30"/>
  <c r="F335" i="30"/>
  <c r="E325" i="30"/>
  <c r="E326" i="30"/>
  <c r="E334" i="30"/>
  <c r="C328" i="30"/>
  <c r="F328" i="30"/>
  <c r="F320" i="30"/>
  <c r="G338" i="30"/>
  <c r="H334" i="30"/>
  <c r="C327" i="30"/>
  <c r="D324" i="30"/>
  <c r="G320" i="30"/>
  <c r="G323" i="30"/>
  <c r="C323" i="30"/>
  <c r="F321" i="30"/>
  <c r="H330" i="30"/>
  <c r="G331" i="30"/>
  <c r="C336" i="30"/>
  <c r="E318" i="30"/>
  <c r="D321" i="30"/>
  <c r="D320" i="30"/>
  <c r="E331" i="30"/>
  <c r="D336" i="30"/>
  <c r="H328" i="30"/>
  <c r="D332" i="30"/>
  <c r="C330" i="30"/>
  <c r="D318" i="30"/>
  <c r="H319" i="30"/>
  <c r="H323" i="30"/>
  <c r="C322" i="30"/>
  <c r="D319" i="30"/>
  <c r="G332" i="30"/>
  <c r="F324" i="30"/>
  <c r="C337" i="30"/>
  <c r="E335" i="30"/>
  <c r="H329" i="30"/>
  <c r="F323" i="30"/>
  <c r="E323" i="30"/>
  <c r="E338" i="30"/>
  <c r="F330" i="30"/>
  <c r="D329" i="30"/>
  <c r="C333" i="30"/>
  <c r="H322" i="30"/>
  <c r="C335" i="30"/>
  <c r="H327" i="30"/>
  <c r="H336" i="30"/>
  <c r="D335" i="30"/>
  <c r="C326" i="30"/>
  <c r="G322" i="30"/>
  <c r="H335" i="30"/>
  <c r="F326" i="30"/>
  <c r="G324" i="30"/>
  <c r="D326" i="30"/>
  <c r="H337" i="30"/>
  <c r="E328" i="30"/>
  <c r="E336" i="30"/>
  <c r="C329" i="30"/>
  <c r="H333" i="30"/>
  <c r="C320" i="30"/>
  <c r="H326" i="30"/>
  <c r="C324" i="30"/>
  <c r="H320" i="30"/>
  <c r="C319" i="30"/>
  <c r="C321" i="30"/>
  <c r="C331" i="30"/>
  <c r="D318" i="24"/>
  <c r="H331" i="24"/>
  <c r="H346" i="30"/>
  <c r="H296" i="30"/>
  <c r="E28" i="48"/>
  <c r="H297" i="31"/>
  <c r="F29" i="48"/>
  <c r="H347" i="31"/>
  <c r="H348" i="31"/>
  <c r="H298" i="31"/>
  <c r="G29" i="48"/>
  <c r="H361" i="31"/>
  <c r="H311" i="31"/>
  <c r="T29" i="48"/>
  <c r="H288" i="57"/>
  <c r="C313" i="57"/>
  <c r="H320" i="21"/>
  <c r="H294" i="31"/>
  <c r="C29" i="48"/>
  <c r="H344" i="31"/>
  <c r="H351" i="24"/>
  <c r="H301" i="24"/>
  <c r="H295" i="57"/>
  <c r="H345" i="57"/>
  <c r="C18" i="47"/>
  <c r="C15" i="56"/>
  <c r="H363" i="21"/>
  <c r="D18" i="47"/>
  <c r="H313" i="21"/>
  <c r="H293" i="31"/>
  <c r="B29" i="48"/>
  <c r="H343" i="31"/>
  <c r="H351" i="31"/>
  <c r="H301" i="31"/>
  <c r="J29" i="48"/>
  <c r="H358" i="31"/>
  <c r="H308" i="31"/>
  <c r="Q29" i="48"/>
  <c r="H318" i="24"/>
  <c r="C320" i="57"/>
  <c r="C313" i="31"/>
  <c r="C363" i="31"/>
  <c r="H288" i="31"/>
  <c r="H356" i="31"/>
  <c r="H306" i="31"/>
  <c r="O29" i="48"/>
  <c r="H288" i="24"/>
  <c r="H324" i="30"/>
  <c r="H318" i="30"/>
  <c r="H324" i="31"/>
  <c r="H321" i="31"/>
  <c r="H331" i="30"/>
  <c r="C338" i="30"/>
  <c r="C22" i="47"/>
  <c r="C19" i="56"/>
  <c r="H363" i="24"/>
  <c r="D22" i="47"/>
  <c r="H313" i="24"/>
  <c r="C338" i="31"/>
  <c r="V18" i="48"/>
  <c r="H338" i="21"/>
  <c r="B18" i="47"/>
  <c r="H336" i="31"/>
  <c r="H319" i="31"/>
  <c r="J17" i="48"/>
  <c r="H326" i="57"/>
  <c r="H321" i="30"/>
  <c r="H331" i="31"/>
  <c r="H337" i="31"/>
  <c r="J22" i="48"/>
  <c r="H326" i="24"/>
  <c r="H323" i="31"/>
  <c r="D17" i="48"/>
  <c r="H320" i="57"/>
  <c r="H326" i="31"/>
  <c r="B17" i="48"/>
  <c r="H318" i="57"/>
  <c r="C29" i="47"/>
  <c r="C26" i="56"/>
  <c r="H363" i="31"/>
  <c r="D29" i="47"/>
  <c r="H313" i="31"/>
  <c r="C363" i="57"/>
  <c r="C338" i="57"/>
  <c r="H329" i="31"/>
  <c r="H322" i="31"/>
  <c r="C17" i="47"/>
  <c r="C14" i="56"/>
  <c r="H363" i="57"/>
  <c r="D17" i="47"/>
  <c r="H313" i="57"/>
  <c r="H318" i="31"/>
  <c r="H320" i="31"/>
  <c r="C25" i="56"/>
  <c r="C28" i="47"/>
  <c r="H363" i="30"/>
  <c r="D28" i="47"/>
  <c r="H313" i="30"/>
  <c r="T17" i="48"/>
  <c r="H336" i="57"/>
  <c r="H333" i="31"/>
  <c r="U17" i="48"/>
  <c r="H337" i="57"/>
  <c r="B28" i="47"/>
  <c r="B29" i="47"/>
  <c r="B17" i="47"/>
  <c r="V17" i="48"/>
  <c r="H338" i="57"/>
  <c r="V29" i="48"/>
  <c r="H338" i="31"/>
  <c r="B22" i="47"/>
  <c r="V28" i="48"/>
  <c r="H338" i="30"/>
  <c r="V22" i="48"/>
  <c r="H338" i="24"/>
  <c r="C173" i="27" l="1"/>
  <c r="H173" i="27" s="1"/>
  <c r="E173" i="27"/>
  <c r="G173" i="27"/>
  <c r="D173" i="27"/>
  <c r="F173" i="27"/>
  <c r="H111" i="27"/>
  <c r="H138" i="27" s="1"/>
  <c r="G169" i="27"/>
  <c r="F169" i="27"/>
  <c r="C169" i="27"/>
  <c r="E169" i="27"/>
  <c r="D169" i="27"/>
  <c r="F171" i="27"/>
  <c r="G171" i="27"/>
  <c r="C171" i="27"/>
  <c r="H171" i="27" s="1"/>
  <c r="D171" i="27"/>
  <c r="E171" i="27"/>
  <c r="F182" i="27"/>
  <c r="E182" i="27"/>
  <c r="G182" i="27"/>
  <c r="C182" i="27"/>
  <c r="H182" i="27" s="1"/>
  <c r="D182" i="27"/>
  <c r="H185" i="27"/>
  <c r="I163" i="27"/>
  <c r="C187" i="27"/>
  <c r="D187" i="27"/>
  <c r="E187" i="27"/>
  <c r="D176" i="27"/>
  <c r="E176" i="27"/>
  <c r="F176" i="27"/>
  <c r="C176" i="27"/>
  <c r="G176" i="27"/>
  <c r="H134" i="27"/>
  <c r="F136" i="27"/>
  <c r="H181" i="27"/>
  <c r="H172" i="27"/>
  <c r="C175" i="27"/>
  <c r="E175" i="27"/>
  <c r="D175" i="27"/>
  <c r="F175" i="27"/>
  <c r="G175" i="27"/>
  <c r="G136" i="27"/>
  <c r="C170" i="27"/>
  <c r="D170" i="27"/>
  <c r="F170" i="27"/>
  <c r="E170" i="27"/>
  <c r="G170" i="27"/>
  <c r="D179" i="27"/>
  <c r="E179" i="27"/>
  <c r="H179" i="27" s="1"/>
  <c r="F179" i="27"/>
  <c r="G179" i="27"/>
  <c r="C174" i="27"/>
  <c r="E174" i="27"/>
  <c r="F174" i="27"/>
  <c r="D174" i="27"/>
  <c r="H132" i="27"/>
  <c r="C136" i="27"/>
  <c r="H136" i="27" s="1"/>
  <c r="H116" i="27"/>
  <c r="J27" i="49"/>
  <c r="O27" i="49" s="1"/>
  <c r="D183" i="27"/>
  <c r="F183" i="27"/>
  <c r="G183" i="27"/>
  <c r="D178" i="27"/>
  <c r="E178" i="27"/>
  <c r="G178" i="27"/>
  <c r="F178" i="27"/>
  <c r="C178" i="27"/>
  <c r="H178" i="27" s="1"/>
  <c r="E176" i="33"/>
  <c r="H106" i="33"/>
  <c r="I146" i="33"/>
  <c r="I151" i="33"/>
  <c r="G187" i="9"/>
  <c r="E187" i="9"/>
  <c r="C187" i="9"/>
  <c r="D187" i="9"/>
  <c r="D171" i="9"/>
  <c r="E171" i="9"/>
  <c r="F171" i="9"/>
  <c r="G171" i="9"/>
  <c r="C171" i="9"/>
  <c r="H117" i="9"/>
  <c r="F136" i="9"/>
  <c r="M8" i="49"/>
  <c r="H124" i="9"/>
  <c r="H121" i="9"/>
  <c r="C136" i="9"/>
  <c r="H116" i="9"/>
  <c r="J8" i="49"/>
  <c r="H125" i="9"/>
  <c r="H123" i="9"/>
  <c r="H129" i="9"/>
  <c r="H128" i="9"/>
  <c r="H133" i="9"/>
  <c r="D136" i="9"/>
  <c r="H127" i="9"/>
  <c r="F178" i="9"/>
  <c r="C178" i="9"/>
  <c r="D178" i="9"/>
  <c r="G178" i="9"/>
  <c r="E178" i="9"/>
  <c r="E184" i="9"/>
  <c r="C184" i="9"/>
  <c r="H184" i="9" s="1"/>
  <c r="F184" i="9"/>
  <c r="D184" i="9"/>
  <c r="G184" i="9"/>
  <c r="G136" i="9"/>
  <c r="H131" i="9"/>
  <c r="E136" i="9"/>
  <c r="L8" i="49"/>
  <c r="H120" i="9"/>
  <c r="H163" i="9"/>
  <c r="J297" i="9"/>
  <c r="I153" i="9"/>
  <c r="K153" i="9" s="1"/>
  <c r="K143" i="9"/>
  <c r="F174" i="9"/>
  <c r="D174" i="9"/>
  <c r="C174" i="9"/>
  <c r="E174" i="9"/>
  <c r="C163" i="9"/>
  <c r="D86" i="44"/>
  <c r="D110" i="44" s="1"/>
  <c r="H110" i="41"/>
  <c r="D111" i="41"/>
  <c r="C70" i="44"/>
  <c r="H108" i="41"/>
  <c r="H106" i="41"/>
  <c r="H104" i="41"/>
  <c r="H100" i="41"/>
  <c r="H92" i="41"/>
  <c r="I162" i="41"/>
  <c r="I157" i="41"/>
  <c r="I156" i="41"/>
  <c r="I151" i="41"/>
  <c r="I149" i="41"/>
  <c r="I145" i="41"/>
  <c r="I143" i="41"/>
  <c r="I161" i="41"/>
  <c r="H102" i="41"/>
  <c r="H98" i="41"/>
  <c r="I150" i="41"/>
  <c r="F111" i="41"/>
  <c r="E111" i="41"/>
  <c r="H111" i="41" s="1"/>
  <c r="H138" i="41" s="1"/>
  <c r="H107" i="41"/>
  <c r="G111" i="41"/>
  <c r="H91" i="41"/>
  <c r="H99" i="41"/>
  <c r="H109" i="41"/>
  <c r="H96" i="41"/>
  <c r="H105" i="41"/>
  <c r="H101" i="41"/>
  <c r="F163" i="40"/>
  <c r="C111" i="40"/>
  <c r="I158" i="40"/>
  <c r="I155" i="40"/>
  <c r="H109" i="40"/>
  <c r="H123" i="40"/>
  <c r="I145" i="40"/>
  <c r="I157" i="40"/>
  <c r="H92" i="40"/>
  <c r="H100" i="40"/>
  <c r="H105" i="40"/>
  <c r="H121" i="40"/>
  <c r="C78" i="44"/>
  <c r="C102" i="44" s="1"/>
  <c r="H101" i="40"/>
  <c r="H91" i="40"/>
  <c r="H106" i="40"/>
  <c r="I150" i="40"/>
  <c r="I161" i="40"/>
  <c r="H163" i="40"/>
  <c r="H122" i="40"/>
  <c r="H119" i="40"/>
  <c r="G171" i="40" s="1"/>
  <c r="I143" i="40"/>
  <c r="I151" i="40"/>
  <c r="G83" i="44"/>
  <c r="G107" i="44" s="1"/>
  <c r="H107" i="40"/>
  <c r="H127" i="40"/>
  <c r="G87" i="44"/>
  <c r="G111" i="44" s="1"/>
  <c r="G69" i="44"/>
  <c r="G93" i="44" s="1"/>
  <c r="H96" i="40"/>
  <c r="E117" i="40"/>
  <c r="H117" i="40" s="1"/>
  <c r="F169" i="40" s="1"/>
  <c r="H131" i="40"/>
  <c r="H130" i="40"/>
  <c r="D182" i="40" s="1"/>
  <c r="G170" i="17"/>
  <c r="C170" i="17"/>
  <c r="D170" i="17"/>
  <c r="F170" i="17"/>
  <c r="E170" i="17"/>
  <c r="D176" i="17"/>
  <c r="C176" i="17"/>
  <c r="G176" i="17"/>
  <c r="E176" i="17"/>
  <c r="F176" i="17"/>
  <c r="H122" i="17"/>
  <c r="H120" i="17"/>
  <c r="H130" i="17"/>
  <c r="H126" i="17"/>
  <c r="H134" i="17"/>
  <c r="H121" i="17"/>
  <c r="I151" i="17"/>
  <c r="D163" i="17"/>
  <c r="F163" i="17"/>
  <c r="H119" i="17"/>
  <c r="D171" i="17" s="1"/>
  <c r="H128" i="17"/>
  <c r="F180" i="17" s="1"/>
  <c r="H111" i="17"/>
  <c r="H138" i="17" s="1"/>
  <c r="H132" i="17"/>
  <c r="F184" i="17" s="1"/>
  <c r="I157" i="17"/>
  <c r="I163" i="17" s="1"/>
  <c r="I158" i="17"/>
  <c r="I144" i="33"/>
  <c r="H101" i="33"/>
  <c r="D70" i="44"/>
  <c r="D94" i="44" s="1"/>
  <c r="G163" i="41"/>
  <c r="E163" i="41"/>
  <c r="H93" i="41"/>
  <c r="I158" i="41"/>
  <c r="I144" i="41"/>
  <c r="I146" i="41"/>
  <c r="H94" i="41"/>
  <c r="I159" i="41"/>
  <c r="D163" i="41"/>
  <c r="C163" i="41"/>
  <c r="I154" i="41"/>
  <c r="I152" i="41"/>
  <c r="I148" i="41"/>
  <c r="I147" i="41"/>
  <c r="F163" i="41"/>
  <c r="H97" i="41"/>
  <c r="I155" i="41"/>
  <c r="H103" i="41"/>
  <c r="C111" i="41"/>
  <c r="H163" i="41"/>
  <c r="C75" i="44"/>
  <c r="C99" i="44" s="1"/>
  <c r="E173" i="17"/>
  <c r="F173" i="17"/>
  <c r="D173" i="17"/>
  <c r="G173" i="17"/>
  <c r="C173" i="17"/>
  <c r="L15" i="49"/>
  <c r="E136" i="17"/>
  <c r="H125" i="17"/>
  <c r="H135" i="17"/>
  <c r="H116" i="17"/>
  <c r="J15" i="49"/>
  <c r="C136" i="17"/>
  <c r="H136" i="17" s="1"/>
  <c r="H129" i="17"/>
  <c r="E171" i="17"/>
  <c r="F171" i="17"/>
  <c r="G171" i="17"/>
  <c r="C171" i="17"/>
  <c r="G136" i="17"/>
  <c r="D180" i="17"/>
  <c r="E180" i="17"/>
  <c r="G180" i="17"/>
  <c r="C180" i="17"/>
  <c r="H180" i="17" s="1"/>
  <c r="D185" i="17"/>
  <c r="E185" i="17"/>
  <c r="G185" i="17"/>
  <c r="C185" i="17"/>
  <c r="F185" i="17"/>
  <c r="F136" i="17"/>
  <c r="H127" i="17"/>
  <c r="D136" i="17"/>
  <c r="E184" i="17"/>
  <c r="C184" i="17"/>
  <c r="G184" i="17"/>
  <c r="D184" i="17"/>
  <c r="G178" i="17"/>
  <c r="D178" i="17"/>
  <c r="C178" i="17"/>
  <c r="F178" i="17"/>
  <c r="E178" i="17"/>
  <c r="H117" i="17"/>
  <c r="C175" i="17"/>
  <c r="G175" i="17"/>
  <c r="F175" i="17"/>
  <c r="E175" i="17"/>
  <c r="H131" i="17"/>
  <c r="H163" i="17"/>
  <c r="G179" i="40"/>
  <c r="F179" i="40"/>
  <c r="C179" i="40"/>
  <c r="D179" i="40"/>
  <c r="C178" i="40"/>
  <c r="D178" i="40"/>
  <c r="F178" i="40"/>
  <c r="G178" i="40"/>
  <c r="C183" i="40"/>
  <c r="F183" i="40"/>
  <c r="D183" i="40"/>
  <c r="D175" i="40"/>
  <c r="F175" i="40"/>
  <c r="E175" i="40"/>
  <c r="C175" i="40"/>
  <c r="G136" i="40"/>
  <c r="C174" i="40"/>
  <c r="F174" i="40"/>
  <c r="G174" i="40"/>
  <c r="E136" i="40"/>
  <c r="E111" i="40"/>
  <c r="I154" i="40"/>
  <c r="I152" i="40"/>
  <c r="D174" i="40"/>
  <c r="I149" i="40"/>
  <c r="D173" i="40"/>
  <c r="I146" i="40"/>
  <c r="D136" i="40"/>
  <c r="H116" i="40"/>
  <c r="K41" i="49"/>
  <c r="O41" i="49" s="1"/>
  <c r="G111" i="40"/>
  <c r="H125" i="40"/>
  <c r="D177" i="40" s="1"/>
  <c r="H135" i="40"/>
  <c r="C173" i="40"/>
  <c r="I148" i="40"/>
  <c r="F111" i="40"/>
  <c r="H95" i="40"/>
  <c r="C120" i="40"/>
  <c r="G173" i="40"/>
  <c r="H103" i="40"/>
  <c r="G183" i="40"/>
  <c r="I144" i="40"/>
  <c r="H118" i="40"/>
  <c r="D170" i="40" s="1"/>
  <c r="H129" i="40"/>
  <c r="H98" i="40"/>
  <c r="H134" i="40"/>
  <c r="I147" i="40"/>
  <c r="H102" i="40"/>
  <c r="H99" i="40"/>
  <c r="C124" i="40"/>
  <c r="H124" i="40" s="1"/>
  <c r="G176" i="40" s="1"/>
  <c r="H94" i="40"/>
  <c r="E178" i="40"/>
  <c r="I153" i="40"/>
  <c r="H133" i="40"/>
  <c r="I156" i="40"/>
  <c r="H110" i="40"/>
  <c r="H128" i="40"/>
  <c r="G163" i="40"/>
  <c r="I159" i="40"/>
  <c r="C163" i="40"/>
  <c r="E179" i="40"/>
  <c r="I162" i="40"/>
  <c r="E187" i="40"/>
  <c r="E183" i="40"/>
  <c r="E174" i="40"/>
  <c r="E173" i="40"/>
  <c r="E163" i="40"/>
  <c r="H132" i="40"/>
  <c r="D111" i="40"/>
  <c r="G175" i="40"/>
  <c r="F173" i="40"/>
  <c r="F136" i="40"/>
  <c r="J10" i="49"/>
  <c r="O10" i="49" s="1"/>
  <c r="H116" i="11"/>
  <c r="E136" i="11"/>
  <c r="H119" i="11"/>
  <c r="G175" i="11"/>
  <c r="D175" i="11"/>
  <c r="C175" i="11"/>
  <c r="H175" i="11" s="1"/>
  <c r="F175" i="11"/>
  <c r="E175" i="11"/>
  <c r="H127" i="11"/>
  <c r="H131" i="11"/>
  <c r="H135" i="11"/>
  <c r="H117" i="11"/>
  <c r="C136" i="11"/>
  <c r="H136" i="11" s="1"/>
  <c r="H118" i="34"/>
  <c r="D136" i="34"/>
  <c r="C182" i="34"/>
  <c r="D182" i="34"/>
  <c r="D169" i="34"/>
  <c r="G169" i="34"/>
  <c r="C169" i="34"/>
  <c r="C173" i="34"/>
  <c r="D173" i="34"/>
  <c r="E173" i="34"/>
  <c r="F173" i="34"/>
  <c r="G173" i="34"/>
  <c r="C187" i="34"/>
  <c r="E187" i="34"/>
  <c r="F187" i="34"/>
  <c r="G187" i="34"/>
  <c r="D187" i="34"/>
  <c r="D181" i="34"/>
  <c r="E181" i="34"/>
  <c r="F181" i="34"/>
  <c r="C181" i="34"/>
  <c r="G181" i="34"/>
  <c r="H134" i="34"/>
  <c r="H122" i="34"/>
  <c r="I155" i="34"/>
  <c r="H126" i="34"/>
  <c r="G163" i="34"/>
  <c r="I153" i="34"/>
  <c r="H132" i="34"/>
  <c r="C69" i="44"/>
  <c r="C93" i="44" s="1"/>
  <c r="M18" i="49"/>
  <c r="F136" i="20"/>
  <c r="H133" i="20"/>
  <c r="H128" i="20"/>
  <c r="D171" i="20"/>
  <c r="C171" i="20"/>
  <c r="G171" i="20"/>
  <c r="E171" i="20"/>
  <c r="F171" i="20"/>
  <c r="L18" i="49"/>
  <c r="E136" i="20"/>
  <c r="H117" i="20"/>
  <c r="H132" i="20"/>
  <c r="H118" i="20"/>
  <c r="C136" i="20"/>
  <c r="H121" i="20"/>
  <c r="D136" i="20"/>
  <c r="K18" i="49"/>
  <c r="H116" i="20"/>
  <c r="H120" i="20"/>
  <c r="H125" i="20"/>
  <c r="N18" i="49"/>
  <c r="G136" i="20"/>
  <c r="H129" i="20"/>
  <c r="H124" i="20"/>
  <c r="E71" i="44"/>
  <c r="E95" i="44" s="1"/>
  <c r="I149" i="23"/>
  <c r="I159" i="23"/>
  <c r="C116" i="23"/>
  <c r="J23" i="49" s="1"/>
  <c r="H93" i="23"/>
  <c r="H97" i="23"/>
  <c r="H105" i="23"/>
  <c r="F87" i="44"/>
  <c r="F111" i="44" s="1"/>
  <c r="E163" i="23"/>
  <c r="I143" i="23"/>
  <c r="I150" i="23"/>
  <c r="H96" i="23"/>
  <c r="D111" i="23"/>
  <c r="H98" i="23"/>
  <c r="H95" i="23"/>
  <c r="I160" i="23"/>
  <c r="I158" i="23"/>
  <c r="I157" i="23"/>
  <c r="I156" i="23"/>
  <c r="I154" i="23"/>
  <c r="I151" i="23"/>
  <c r="I147" i="23"/>
  <c r="I146" i="23"/>
  <c r="I145" i="23"/>
  <c r="H110" i="23"/>
  <c r="H109" i="23"/>
  <c r="H94" i="23"/>
  <c r="H100" i="23"/>
  <c r="H101" i="23"/>
  <c r="E111" i="23"/>
  <c r="H99" i="23"/>
  <c r="H108" i="23"/>
  <c r="G163" i="23"/>
  <c r="H91" i="23"/>
  <c r="H135" i="23"/>
  <c r="E187" i="23" s="1"/>
  <c r="C82" i="44"/>
  <c r="C106" i="44" s="1"/>
  <c r="C111" i="23"/>
  <c r="F111" i="23"/>
  <c r="H104" i="23"/>
  <c r="H163" i="23"/>
  <c r="I161" i="23"/>
  <c r="I152" i="23"/>
  <c r="I148" i="23"/>
  <c r="F163" i="23"/>
  <c r="H103" i="23"/>
  <c r="H119" i="23"/>
  <c r="E171" i="23" s="1"/>
  <c r="H131" i="23"/>
  <c r="C183" i="23" s="1"/>
  <c r="H120" i="23"/>
  <c r="G172" i="23" s="1"/>
  <c r="E83" i="44"/>
  <c r="E107" i="44" s="1"/>
  <c r="D163" i="23"/>
  <c r="C163" i="23"/>
  <c r="H128" i="23"/>
  <c r="E180" i="23" s="1"/>
  <c r="H127" i="23"/>
  <c r="F179" i="23" s="1"/>
  <c r="H132" i="23"/>
  <c r="F184" i="23" s="1"/>
  <c r="H130" i="23"/>
  <c r="C182" i="23" s="1"/>
  <c r="H107" i="23"/>
  <c r="H134" i="23"/>
  <c r="D186" i="23" s="1"/>
  <c r="D136" i="23"/>
  <c r="G111" i="23"/>
  <c r="H124" i="23"/>
  <c r="C176" i="23" s="1"/>
  <c r="I144" i="23"/>
  <c r="H92" i="23"/>
  <c r="H123" i="23"/>
  <c r="D175" i="23" s="1"/>
  <c r="I155" i="23"/>
  <c r="I162" i="23"/>
  <c r="F136" i="23"/>
  <c r="H121" i="23"/>
  <c r="H122" i="23"/>
  <c r="C136" i="23"/>
  <c r="H117" i="23"/>
  <c r="C179" i="23"/>
  <c r="H126" i="23"/>
  <c r="E136" i="23"/>
  <c r="L23" i="49"/>
  <c r="H116" i="23"/>
  <c r="D182" i="23"/>
  <c r="G136" i="23"/>
  <c r="H125" i="23"/>
  <c r="H129" i="23"/>
  <c r="H133" i="23"/>
  <c r="H118" i="23"/>
  <c r="H135" i="33"/>
  <c r="F187" i="33" s="1"/>
  <c r="H119" i="33"/>
  <c r="E171" i="33" s="1"/>
  <c r="I150" i="33"/>
  <c r="C163" i="33"/>
  <c r="F75" i="44"/>
  <c r="F99" i="44" s="1"/>
  <c r="F71" i="44"/>
  <c r="F95" i="44" s="1"/>
  <c r="I157" i="33"/>
  <c r="H129" i="33"/>
  <c r="C181" i="33" s="1"/>
  <c r="H163" i="33"/>
  <c r="H133" i="33"/>
  <c r="E163" i="33"/>
  <c r="I143" i="33"/>
  <c r="H121" i="33"/>
  <c r="C173" i="33" s="1"/>
  <c r="D79" i="44"/>
  <c r="D103" i="44" s="1"/>
  <c r="H125" i="33"/>
  <c r="E177" i="33" s="1"/>
  <c r="H97" i="33"/>
  <c r="H131" i="33"/>
  <c r="C183" i="33" s="1"/>
  <c r="H110" i="33"/>
  <c r="E86" i="44"/>
  <c r="D111" i="33"/>
  <c r="I160" i="33"/>
  <c r="H118" i="33"/>
  <c r="G187" i="33"/>
  <c r="C171" i="33"/>
  <c r="D171" i="33"/>
  <c r="F171" i="33"/>
  <c r="G171" i="33"/>
  <c r="H127" i="33"/>
  <c r="H91" i="33"/>
  <c r="H116" i="33"/>
  <c r="G168" i="33" s="1"/>
  <c r="AP34" i="49" s="1"/>
  <c r="H108" i="33"/>
  <c r="I162" i="33"/>
  <c r="I158" i="33"/>
  <c r="I156" i="33"/>
  <c r="I152" i="33"/>
  <c r="I149" i="33"/>
  <c r="I148" i="33"/>
  <c r="I147" i="33"/>
  <c r="F134" i="33"/>
  <c r="H134" i="33" s="1"/>
  <c r="E130" i="33"/>
  <c r="H130" i="33" s="1"/>
  <c r="D126" i="33"/>
  <c r="H126" i="33" s="1"/>
  <c r="C122" i="33"/>
  <c r="H122" i="33" s="1"/>
  <c r="F174" i="33" s="1"/>
  <c r="H105" i="33"/>
  <c r="D74" i="44"/>
  <c r="D98" i="44" s="1"/>
  <c r="E75" i="44"/>
  <c r="E99" i="44" s="1"/>
  <c r="H104" i="33"/>
  <c r="G73" i="44"/>
  <c r="G97" i="44" s="1"/>
  <c r="C111" i="33"/>
  <c r="H93" i="33"/>
  <c r="H96" i="33"/>
  <c r="H109" i="33"/>
  <c r="G176" i="33"/>
  <c r="H123" i="33"/>
  <c r="F175" i="33" s="1"/>
  <c r="C86" i="44"/>
  <c r="C110" i="44" s="1"/>
  <c r="E111" i="33"/>
  <c r="I159" i="33"/>
  <c r="F176" i="33"/>
  <c r="H92" i="33"/>
  <c r="H95" i="33"/>
  <c r="D176" i="33"/>
  <c r="H176" i="33" s="1"/>
  <c r="F111" i="33"/>
  <c r="H103" i="33"/>
  <c r="H100" i="33"/>
  <c r="H107" i="33"/>
  <c r="I153" i="41"/>
  <c r="H127" i="41"/>
  <c r="D179" i="41" s="1"/>
  <c r="H128" i="41"/>
  <c r="D180" i="41" s="1"/>
  <c r="H131" i="41"/>
  <c r="E183" i="41" s="1"/>
  <c r="H117" i="41"/>
  <c r="H125" i="41"/>
  <c r="H119" i="41"/>
  <c r="L42" i="49"/>
  <c r="E136" i="41"/>
  <c r="H124" i="41"/>
  <c r="D136" i="41"/>
  <c r="H123" i="41"/>
  <c r="H118" i="41"/>
  <c r="H129" i="41"/>
  <c r="C179" i="41"/>
  <c r="H122" i="41"/>
  <c r="N42" i="49"/>
  <c r="G136" i="41"/>
  <c r="H126" i="41"/>
  <c r="H116" i="41"/>
  <c r="C136" i="41"/>
  <c r="J42" i="49"/>
  <c r="H133" i="41"/>
  <c r="H121" i="41"/>
  <c r="H135" i="41"/>
  <c r="H130" i="41"/>
  <c r="M42" i="49"/>
  <c r="F136" i="41"/>
  <c r="H132" i="41"/>
  <c r="H120" i="41"/>
  <c r="H134" i="41"/>
  <c r="F186" i="28"/>
  <c r="F173" i="28"/>
  <c r="F169" i="28"/>
  <c r="H122" i="28"/>
  <c r="J28" i="49"/>
  <c r="H116" i="28"/>
  <c r="H127" i="28"/>
  <c r="G184" i="28"/>
  <c r="E184" i="28"/>
  <c r="H184" i="28" s="1"/>
  <c r="D184" i="28"/>
  <c r="G172" i="28"/>
  <c r="D172" i="28"/>
  <c r="E172" i="28"/>
  <c r="C172" i="28"/>
  <c r="H172" i="28" s="1"/>
  <c r="D136" i="28"/>
  <c r="H126" i="28"/>
  <c r="F178" i="28" s="1"/>
  <c r="H131" i="28"/>
  <c r="E136" i="28"/>
  <c r="C177" i="28"/>
  <c r="E177" i="28"/>
  <c r="D177" i="28"/>
  <c r="G177" i="28"/>
  <c r="N28" i="49"/>
  <c r="G136" i="28"/>
  <c r="G176" i="28"/>
  <c r="D176" i="28"/>
  <c r="H176" i="28" s="1"/>
  <c r="F136" i="28"/>
  <c r="H130" i="28"/>
  <c r="D187" i="28"/>
  <c r="G187" i="28"/>
  <c r="D171" i="28"/>
  <c r="E171" i="28"/>
  <c r="G171" i="28"/>
  <c r="C171" i="28"/>
  <c r="I159" i="28"/>
  <c r="H129" i="28"/>
  <c r="C181" i="28" s="1"/>
  <c r="C173" i="28"/>
  <c r="E173" i="28"/>
  <c r="D173" i="28"/>
  <c r="G173" i="28"/>
  <c r="C186" i="28"/>
  <c r="E186" i="28"/>
  <c r="D186" i="28"/>
  <c r="G186" i="28"/>
  <c r="G163" i="28"/>
  <c r="G169" i="28"/>
  <c r="C180" i="28"/>
  <c r="D180" i="28"/>
  <c r="G180" i="28"/>
  <c r="E180" i="28"/>
  <c r="F180" i="28"/>
  <c r="H123" i="28"/>
  <c r="H170" i="28"/>
  <c r="H133" i="28"/>
  <c r="H117" i="28"/>
  <c r="I144" i="28"/>
  <c r="I161" i="28"/>
  <c r="D168" i="28"/>
  <c r="C187" i="28"/>
  <c r="H187" i="28" s="1"/>
  <c r="F170" i="28"/>
  <c r="D163" i="28"/>
  <c r="I148" i="28"/>
  <c r="F163" i="28"/>
  <c r="I146" i="28"/>
  <c r="I163" i="28" s="1"/>
  <c r="I151" i="28"/>
  <c r="F177" i="28"/>
  <c r="C183" i="28"/>
  <c r="C163" i="28"/>
  <c r="C187" i="19"/>
  <c r="D187" i="19"/>
  <c r="E187" i="19"/>
  <c r="F187" i="19"/>
  <c r="G187" i="19"/>
  <c r="H124" i="19"/>
  <c r="E186" i="19"/>
  <c r="F186" i="19"/>
  <c r="D186" i="19"/>
  <c r="H186" i="19" s="1"/>
  <c r="G186" i="19"/>
  <c r="G172" i="19"/>
  <c r="C172" i="19"/>
  <c r="D172" i="19"/>
  <c r="E172" i="19"/>
  <c r="F172" i="19"/>
  <c r="H123" i="19"/>
  <c r="H128" i="19"/>
  <c r="D174" i="19"/>
  <c r="F174" i="19"/>
  <c r="E174" i="19"/>
  <c r="G174" i="19"/>
  <c r="C174" i="19"/>
  <c r="H174" i="19" s="1"/>
  <c r="F136" i="19"/>
  <c r="H127" i="19"/>
  <c r="H132" i="19"/>
  <c r="L17" i="49"/>
  <c r="E136" i="19"/>
  <c r="D173" i="19"/>
  <c r="F173" i="19"/>
  <c r="E173" i="19"/>
  <c r="G173" i="19"/>
  <c r="E178" i="19"/>
  <c r="D178" i="19"/>
  <c r="G178" i="19"/>
  <c r="C178" i="19"/>
  <c r="F178" i="19"/>
  <c r="H131" i="19"/>
  <c r="H116" i="19"/>
  <c r="E168" i="19" s="1"/>
  <c r="J17" i="49"/>
  <c r="C136" i="19"/>
  <c r="D136" i="19"/>
  <c r="K17" i="49"/>
  <c r="G136" i="19"/>
  <c r="C182" i="19"/>
  <c r="D182" i="19"/>
  <c r="E182" i="19"/>
  <c r="F182" i="19"/>
  <c r="G182" i="19"/>
  <c r="C111" i="19"/>
  <c r="H111" i="19" s="1"/>
  <c r="H138" i="19" s="1"/>
  <c r="I147" i="19"/>
  <c r="I163" i="19" s="1"/>
  <c r="E163" i="19"/>
  <c r="D111" i="19"/>
  <c r="E111" i="19"/>
  <c r="G111" i="19"/>
  <c r="C173" i="19"/>
  <c r="H173" i="19" s="1"/>
  <c r="C163" i="19"/>
  <c r="F84" i="44"/>
  <c r="F108" i="44" s="1"/>
  <c r="I145" i="19"/>
  <c r="H98" i="19"/>
  <c r="E179" i="19"/>
  <c r="I159" i="19"/>
  <c r="H102" i="19"/>
  <c r="H110" i="19"/>
  <c r="H106" i="19"/>
  <c r="I161" i="19"/>
  <c r="E119" i="19"/>
  <c r="H119" i="19" s="1"/>
  <c r="G173" i="59"/>
  <c r="G183" i="59"/>
  <c r="D183" i="59"/>
  <c r="F183" i="59"/>
  <c r="E183" i="59"/>
  <c r="F174" i="59"/>
  <c r="E174" i="59"/>
  <c r="G174" i="59"/>
  <c r="C174" i="59"/>
  <c r="H174" i="59" s="1"/>
  <c r="D174" i="59"/>
  <c r="C169" i="59"/>
  <c r="G169" i="59"/>
  <c r="E169" i="59"/>
  <c r="D169" i="59"/>
  <c r="F169" i="59"/>
  <c r="F173" i="59"/>
  <c r="E173" i="59"/>
  <c r="D173" i="59"/>
  <c r="D179" i="59"/>
  <c r="E179" i="59"/>
  <c r="G179" i="59"/>
  <c r="F179" i="59"/>
  <c r="C179" i="59"/>
  <c r="H179" i="59" s="1"/>
  <c r="G170" i="59"/>
  <c r="E170" i="59"/>
  <c r="C170" i="59"/>
  <c r="D170" i="59"/>
  <c r="F170" i="59"/>
  <c r="F136" i="59"/>
  <c r="C172" i="59"/>
  <c r="E172" i="59"/>
  <c r="D172" i="59"/>
  <c r="F172" i="59"/>
  <c r="G172" i="59"/>
  <c r="G136" i="59"/>
  <c r="H182" i="59"/>
  <c r="H133" i="59"/>
  <c r="E136" i="59"/>
  <c r="G175" i="59"/>
  <c r="C175" i="59"/>
  <c r="E175" i="59"/>
  <c r="F175" i="59"/>
  <c r="D175" i="59"/>
  <c r="C176" i="59"/>
  <c r="I143" i="59"/>
  <c r="I157" i="59"/>
  <c r="C173" i="59"/>
  <c r="H173" i="59" s="1"/>
  <c r="C136" i="59"/>
  <c r="E78" i="44"/>
  <c r="E102" i="44" s="1"/>
  <c r="G82" i="44"/>
  <c r="G106" i="44" s="1"/>
  <c r="F86" i="44"/>
  <c r="F110" i="44" s="1"/>
  <c r="I144" i="59"/>
  <c r="C183" i="59"/>
  <c r="H183" i="59" s="1"/>
  <c r="D82" i="44"/>
  <c r="D106" i="44" s="1"/>
  <c r="D111" i="59"/>
  <c r="H96" i="59"/>
  <c r="F74" i="44"/>
  <c r="F98" i="44" s="1"/>
  <c r="I156" i="59"/>
  <c r="G111" i="59"/>
  <c r="I153" i="59"/>
  <c r="AL33" i="49"/>
  <c r="AQ33" i="49" s="1"/>
  <c r="F82" i="44"/>
  <c r="F106" i="44" s="1"/>
  <c r="G86" i="44"/>
  <c r="G110" i="44" s="1"/>
  <c r="E74" i="44"/>
  <c r="E98" i="44" s="1"/>
  <c r="I151" i="59"/>
  <c r="E111" i="59"/>
  <c r="D176" i="59"/>
  <c r="G163" i="59"/>
  <c r="G176" i="59"/>
  <c r="G74" i="44"/>
  <c r="G98" i="44" s="1"/>
  <c r="E70" i="44"/>
  <c r="E94" i="44" s="1"/>
  <c r="H108" i="59"/>
  <c r="D129" i="59"/>
  <c r="H129" i="59" s="1"/>
  <c r="G181" i="59" s="1"/>
  <c r="D125" i="59"/>
  <c r="I161" i="10"/>
  <c r="I157" i="10"/>
  <c r="I156" i="10"/>
  <c r="I152" i="10"/>
  <c r="I151" i="10"/>
  <c r="I148" i="10"/>
  <c r="I147" i="10"/>
  <c r="I146" i="10"/>
  <c r="I145" i="10"/>
  <c r="I144" i="10"/>
  <c r="H123" i="10"/>
  <c r="F175" i="10" s="1"/>
  <c r="H92" i="10"/>
  <c r="I149" i="10"/>
  <c r="I159" i="10"/>
  <c r="F163" i="10"/>
  <c r="H95" i="10"/>
  <c r="I153" i="10"/>
  <c r="D78" i="44"/>
  <c r="D102" i="44" s="1"/>
  <c r="H99" i="10"/>
  <c r="F70" i="44"/>
  <c r="F94" i="44" s="1"/>
  <c r="H163" i="10"/>
  <c r="G77" i="44"/>
  <c r="G101" i="44" s="1"/>
  <c r="H100" i="10"/>
  <c r="C87" i="44"/>
  <c r="C111" i="44" s="1"/>
  <c r="E163" i="10"/>
  <c r="H133" i="10"/>
  <c r="F185" i="10" s="1"/>
  <c r="D83" i="44"/>
  <c r="D107" i="44" s="1"/>
  <c r="H129" i="10"/>
  <c r="H121" i="10"/>
  <c r="H125" i="10"/>
  <c r="C185" i="10"/>
  <c r="E79" i="44"/>
  <c r="E103" i="44" s="1"/>
  <c r="H97" i="10"/>
  <c r="H93" i="10"/>
  <c r="H105" i="10"/>
  <c r="H120" i="10"/>
  <c r="C163" i="10"/>
  <c r="H98" i="10"/>
  <c r="G111" i="10"/>
  <c r="H91" i="10"/>
  <c r="H103" i="10"/>
  <c r="H107" i="10"/>
  <c r="F111" i="10"/>
  <c r="H124" i="10"/>
  <c r="F176" i="10" s="1"/>
  <c r="G79" i="44"/>
  <c r="G103" i="44" s="1"/>
  <c r="D111" i="10"/>
  <c r="G163" i="10"/>
  <c r="E111" i="10"/>
  <c r="H128" i="10"/>
  <c r="E180" i="10" s="1"/>
  <c r="H101" i="10"/>
  <c r="C71" i="44"/>
  <c r="C95" i="44" s="1"/>
  <c r="C111" i="10"/>
  <c r="H132" i="10"/>
  <c r="G184" i="10" s="1"/>
  <c r="H117" i="10"/>
  <c r="E169" i="10" s="1"/>
  <c r="H106" i="10"/>
  <c r="H102" i="10"/>
  <c r="C175" i="10"/>
  <c r="E175" i="10"/>
  <c r="H118" i="10"/>
  <c r="C136" i="10"/>
  <c r="H127" i="10"/>
  <c r="H122" i="10"/>
  <c r="G172" i="10"/>
  <c r="C172" i="10"/>
  <c r="D172" i="10"/>
  <c r="F172" i="10"/>
  <c r="E172" i="10"/>
  <c r="H131" i="10"/>
  <c r="H126" i="10"/>
  <c r="F136" i="10"/>
  <c r="H135" i="10"/>
  <c r="H130" i="10"/>
  <c r="E136" i="10"/>
  <c r="H134" i="10"/>
  <c r="C169" i="10"/>
  <c r="D136" i="10"/>
  <c r="H119" i="10"/>
  <c r="G136" i="10"/>
  <c r="N9" i="49"/>
  <c r="H116" i="10"/>
  <c r="D186" i="35"/>
  <c r="F186" i="35"/>
  <c r="C186" i="35"/>
  <c r="E186" i="35"/>
  <c r="G186" i="35"/>
  <c r="H116" i="35"/>
  <c r="C136" i="35"/>
  <c r="J36" i="49"/>
  <c r="O36" i="49" s="1"/>
  <c r="H122" i="35"/>
  <c r="H133" i="35"/>
  <c r="C173" i="35"/>
  <c r="D173" i="35"/>
  <c r="E173" i="35"/>
  <c r="F173" i="35"/>
  <c r="G173" i="35"/>
  <c r="F172" i="35"/>
  <c r="C172" i="35"/>
  <c r="D172" i="35"/>
  <c r="D182" i="35"/>
  <c r="E182" i="35"/>
  <c r="D177" i="35"/>
  <c r="E177" i="35"/>
  <c r="F177" i="35"/>
  <c r="G177" i="35"/>
  <c r="C177" i="35"/>
  <c r="E181" i="35"/>
  <c r="C181" i="35"/>
  <c r="G181" i="35"/>
  <c r="F181" i="35"/>
  <c r="D181" i="35"/>
  <c r="H118" i="35"/>
  <c r="H117" i="35"/>
  <c r="H111" i="35"/>
  <c r="H138" i="35" s="1"/>
  <c r="H163" i="35"/>
  <c r="I159" i="35"/>
  <c r="H132" i="35"/>
  <c r="H128" i="35"/>
  <c r="D186" i="38"/>
  <c r="I161" i="38"/>
  <c r="I160" i="38"/>
  <c r="D163" i="38"/>
  <c r="C187" i="38"/>
  <c r="H187" i="38" s="1"/>
  <c r="I162" i="38"/>
  <c r="H121" i="38"/>
  <c r="G175" i="38"/>
  <c r="D175" i="38"/>
  <c r="F175" i="38"/>
  <c r="E175" i="38"/>
  <c r="C175" i="38"/>
  <c r="G183" i="38"/>
  <c r="C183" i="38"/>
  <c r="D183" i="38"/>
  <c r="E183" i="38"/>
  <c r="F116" i="38"/>
  <c r="F111" i="38"/>
  <c r="J39" i="49"/>
  <c r="C136" i="38"/>
  <c r="D174" i="38"/>
  <c r="F174" i="38"/>
  <c r="E174" i="38"/>
  <c r="G174" i="38"/>
  <c r="C174" i="38"/>
  <c r="N39" i="49"/>
  <c r="G136" i="38"/>
  <c r="H130" i="38"/>
  <c r="G177" i="38"/>
  <c r="G163" i="38"/>
  <c r="I152" i="38"/>
  <c r="F163" i="38"/>
  <c r="F185" i="38"/>
  <c r="H125" i="38"/>
  <c r="C120" i="38"/>
  <c r="H120" i="38" s="1"/>
  <c r="C111" i="38"/>
  <c r="E187" i="38"/>
  <c r="F187" i="38"/>
  <c r="H129" i="38"/>
  <c r="C124" i="38"/>
  <c r="H124" i="38" s="1"/>
  <c r="H99" i="38"/>
  <c r="E186" i="38"/>
  <c r="F186" i="38"/>
  <c r="G186" i="38"/>
  <c r="C186" i="38"/>
  <c r="H186" i="38" s="1"/>
  <c r="E116" i="38"/>
  <c r="E111" i="38"/>
  <c r="H133" i="38"/>
  <c r="D185" i="38" s="1"/>
  <c r="C128" i="38"/>
  <c r="H128" i="38" s="1"/>
  <c r="C81" i="44"/>
  <c r="C105" i="44" s="1"/>
  <c r="H103" i="38"/>
  <c r="D171" i="38"/>
  <c r="E171" i="38"/>
  <c r="F171" i="38"/>
  <c r="G171" i="38"/>
  <c r="H127" i="38"/>
  <c r="C163" i="38"/>
  <c r="C171" i="38"/>
  <c r="I146" i="38"/>
  <c r="I163" i="38" s="1"/>
  <c r="C132" i="38"/>
  <c r="H132" i="38" s="1"/>
  <c r="H107" i="38"/>
  <c r="C170" i="38"/>
  <c r="E170" i="38"/>
  <c r="D170" i="38"/>
  <c r="F170" i="38"/>
  <c r="G170" i="38"/>
  <c r="H126" i="38"/>
  <c r="D116" i="38"/>
  <c r="H91" i="38"/>
  <c r="D111" i="38"/>
  <c r="H117" i="38"/>
  <c r="H129" i="37"/>
  <c r="H134" i="37"/>
  <c r="H118" i="37"/>
  <c r="H123" i="37"/>
  <c r="H133" i="37"/>
  <c r="H117" i="37"/>
  <c r="I163" i="37"/>
  <c r="H122" i="37"/>
  <c r="H116" i="37"/>
  <c r="C136" i="37"/>
  <c r="J38" i="49"/>
  <c r="O38" i="49" s="1"/>
  <c r="H127" i="37"/>
  <c r="D136" i="37"/>
  <c r="H121" i="37"/>
  <c r="G136" i="37"/>
  <c r="H126" i="37"/>
  <c r="G183" i="37"/>
  <c r="C183" i="37"/>
  <c r="D183" i="37"/>
  <c r="E183" i="37"/>
  <c r="F183" i="37"/>
  <c r="E136" i="37"/>
  <c r="H125" i="37"/>
  <c r="F136" i="37"/>
  <c r="F182" i="37"/>
  <c r="G182" i="37"/>
  <c r="E182" i="37"/>
  <c r="C182" i="37"/>
  <c r="D182" i="37"/>
  <c r="H135" i="37"/>
  <c r="H119" i="37"/>
  <c r="E176" i="37"/>
  <c r="G163" i="37"/>
  <c r="G176" i="37"/>
  <c r="C176" i="37"/>
  <c r="H176" i="37" s="1"/>
  <c r="C172" i="18"/>
  <c r="D172" i="18"/>
  <c r="E172" i="18"/>
  <c r="F172" i="18"/>
  <c r="G172" i="18"/>
  <c r="D170" i="18"/>
  <c r="F170" i="18"/>
  <c r="E170" i="18"/>
  <c r="G170" i="18"/>
  <c r="C170" i="18"/>
  <c r="H111" i="18"/>
  <c r="H138" i="18" s="1"/>
  <c r="H123" i="18"/>
  <c r="G136" i="18"/>
  <c r="D136" i="18"/>
  <c r="I163" i="18"/>
  <c r="H127" i="18"/>
  <c r="H117" i="18"/>
  <c r="H131" i="18"/>
  <c r="H116" i="18"/>
  <c r="J16" i="49"/>
  <c r="O16" i="49" s="1"/>
  <c r="C136" i="18"/>
  <c r="C173" i="18"/>
  <c r="D173" i="18"/>
  <c r="E173" i="18"/>
  <c r="F173" i="18"/>
  <c r="G173" i="18"/>
  <c r="H135" i="18"/>
  <c r="H125" i="18"/>
  <c r="F136" i="18"/>
  <c r="H129" i="18"/>
  <c r="H119" i="18"/>
  <c r="E136" i="18"/>
  <c r="H133" i="18"/>
  <c r="F83" i="44"/>
  <c r="F107" i="44" s="1"/>
  <c r="D178" i="18"/>
  <c r="H178" i="18" s="1"/>
  <c r="G136" i="14"/>
  <c r="N12" i="49"/>
  <c r="H121" i="14"/>
  <c r="D187" i="14"/>
  <c r="E187" i="14"/>
  <c r="F187" i="14"/>
  <c r="G187" i="14"/>
  <c r="D186" i="14"/>
  <c r="G186" i="14"/>
  <c r="F186" i="14"/>
  <c r="C186" i="14"/>
  <c r="E186" i="14"/>
  <c r="F177" i="14"/>
  <c r="G177" i="14"/>
  <c r="C177" i="14"/>
  <c r="E177" i="14"/>
  <c r="D177" i="14"/>
  <c r="H120" i="14"/>
  <c r="D171" i="14"/>
  <c r="C171" i="14"/>
  <c r="H171" i="14" s="1"/>
  <c r="F171" i="14"/>
  <c r="E171" i="14"/>
  <c r="G171" i="14"/>
  <c r="H129" i="14"/>
  <c r="H124" i="14"/>
  <c r="G175" i="14"/>
  <c r="D175" i="14"/>
  <c r="F175" i="14"/>
  <c r="C175" i="14"/>
  <c r="H175" i="14" s="1"/>
  <c r="E175" i="14"/>
  <c r="H133" i="14"/>
  <c r="H128" i="14"/>
  <c r="C170" i="14"/>
  <c r="H170" i="14" s="1"/>
  <c r="D170" i="14"/>
  <c r="E170" i="14"/>
  <c r="F170" i="14"/>
  <c r="G170" i="14"/>
  <c r="E136" i="14"/>
  <c r="L12" i="49"/>
  <c r="H132" i="14"/>
  <c r="F174" i="14"/>
  <c r="C174" i="14"/>
  <c r="D174" i="14"/>
  <c r="E174" i="14"/>
  <c r="G174" i="14"/>
  <c r="C183" i="14"/>
  <c r="D183" i="14"/>
  <c r="E183" i="14"/>
  <c r="F183" i="14"/>
  <c r="G183" i="14"/>
  <c r="C179" i="14"/>
  <c r="G179" i="14"/>
  <c r="E179" i="14"/>
  <c r="F179" i="14"/>
  <c r="D179" i="14"/>
  <c r="K12" i="49"/>
  <c r="D136" i="14"/>
  <c r="D169" i="14"/>
  <c r="E169" i="14"/>
  <c r="F169" i="14"/>
  <c r="G169" i="14"/>
  <c r="C169" i="14"/>
  <c r="H116" i="14"/>
  <c r="C136" i="14"/>
  <c r="J12" i="49"/>
  <c r="H163" i="14"/>
  <c r="I153" i="14"/>
  <c r="I163" i="14" s="1"/>
  <c r="F130" i="14"/>
  <c r="H130" i="14" s="1"/>
  <c r="F126" i="14"/>
  <c r="I162" i="14"/>
  <c r="C163" i="14"/>
  <c r="I154" i="14"/>
  <c r="H101" i="14"/>
  <c r="F79" i="44"/>
  <c r="F103" i="44" s="1"/>
  <c r="D170" i="62"/>
  <c r="G170" i="62"/>
  <c r="E170" i="62"/>
  <c r="F170" i="62"/>
  <c r="C187" i="62"/>
  <c r="E187" i="62"/>
  <c r="D187" i="62"/>
  <c r="G187" i="62"/>
  <c r="F187" i="62"/>
  <c r="D181" i="62"/>
  <c r="F181" i="62"/>
  <c r="E181" i="62"/>
  <c r="C174" i="62"/>
  <c r="D174" i="62"/>
  <c r="E174" i="62"/>
  <c r="F174" i="62"/>
  <c r="G174" i="62"/>
  <c r="H116" i="62"/>
  <c r="K22" i="49"/>
  <c r="D136" i="62"/>
  <c r="D183" i="62"/>
  <c r="E183" i="62"/>
  <c r="G183" i="62"/>
  <c r="C183" i="62"/>
  <c r="F183" i="62"/>
  <c r="C163" i="62"/>
  <c r="I145" i="62"/>
  <c r="C170" i="62"/>
  <c r="H170" i="62" s="1"/>
  <c r="N22" i="49"/>
  <c r="G136" i="62"/>
  <c r="E178" i="62"/>
  <c r="F178" i="62"/>
  <c r="C178" i="62"/>
  <c r="H120" i="62"/>
  <c r="I154" i="62"/>
  <c r="C182" i="62"/>
  <c r="D182" i="62"/>
  <c r="F182" i="62"/>
  <c r="G182" i="62"/>
  <c r="H124" i="62"/>
  <c r="C136" i="62"/>
  <c r="H119" i="62"/>
  <c r="G168" i="62"/>
  <c r="G163" i="62"/>
  <c r="I143" i="62"/>
  <c r="D178" i="62"/>
  <c r="D163" i="62"/>
  <c r="I153" i="62"/>
  <c r="I156" i="62"/>
  <c r="C181" i="62"/>
  <c r="H181" i="62" s="1"/>
  <c r="M22" i="49"/>
  <c r="F136" i="62"/>
  <c r="H128" i="62"/>
  <c r="H123" i="62"/>
  <c r="H134" i="62"/>
  <c r="H132" i="62"/>
  <c r="H127" i="62"/>
  <c r="C179" i="62" s="1"/>
  <c r="H116" i="22"/>
  <c r="J21" i="49"/>
  <c r="O21" i="49" s="1"/>
  <c r="G163" i="22"/>
  <c r="E136" i="22"/>
  <c r="H125" i="22"/>
  <c r="D169" i="22"/>
  <c r="F169" i="22"/>
  <c r="G169" i="22"/>
  <c r="C169" i="22"/>
  <c r="F172" i="22"/>
  <c r="C172" i="22"/>
  <c r="D172" i="22"/>
  <c r="H130" i="22"/>
  <c r="C135" i="22"/>
  <c r="C88" i="44"/>
  <c r="C112" i="44" s="1"/>
  <c r="H110" i="22"/>
  <c r="C119" i="22"/>
  <c r="H94" i="22"/>
  <c r="C111" i="22"/>
  <c r="I153" i="22"/>
  <c r="F184" i="22"/>
  <c r="I159" i="22"/>
  <c r="H129" i="22"/>
  <c r="E181" i="22" s="1"/>
  <c r="H134" i="22"/>
  <c r="H118" i="22"/>
  <c r="E170" i="22" s="1"/>
  <c r="E184" i="22"/>
  <c r="D184" i="22"/>
  <c r="G184" i="22"/>
  <c r="C184" i="22"/>
  <c r="G123" i="22"/>
  <c r="G76" i="44"/>
  <c r="G100" i="44" s="1"/>
  <c r="D88" i="44"/>
  <c r="D112" i="44" s="1"/>
  <c r="D135" i="22"/>
  <c r="D72" i="44"/>
  <c r="D96" i="44" s="1"/>
  <c r="D119" i="22"/>
  <c r="D111" i="22"/>
  <c r="C123" i="22"/>
  <c r="H123" i="22" s="1"/>
  <c r="H98" i="22"/>
  <c r="H133" i="22"/>
  <c r="C163" i="22"/>
  <c r="I160" i="22"/>
  <c r="H122" i="22"/>
  <c r="G127" i="22"/>
  <c r="G136" i="22" s="1"/>
  <c r="G80" i="44"/>
  <c r="G104" i="44" s="1"/>
  <c r="E111" i="22"/>
  <c r="E119" i="22"/>
  <c r="C127" i="22"/>
  <c r="H102" i="22"/>
  <c r="I158" i="22"/>
  <c r="I157" i="22"/>
  <c r="E182" i="22"/>
  <c r="I156" i="22"/>
  <c r="I152" i="22"/>
  <c r="E173" i="22"/>
  <c r="I147" i="22"/>
  <c r="E172" i="22"/>
  <c r="I145" i="22"/>
  <c r="E169" i="22"/>
  <c r="E163" i="22"/>
  <c r="I144" i="22"/>
  <c r="H121" i="22"/>
  <c r="H126" i="22"/>
  <c r="F175" i="22"/>
  <c r="F163" i="22"/>
  <c r="I150" i="22"/>
  <c r="G131" i="22"/>
  <c r="G84" i="44"/>
  <c r="G108" i="44" s="1"/>
  <c r="F135" i="22"/>
  <c r="F88" i="44"/>
  <c r="F112" i="44" s="1"/>
  <c r="F119" i="22"/>
  <c r="F136" i="22" s="1"/>
  <c r="F111" i="22"/>
  <c r="D127" i="22"/>
  <c r="D80" i="44"/>
  <c r="D104" i="44" s="1"/>
  <c r="H106" i="22"/>
  <c r="C131" i="22"/>
  <c r="H131" i="22" s="1"/>
  <c r="C84" i="44"/>
  <c r="C108" i="44" s="1"/>
  <c r="D84" i="44"/>
  <c r="D108" i="44" s="1"/>
  <c r="H175" i="29"/>
  <c r="M29" i="49"/>
  <c r="F136" i="29"/>
  <c r="E180" i="29"/>
  <c r="C180" i="29"/>
  <c r="H180" i="29" s="1"/>
  <c r="D180" i="29"/>
  <c r="G180" i="29"/>
  <c r="D171" i="29"/>
  <c r="E171" i="29"/>
  <c r="F171" i="29"/>
  <c r="G171" i="29"/>
  <c r="C171" i="29"/>
  <c r="H171" i="29" s="1"/>
  <c r="H132" i="29"/>
  <c r="D170" i="29"/>
  <c r="F170" i="29"/>
  <c r="E170" i="29"/>
  <c r="G170" i="29"/>
  <c r="C170" i="29"/>
  <c r="C174" i="29"/>
  <c r="D174" i="29"/>
  <c r="F174" i="29"/>
  <c r="E174" i="29"/>
  <c r="E178" i="29"/>
  <c r="G178" i="29"/>
  <c r="C178" i="29"/>
  <c r="F178" i="29"/>
  <c r="D178" i="29"/>
  <c r="H169" i="29"/>
  <c r="G136" i="29"/>
  <c r="N29" i="49"/>
  <c r="D182" i="29"/>
  <c r="E182" i="29"/>
  <c r="F182" i="29"/>
  <c r="G182" i="29"/>
  <c r="C182" i="29"/>
  <c r="D136" i="29"/>
  <c r="K29" i="49"/>
  <c r="F186" i="29"/>
  <c r="D186" i="29"/>
  <c r="E186" i="29"/>
  <c r="G186" i="29"/>
  <c r="C186" i="29"/>
  <c r="G185" i="29"/>
  <c r="F185" i="29"/>
  <c r="E185" i="29"/>
  <c r="C185" i="29"/>
  <c r="D185" i="29"/>
  <c r="L29" i="49"/>
  <c r="E136" i="29"/>
  <c r="H116" i="29"/>
  <c r="C136" i="29"/>
  <c r="J29" i="49"/>
  <c r="I163" i="29"/>
  <c r="H120" i="29"/>
  <c r="H124" i="29"/>
  <c r="I150" i="29"/>
  <c r="G174" i="29"/>
  <c r="E175" i="29"/>
  <c r="G187" i="29"/>
  <c r="H187" i="29" s="1"/>
  <c r="I161" i="29"/>
  <c r="F163" i="29"/>
  <c r="F180" i="29"/>
  <c r="G181" i="29"/>
  <c r="F181" i="29"/>
  <c r="E181" i="29"/>
  <c r="H181" i="29" s="1"/>
  <c r="G163" i="29"/>
  <c r="G169" i="29"/>
  <c r="E175" i="12"/>
  <c r="F175" i="12"/>
  <c r="G175" i="12"/>
  <c r="D175" i="12"/>
  <c r="H175" i="12" s="1"/>
  <c r="N11" i="49"/>
  <c r="G136" i="12"/>
  <c r="E180" i="12"/>
  <c r="D180" i="12"/>
  <c r="F180" i="12"/>
  <c r="G180" i="12"/>
  <c r="C170" i="12"/>
  <c r="H170" i="12" s="1"/>
  <c r="D170" i="12"/>
  <c r="E170" i="12"/>
  <c r="F170" i="12"/>
  <c r="G170" i="12"/>
  <c r="F136" i="12"/>
  <c r="M11" i="49"/>
  <c r="H133" i="12"/>
  <c r="H117" i="12"/>
  <c r="C136" i="12"/>
  <c r="C174" i="12"/>
  <c r="E174" i="12"/>
  <c r="F174" i="12"/>
  <c r="G174" i="12"/>
  <c r="D174" i="12"/>
  <c r="E136" i="12"/>
  <c r="L11" i="49"/>
  <c r="C179" i="12"/>
  <c r="D179" i="12"/>
  <c r="E179" i="12"/>
  <c r="F179" i="12"/>
  <c r="G179" i="12"/>
  <c r="H121" i="12"/>
  <c r="D178" i="12"/>
  <c r="G178" i="12"/>
  <c r="C178" i="12"/>
  <c r="F178" i="12"/>
  <c r="F183" i="12"/>
  <c r="D183" i="12"/>
  <c r="G183" i="12"/>
  <c r="C183" i="12"/>
  <c r="H183" i="12" s="1"/>
  <c r="E183" i="12"/>
  <c r="H125" i="12"/>
  <c r="F182" i="12"/>
  <c r="G182" i="12"/>
  <c r="D182" i="12"/>
  <c r="E182" i="12"/>
  <c r="G171" i="12"/>
  <c r="C171" i="12"/>
  <c r="F171" i="12"/>
  <c r="E171" i="12"/>
  <c r="D171" i="12"/>
  <c r="H187" i="12"/>
  <c r="C180" i="12"/>
  <c r="H129" i="12"/>
  <c r="E178" i="12"/>
  <c r="G187" i="12"/>
  <c r="G177" i="12"/>
  <c r="I147" i="12"/>
  <c r="D132" i="12"/>
  <c r="H132" i="12" s="1"/>
  <c r="D124" i="12"/>
  <c r="H124" i="12" s="1"/>
  <c r="D120" i="12"/>
  <c r="H120" i="12" s="1"/>
  <c r="G172" i="12" s="1"/>
  <c r="D116" i="12"/>
  <c r="F187" i="12"/>
  <c r="E187" i="12"/>
  <c r="C182" i="12"/>
  <c r="I150" i="12"/>
  <c r="I163" i="12" s="1"/>
  <c r="I159" i="12"/>
  <c r="D206" i="44"/>
  <c r="F191" i="44"/>
  <c r="C194" i="44"/>
  <c r="G202" i="44"/>
  <c r="E199" i="44"/>
  <c r="D204" i="44"/>
  <c r="E192" i="44"/>
  <c r="C204" i="44"/>
  <c r="G208" i="44"/>
  <c r="G205" i="44"/>
  <c r="G189" i="44"/>
  <c r="F196" i="44"/>
  <c r="D191" i="44"/>
  <c r="E189" i="44"/>
  <c r="C207" i="44"/>
  <c r="C189" i="44"/>
  <c r="G204" i="44"/>
  <c r="E198" i="44"/>
  <c r="E190" i="44"/>
  <c r="D194" i="44"/>
  <c r="E207" i="44"/>
  <c r="G207" i="44"/>
  <c r="C200" i="44"/>
  <c r="D200" i="44"/>
  <c r="C193" i="44"/>
  <c r="C196" i="44"/>
  <c r="G201" i="44"/>
  <c r="E204" i="44"/>
  <c r="E201" i="44"/>
  <c r="F197" i="44"/>
  <c r="D189" i="44"/>
  <c r="F190" i="44"/>
  <c r="G190" i="44"/>
  <c r="C208" i="44"/>
  <c r="G192" i="44"/>
  <c r="E206" i="44"/>
  <c r="E205" i="44"/>
  <c r="D207" i="44"/>
  <c r="F204" i="44"/>
  <c r="F201" i="44"/>
  <c r="E203" i="44"/>
  <c r="G191" i="44"/>
  <c r="C197" i="44"/>
  <c r="G203" i="44"/>
  <c r="D205" i="44"/>
  <c r="F189" i="44"/>
  <c r="F195" i="44"/>
  <c r="C191" i="44"/>
  <c r="C201" i="44"/>
  <c r="G200" i="44"/>
  <c r="E200" i="44"/>
  <c r="F207" i="44"/>
  <c r="D196" i="44"/>
  <c r="F198" i="44"/>
  <c r="D199" i="44"/>
  <c r="F199" i="44"/>
  <c r="F203" i="44"/>
  <c r="C202" i="44"/>
  <c r="G198" i="44"/>
  <c r="G196" i="44"/>
  <c r="G197" i="44"/>
  <c r="E191" i="44"/>
  <c r="D202" i="44"/>
  <c r="D190" i="44"/>
  <c r="C203" i="44"/>
  <c r="G206" i="44"/>
  <c r="F208" i="44"/>
  <c r="F202" i="44"/>
  <c r="G199" i="44"/>
  <c r="E193" i="44"/>
  <c r="F192" i="44"/>
  <c r="D201" i="44"/>
  <c r="D195" i="44"/>
  <c r="C190" i="44"/>
  <c r="C205" i="44"/>
  <c r="G194" i="44"/>
  <c r="E194" i="44"/>
  <c r="F194" i="44"/>
  <c r="C198" i="44"/>
  <c r="C199" i="44"/>
  <c r="G193" i="44"/>
  <c r="G195" i="44"/>
  <c r="E196" i="44"/>
  <c r="E202" i="44"/>
  <c r="D198" i="44"/>
  <c r="D208" i="44"/>
  <c r="D197" i="44"/>
  <c r="F200" i="44"/>
  <c r="E195" i="44"/>
  <c r="D192" i="44"/>
  <c r="F193" i="44"/>
  <c r="F205" i="44"/>
  <c r="D203" i="44"/>
  <c r="C195" i="44"/>
  <c r="C192" i="44"/>
  <c r="C206" i="44"/>
  <c r="E197" i="44"/>
  <c r="E208" i="44"/>
  <c r="F206" i="44"/>
  <c r="D193" i="44"/>
  <c r="E253" i="39"/>
  <c r="F261" i="39"/>
  <c r="D250" i="39"/>
  <c r="D248" i="39"/>
  <c r="F254" i="39"/>
  <c r="C249" i="39"/>
  <c r="C261" i="39"/>
  <c r="G253" i="39"/>
  <c r="F248" i="39"/>
  <c r="E247" i="39"/>
  <c r="F246" i="39"/>
  <c r="D256" i="39"/>
  <c r="D258" i="39"/>
  <c r="D257" i="39"/>
  <c r="C262" i="39"/>
  <c r="G259" i="39"/>
  <c r="G244" i="39"/>
  <c r="G243" i="39"/>
  <c r="F262" i="39"/>
  <c r="D244" i="39"/>
  <c r="D251" i="39"/>
  <c r="D259" i="39"/>
  <c r="F252" i="39"/>
  <c r="G258" i="39"/>
  <c r="G246" i="39"/>
  <c r="G247" i="39"/>
  <c r="F245" i="39"/>
  <c r="F251" i="39"/>
  <c r="D252" i="39"/>
  <c r="D253" i="39"/>
  <c r="F253" i="39"/>
  <c r="C247" i="39"/>
  <c r="C258" i="39"/>
  <c r="G260" i="39"/>
  <c r="E250" i="39"/>
  <c r="F243" i="39"/>
  <c r="F244" i="39"/>
  <c r="C251" i="39"/>
  <c r="C253" i="39"/>
  <c r="G249" i="39"/>
  <c r="G262" i="39"/>
  <c r="E259" i="39"/>
  <c r="E244" i="39"/>
  <c r="E262" i="39"/>
  <c r="E252" i="39"/>
  <c r="D246" i="39"/>
  <c r="C248" i="39"/>
  <c r="G256" i="39"/>
  <c r="G261" i="39"/>
  <c r="E261" i="39"/>
  <c r="E243" i="39"/>
  <c r="E257" i="39"/>
  <c r="E256" i="39"/>
  <c r="F258" i="39"/>
  <c r="D254" i="39"/>
  <c r="C245" i="39"/>
  <c r="C256" i="39"/>
  <c r="C250" i="39"/>
  <c r="F256" i="39"/>
  <c r="F257" i="39"/>
  <c r="E245" i="39"/>
  <c r="D243" i="39"/>
  <c r="C257" i="39"/>
  <c r="G250" i="39"/>
  <c r="G255" i="39"/>
  <c r="E254" i="39"/>
  <c r="G251" i="39"/>
  <c r="E260" i="39"/>
  <c r="E248" i="39"/>
  <c r="D245" i="39"/>
  <c r="F259" i="39"/>
  <c r="D260" i="39"/>
  <c r="D261" i="39"/>
  <c r="C243" i="39"/>
  <c r="C252" i="39"/>
  <c r="G254" i="39"/>
  <c r="F260" i="39"/>
  <c r="D249" i="39"/>
  <c r="C246" i="39"/>
  <c r="G257" i="39"/>
  <c r="E255" i="39"/>
  <c r="E246" i="39"/>
  <c r="F247" i="39"/>
  <c r="D255" i="39"/>
  <c r="D262" i="39"/>
  <c r="C254" i="39"/>
  <c r="C255" i="39"/>
  <c r="E251" i="39"/>
  <c r="D247" i="39"/>
  <c r="F249" i="39"/>
  <c r="G245" i="39"/>
  <c r="E258" i="39"/>
  <c r="E249" i="39"/>
  <c r="F250" i="39"/>
  <c r="F255" i="39"/>
  <c r="C244" i="39"/>
  <c r="C260" i="39"/>
  <c r="C259" i="39"/>
  <c r="G248" i="39"/>
  <c r="G252" i="39"/>
  <c r="F185" i="39"/>
  <c r="D73" i="44"/>
  <c r="D97" i="44" s="1"/>
  <c r="D120" i="39"/>
  <c r="J40" i="49"/>
  <c r="I155" i="39"/>
  <c r="G185" i="39"/>
  <c r="H130" i="39"/>
  <c r="I149" i="39"/>
  <c r="G163" i="39"/>
  <c r="F163" i="39"/>
  <c r="D124" i="39"/>
  <c r="D77" i="44"/>
  <c r="D101" i="44" s="1"/>
  <c r="C120" i="39"/>
  <c r="H120" i="39" s="1"/>
  <c r="C172" i="39" s="1"/>
  <c r="H95" i="39"/>
  <c r="C111" i="39"/>
  <c r="C73" i="44"/>
  <c r="C97" i="44" s="1"/>
  <c r="I147" i="39"/>
  <c r="I163" i="39" s="1"/>
  <c r="C163" i="39"/>
  <c r="H129" i="39"/>
  <c r="H134" i="39"/>
  <c r="H119" i="39"/>
  <c r="C177" i="39"/>
  <c r="E177" i="39"/>
  <c r="D177" i="39"/>
  <c r="F177" i="39"/>
  <c r="G177" i="39"/>
  <c r="H99" i="39"/>
  <c r="C124" i="39"/>
  <c r="C77" i="44"/>
  <c r="C101" i="44" s="1"/>
  <c r="H123" i="39"/>
  <c r="G136" i="39"/>
  <c r="N40" i="49"/>
  <c r="D132" i="39"/>
  <c r="D85" i="44"/>
  <c r="D109" i="44" s="1"/>
  <c r="C128" i="39"/>
  <c r="H128" i="39" s="1"/>
  <c r="E180" i="39" s="1"/>
  <c r="H103" i="39"/>
  <c r="C169" i="39"/>
  <c r="D169" i="39"/>
  <c r="E169" i="39"/>
  <c r="F169" i="39"/>
  <c r="G169" i="39"/>
  <c r="H118" i="39"/>
  <c r="I162" i="39"/>
  <c r="D185" i="39"/>
  <c r="I160" i="39"/>
  <c r="M40" i="49"/>
  <c r="F136" i="39"/>
  <c r="E111" i="39"/>
  <c r="E116" i="39"/>
  <c r="C132" i="39"/>
  <c r="C85" i="44"/>
  <c r="C109" i="44" s="1"/>
  <c r="D179" i="39"/>
  <c r="E179" i="39"/>
  <c r="F179" i="39"/>
  <c r="G179" i="39"/>
  <c r="C179" i="39"/>
  <c r="H179" i="39" s="1"/>
  <c r="H121" i="39"/>
  <c r="H131" i="39"/>
  <c r="H122" i="39"/>
  <c r="G174" i="39" s="1"/>
  <c r="C185" i="39"/>
  <c r="E185" i="39"/>
  <c r="D116" i="39"/>
  <c r="D111" i="39"/>
  <c r="H91" i="39"/>
  <c r="D69" i="44"/>
  <c r="D93" i="44" s="1"/>
  <c r="H135" i="39"/>
  <c r="H126" i="39"/>
  <c r="D163" i="39"/>
  <c r="F180" i="39"/>
  <c r="E73" i="44"/>
  <c r="E97" i="44" s="1"/>
  <c r="N25" i="49"/>
  <c r="O25" i="49" s="1"/>
  <c r="G136" i="25"/>
  <c r="H116" i="25"/>
  <c r="D183" i="25"/>
  <c r="F183" i="25"/>
  <c r="E183" i="25"/>
  <c r="C183" i="25"/>
  <c r="H183" i="25" s="1"/>
  <c r="G183" i="25"/>
  <c r="E136" i="25"/>
  <c r="H126" i="25"/>
  <c r="H121" i="25"/>
  <c r="C176" i="25"/>
  <c r="H176" i="25" s="1"/>
  <c r="F176" i="25"/>
  <c r="D176" i="25"/>
  <c r="E176" i="25"/>
  <c r="G176" i="25"/>
  <c r="H130" i="25"/>
  <c r="H125" i="25"/>
  <c r="E175" i="25"/>
  <c r="D175" i="25"/>
  <c r="F175" i="25"/>
  <c r="G175" i="25"/>
  <c r="C175" i="25"/>
  <c r="H175" i="25" s="1"/>
  <c r="H129" i="25"/>
  <c r="F180" i="25"/>
  <c r="E180" i="25"/>
  <c r="C180" i="25"/>
  <c r="D180" i="25"/>
  <c r="G180" i="25"/>
  <c r="F136" i="25"/>
  <c r="C171" i="25"/>
  <c r="D171" i="25"/>
  <c r="E171" i="25"/>
  <c r="F171" i="25"/>
  <c r="G171" i="25"/>
  <c r="H133" i="25"/>
  <c r="C179" i="25"/>
  <c r="D179" i="25"/>
  <c r="G179" i="25"/>
  <c r="F179" i="25"/>
  <c r="E179" i="25"/>
  <c r="D136" i="25"/>
  <c r="G170" i="25"/>
  <c r="C170" i="25"/>
  <c r="E170" i="25"/>
  <c r="D170" i="25"/>
  <c r="F170" i="25"/>
  <c r="G184" i="25"/>
  <c r="C184" i="25"/>
  <c r="F184" i="25"/>
  <c r="D184" i="25"/>
  <c r="E184" i="25"/>
  <c r="H117" i="25"/>
  <c r="C136" i="25"/>
  <c r="C186" i="25"/>
  <c r="H186" i="25" s="1"/>
  <c r="F186" i="25"/>
  <c r="E186" i="25"/>
  <c r="G186" i="25"/>
  <c r="D186" i="25"/>
  <c r="H122" i="25"/>
  <c r="C136" i="15"/>
  <c r="H136" i="15" s="1"/>
  <c r="J13" i="49"/>
  <c r="O13" i="49" s="1"/>
  <c r="H116" i="15"/>
  <c r="D180" i="15"/>
  <c r="F180" i="15"/>
  <c r="G180" i="15"/>
  <c r="E180" i="15"/>
  <c r="C180" i="15"/>
  <c r="H180" i="15" s="1"/>
  <c r="D174" i="15"/>
  <c r="E174" i="15"/>
  <c r="F174" i="15"/>
  <c r="G174" i="15"/>
  <c r="C174" i="15"/>
  <c r="D179" i="15"/>
  <c r="E179" i="15"/>
  <c r="G179" i="15"/>
  <c r="C179" i="15"/>
  <c r="H179" i="15" s="1"/>
  <c r="F179" i="15"/>
  <c r="G173" i="15"/>
  <c r="C173" i="15"/>
  <c r="H173" i="15" s="1"/>
  <c r="D173" i="15"/>
  <c r="E173" i="15"/>
  <c r="F173" i="15"/>
  <c r="E184" i="15"/>
  <c r="C184" i="15"/>
  <c r="F184" i="15"/>
  <c r="D184" i="15"/>
  <c r="G184" i="15"/>
  <c r="G178" i="15"/>
  <c r="E178" i="15"/>
  <c r="F178" i="15"/>
  <c r="D178" i="15"/>
  <c r="C178" i="15"/>
  <c r="H178" i="15" s="1"/>
  <c r="C172" i="15"/>
  <c r="D172" i="15"/>
  <c r="E172" i="15"/>
  <c r="F172" i="15"/>
  <c r="G172" i="15"/>
  <c r="C183" i="15"/>
  <c r="F183" i="15"/>
  <c r="D183" i="15"/>
  <c r="E183" i="15"/>
  <c r="G183" i="15"/>
  <c r="E177" i="15"/>
  <c r="F177" i="15"/>
  <c r="G177" i="15"/>
  <c r="C177" i="15"/>
  <c r="D177" i="15"/>
  <c r="C171" i="15"/>
  <c r="D171" i="15"/>
  <c r="E171" i="15"/>
  <c r="F171" i="15"/>
  <c r="G171" i="15"/>
  <c r="D182" i="15"/>
  <c r="E182" i="15"/>
  <c r="F182" i="15"/>
  <c r="G182" i="15"/>
  <c r="C182" i="15"/>
  <c r="C176" i="15"/>
  <c r="D176" i="15"/>
  <c r="F176" i="15"/>
  <c r="E176" i="15"/>
  <c r="G176" i="15"/>
  <c r="D170" i="15"/>
  <c r="E170" i="15"/>
  <c r="C170" i="15"/>
  <c r="F170" i="15"/>
  <c r="G170" i="15"/>
  <c r="C181" i="15"/>
  <c r="H181" i="15" s="1"/>
  <c r="E181" i="15"/>
  <c r="D181" i="15"/>
  <c r="G181" i="15"/>
  <c r="F181" i="15"/>
  <c r="G175" i="15"/>
  <c r="C175" i="15"/>
  <c r="D175" i="15"/>
  <c r="E175" i="15"/>
  <c r="F175" i="15"/>
  <c r="C169" i="15"/>
  <c r="D169" i="15"/>
  <c r="E169" i="15"/>
  <c r="F169" i="15"/>
  <c r="G169" i="15"/>
  <c r="D184" i="32"/>
  <c r="E184" i="32"/>
  <c r="C184" i="32"/>
  <c r="G119" i="32"/>
  <c r="G136" i="32" s="1"/>
  <c r="G111" i="32"/>
  <c r="G72" i="44"/>
  <c r="G96" i="44" s="1"/>
  <c r="I153" i="32"/>
  <c r="C172" i="32"/>
  <c r="H172" i="32" s="1"/>
  <c r="D172" i="32"/>
  <c r="E172" i="32"/>
  <c r="G172" i="32"/>
  <c r="E135" i="32"/>
  <c r="E88" i="44"/>
  <c r="E112" i="44" s="1"/>
  <c r="H110" i="32"/>
  <c r="C169" i="32"/>
  <c r="D169" i="32"/>
  <c r="E169" i="32"/>
  <c r="G169" i="32"/>
  <c r="C173" i="32"/>
  <c r="E173" i="32"/>
  <c r="F173" i="32"/>
  <c r="G185" i="32"/>
  <c r="G163" i="32"/>
  <c r="C177" i="32"/>
  <c r="H177" i="32" s="1"/>
  <c r="E177" i="32"/>
  <c r="F177" i="32"/>
  <c r="G177" i="32"/>
  <c r="J32" i="49"/>
  <c r="H116" i="32"/>
  <c r="F163" i="32"/>
  <c r="G168" i="32"/>
  <c r="I149" i="32"/>
  <c r="F123" i="32"/>
  <c r="F76" i="44"/>
  <c r="F100" i="44" s="1"/>
  <c r="H124" i="32"/>
  <c r="H94" i="32"/>
  <c r="E119" i="32"/>
  <c r="E111" i="32"/>
  <c r="E72" i="44"/>
  <c r="E96" i="44" s="1"/>
  <c r="G173" i="32"/>
  <c r="L32" i="49"/>
  <c r="I160" i="32"/>
  <c r="C181" i="32"/>
  <c r="H181" i="32" s="1"/>
  <c r="I156" i="32"/>
  <c r="C130" i="32"/>
  <c r="H130" i="32" s="1"/>
  <c r="H105" i="32"/>
  <c r="D173" i="32"/>
  <c r="I159" i="32"/>
  <c r="F184" i="32"/>
  <c r="I150" i="32"/>
  <c r="F127" i="32"/>
  <c r="F80" i="44"/>
  <c r="F104" i="44" s="1"/>
  <c r="E123" i="32"/>
  <c r="E136" i="32" s="1"/>
  <c r="E76" i="44"/>
  <c r="E100" i="44" s="1"/>
  <c r="H135" i="32"/>
  <c r="N32" i="49"/>
  <c r="H134" i="32"/>
  <c r="E127" i="32"/>
  <c r="H127" i="32" s="1"/>
  <c r="E80" i="44"/>
  <c r="E104" i="44" s="1"/>
  <c r="H102" i="32"/>
  <c r="D185" i="32"/>
  <c r="H185" i="32" s="1"/>
  <c r="G184" i="32"/>
  <c r="C163" i="32"/>
  <c r="C122" i="32"/>
  <c r="H122" i="32" s="1"/>
  <c r="H97" i="32"/>
  <c r="F178" i="32"/>
  <c r="F119" i="32"/>
  <c r="F111" i="32"/>
  <c r="F72" i="44"/>
  <c r="F96" i="44" s="1"/>
  <c r="C79" i="44"/>
  <c r="C103" i="44" s="1"/>
  <c r="C126" i="32"/>
  <c r="H126" i="32" s="1"/>
  <c r="H101" i="32"/>
  <c r="D163" i="32"/>
  <c r="F136" i="32"/>
  <c r="M32" i="49"/>
  <c r="E131" i="32"/>
  <c r="H131" i="32" s="1"/>
  <c r="H106" i="32"/>
  <c r="E84" i="44"/>
  <c r="E108" i="44" s="1"/>
  <c r="D118" i="32"/>
  <c r="D136" i="32" s="1"/>
  <c r="H93" i="32"/>
  <c r="D111" i="32"/>
  <c r="H111" i="32" s="1"/>
  <c r="H138" i="32" s="1"/>
  <c r="D71" i="44"/>
  <c r="D95" i="44" s="1"/>
  <c r="H128" i="32"/>
  <c r="I146" i="32"/>
  <c r="I143" i="32"/>
  <c r="C187" i="32"/>
  <c r="H116" i="36"/>
  <c r="K37" i="49"/>
  <c r="O37" i="49" s="1"/>
  <c r="C172" i="36"/>
  <c r="D172" i="36"/>
  <c r="D177" i="36"/>
  <c r="G177" i="36"/>
  <c r="E177" i="36"/>
  <c r="F177" i="36"/>
  <c r="H119" i="36"/>
  <c r="D182" i="36"/>
  <c r="E182" i="36"/>
  <c r="F182" i="36"/>
  <c r="G182" i="36"/>
  <c r="C182" i="36"/>
  <c r="G171" i="36"/>
  <c r="G183" i="36"/>
  <c r="H129" i="36"/>
  <c r="H123" i="36"/>
  <c r="D180" i="36"/>
  <c r="E180" i="36"/>
  <c r="G180" i="36"/>
  <c r="H127" i="36"/>
  <c r="G117" i="36"/>
  <c r="E124" i="36"/>
  <c r="H124" i="36" s="1"/>
  <c r="D131" i="36"/>
  <c r="H131" i="36" s="1"/>
  <c r="H135" i="36"/>
  <c r="I158" i="36"/>
  <c r="E82" i="44"/>
  <c r="E106" i="44" s="1"/>
  <c r="H104" i="36"/>
  <c r="C180" i="36"/>
  <c r="H180" i="36" s="1"/>
  <c r="H106" i="36"/>
  <c r="I148" i="36"/>
  <c r="E111" i="36"/>
  <c r="C83" i="44"/>
  <c r="C107" i="44" s="1"/>
  <c r="H108" i="36"/>
  <c r="H97" i="36"/>
  <c r="F163" i="36"/>
  <c r="H117" i="36"/>
  <c r="E169" i="36" s="1"/>
  <c r="H133" i="36"/>
  <c r="H105" i="36"/>
  <c r="C184" i="36"/>
  <c r="H91" i="36"/>
  <c r="D76" i="44"/>
  <c r="D100" i="44" s="1"/>
  <c r="I152" i="36"/>
  <c r="I160" i="36"/>
  <c r="I156" i="36"/>
  <c r="I146" i="36"/>
  <c r="H163" i="36"/>
  <c r="E184" i="36"/>
  <c r="D111" i="36"/>
  <c r="H107" i="36"/>
  <c r="C111" i="36"/>
  <c r="I159" i="36"/>
  <c r="E69" i="44"/>
  <c r="E93" i="44" s="1"/>
  <c r="C163" i="36"/>
  <c r="F81" i="44"/>
  <c r="F105" i="44" s="1"/>
  <c r="D75" i="44"/>
  <c r="D99" i="44" s="1"/>
  <c r="H103" i="36"/>
  <c r="AM35" i="49"/>
  <c r="C168" i="33"/>
  <c r="H173" i="34"/>
  <c r="AN35" i="49"/>
  <c r="H172" i="34"/>
  <c r="H168" i="34"/>
  <c r="H181" i="34"/>
  <c r="H183" i="34"/>
  <c r="H181" i="35"/>
  <c r="G136" i="36"/>
  <c r="H121" i="36"/>
  <c r="G184" i="36"/>
  <c r="D184" i="36"/>
  <c r="D136" i="36"/>
  <c r="H122" i="36"/>
  <c r="G136" i="34"/>
  <c r="H133" i="34"/>
  <c r="G184" i="34"/>
  <c r="E184" i="34"/>
  <c r="C184" i="34"/>
  <c r="H128" i="34"/>
  <c r="H120" i="33"/>
  <c r="M34" i="49"/>
  <c r="O34" i="49" s="1"/>
  <c r="H117" i="33"/>
  <c r="D136" i="33"/>
  <c r="C185" i="33"/>
  <c r="D185" i="33"/>
  <c r="E185" i="33"/>
  <c r="H128" i="33"/>
  <c r="D177" i="33"/>
  <c r="C174" i="35"/>
  <c r="F174" i="35"/>
  <c r="D163" i="36"/>
  <c r="I143" i="36"/>
  <c r="I163" i="36" s="1"/>
  <c r="H126" i="36"/>
  <c r="C136" i="36"/>
  <c r="G136" i="35"/>
  <c r="H131" i="35"/>
  <c r="E184" i="35"/>
  <c r="F184" i="35"/>
  <c r="H127" i="35"/>
  <c r="F136" i="35"/>
  <c r="C180" i="35"/>
  <c r="D180" i="35"/>
  <c r="E136" i="35"/>
  <c r="H119" i="35"/>
  <c r="D136" i="35"/>
  <c r="E136" i="34"/>
  <c r="H178" i="35"/>
  <c r="G187" i="36"/>
  <c r="E172" i="36"/>
  <c r="F172" i="36"/>
  <c r="G172" i="36"/>
  <c r="I154" i="34"/>
  <c r="C182" i="35"/>
  <c r="F182" i="35"/>
  <c r="G182" i="35"/>
  <c r="G178" i="34"/>
  <c r="C178" i="34"/>
  <c r="D178" i="34"/>
  <c r="E182" i="34"/>
  <c r="H182" i="34" s="1"/>
  <c r="F182" i="34"/>
  <c r="G182" i="34"/>
  <c r="C119" i="34"/>
  <c r="C111" i="34"/>
  <c r="H111" i="34" s="1"/>
  <c r="H138" i="34" s="1"/>
  <c r="H94" i="34"/>
  <c r="G163" i="35"/>
  <c r="F163" i="35"/>
  <c r="C163" i="35"/>
  <c r="I151" i="35"/>
  <c r="I163" i="35" s="1"/>
  <c r="H134" i="36"/>
  <c r="H135" i="35"/>
  <c r="C123" i="34"/>
  <c r="H123" i="34" s="1"/>
  <c r="C76" i="44"/>
  <c r="C100" i="44" s="1"/>
  <c r="G172" i="35"/>
  <c r="G168" i="35"/>
  <c r="D170" i="36"/>
  <c r="E169" i="34"/>
  <c r="H124" i="35"/>
  <c r="G170" i="35"/>
  <c r="E172" i="35"/>
  <c r="F168" i="35"/>
  <c r="F169" i="34"/>
  <c r="E136" i="36"/>
  <c r="C185" i="35"/>
  <c r="I158" i="34"/>
  <c r="I156" i="34"/>
  <c r="I152" i="34"/>
  <c r="I151" i="34"/>
  <c r="I149" i="34"/>
  <c r="I148" i="34"/>
  <c r="I147" i="34"/>
  <c r="I144" i="34"/>
  <c r="E163" i="34"/>
  <c r="H163" i="34"/>
  <c r="F127" i="34"/>
  <c r="F136" i="34" s="1"/>
  <c r="H102" i="34"/>
  <c r="I161" i="34"/>
  <c r="I160" i="34"/>
  <c r="I155" i="33"/>
  <c r="I154" i="33"/>
  <c r="D163" i="33"/>
  <c r="D175" i="34"/>
  <c r="G163" i="33"/>
  <c r="G132" i="33"/>
  <c r="G136" i="33" s="1"/>
  <c r="G111" i="33"/>
  <c r="G85" i="44"/>
  <c r="G109" i="44" s="1"/>
  <c r="F163" i="33"/>
  <c r="F77" i="44"/>
  <c r="F101" i="44" s="1"/>
  <c r="E85" i="44"/>
  <c r="E109" i="44" s="1"/>
  <c r="F69" i="44"/>
  <c r="F93" i="44" s="1"/>
  <c r="E77" i="44"/>
  <c r="E101" i="44" s="1"/>
  <c r="F85" i="44"/>
  <c r="F109" i="44" s="1"/>
  <c r="F73" i="44"/>
  <c r="F97" i="44" s="1"/>
  <c r="E81" i="44"/>
  <c r="E105" i="44" s="1"/>
  <c r="H134" i="26"/>
  <c r="K26" i="49"/>
  <c r="D136" i="26"/>
  <c r="H131" i="26"/>
  <c r="F174" i="26"/>
  <c r="G174" i="26"/>
  <c r="E174" i="26"/>
  <c r="D174" i="26"/>
  <c r="H135" i="26"/>
  <c r="H121" i="26"/>
  <c r="H123" i="26"/>
  <c r="H120" i="26"/>
  <c r="H133" i="26"/>
  <c r="D185" i="26" s="1"/>
  <c r="G178" i="26"/>
  <c r="F178" i="26"/>
  <c r="D178" i="26"/>
  <c r="E178" i="26"/>
  <c r="C178" i="26"/>
  <c r="H178" i="26" s="1"/>
  <c r="H118" i="26"/>
  <c r="H127" i="26"/>
  <c r="H125" i="26"/>
  <c r="L26" i="49"/>
  <c r="H119" i="26"/>
  <c r="G177" i="26"/>
  <c r="G180" i="26"/>
  <c r="H111" i="26"/>
  <c r="H138" i="26" s="1"/>
  <c r="C174" i="26"/>
  <c r="H174" i="26" s="1"/>
  <c r="H130" i="26"/>
  <c r="H128" i="26"/>
  <c r="H117" i="26"/>
  <c r="H129" i="26"/>
  <c r="C181" i="26" s="1"/>
  <c r="C136" i="26"/>
  <c r="J26" i="49"/>
  <c r="H91" i="26"/>
  <c r="I149" i="26"/>
  <c r="I163" i="26" s="1"/>
  <c r="G116" i="26"/>
  <c r="F132" i="26"/>
  <c r="H132" i="26" s="1"/>
  <c r="F124" i="26"/>
  <c r="F120" i="26"/>
  <c r="F116" i="26"/>
  <c r="E132" i="26"/>
  <c r="E128" i="26"/>
  <c r="E124" i="26"/>
  <c r="H124" i="26" s="1"/>
  <c r="H95" i="26"/>
  <c r="H103" i="26"/>
  <c r="C163" i="26"/>
  <c r="C80" i="44"/>
  <c r="F111" i="26"/>
  <c r="H107" i="26"/>
  <c r="E111" i="26"/>
  <c r="G78" i="44"/>
  <c r="G102" i="44" s="1"/>
  <c r="I155" i="26"/>
  <c r="AJ26" i="49"/>
  <c r="H104" i="26"/>
  <c r="C72" i="44"/>
  <c r="C96" i="44" s="1"/>
  <c r="H100" i="26"/>
  <c r="G99" i="44"/>
  <c r="H132" i="16"/>
  <c r="H187" i="16"/>
  <c r="D185" i="16"/>
  <c r="F185" i="16"/>
  <c r="E185" i="16"/>
  <c r="G185" i="16"/>
  <c r="C185" i="16"/>
  <c r="E178" i="16"/>
  <c r="D178" i="16"/>
  <c r="K14" i="49"/>
  <c r="C183" i="16"/>
  <c r="D183" i="16"/>
  <c r="G183" i="16"/>
  <c r="F183" i="16"/>
  <c r="H120" i="16"/>
  <c r="H130" i="16"/>
  <c r="AJ21" i="49"/>
  <c r="E173" i="16"/>
  <c r="F173" i="16"/>
  <c r="C173" i="16"/>
  <c r="H173" i="16" s="1"/>
  <c r="D173" i="16"/>
  <c r="C177" i="16"/>
  <c r="H177" i="16" s="1"/>
  <c r="D177" i="16"/>
  <c r="E177" i="16"/>
  <c r="H124" i="16"/>
  <c r="H118" i="16"/>
  <c r="C169" i="16"/>
  <c r="H169" i="16" s="1"/>
  <c r="D169" i="16"/>
  <c r="F169" i="16"/>
  <c r="H134" i="16"/>
  <c r="F181" i="16"/>
  <c r="G181" i="16"/>
  <c r="E181" i="16"/>
  <c r="H181" i="16" s="1"/>
  <c r="C174" i="16"/>
  <c r="D174" i="16"/>
  <c r="E174" i="16"/>
  <c r="F174" i="16"/>
  <c r="G174" i="16"/>
  <c r="J14" i="49"/>
  <c r="AJ13" i="49"/>
  <c r="C163" i="16"/>
  <c r="E116" i="16"/>
  <c r="H116" i="16" s="1"/>
  <c r="D128" i="16"/>
  <c r="H128" i="16" s="1"/>
  <c r="AC27" i="49"/>
  <c r="E179" i="16"/>
  <c r="C127" i="16"/>
  <c r="H127" i="16" s="1"/>
  <c r="C123" i="16"/>
  <c r="H123" i="16" s="1"/>
  <c r="C119" i="16"/>
  <c r="G170" i="16"/>
  <c r="H102" i="16"/>
  <c r="I154" i="16"/>
  <c r="D81" i="44"/>
  <c r="D105" i="44" s="1"/>
  <c r="D111" i="16"/>
  <c r="H111" i="16" s="1"/>
  <c r="H138" i="16" s="1"/>
  <c r="I143" i="16"/>
  <c r="I156" i="16"/>
  <c r="F184" i="16"/>
  <c r="H9" i="49"/>
  <c r="G29" i="49"/>
  <c r="D170" i="6"/>
  <c r="G170" i="6"/>
  <c r="F170" i="6"/>
  <c r="B70" i="49"/>
  <c r="B109" i="49" s="1"/>
  <c r="C75" i="49"/>
  <c r="C114" i="49" s="1"/>
  <c r="AC39" i="49"/>
  <c r="AJ10" i="49"/>
  <c r="AJ32" i="49"/>
  <c r="G34" i="49"/>
  <c r="AJ9" i="49"/>
  <c r="H32" i="49"/>
  <c r="AC38" i="49"/>
  <c r="D63" i="49"/>
  <c r="D102" i="49" s="1"/>
  <c r="H15" i="49"/>
  <c r="AJ27" i="49"/>
  <c r="H7" i="49"/>
  <c r="E136" i="6"/>
  <c r="H111" i="6"/>
  <c r="H138" i="6" s="1"/>
  <c r="H117" i="6"/>
  <c r="H121" i="6"/>
  <c r="C136" i="6"/>
  <c r="J7" i="49"/>
  <c r="H116" i="6"/>
  <c r="H171" i="6"/>
  <c r="H125" i="6"/>
  <c r="H186" i="6"/>
  <c r="F136" i="6"/>
  <c r="H129" i="6"/>
  <c r="C94" i="44"/>
  <c r="H133" i="6"/>
  <c r="C184" i="6"/>
  <c r="G184" i="6"/>
  <c r="E184" i="6"/>
  <c r="F184" i="6"/>
  <c r="D184" i="6"/>
  <c r="H178" i="6"/>
  <c r="H175" i="6"/>
  <c r="G136" i="6"/>
  <c r="F176" i="6"/>
  <c r="I150" i="6"/>
  <c r="C176" i="6"/>
  <c r="C170" i="6"/>
  <c r="I147" i="6"/>
  <c r="I163" i="6" s="1"/>
  <c r="F65" i="49"/>
  <c r="E170" i="6"/>
  <c r="G13" i="49"/>
  <c r="AC18" i="49"/>
  <c r="G176" i="6"/>
  <c r="G15" i="49"/>
  <c r="B63" i="49"/>
  <c r="B102" i="49" s="1"/>
  <c r="D176" i="6"/>
  <c r="O33" i="49"/>
  <c r="O24" i="49"/>
  <c r="B65" i="49"/>
  <c r="B104" i="49" s="1"/>
  <c r="AJ36" i="49"/>
  <c r="E70" i="49"/>
  <c r="E109" i="49" s="1"/>
  <c r="AJ14" i="49"/>
  <c r="AJ25" i="49"/>
  <c r="AJ34" i="49"/>
  <c r="H33" i="49"/>
  <c r="G17" i="49"/>
  <c r="F70" i="49"/>
  <c r="E75" i="49"/>
  <c r="AQ19" i="49"/>
  <c r="AC30" i="49"/>
  <c r="AJ7" i="49"/>
  <c r="D70" i="49"/>
  <c r="D109" i="49" s="1"/>
  <c r="G8" i="49"/>
  <c r="AC26" i="49"/>
  <c r="G30" i="49"/>
  <c r="C65" i="49"/>
  <c r="C104" i="49" s="1"/>
  <c r="AC31" i="49"/>
  <c r="O35" i="49"/>
  <c r="G35" i="49"/>
  <c r="G26" i="49"/>
  <c r="C63" i="49"/>
  <c r="C102" i="49" s="1"/>
  <c r="AJ35" i="49"/>
  <c r="AJ18" i="49"/>
  <c r="AJ22" i="49"/>
  <c r="O19" i="49"/>
  <c r="H22" i="49"/>
  <c r="E43" i="49"/>
  <c r="E47" i="49" s="1"/>
  <c r="G23" i="49"/>
  <c r="AC42" i="49"/>
  <c r="AJ41" i="49"/>
  <c r="G24" i="49"/>
  <c r="C70" i="49"/>
  <c r="C109" i="49" s="1"/>
  <c r="G27" i="49"/>
  <c r="G39" i="49"/>
  <c r="F74" i="49"/>
  <c r="AJ19" i="49"/>
  <c r="AC23" i="49"/>
  <c r="AC41" i="49"/>
  <c r="AC13" i="49"/>
  <c r="AJ39" i="49"/>
  <c r="H27" i="49"/>
  <c r="AC16" i="49"/>
  <c r="AJ8" i="49"/>
  <c r="AC32" i="49"/>
  <c r="AJ28" i="49"/>
  <c r="AJ17" i="49"/>
  <c r="AJ12" i="49"/>
  <c r="AJ37" i="49"/>
  <c r="AC22" i="49"/>
  <c r="H8" i="49"/>
  <c r="G19" i="49"/>
  <c r="B74" i="49"/>
  <c r="B113" i="49" s="1"/>
  <c r="AQ20" i="49"/>
  <c r="AJ42" i="49"/>
  <c r="AQ24" i="49"/>
  <c r="AJ16" i="49"/>
  <c r="G20" i="49"/>
  <c r="O20" i="49"/>
  <c r="H24" i="49"/>
  <c r="AC10" i="49"/>
  <c r="AC8" i="49"/>
  <c r="AC36" i="49"/>
  <c r="H41" i="49"/>
  <c r="AQ30" i="49"/>
  <c r="AJ20" i="49"/>
  <c r="H31" i="49"/>
  <c r="H35" i="49"/>
  <c r="AC7" i="49"/>
  <c r="H25" i="49"/>
  <c r="B75" i="49"/>
  <c r="B114" i="49" s="1"/>
  <c r="AQ31" i="49"/>
  <c r="H23" i="49"/>
  <c r="H18" i="49"/>
  <c r="G36" i="49"/>
  <c r="O30" i="49"/>
  <c r="AJ31" i="49"/>
  <c r="H37" i="49"/>
  <c r="H28" i="49"/>
  <c r="AJ11" i="49"/>
  <c r="AJ23" i="49"/>
  <c r="AJ24" i="49"/>
  <c r="H13" i="49"/>
  <c r="G21" i="49"/>
  <c r="AJ30" i="49"/>
  <c r="G18" i="49"/>
  <c r="F96" i="49"/>
  <c r="G10" i="49"/>
  <c r="G38" i="49"/>
  <c r="H38" i="49"/>
  <c r="H34" i="49"/>
  <c r="AC15" i="49"/>
  <c r="E74" i="49"/>
  <c r="AC24" i="49"/>
  <c r="AC40" i="49"/>
  <c r="G33" i="49"/>
  <c r="H42" i="49"/>
  <c r="H11" i="49"/>
  <c r="AC20" i="49"/>
  <c r="D75" i="49"/>
  <c r="D114" i="49" s="1"/>
  <c r="F75" i="49"/>
  <c r="O31" i="49"/>
  <c r="H30" i="49"/>
  <c r="G40" i="49"/>
  <c r="D43" i="49"/>
  <c r="D47" i="49" s="1"/>
  <c r="H26" i="49"/>
  <c r="H17" i="49"/>
  <c r="V19" i="49"/>
  <c r="F63" i="49"/>
  <c r="D74" i="49"/>
  <c r="D113" i="49" s="1"/>
  <c r="AJ29" i="49"/>
  <c r="H16" i="49"/>
  <c r="H39" i="49"/>
  <c r="G37" i="49"/>
  <c r="AC17" i="49"/>
  <c r="G42" i="49"/>
  <c r="G9" i="49"/>
  <c r="H29" i="49"/>
  <c r="E63" i="49"/>
  <c r="G22" i="49"/>
  <c r="G28" i="49"/>
  <c r="H36" i="49"/>
  <c r="V30" i="49"/>
  <c r="AC21" i="49"/>
  <c r="AC37" i="49"/>
  <c r="G25" i="49"/>
  <c r="G32" i="49"/>
  <c r="C74" i="49"/>
  <c r="C113" i="49" s="1"/>
  <c r="E65" i="49"/>
  <c r="E104" i="49" s="1"/>
  <c r="G41" i="49"/>
  <c r="AC9" i="49"/>
  <c r="G12" i="49"/>
  <c r="Z43" i="49"/>
  <c r="AC14" i="49"/>
  <c r="AC19" i="49"/>
  <c r="AB43" i="49"/>
  <c r="AC11" i="49"/>
  <c r="AJ33" i="49"/>
  <c r="AC12" i="49"/>
  <c r="X43" i="49"/>
  <c r="AC29" i="49"/>
  <c r="AC35" i="49"/>
  <c r="AJ15" i="49"/>
  <c r="Y43" i="49"/>
  <c r="AA43" i="49"/>
  <c r="AJ38" i="49"/>
  <c r="V20" i="49"/>
  <c r="D65" i="49"/>
  <c r="D104" i="49" s="1"/>
  <c r="V24" i="49"/>
  <c r="AC33" i="49"/>
  <c r="G7" i="49"/>
  <c r="H20" i="49"/>
  <c r="H40" i="49"/>
  <c r="E95" i="49"/>
  <c r="F112" i="49"/>
  <c r="F122" i="49"/>
  <c r="AC28" i="49"/>
  <c r="AC25" i="49"/>
  <c r="B43" i="49"/>
  <c r="G14" i="49"/>
  <c r="V31" i="49"/>
  <c r="H21" i="49"/>
  <c r="C43" i="49"/>
  <c r="G31" i="49"/>
  <c r="H19" i="49"/>
  <c r="AC34" i="49"/>
  <c r="H12" i="49"/>
  <c r="G11" i="49"/>
  <c r="G16" i="49"/>
  <c r="H10" i="49"/>
  <c r="F43" i="49"/>
  <c r="H14" i="49"/>
  <c r="H169" i="27" l="1"/>
  <c r="H170" i="27"/>
  <c r="E168" i="27"/>
  <c r="F168" i="27"/>
  <c r="G168" i="27"/>
  <c r="C168" i="27"/>
  <c r="D168" i="27"/>
  <c r="C193" i="27"/>
  <c r="C211" i="27"/>
  <c r="D198" i="27"/>
  <c r="D273" i="27" s="1"/>
  <c r="D298" i="27" s="1"/>
  <c r="D348" i="27" s="1"/>
  <c r="D212" i="27"/>
  <c r="D287" i="27" s="1"/>
  <c r="D312" i="27" s="1"/>
  <c r="D362" i="27" s="1"/>
  <c r="E197" i="27"/>
  <c r="E272" i="27" s="1"/>
  <c r="E196" i="27"/>
  <c r="E271" i="27" s="1"/>
  <c r="E296" i="27" s="1"/>
  <c r="E346" i="27" s="1"/>
  <c r="F203" i="27"/>
  <c r="F278" i="27" s="1"/>
  <c r="C209" i="27"/>
  <c r="C195" i="27"/>
  <c r="C199" i="27"/>
  <c r="D206" i="27"/>
  <c r="D281" i="27" s="1"/>
  <c r="D306" i="27" s="1"/>
  <c r="D356" i="27" s="1"/>
  <c r="D202" i="27"/>
  <c r="D277" i="27" s="1"/>
  <c r="E194" i="27"/>
  <c r="E269" i="27" s="1"/>
  <c r="E294" i="27" s="1"/>
  <c r="E344" i="27" s="1"/>
  <c r="F197" i="27"/>
  <c r="F272" i="27" s="1"/>
  <c r="F205" i="27"/>
  <c r="F280" i="27" s="1"/>
  <c r="G193" i="27"/>
  <c r="G197" i="27"/>
  <c r="G272" i="27" s="1"/>
  <c r="G204" i="27"/>
  <c r="G279" i="27" s="1"/>
  <c r="D193" i="27"/>
  <c r="E202" i="27"/>
  <c r="E277" i="27" s="1"/>
  <c r="F209" i="27"/>
  <c r="F284" i="27" s="1"/>
  <c r="G211" i="27"/>
  <c r="G286" i="27" s="1"/>
  <c r="C196" i="27"/>
  <c r="D204" i="27"/>
  <c r="D279" i="27" s="1"/>
  <c r="D304" i="27" s="1"/>
  <c r="D354" i="27" s="1"/>
  <c r="E206" i="27"/>
  <c r="E281" i="27" s="1"/>
  <c r="E306" i="27" s="1"/>
  <c r="E356" i="27" s="1"/>
  <c r="E208" i="27"/>
  <c r="E283" i="27" s="1"/>
  <c r="E308" i="27" s="1"/>
  <c r="E358" i="27" s="1"/>
  <c r="E207" i="27"/>
  <c r="E282" i="27" s="1"/>
  <c r="E307" i="27" s="1"/>
  <c r="E357" i="27" s="1"/>
  <c r="G194" i="27"/>
  <c r="G269" i="27" s="1"/>
  <c r="G212" i="27"/>
  <c r="G287" i="27" s="1"/>
  <c r="C197" i="27"/>
  <c r="C202" i="27"/>
  <c r="C200" i="27"/>
  <c r="G202" i="27"/>
  <c r="G277" i="27" s="1"/>
  <c r="D197" i="27"/>
  <c r="D272" i="27" s="1"/>
  <c r="D194" i="27"/>
  <c r="D269" i="27" s="1"/>
  <c r="D294" i="27" s="1"/>
  <c r="D344" i="27" s="1"/>
  <c r="D207" i="27"/>
  <c r="D282" i="27" s="1"/>
  <c r="E198" i="27"/>
  <c r="E273" i="27" s="1"/>
  <c r="E298" i="27" s="1"/>
  <c r="E348" i="27" s="1"/>
  <c r="G200" i="27"/>
  <c r="G275" i="27" s="1"/>
  <c r="G300" i="27" s="1"/>
  <c r="G350" i="27" s="1"/>
  <c r="F196" i="27"/>
  <c r="F271" i="27" s="1"/>
  <c r="F296" i="27" s="1"/>
  <c r="F346" i="27" s="1"/>
  <c r="F199" i="27"/>
  <c r="F274" i="27" s="1"/>
  <c r="F211" i="27"/>
  <c r="E209" i="27"/>
  <c r="D209" i="27"/>
  <c r="G199" i="27"/>
  <c r="G274" i="27" s="1"/>
  <c r="G210" i="27"/>
  <c r="G285" i="27" s="1"/>
  <c r="C207" i="27"/>
  <c r="C201" i="27"/>
  <c r="D210" i="27"/>
  <c r="D285" i="27" s="1"/>
  <c r="D310" i="27" s="1"/>
  <c r="D360" i="27" s="1"/>
  <c r="E195" i="27"/>
  <c r="E270" i="27" s="1"/>
  <c r="E295" i="27" s="1"/>
  <c r="E345" i="27" s="1"/>
  <c r="E212" i="27"/>
  <c r="E287" i="27" s="1"/>
  <c r="E312" i="27" s="1"/>
  <c r="E362" i="27" s="1"/>
  <c r="F193" i="27"/>
  <c r="E205" i="27"/>
  <c r="E280" i="27" s="1"/>
  <c r="C204" i="27"/>
  <c r="C206" i="27"/>
  <c r="D205" i="27"/>
  <c r="D280" i="27" s="1"/>
  <c r="D208" i="27"/>
  <c r="D283" i="27" s="1"/>
  <c r="D308" i="27" s="1"/>
  <c r="D358" i="27" s="1"/>
  <c r="F195" i="27"/>
  <c r="F270" i="27" s="1"/>
  <c r="F295" i="27" s="1"/>
  <c r="F345" i="27" s="1"/>
  <c r="E201" i="27"/>
  <c r="E276" i="27" s="1"/>
  <c r="E301" i="27" s="1"/>
  <c r="E351" i="27" s="1"/>
  <c r="F202" i="27"/>
  <c r="F277" i="27" s="1"/>
  <c r="F200" i="27"/>
  <c r="F275" i="27" s="1"/>
  <c r="E210" i="27"/>
  <c r="E285" i="27" s="1"/>
  <c r="G196" i="27"/>
  <c r="G271" i="27" s="1"/>
  <c r="C203" i="27"/>
  <c r="F204" i="27"/>
  <c r="F279" i="27" s="1"/>
  <c r="G198" i="27"/>
  <c r="G273" i="27" s="1"/>
  <c r="C198" i="27"/>
  <c r="C210" i="27"/>
  <c r="D199" i="27"/>
  <c r="D274" i="27" s="1"/>
  <c r="D299" i="27" s="1"/>
  <c r="D349" i="27" s="1"/>
  <c r="D201" i="27"/>
  <c r="D276" i="27" s="1"/>
  <c r="E193" i="27"/>
  <c r="F201" i="27"/>
  <c r="F276" i="27" s="1"/>
  <c r="F301" i="27" s="1"/>
  <c r="F351" i="27" s="1"/>
  <c r="F198" i="27"/>
  <c r="F273" i="27" s="1"/>
  <c r="F298" i="27" s="1"/>
  <c r="F348" i="27" s="1"/>
  <c r="F206" i="27"/>
  <c r="F281" i="27" s="1"/>
  <c r="F306" i="27" s="1"/>
  <c r="F356" i="27" s="1"/>
  <c r="F208" i="27"/>
  <c r="F283" i="27" s="1"/>
  <c r="F308" i="27" s="1"/>
  <c r="F358" i="27" s="1"/>
  <c r="G207" i="27"/>
  <c r="G282" i="27" s="1"/>
  <c r="G307" i="27" s="1"/>
  <c r="G357" i="27" s="1"/>
  <c r="F210" i="27"/>
  <c r="F285" i="27" s="1"/>
  <c r="G205" i="27"/>
  <c r="G280" i="27" s="1"/>
  <c r="E204" i="27"/>
  <c r="E279" i="27" s="1"/>
  <c r="C208" i="27"/>
  <c r="D200" i="27"/>
  <c r="D275" i="27" s="1"/>
  <c r="D195" i="27"/>
  <c r="D270" i="27" s="1"/>
  <c r="D295" i="27" s="1"/>
  <c r="D345" i="27" s="1"/>
  <c r="G208" i="27"/>
  <c r="G283" i="27" s="1"/>
  <c r="G203" i="27"/>
  <c r="G278" i="27" s="1"/>
  <c r="D196" i="27"/>
  <c r="D271" i="27" s="1"/>
  <c r="D296" i="27" s="1"/>
  <c r="D346" i="27" s="1"/>
  <c r="G209" i="27"/>
  <c r="F212" i="27"/>
  <c r="F287" i="27" s="1"/>
  <c r="F312" i="27" s="1"/>
  <c r="F362" i="27" s="1"/>
  <c r="G195" i="27"/>
  <c r="G270" i="27" s="1"/>
  <c r="E203" i="27"/>
  <c r="E278" i="27" s="1"/>
  <c r="C212" i="27"/>
  <c r="E199" i="27"/>
  <c r="E274" i="27" s="1"/>
  <c r="E299" i="27" s="1"/>
  <c r="E349" i="27" s="1"/>
  <c r="G206" i="27"/>
  <c r="G281" i="27" s="1"/>
  <c r="C194" i="27"/>
  <c r="F207" i="27"/>
  <c r="F282" i="27" s="1"/>
  <c r="F307" i="27" s="1"/>
  <c r="F357" i="27" s="1"/>
  <c r="E200" i="27"/>
  <c r="E275" i="27" s="1"/>
  <c r="F194" i="27"/>
  <c r="F269" i="27" s="1"/>
  <c r="F294" i="27" s="1"/>
  <c r="F344" i="27" s="1"/>
  <c r="D211" i="27"/>
  <c r="D286" i="27" s="1"/>
  <c r="D311" i="27" s="1"/>
  <c r="D361" i="27" s="1"/>
  <c r="E211" i="27"/>
  <c r="E286" i="27" s="1"/>
  <c r="E311" i="27" s="1"/>
  <c r="E361" i="27" s="1"/>
  <c r="D203" i="27"/>
  <c r="D278" i="27" s="1"/>
  <c r="G201" i="27"/>
  <c r="G276" i="27" s="1"/>
  <c r="C205" i="27"/>
  <c r="D186" i="27"/>
  <c r="E186" i="27"/>
  <c r="F186" i="27"/>
  <c r="C186" i="27"/>
  <c r="G186" i="27"/>
  <c r="G184" i="27"/>
  <c r="C184" i="27"/>
  <c r="D184" i="27"/>
  <c r="F184" i="27"/>
  <c r="E184" i="27"/>
  <c r="H176" i="27"/>
  <c r="H174" i="27"/>
  <c r="H175" i="27"/>
  <c r="H187" i="27"/>
  <c r="H183" i="27"/>
  <c r="D187" i="33"/>
  <c r="D183" i="33"/>
  <c r="C187" i="33"/>
  <c r="F173" i="33"/>
  <c r="E136" i="33"/>
  <c r="C177" i="33"/>
  <c r="F136" i="33"/>
  <c r="E173" i="33"/>
  <c r="E187" i="33"/>
  <c r="O8" i="49"/>
  <c r="H174" i="9"/>
  <c r="I163" i="9"/>
  <c r="D185" i="9"/>
  <c r="C185" i="9"/>
  <c r="F185" i="9"/>
  <c r="G185" i="9"/>
  <c r="E185" i="9"/>
  <c r="D169" i="9"/>
  <c r="E169" i="9"/>
  <c r="C169" i="9"/>
  <c r="F169" i="9"/>
  <c r="G169" i="9"/>
  <c r="D180" i="9"/>
  <c r="C180" i="9"/>
  <c r="E180" i="9"/>
  <c r="G180" i="9"/>
  <c r="F180" i="9"/>
  <c r="H171" i="9"/>
  <c r="D181" i="9"/>
  <c r="E181" i="9"/>
  <c r="F181" i="9"/>
  <c r="G181" i="9"/>
  <c r="C181" i="9"/>
  <c r="H181" i="9" s="1"/>
  <c r="G175" i="9"/>
  <c r="F175" i="9"/>
  <c r="C175" i="9"/>
  <c r="E175" i="9"/>
  <c r="D175" i="9"/>
  <c r="D177" i="9"/>
  <c r="E177" i="9"/>
  <c r="C177" i="9"/>
  <c r="F177" i="9"/>
  <c r="G177" i="9"/>
  <c r="C172" i="9"/>
  <c r="D172" i="9"/>
  <c r="F172" i="9"/>
  <c r="E172" i="9"/>
  <c r="G172" i="9"/>
  <c r="C168" i="9"/>
  <c r="D168" i="9"/>
  <c r="E168" i="9"/>
  <c r="F168" i="9"/>
  <c r="G168" i="9"/>
  <c r="H178" i="9"/>
  <c r="H136" i="9"/>
  <c r="H187" i="9"/>
  <c r="G173" i="9"/>
  <c r="C173" i="9"/>
  <c r="D173" i="9"/>
  <c r="E173" i="9"/>
  <c r="F173" i="9"/>
  <c r="E183" i="9"/>
  <c r="G183" i="9"/>
  <c r="C183" i="9"/>
  <c r="H183" i="9" s="1"/>
  <c r="D183" i="9"/>
  <c r="F183" i="9"/>
  <c r="E179" i="9"/>
  <c r="G179" i="9"/>
  <c r="C179" i="9"/>
  <c r="H179" i="9" s="1"/>
  <c r="D179" i="9"/>
  <c r="F179" i="9"/>
  <c r="F176" i="9"/>
  <c r="C176" i="9"/>
  <c r="G176" i="9"/>
  <c r="D176" i="9"/>
  <c r="E176" i="9"/>
  <c r="O15" i="49"/>
  <c r="E170" i="40"/>
  <c r="C182" i="40"/>
  <c r="E171" i="40"/>
  <c r="G182" i="40"/>
  <c r="F182" i="40"/>
  <c r="D171" i="40"/>
  <c r="E176" i="40"/>
  <c r="G170" i="40"/>
  <c r="F171" i="40"/>
  <c r="E182" i="40"/>
  <c r="H182" i="40" s="1"/>
  <c r="C171" i="40"/>
  <c r="H171" i="40" s="1"/>
  <c r="C176" i="40"/>
  <c r="D169" i="40"/>
  <c r="E169" i="40"/>
  <c r="G169" i="40"/>
  <c r="C169" i="40"/>
  <c r="H169" i="40" s="1"/>
  <c r="I163" i="40"/>
  <c r="E177" i="40"/>
  <c r="C174" i="17"/>
  <c r="F174" i="17"/>
  <c r="E174" i="17"/>
  <c r="D174" i="17"/>
  <c r="G174" i="17"/>
  <c r="D172" i="17"/>
  <c r="F172" i="17"/>
  <c r="E172" i="17"/>
  <c r="G172" i="17"/>
  <c r="C172" i="17"/>
  <c r="H172" i="17" s="1"/>
  <c r="H171" i="17"/>
  <c r="H176" i="17"/>
  <c r="G186" i="17"/>
  <c r="F186" i="17"/>
  <c r="C186" i="17"/>
  <c r="E186" i="17"/>
  <c r="D186" i="17"/>
  <c r="H186" i="17" s="1"/>
  <c r="H170" i="17"/>
  <c r="C182" i="17"/>
  <c r="D182" i="17"/>
  <c r="E182" i="17"/>
  <c r="F182" i="17"/>
  <c r="G182" i="17"/>
  <c r="F181" i="33"/>
  <c r="H111" i="33"/>
  <c r="H138" i="33" s="1"/>
  <c r="F183" i="33"/>
  <c r="I163" i="33"/>
  <c r="G183" i="33"/>
  <c r="D181" i="33"/>
  <c r="G177" i="33"/>
  <c r="G181" i="33"/>
  <c r="F177" i="33"/>
  <c r="E181" i="33"/>
  <c r="H181" i="33" s="1"/>
  <c r="I163" i="41"/>
  <c r="H111" i="44"/>
  <c r="D183" i="41"/>
  <c r="G179" i="41"/>
  <c r="C183" i="41"/>
  <c r="G183" i="41"/>
  <c r="F183" i="41"/>
  <c r="F180" i="41"/>
  <c r="C180" i="41"/>
  <c r="G180" i="41"/>
  <c r="H136" i="41"/>
  <c r="D212" i="41" s="1"/>
  <c r="F179" i="41"/>
  <c r="E179" i="41"/>
  <c r="H184" i="17"/>
  <c r="F168" i="17"/>
  <c r="G168" i="17"/>
  <c r="C168" i="17"/>
  <c r="D168" i="17"/>
  <c r="E168" i="17"/>
  <c r="C187" i="17"/>
  <c r="E187" i="17"/>
  <c r="D187" i="17"/>
  <c r="F187" i="17"/>
  <c r="G187" i="17"/>
  <c r="H175" i="17"/>
  <c r="C177" i="17"/>
  <c r="F177" i="17"/>
  <c r="G177" i="17"/>
  <c r="D177" i="17"/>
  <c r="E177" i="17"/>
  <c r="C183" i="17"/>
  <c r="D183" i="17"/>
  <c r="F183" i="17"/>
  <c r="G183" i="17"/>
  <c r="E183" i="17"/>
  <c r="D169" i="17"/>
  <c r="E169" i="17"/>
  <c r="C169" i="17"/>
  <c r="F169" i="17"/>
  <c r="G169" i="17"/>
  <c r="C194" i="17"/>
  <c r="E206" i="17"/>
  <c r="E208" i="17"/>
  <c r="F197" i="17"/>
  <c r="F272" i="17" s="1"/>
  <c r="F297" i="17" s="1"/>
  <c r="F347" i="17" s="1"/>
  <c r="F194" i="17"/>
  <c r="E210" i="17"/>
  <c r="E285" i="17" s="1"/>
  <c r="F204" i="17"/>
  <c r="C204" i="17"/>
  <c r="C212" i="17"/>
  <c r="D194" i="17"/>
  <c r="D204" i="17"/>
  <c r="E196" i="17"/>
  <c r="E271" i="17" s="1"/>
  <c r="E296" i="17" s="1"/>
  <c r="E346" i="17" s="1"/>
  <c r="E201" i="17"/>
  <c r="E276" i="17" s="1"/>
  <c r="F199" i="17"/>
  <c r="F274" i="17" s="1"/>
  <c r="F299" i="17" s="1"/>
  <c r="F349" i="17" s="1"/>
  <c r="F212" i="17"/>
  <c r="G208" i="17"/>
  <c r="G283" i="17" s="1"/>
  <c r="F200" i="17"/>
  <c r="F275" i="17" s="1"/>
  <c r="E200" i="17"/>
  <c r="E275" i="17" s="1"/>
  <c r="C196" i="17"/>
  <c r="C207" i="17"/>
  <c r="D193" i="17"/>
  <c r="E204" i="17"/>
  <c r="G212" i="17"/>
  <c r="C206" i="17"/>
  <c r="D195" i="17"/>
  <c r="D270" i="17" s="1"/>
  <c r="D295" i="17" s="1"/>
  <c r="D345" i="17" s="1"/>
  <c r="D210" i="17"/>
  <c r="D285" i="17" s="1"/>
  <c r="D310" i="17" s="1"/>
  <c r="D360" i="17" s="1"/>
  <c r="D198" i="17"/>
  <c r="D273" i="17" s="1"/>
  <c r="D298" i="17" s="1"/>
  <c r="D348" i="17" s="1"/>
  <c r="E193" i="17"/>
  <c r="E197" i="17"/>
  <c r="E272" i="17" s="1"/>
  <c r="E297" i="17" s="1"/>
  <c r="E347" i="17" s="1"/>
  <c r="F196" i="17"/>
  <c r="F271" i="17" s="1"/>
  <c r="F296" i="17" s="1"/>
  <c r="F346" i="17" s="1"/>
  <c r="G206" i="17"/>
  <c r="C200" i="17"/>
  <c r="E205" i="17"/>
  <c r="E280" i="17" s="1"/>
  <c r="F210" i="17"/>
  <c r="F285" i="17" s="1"/>
  <c r="C197" i="17"/>
  <c r="D208" i="17"/>
  <c r="D201" i="17"/>
  <c r="D276" i="17" s="1"/>
  <c r="E212" i="17"/>
  <c r="E287" i="17" s="1"/>
  <c r="F206" i="17"/>
  <c r="D209" i="17"/>
  <c r="D284" i="17" s="1"/>
  <c r="C203" i="17"/>
  <c r="G193" i="17"/>
  <c r="C201" i="17"/>
  <c r="C208" i="17"/>
  <c r="D206" i="17"/>
  <c r="D281" i="17" s="1"/>
  <c r="D306" i="17" s="1"/>
  <c r="D356" i="17" s="1"/>
  <c r="E199" i="17"/>
  <c r="E274" i="17" s="1"/>
  <c r="E299" i="17" s="1"/>
  <c r="E349" i="17" s="1"/>
  <c r="F207" i="17"/>
  <c r="F282" i="17" s="1"/>
  <c r="G209" i="17"/>
  <c r="G284" i="17" s="1"/>
  <c r="G207" i="17"/>
  <c r="G211" i="17"/>
  <c r="G286" i="17" s="1"/>
  <c r="C209" i="17"/>
  <c r="G210" i="17"/>
  <c r="G285" i="17" s="1"/>
  <c r="G204" i="17"/>
  <c r="C205" i="17"/>
  <c r="C211" i="17"/>
  <c r="D197" i="17"/>
  <c r="D272" i="17" s="1"/>
  <c r="D297" i="17" s="1"/>
  <c r="D347" i="17" s="1"/>
  <c r="D212" i="17"/>
  <c r="D287" i="17" s="1"/>
  <c r="D211" i="17"/>
  <c r="D286" i="17" s="1"/>
  <c r="D311" i="17" s="1"/>
  <c r="D361" i="17" s="1"/>
  <c r="E207" i="17"/>
  <c r="E282" i="17" s="1"/>
  <c r="F202" i="17"/>
  <c r="F211" i="17"/>
  <c r="F286" i="17" s="1"/>
  <c r="F311" i="17" s="1"/>
  <c r="F361" i="17" s="1"/>
  <c r="G195" i="17"/>
  <c r="G270" i="17" s="1"/>
  <c r="E209" i="17"/>
  <c r="E284" i="17" s="1"/>
  <c r="E203" i="17"/>
  <c r="E278" i="17" s="1"/>
  <c r="G197" i="17"/>
  <c r="G272" i="17" s="1"/>
  <c r="E194" i="17"/>
  <c r="F195" i="17"/>
  <c r="F270" i="17" s="1"/>
  <c r="F295" i="17" s="1"/>
  <c r="F345" i="17" s="1"/>
  <c r="G203" i="17"/>
  <c r="G278" i="17" s="1"/>
  <c r="G303" i="17" s="1"/>
  <c r="G353" i="17" s="1"/>
  <c r="F205" i="17"/>
  <c r="F280" i="17" s="1"/>
  <c r="G194" i="17"/>
  <c r="G269" i="17" s="1"/>
  <c r="C198" i="17"/>
  <c r="D196" i="17"/>
  <c r="D271" i="17" s="1"/>
  <c r="D296" i="17" s="1"/>
  <c r="D346" i="17" s="1"/>
  <c r="D199" i="17"/>
  <c r="D274" i="17" s="1"/>
  <c r="D299" i="17" s="1"/>
  <c r="D349" i="17" s="1"/>
  <c r="D207" i="17"/>
  <c r="D282" i="17" s="1"/>
  <c r="E211" i="17"/>
  <c r="E286" i="17" s="1"/>
  <c r="E311" i="17" s="1"/>
  <c r="E361" i="17" s="1"/>
  <c r="F198" i="17"/>
  <c r="F273" i="17" s="1"/>
  <c r="F298" i="17" s="1"/>
  <c r="F348" i="17" s="1"/>
  <c r="F208" i="17"/>
  <c r="F283" i="17" s="1"/>
  <c r="F308" i="17" s="1"/>
  <c r="F358" i="17" s="1"/>
  <c r="F203" i="17"/>
  <c r="F278" i="17" s="1"/>
  <c r="G198" i="17"/>
  <c r="G273" i="17" s="1"/>
  <c r="G196" i="17"/>
  <c r="G271" i="17" s="1"/>
  <c r="C193" i="17"/>
  <c r="C202" i="17"/>
  <c r="E202" i="17"/>
  <c r="E277" i="17" s="1"/>
  <c r="F209" i="17"/>
  <c r="F284" i="17" s="1"/>
  <c r="G201" i="17"/>
  <c r="G276" i="17" s="1"/>
  <c r="C195" i="17"/>
  <c r="C210" i="17"/>
  <c r="D205" i="17"/>
  <c r="D280" i="17" s="1"/>
  <c r="D202" i="17"/>
  <c r="D277" i="17" s="1"/>
  <c r="D302" i="17" s="1"/>
  <c r="D352" i="17" s="1"/>
  <c r="E198" i="17"/>
  <c r="E273" i="17" s="1"/>
  <c r="E298" i="17" s="1"/>
  <c r="E348" i="17" s="1"/>
  <c r="G200" i="17"/>
  <c r="G275" i="17" s="1"/>
  <c r="G300" i="17" s="1"/>
  <c r="G350" i="17" s="1"/>
  <c r="D200" i="17"/>
  <c r="D275" i="17" s="1"/>
  <c r="G205" i="17"/>
  <c r="G280" i="17" s="1"/>
  <c r="G202" i="17"/>
  <c r="G277" i="17" s="1"/>
  <c r="E195" i="17"/>
  <c r="E270" i="17" s="1"/>
  <c r="E295" i="17" s="1"/>
  <c r="E345" i="17" s="1"/>
  <c r="F193" i="17"/>
  <c r="F201" i="17"/>
  <c r="F276" i="17" s="1"/>
  <c r="C199" i="17"/>
  <c r="G199" i="17"/>
  <c r="G274" i="17" s="1"/>
  <c r="D203" i="17"/>
  <c r="D278" i="17" s="1"/>
  <c r="F179" i="17"/>
  <c r="E179" i="17"/>
  <c r="G179" i="17"/>
  <c r="C179" i="17"/>
  <c r="D179" i="17"/>
  <c r="H173" i="17"/>
  <c r="H178" i="17"/>
  <c r="H185" i="17"/>
  <c r="D181" i="17"/>
  <c r="E181" i="17"/>
  <c r="F181" i="17"/>
  <c r="C181" i="17"/>
  <c r="G181" i="17"/>
  <c r="O28" i="49"/>
  <c r="O23" i="49"/>
  <c r="D184" i="40"/>
  <c r="F184" i="40"/>
  <c r="C184" i="40"/>
  <c r="E184" i="40"/>
  <c r="H120" i="40"/>
  <c r="C136" i="40"/>
  <c r="H136" i="40" s="1"/>
  <c r="E185" i="40"/>
  <c r="F185" i="40"/>
  <c r="D185" i="40"/>
  <c r="G185" i="40"/>
  <c r="C185" i="40"/>
  <c r="H87" i="44"/>
  <c r="E186" i="40"/>
  <c r="D186" i="40"/>
  <c r="F186" i="40"/>
  <c r="G186" i="40"/>
  <c r="C186" i="40"/>
  <c r="H174" i="40"/>
  <c r="H178" i="40"/>
  <c r="H173" i="40"/>
  <c r="F181" i="40"/>
  <c r="E181" i="40"/>
  <c r="G181" i="40"/>
  <c r="D181" i="40"/>
  <c r="H175" i="40"/>
  <c r="H179" i="40"/>
  <c r="F176" i="40"/>
  <c r="D176" i="40"/>
  <c r="C170" i="40"/>
  <c r="F170" i="40"/>
  <c r="G187" i="40"/>
  <c r="F187" i="40"/>
  <c r="C187" i="40"/>
  <c r="D187" i="40"/>
  <c r="G184" i="40"/>
  <c r="F177" i="40"/>
  <c r="C177" i="40"/>
  <c r="G177" i="40"/>
  <c r="F180" i="40"/>
  <c r="G180" i="40"/>
  <c r="E180" i="40"/>
  <c r="C180" i="40"/>
  <c r="D180" i="40"/>
  <c r="C168" i="40"/>
  <c r="E168" i="40"/>
  <c r="F168" i="40"/>
  <c r="D168" i="40"/>
  <c r="G168" i="40"/>
  <c r="H111" i="40"/>
  <c r="H138" i="40" s="1"/>
  <c r="C181" i="40"/>
  <c r="H183" i="40"/>
  <c r="O42" i="49"/>
  <c r="O18" i="49"/>
  <c r="C168" i="11"/>
  <c r="F168" i="11"/>
  <c r="AO10" i="49" s="1"/>
  <c r="G168" i="11"/>
  <c r="AP10" i="49" s="1"/>
  <c r="D168" i="11"/>
  <c r="AM10" i="49" s="1"/>
  <c r="E168" i="11"/>
  <c r="AN10" i="49" s="1"/>
  <c r="C194" i="11"/>
  <c r="D196" i="11"/>
  <c r="D198" i="11"/>
  <c r="D273" i="11" s="1"/>
  <c r="D298" i="11" s="1"/>
  <c r="D348" i="11" s="1"/>
  <c r="E202" i="11"/>
  <c r="E277" i="11" s="1"/>
  <c r="F195" i="11"/>
  <c r="F270" i="11" s="1"/>
  <c r="F212" i="11"/>
  <c r="G205" i="11"/>
  <c r="G280" i="11" s="1"/>
  <c r="D200" i="11"/>
  <c r="D275" i="11" s="1"/>
  <c r="C205" i="11"/>
  <c r="D195" i="11"/>
  <c r="D270" i="11" s="1"/>
  <c r="D295" i="11" s="1"/>
  <c r="D345" i="11" s="1"/>
  <c r="E194" i="11"/>
  <c r="G204" i="11"/>
  <c r="G210" i="11"/>
  <c r="G285" i="11" s="1"/>
  <c r="C197" i="11"/>
  <c r="C202" i="11"/>
  <c r="E206" i="11"/>
  <c r="E281" i="11" s="1"/>
  <c r="E306" i="11" s="1"/>
  <c r="E356" i="11" s="1"/>
  <c r="F201" i="11"/>
  <c r="F276" i="11" s="1"/>
  <c r="F207" i="11"/>
  <c r="F282" i="11" s="1"/>
  <c r="F202" i="11"/>
  <c r="F277" i="11" s="1"/>
  <c r="E203" i="11"/>
  <c r="E278" i="11" s="1"/>
  <c r="F205" i="11"/>
  <c r="F280" i="11" s="1"/>
  <c r="G202" i="11"/>
  <c r="G277" i="11" s="1"/>
  <c r="D212" i="11"/>
  <c r="D287" i="11" s="1"/>
  <c r="D312" i="11" s="1"/>
  <c r="D362" i="11" s="1"/>
  <c r="E199" i="11"/>
  <c r="E274" i="11" s="1"/>
  <c r="D211" i="11"/>
  <c r="D286" i="11" s="1"/>
  <c r="D311" i="11" s="1"/>
  <c r="D361" i="11" s="1"/>
  <c r="F194" i="11"/>
  <c r="G195" i="11"/>
  <c r="G270" i="11" s="1"/>
  <c r="E210" i="11"/>
  <c r="E285" i="11" s="1"/>
  <c r="F209" i="11"/>
  <c r="F284" i="11" s="1"/>
  <c r="C195" i="11"/>
  <c r="C198" i="11"/>
  <c r="D202" i="11"/>
  <c r="D277" i="11" s="1"/>
  <c r="D201" i="11"/>
  <c r="D276" i="11" s="1"/>
  <c r="D301" i="11" s="1"/>
  <c r="D351" i="11" s="1"/>
  <c r="E212" i="11"/>
  <c r="F211" i="11"/>
  <c r="F286" i="11" s="1"/>
  <c r="G206" i="11"/>
  <c r="G281" i="11" s="1"/>
  <c r="G306" i="11" s="1"/>
  <c r="G356" i="11" s="1"/>
  <c r="F199" i="11"/>
  <c r="F274" i="11" s="1"/>
  <c r="G193" i="11"/>
  <c r="D203" i="11"/>
  <c r="D278" i="11" s="1"/>
  <c r="C207" i="11"/>
  <c r="D193" i="11"/>
  <c r="D197" i="11"/>
  <c r="D272" i="11" s="1"/>
  <c r="E201" i="11"/>
  <c r="E276" i="11" s="1"/>
  <c r="E301" i="11" s="1"/>
  <c r="E351" i="11" s="1"/>
  <c r="G208" i="11"/>
  <c r="C200" i="11"/>
  <c r="F203" i="11"/>
  <c r="F278" i="11" s="1"/>
  <c r="C199" i="11"/>
  <c r="C204" i="11"/>
  <c r="C212" i="11"/>
  <c r="D204" i="11"/>
  <c r="F198" i="11"/>
  <c r="F273" i="11" s="1"/>
  <c r="F298" i="11" s="1"/>
  <c r="F348" i="11" s="1"/>
  <c r="F206" i="11"/>
  <c r="F281" i="11" s="1"/>
  <c r="F306" i="11" s="1"/>
  <c r="F356" i="11" s="1"/>
  <c r="F208" i="11"/>
  <c r="E200" i="11"/>
  <c r="E275" i="11" s="1"/>
  <c r="E205" i="11"/>
  <c r="E280" i="11" s="1"/>
  <c r="D209" i="11"/>
  <c r="D284" i="11" s="1"/>
  <c r="D206" i="11"/>
  <c r="D281" i="11" s="1"/>
  <c r="D306" i="11" s="1"/>
  <c r="D356" i="11" s="1"/>
  <c r="D208" i="11"/>
  <c r="D283" i="11" s="1"/>
  <c r="D308" i="11" s="1"/>
  <c r="D358" i="11" s="1"/>
  <c r="E195" i="11"/>
  <c r="E270" i="11" s="1"/>
  <c r="E295" i="11" s="1"/>
  <c r="E345" i="11" s="1"/>
  <c r="F193" i="11"/>
  <c r="G198" i="11"/>
  <c r="G273" i="11" s="1"/>
  <c r="G197" i="11"/>
  <c r="G272" i="11" s="1"/>
  <c r="C196" i="11"/>
  <c r="C210" i="11"/>
  <c r="D194" i="11"/>
  <c r="D199" i="11"/>
  <c r="D274" i="11" s="1"/>
  <c r="E193" i="11"/>
  <c r="F196" i="11"/>
  <c r="F271" i="11" s="1"/>
  <c r="F296" i="11" s="1"/>
  <c r="F346" i="11" s="1"/>
  <c r="G200" i="11"/>
  <c r="G275" i="11" s="1"/>
  <c r="G209" i="11"/>
  <c r="G284" i="11" s="1"/>
  <c r="G212" i="11"/>
  <c r="G287" i="11" s="1"/>
  <c r="G194" i="11"/>
  <c r="E209" i="11"/>
  <c r="E284" i="11" s="1"/>
  <c r="C208" i="11"/>
  <c r="E197" i="11"/>
  <c r="E272" i="11" s="1"/>
  <c r="E207" i="11"/>
  <c r="E282" i="11" s="1"/>
  <c r="C203" i="11"/>
  <c r="F210" i="11"/>
  <c r="F285" i="11" s="1"/>
  <c r="E204" i="11"/>
  <c r="G201" i="11"/>
  <c r="G276" i="11" s="1"/>
  <c r="C201" i="11"/>
  <c r="D205" i="11"/>
  <c r="D280" i="11" s="1"/>
  <c r="E208" i="11"/>
  <c r="E283" i="11" s="1"/>
  <c r="E308" i="11" s="1"/>
  <c r="E358" i="11" s="1"/>
  <c r="F197" i="11"/>
  <c r="F272" i="11" s="1"/>
  <c r="G203" i="11"/>
  <c r="G278" i="11" s="1"/>
  <c r="G207" i="11"/>
  <c r="G282" i="11" s="1"/>
  <c r="G307" i="11" s="1"/>
  <c r="G357" i="11" s="1"/>
  <c r="C209" i="11"/>
  <c r="G211" i="11"/>
  <c r="G286" i="11" s="1"/>
  <c r="F204" i="11"/>
  <c r="C193" i="11"/>
  <c r="C206" i="11"/>
  <c r="C211" i="11"/>
  <c r="D210" i="11"/>
  <c r="D285" i="11" s="1"/>
  <c r="D310" i="11" s="1"/>
  <c r="D360" i="11" s="1"/>
  <c r="D207" i="11"/>
  <c r="D282" i="11" s="1"/>
  <c r="E196" i="11"/>
  <c r="E271" i="11" s="1"/>
  <c r="E296" i="11" s="1"/>
  <c r="E346" i="11" s="1"/>
  <c r="E211" i="11"/>
  <c r="E286" i="11" s="1"/>
  <c r="E311" i="11" s="1"/>
  <c r="E361" i="11" s="1"/>
  <c r="E198" i="11"/>
  <c r="E273" i="11" s="1"/>
  <c r="E298" i="11" s="1"/>
  <c r="E348" i="11" s="1"/>
  <c r="G196" i="11"/>
  <c r="G199" i="11"/>
  <c r="G274" i="11" s="1"/>
  <c r="F200" i="11"/>
  <c r="F275" i="11" s="1"/>
  <c r="C169" i="11"/>
  <c r="F169" i="11"/>
  <c r="E169" i="11"/>
  <c r="D169" i="11"/>
  <c r="G169" i="11"/>
  <c r="E187" i="11"/>
  <c r="C187" i="11"/>
  <c r="H187" i="11" s="1"/>
  <c r="F187" i="11"/>
  <c r="G187" i="11"/>
  <c r="D187" i="11"/>
  <c r="C183" i="11"/>
  <c r="D183" i="11"/>
  <c r="E183" i="11"/>
  <c r="F183" i="11"/>
  <c r="G183" i="11"/>
  <c r="D179" i="11"/>
  <c r="F179" i="11"/>
  <c r="C179" i="11"/>
  <c r="E179" i="11"/>
  <c r="G179" i="11"/>
  <c r="F171" i="11"/>
  <c r="G171" i="11"/>
  <c r="C171" i="11"/>
  <c r="D171" i="11"/>
  <c r="E171" i="11"/>
  <c r="C174" i="34"/>
  <c r="D174" i="34"/>
  <c r="E174" i="34"/>
  <c r="F174" i="34"/>
  <c r="G174" i="34"/>
  <c r="C186" i="34"/>
  <c r="E186" i="34"/>
  <c r="D186" i="34"/>
  <c r="F186" i="34"/>
  <c r="G186" i="34"/>
  <c r="D184" i="34"/>
  <c r="F184" i="34"/>
  <c r="E178" i="34"/>
  <c r="F178" i="34"/>
  <c r="H187" i="34"/>
  <c r="F170" i="34"/>
  <c r="E170" i="34"/>
  <c r="G170" i="34"/>
  <c r="C170" i="34"/>
  <c r="D170" i="34"/>
  <c r="C181" i="20"/>
  <c r="E181" i="20"/>
  <c r="F181" i="20"/>
  <c r="D181" i="20"/>
  <c r="G181" i="20"/>
  <c r="C169" i="20"/>
  <c r="F169" i="20"/>
  <c r="E169" i="20"/>
  <c r="D169" i="20"/>
  <c r="G169" i="20"/>
  <c r="D177" i="20"/>
  <c r="F177" i="20"/>
  <c r="E177" i="20"/>
  <c r="G177" i="20"/>
  <c r="C177" i="20"/>
  <c r="C172" i="20"/>
  <c r="D172" i="20"/>
  <c r="E172" i="20"/>
  <c r="F172" i="20"/>
  <c r="G172" i="20"/>
  <c r="E168" i="20"/>
  <c r="F168" i="20"/>
  <c r="G168" i="20"/>
  <c r="C168" i="20"/>
  <c r="D168" i="20"/>
  <c r="H171" i="20"/>
  <c r="C173" i="20"/>
  <c r="D173" i="20"/>
  <c r="E173" i="20"/>
  <c r="F173" i="20"/>
  <c r="G173" i="20"/>
  <c r="C180" i="20"/>
  <c r="D180" i="20"/>
  <c r="F180" i="20"/>
  <c r="E180" i="20"/>
  <c r="G180" i="20"/>
  <c r="H136" i="20"/>
  <c r="C185" i="20"/>
  <c r="D185" i="20"/>
  <c r="E185" i="20"/>
  <c r="F185" i="20"/>
  <c r="G185" i="20"/>
  <c r="G170" i="20"/>
  <c r="D170" i="20"/>
  <c r="C170" i="20"/>
  <c r="H170" i="20" s="1"/>
  <c r="F170" i="20"/>
  <c r="E170" i="20"/>
  <c r="G176" i="20"/>
  <c r="C176" i="20"/>
  <c r="D176" i="20"/>
  <c r="F176" i="20"/>
  <c r="E176" i="20"/>
  <c r="F184" i="20"/>
  <c r="D184" i="20"/>
  <c r="C184" i="20"/>
  <c r="E184" i="20"/>
  <c r="G184" i="20"/>
  <c r="E176" i="23"/>
  <c r="D176" i="23"/>
  <c r="G179" i="23"/>
  <c r="H111" i="23"/>
  <c r="H138" i="23" s="1"/>
  <c r="H86" i="44"/>
  <c r="G183" i="23"/>
  <c r="F183" i="23"/>
  <c r="C187" i="23"/>
  <c r="C184" i="23"/>
  <c r="G176" i="23"/>
  <c r="G184" i="23"/>
  <c r="D183" i="23"/>
  <c r="O17" i="49"/>
  <c r="F176" i="23"/>
  <c r="E110" i="44"/>
  <c r="H110" i="44" s="1"/>
  <c r="F175" i="23"/>
  <c r="F172" i="23"/>
  <c r="G175" i="23"/>
  <c r="D180" i="23"/>
  <c r="E175" i="23"/>
  <c r="F180" i="23"/>
  <c r="D187" i="23"/>
  <c r="G187" i="23"/>
  <c r="F187" i="23"/>
  <c r="D179" i="23"/>
  <c r="E172" i="23"/>
  <c r="D172" i="23"/>
  <c r="C172" i="23"/>
  <c r="C175" i="23"/>
  <c r="F182" i="23"/>
  <c r="G182" i="23"/>
  <c r="E179" i="23"/>
  <c r="E182" i="23"/>
  <c r="E183" i="23"/>
  <c r="G171" i="23"/>
  <c r="F171" i="23"/>
  <c r="C171" i="23"/>
  <c r="D171" i="23"/>
  <c r="C180" i="23"/>
  <c r="E184" i="23"/>
  <c r="G180" i="23"/>
  <c r="C186" i="23"/>
  <c r="G186" i="23"/>
  <c r="F186" i="23"/>
  <c r="E186" i="23"/>
  <c r="D184" i="23"/>
  <c r="I163" i="23"/>
  <c r="C185" i="23"/>
  <c r="D185" i="23"/>
  <c r="G185" i="23"/>
  <c r="F185" i="23"/>
  <c r="E185" i="23"/>
  <c r="C177" i="23"/>
  <c r="D177" i="23"/>
  <c r="E177" i="23"/>
  <c r="F177" i="23"/>
  <c r="G177" i="23"/>
  <c r="G168" i="23"/>
  <c r="C168" i="23"/>
  <c r="D168" i="23"/>
  <c r="E168" i="23"/>
  <c r="F168" i="23"/>
  <c r="G169" i="23"/>
  <c r="D169" i="23"/>
  <c r="E169" i="23"/>
  <c r="F169" i="23"/>
  <c r="C169" i="23"/>
  <c r="G178" i="23"/>
  <c r="C178" i="23"/>
  <c r="E178" i="23"/>
  <c r="D178" i="23"/>
  <c r="F178" i="23"/>
  <c r="H136" i="23"/>
  <c r="C174" i="23"/>
  <c r="D174" i="23"/>
  <c r="E174" i="23"/>
  <c r="F174" i="23"/>
  <c r="G174" i="23"/>
  <c r="E181" i="23"/>
  <c r="C181" i="23"/>
  <c r="D181" i="23"/>
  <c r="F181" i="23"/>
  <c r="G181" i="23"/>
  <c r="F173" i="23"/>
  <c r="C173" i="23"/>
  <c r="E173" i="23"/>
  <c r="D173" i="23"/>
  <c r="G173" i="23"/>
  <c r="F170" i="23"/>
  <c r="E170" i="23"/>
  <c r="G170" i="23"/>
  <c r="C170" i="23"/>
  <c r="D170" i="23"/>
  <c r="E183" i="33"/>
  <c r="H183" i="33" s="1"/>
  <c r="F185" i="33"/>
  <c r="G185" i="33"/>
  <c r="D173" i="33"/>
  <c r="G173" i="33"/>
  <c r="E178" i="33"/>
  <c r="D178" i="33"/>
  <c r="G178" i="33"/>
  <c r="C178" i="33"/>
  <c r="F178" i="33"/>
  <c r="C182" i="33"/>
  <c r="F182" i="33"/>
  <c r="E182" i="33"/>
  <c r="G182" i="33"/>
  <c r="D182" i="33"/>
  <c r="C186" i="33"/>
  <c r="F186" i="33"/>
  <c r="E186" i="33"/>
  <c r="G186" i="33"/>
  <c r="D186" i="33"/>
  <c r="F168" i="33"/>
  <c r="E168" i="33"/>
  <c r="D168" i="33"/>
  <c r="H168" i="33" s="1"/>
  <c r="G174" i="33"/>
  <c r="H171" i="33"/>
  <c r="G175" i="33"/>
  <c r="C175" i="33"/>
  <c r="D175" i="33"/>
  <c r="E175" i="33"/>
  <c r="C179" i="33"/>
  <c r="D179" i="33"/>
  <c r="G179" i="33"/>
  <c r="F179" i="33"/>
  <c r="E179" i="33"/>
  <c r="D174" i="33"/>
  <c r="E174" i="33"/>
  <c r="H98" i="44"/>
  <c r="C174" i="33"/>
  <c r="C136" i="33"/>
  <c r="H136" i="33" s="1"/>
  <c r="G170" i="33"/>
  <c r="C170" i="33"/>
  <c r="D170" i="33"/>
  <c r="E170" i="33"/>
  <c r="F170" i="33"/>
  <c r="E180" i="41"/>
  <c r="D182" i="41"/>
  <c r="C182" i="41"/>
  <c r="E182" i="41"/>
  <c r="F182" i="41"/>
  <c r="G182" i="41"/>
  <c r="C187" i="41"/>
  <c r="D187" i="41"/>
  <c r="F187" i="41"/>
  <c r="E187" i="41"/>
  <c r="G187" i="41"/>
  <c r="C173" i="41"/>
  <c r="D173" i="41"/>
  <c r="E173" i="41"/>
  <c r="F173" i="41"/>
  <c r="G173" i="41"/>
  <c r="F181" i="41"/>
  <c r="C181" i="41"/>
  <c r="E181" i="41"/>
  <c r="G181" i="41"/>
  <c r="D181" i="41"/>
  <c r="F185" i="41"/>
  <c r="C185" i="41"/>
  <c r="D185" i="41"/>
  <c r="E185" i="41"/>
  <c r="G185" i="41"/>
  <c r="C170" i="41"/>
  <c r="D170" i="41"/>
  <c r="F170" i="41"/>
  <c r="E170" i="41"/>
  <c r="G170" i="41"/>
  <c r="F175" i="41"/>
  <c r="G175" i="41"/>
  <c r="E175" i="41"/>
  <c r="D175" i="41"/>
  <c r="C175" i="41"/>
  <c r="G203" i="41"/>
  <c r="F199" i="41"/>
  <c r="F197" i="41"/>
  <c r="F193" i="41"/>
  <c r="D199" i="41"/>
  <c r="G204" i="41"/>
  <c r="G279" i="41" s="1"/>
  <c r="F209" i="41"/>
  <c r="G199" i="41"/>
  <c r="C209" i="41"/>
  <c r="F194" i="41"/>
  <c r="G201" i="41"/>
  <c r="D201" i="41"/>
  <c r="C210" i="41"/>
  <c r="D203" i="41"/>
  <c r="G193" i="41"/>
  <c r="C201" i="41"/>
  <c r="G212" i="41"/>
  <c r="G168" i="41"/>
  <c r="C168" i="41"/>
  <c r="D168" i="41"/>
  <c r="E168" i="41"/>
  <c r="F168" i="41"/>
  <c r="E176" i="41"/>
  <c r="F176" i="41"/>
  <c r="C176" i="41"/>
  <c r="G176" i="41"/>
  <c r="D176" i="41"/>
  <c r="E186" i="41"/>
  <c r="F186" i="41"/>
  <c r="D186" i="41"/>
  <c r="G186" i="41"/>
  <c r="C186" i="41"/>
  <c r="F178" i="41"/>
  <c r="E178" i="41"/>
  <c r="D178" i="41"/>
  <c r="G178" i="41"/>
  <c r="C178" i="41"/>
  <c r="F172" i="41"/>
  <c r="E172" i="41"/>
  <c r="G172" i="41"/>
  <c r="C172" i="41"/>
  <c r="D172" i="41"/>
  <c r="H183" i="41"/>
  <c r="D174" i="41"/>
  <c r="E174" i="41"/>
  <c r="C174" i="41"/>
  <c r="F174" i="41"/>
  <c r="G174" i="41"/>
  <c r="G184" i="41"/>
  <c r="D184" i="41"/>
  <c r="C184" i="41"/>
  <c r="F184" i="41"/>
  <c r="E184" i="41"/>
  <c r="F171" i="41"/>
  <c r="C171" i="41"/>
  <c r="E171" i="41"/>
  <c r="D171" i="41"/>
  <c r="G171" i="41"/>
  <c r="F177" i="41"/>
  <c r="G177" i="41"/>
  <c r="C177" i="41"/>
  <c r="D177" i="41"/>
  <c r="E177" i="41"/>
  <c r="D169" i="41"/>
  <c r="E169" i="41"/>
  <c r="G169" i="41"/>
  <c r="C169" i="41"/>
  <c r="F169" i="41"/>
  <c r="H177" i="28"/>
  <c r="H74" i="44"/>
  <c r="D179" i="28"/>
  <c r="C179" i="28"/>
  <c r="F179" i="28"/>
  <c r="G179" i="28"/>
  <c r="E179" i="28"/>
  <c r="G185" i="28"/>
  <c r="E185" i="28"/>
  <c r="C185" i="28"/>
  <c r="D185" i="28"/>
  <c r="F185" i="28"/>
  <c r="H70" i="44"/>
  <c r="H186" i="28"/>
  <c r="E183" i="28"/>
  <c r="G183" i="28"/>
  <c r="D183" i="28"/>
  <c r="H183" i="28" s="1"/>
  <c r="F168" i="28"/>
  <c r="G168" i="28"/>
  <c r="C168" i="28"/>
  <c r="E168" i="28"/>
  <c r="F175" i="28"/>
  <c r="E175" i="28"/>
  <c r="G175" i="28"/>
  <c r="C175" i="28"/>
  <c r="D175" i="28"/>
  <c r="D182" i="28"/>
  <c r="E182" i="28"/>
  <c r="G182" i="28"/>
  <c r="C182" i="28"/>
  <c r="H182" i="28" s="1"/>
  <c r="C178" i="28"/>
  <c r="G178" i="28"/>
  <c r="E178" i="28"/>
  <c r="D178" i="28"/>
  <c r="G174" i="28"/>
  <c r="C174" i="28"/>
  <c r="E174" i="28"/>
  <c r="D174" i="28"/>
  <c r="F174" i="28"/>
  <c r="H136" i="28"/>
  <c r="H173" i="28"/>
  <c r="AM28" i="49"/>
  <c r="D181" i="28"/>
  <c r="H181" i="28" s="1"/>
  <c r="E181" i="28"/>
  <c r="G181" i="28"/>
  <c r="F181" i="28"/>
  <c r="H180" i="28"/>
  <c r="F183" i="28"/>
  <c r="H171" i="28"/>
  <c r="F182" i="28"/>
  <c r="C169" i="28"/>
  <c r="D169" i="28"/>
  <c r="D188" i="28" s="1"/>
  <c r="E169" i="28"/>
  <c r="AN17" i="49"/>
  <c r="C179" i="19"/>
  <c r="D179" i="19"/>
  <c r="F179" i="19"/>
  <c r="G179" i="19"/>
  <c r="H178" i="19"/>
  <c r="H172" i="19"/>
  <c r="H182" i="19"/>
  <c r="C171" i="19"/>
  <c r="F171" i="19"/>
  <c r="E171" i="19"/>
  <c r="E188" i="19" s="1"/>
  <c r="D171" i="19"/>
  <c r="G171" i="19"/>
  <c r="C176" i="19"/>
  <c r="F176" i="19"/>
  <c r="D176" i="19"/>
  <c r="E176" i="19"/>
  <c r="G176" i="19"/>
  <c r="H136" i="19"/>
  <c r="F180" i="19"/>
  <c r="D180" i="19"/>
  <c r="G180" i="19"/>
  <c r="C180" i="19"/>
  <c r="H180" i="19" s="1"/>
  <c r="E180" i="19"/>
  <c r="E175" i="19"/>
  <c r="D175" i="19"/>
  <c r="C175" i="19"/>
  <c r="G175" i="19"/>
  <c r="F175" i="19"/>
  <c r="D168" i="19"/>
  <c r="C168" i="19"/>
  <c r="F168" i="19"/>
  <c r="G168" i="19"/>
  <c r="C183" i="19"/>
  <c r="F183" i="19"/>
  <c r="E183" i="19"/>
  <c r="G183" i="19"/>
  <c r="D183" i="19"/>
  <c r="C184" i="19"/>
  <c r="D184" i="19"/>
  <c r="G184" i="19"/>
  <c r="E184" i="19"/>
  <c r="F184" i="19"/>
  <c r="H187" i="19"/>
  <c r="H169" i="59"/>
  <c r="I163" i="59"/>
  <c r="H176" i="59"/>
  <c r="H111" i="59"/>
  <c r="H138" i="59" s="1"/>
  <c r="H172" i="59"/>
  <c r="H175" i="59"/>
  <c r="D136" i="59"/>
  <c r="H125" i="59"/>
  <c r="D181" i="59"/>
  <c r="C181" i="59"/>
  <c r="H181" i="59" s="1"/>
  <c r="E181" i="59"/>
  <c r="F181" i="59"/>
  <c r="H170" i="59"/>
  <c r="C185" i="59"/>
  <c r="D185" i="59"/>
  <c r="G185" i="59"/>
  <c r="E185" i="59"/>
  <c r="F185" i="59"/>
  <c r="H136" i="59"/>
  <c r="F184" i="10"/>
  <c r="D185" i="10"/>
  <c r="E185" i="10"/>
  <c r="H185" i="10" s="1"/>
  <c r="G185" i="10"/>
  <c r="E176" i="10"/>
  <c r="C176" i="10"/>
  <c r="G175" i="10"/>
  <c r="I163" i="10"/>
  <c r="D175" i="10"/>
  <c r="D169" i="10"/>
  <c r="G180" i="10"/>
  <c r="H136" i="10"/>
  <c r="C201" i="10" s="1"/>
  <c r="C184" i="10"/>
  <c r="E184" i="10"/>
  <c r="D184" i="10"/>
  <c r="H184" i="10" s="1"/>
  <c r="C180" i="10"/>
  <c r="F180" i="10"/>
  <c r="H172" i="10"/>
  <c r="H111" i="10"/>
  <c r="H138" i="10" s="1"/>
  <c r="D176" i="10"/>
  <c r="G176" i="10"/>
  <c r="G169" i="10"/>
  <c r="C177" i="10"/>
  <c r="D177" i="10"/>
  <c r="E177" i="10"/>
  <c r="F177" i="10"/>
  <c r="G177" i="10"/>
  <c r="F169" i="10"/>
  <c r="D180" i="10"/>
  <c r="C173" i="10"/>
  <c r="D173" i="10"/>
  <c r="F173" i="10"/>
  <c r="E173" i="10"/>
  <c r="G173" i="10"/>
  <c r="C181" i="10"/>
  <c r="E181" i="10"/>
  <c r="F181" i="10"/>
  <c r="G181" i="10"/>
  <c r="D181" i="10"/>
  <c r="O9" i="49"/>
  <c r="C182" i="10"/>
  <c r="E182" i="10"/>
  <c r="D182" i="10"/>
  <c r="F182" i="10"/>
  <c r="G182" i="10"/>
  <c r="D187" i="10"/>
  <c r="C187" i="10"/>
  <c r="E187" i="10"/>
  <c r="F187" i="10"/>
  <c r="G187" i="10"/>
  <c r="C171" i="10"/>
  <c r="D171" i="10"/>
  <c r="E171" i="10"/>
  <c r="F171" i="10"/>
  <c r="G171" i="10"/>
  <c r="C168" i="10"/>
  <c r="D168" i="10"/>
  <c r="E168" i="10"/>
  <c r="F168" i="10"/>
  <c r="G168" i="10"/>
  <c r="D174" i="10"/>
  <c r="E174" i="10"/>
  <c r="F174" i="10"/>
  <c r="G174" i="10"/>
  <c r="C174" i="10"/>
  <c r="D179" i="10"/>
  <c r="F179" i="10"/>
  <c r="C179" i="10"/>
  <c r="G179" i="10"/>
  <c r="E179" i="10"/>
  <c r="C204" i="10"/>
  <c r="D210" i="10"/>
  <c r="D285" i="10" s="1"/>
  <c r="D310" i="10" s="1"/>
  <c r="D360" i="10" s="1"/>
  <c r="F203" i="10"/>
  <c r="F200" i="10"/>
  <c r="F275" i="10" s="1"/>
  <c r="C193" i="10"/>
  <c r="C205" i="10"/>
  <c r="D196" i="10"/>
  <c r="D271" i="10" s="1"/>
  <c r="D296" i="10" s="1"/>
  <c r="D346" i="10" s="1"/>
  <c r="D197" i="10"/>
  <c r="D272" i="10" s="1"/>
  <c r="D208" i="10"/>
  <c r="E199" i="10"/>
  <c r="F198" i="10"/>
  <c r="G197" i="10"/>
  <c r="G272" i="10" s="1"/>
  <c r="G211" i="10"/>
  <c r="D204" i="10"/>
  <c r="D279" i="10" s="1"/>
  <c r="E196" i="10"/>
  <c r="E212" i="10"/>
  <c r="F204" i="10"/>
  <c r="C194" i="10"/>
  <c r="D199" i="10"/>
  <c r="F194" i="10"/>
  <c r="F269" i="10" s="1"/>
  <c r="F294" i="10" s="1"/>
  <c r="F344" i="10" s="1"/>
  <c r="G200" i="10"/>
  <c r="G275" i="10" s="1"/>
  <c r="G210" i="10"/>
  <c r="G285" i="10" s="1"/>
  <c r="G205" i="10"/>
  <c r="G280" i="10" s="1"/>
  <c r="D203" i="10"/>
  <c r="C196" i="10"/>
  <c r="D212" i="10"/>
  <c r="E194" i="10"/>
  <c r="E269" i="10" s="1"/>
  <c r="E294" i="10" s="1"/>
  <c r="E344" i="10" s="1"/>
  <c r="E195" i="10"/>
  <c r="C200" i="10"/>
  <c r="C197" i="10"/>
  <c r="C206" i="10"/>
  <c r="C212" i="10"/>
  <c r="D205" i="10"/>
  <c r="D280" i="10" s="1"/>
  <c r="D211" i="10"/>
  <c r="F206" i="10"/>
  <c r="F199" i="10"/>
  <c r="G207" i="10"/>
  <c r="G282" i="10" s="1"/>
  <c r="C203" i="10"/>
  <c r="G199" i="10"/>
  <c r="C195" i="10"/>
  <c r="D201" i="10"/>
  <c r="D276" i="10" s="1"/>
  <c r="E202" i="10"/>
  <c r="E207" i="10"/>
  <c r="E282" i="10" s="1"/>
  <c r="G198" i="10"/>
  <c r="G273" i="10" s="1"/>
  <c r="D209" i="10"/>
  <c r="C208" i="10"/>
  <c r="D193" i="10"/>
  <c r="D194" i="10"/>
  <c r="D269" i="10" s="1"/>
  <c r="D294" i="10" s="1"/>
  <c r="D344" i="10" s="1"/>
  <c r="F196" i="10"/>
  <c r="F211" i="10"/>
  <c r="G212" i="10"/>
  <c r="G208" i="10"/>
  <c r="E200" i="10"/>
  <c r="E275" i="10" s="1"/>
  <c r="C199" i="10"/>
  <c r="E197" i="10"/>
  <c r="E272" i="10" s="1"/>
  <c r="F195" i="10"/>
  <c r="F193" i="10"/>
  <c r="E210" i="10"/>
  <c r="C207" i="10"/>
  <c r="D195" i="10"/>
  <c r="E198" i="10"/>
  <c r="F197" i="10"/>
  <c r="F272" i="10" s="1"/>
  <c r="F201" i="10"/>
  <c r="F276" i="10" s="1"/>
  <c r="F208" i="10"/>
  <c r="G195" i="10"/>
  <c r="G204" i="10"/>
  <c r="G279" i="10" s="1"/>
  <c r="E203" i="10"/>
  <c r="C198" i="10"/>
  <c r="E206" i="10"/>
  <c r="E281" i="10" s="1"/>
  <c r="E306" i="10" s="1"/>
  <c r="E356" i="10" s="1"/>
  <c r="E208" i="10"/>
  <c r="G201" i="10"/>
  <c r="G193" i="10"/>
  <c r="C211" i="10"/>
  <c r="D202" i="10"/>
  <c r="D207" i="10"/>
  <c r="E211" i="10"/>
  <c r="F207" i="10"/>
  <c r="F282" i="10" s="1"/>
  <c r="G209" i="10"/>
  <c r="G284" i="10" s="1"/>
  <c r="G206" i="10"/>
  <c r="G202" i="10"/>
  <c r="G277" i="10" s="1"/>
  <c r="F205" i="10"/>
  <c r="F280" i="10" s="1"/>
  <c r="G196" i="10"/>
  <c r="C186" i="10"/>
  <c r="E186" i="10"/>
  <c r="F186" i="10"/>
  <c r="G186" i="10"/>
  <c r="D186" i="10"/>
  <c r="C170" i="10"/>
  <c r="D170" i="10"/>
  <c r="E170" i="10"/>
  <c r="F170" i="10"/>
  <c r="G170" i="10"/>
  <c r="H180" i="10"/>
  <c r="C178" i="10"/>
  <c r="D178" i="10"/>
  <c r="F178" i="10"/>
  <c r="G178" i="10"/>
  <c r="E178" i="10"/>
  <c r="C183" i="10"/>
  <c r="E183" i="10"/>
  <c r="F183" i="10"/>
  <c r="D183" i="10"/>
  <c r="G183" i="10"/>
  <c r="H169" i="10"/>
  <c r="H175" i="10"/>
  <c r="D184" i="35"/>
  <c r="C184" i="35"/>
  <c r="G184" i="35"/>
  <c r="H173" i="35"/>
  <c r="H172" i="35"/>
  <c r="F185" i="35"/>
  <c r="G185" i="35"/>
  <c r="D185" i="35"/>
  <c r="H185" i="35" s="1"/>
  <c r="E185" i="35"/>
  <c r="G174" i="35"/>
  <c r="E174" i="35"/>
  <c r="H174" i="35" s="1"/>
  <c r="D174" i="35"/>
  <c r="D169" i="35"/>
  <c r="C169" i="35"/>
  <c r="F169" i="35"/>
  <c r="E169" i="35"/>
  <c r="G169" i="35"/>
  <c r="F170" i="35"/>
  <c r="C170" i="35"/>
  <c r="H170" i="35" s="1"/>
  <c r="D170" i="35"/>
  <c r="E170" i="35"/>
  <c r="E168" i="35"/>
  <c r="AN36" i="49" s="1"/>
  <c r="C168" i="35"/>
  <c r="AL36" i="49" s="1"/>
  <c r="D168" i="35"/>
  <c r="AM36" i="49" s="1"/>
  <c r="H186" i="35"/>
  <c r="G180" i="35"/>
  <c r="F180" i="35"/>
  <c r="E180" i="35"/>
  <c r="H180" i="35" s="1"/>
  <c r="H177" i="35"/>
  <c r="H83" i="44"/>
  <c r="K39" i="49"/>
  <c r="D136" i="38"/>
  <c r="D179" i="38"/>
  <c r="G179" i="38"/>
  <c r="E179" i="38"/>
  <c r="F179" i="38"/>
  <c r="C179" i="38"/>
  <c r="D178" i="38"/>
  <c r="E178" i="38"/>
  <c r="G178" i="38"/>
  <c r="C178" i="38"/>
  <c r="F178" i="38"/>
  <c r="H116" i="38"/>
  <c r="E173" i="38"/>
  <c r="G173" i="38"/>
  <c r="C173" i="38"/>
  <c r="H173" i="38" s="1"/>
  <c r="D173" i="38"/>
  <c r="F173" i="38"/>
  <c r="C176" i="38"/>
  <c r="F176" i="38"/>
  <c r="E176" i="38"/>
  <c r="D176" i="38"/>
  <c r="G176" i="38"/>
  <c r="D182" i="38"/>
  <c r="E182" i="38"/>
  <c r="F182" i="38"/>
  <c r="G182" i="38"/>
  <c r="C182" i="38"/>
  <c r="H182" i="38" s="1"/>
  <c r="F136" i="38"/>
  <c r="M39" i="49"/>
  <c r="D181" i="38"/>
  <c r="E181" i="38"/>
  <c r="C181" i="38"/>
  <c r="G181" i="38"/>
  <c r="F181" i="38"/>
  <c r="H170" i="38"/>
  <c r="C180" i="38"/>
  <c r="D180" i="38"/>
  <c r="F180" i="38"/>
  <c r="E180" i="38"/>
  <c r="G180" i="38"/>
  <c r="H174" i="38"/>
  <c r="H183" i="38"/>
  <c r="G184" i="38"/>
  <c r="C184" i="38"/>
  <c r="E184" i="38"/>
  <c r="D184" i="38"/>
  <c r="F184" i="38"/>
  <c r="C185" i="38"/>
  <c r="E185" i="38"/>
  <c r="G185" i="38"/>
  <c r="H111" i="38"/>
  <c r="H138" i="38" s="1"/>
  <c r="C169" i="38"/>
  <c r="D169" i="38"/>
  <c r="E169" i="38"/>
  <c r="F169" i="38"/>
  <c r="G169" i="38"/>
  <c r="G172" i="38"/>
  <c r="C172" i="38"/>
  <c r="D172" i="38"/>
  <c r="E172" i="38"/>
  <c r="F172" i="38"/>
  <c r="H175" i="38"/>
  <c r="H171" i="38"/>
  <c r="L39" i="49"/>
  <c r="E136" i="38"/>
  <c r="H136" i="38" s="1"/>
  <c r="E177" i="38"/>
  <c r="F177" i="38"/>
  <c r="D177" i="38"/>
  <c r="C177" i="38"/>
  <c r="H177" i="38" s="1"/>
  <c r="C179" i="37"/>
  <c r="D179" i="37"/>
  <c r="G179" i="37"/>
  <c r="F179" i="37"/>
  <c r="E179" i="37"/>
  <c r="C177" i="37"/>
  <c r="E177" i="37"/>
  <c r="D177" i="37"/>
  <c r="F177" i="37"/>
  <c r="G177" i="37"/>
  <c r="H136" i="37"/>
  <c r="C168" i="37"/>
  <c r="D168" i="37"/>
  <c r="E168" i="37"/>
  <c r="F168" i="37"/>
  <c r="G168" i="37"/>
  <c r="D174" i="37"/>
  <c r="E174" i="37"/>
  <c r="C174" i="37"/>
  <c r="F174" i="37"/>
  <c r="G174" i="37"/>
  <c r="E171" i="37"/>
  <c r="F171" i="37"/>
  <c r="C171" i="37"/>
  <c r="D171" i="37"/>
  <c r="G171" i="37"/>
  <c r="C187" i="37"/>
  <c r="D187" i="37"/>
  <c r="E187" i="37"/>
  <c r="F187" i="37"/>
  <c r="G187" i="37"/>
  <c r="H183" i="37"/>
  <c r="E169" i="37"/>
  <c r="F169" i="37"/>
  <c r="G169" i="37"/>
  <c r="D169" i="37"/>
  <c r="C169" i="37"/>
  <c r="G185" i="37"/>
  <c r="C185" i="37"/>
  <c r="E185" i="37"/>
  <c r="D185" i="37"/>
  <c r="F185" i="37"/>
  <c r="H182" i="37"/>
  <c r="F178" i="37"/>
  <c r="C178" i="37"/>
  <c r="H178" i="37" s="1"/>
  <c r="E178" i="37"/>
  <c r="D178" i="37"/>
  <c r="G178" i="37"/>
  <c r="C175" i="37"/>
  <c r="E175" i="37"/>
  <c r="D175" i="37"/>
  <c r="G175" i="37"/>
  <c r="F175" i="37"/>
  <c r="C170" i="37"/>
  <c r="D170" i="37"/>
  <c r="E170" i="37"/>
  <c r="G170" i="37"/>
  <c r="F170" i="37"/>
  <c r="D173" i="37"/>
  <c r="E173" i="37"/>
  <c r="F173" i="37"/>
  <c r="G173" i="37"/>
  <c r="C173" i="37"/>
  <c r="C186" i="37"/>
  <c r="D186" i="37"/>
  <c r="E186" i="37"/>
  <c r="F186" i="37"/>
  <c r="G186" i="37"/>
  <c r="C181" i="37"/>
  <c r="H181" i="37" s="1"/>
  <c r="D181" i="37"/>
  <c r="F181" i="37"/>
  <c r="E181" i="37"/>
  <c r="G181" i="37"/>
  <c r="H172" i="18"/>
  <c r="H170" i="18"/>
  <c r="H173" i="18"/>
  <c r="H103" i="44"/>
  <c r="G185" i="18"/>
  <c r="F185" i="18"/>
  <c r="E185" i="18"/>
  <c r="C185" i="18"/>
  <c r="D185" i="18"/>
  <c r="H136" i="18"/>
  <c r="O12" i="49"/>
  <c r="C171" i="18"/>
  <c r="D171" i="18"/>
  <c r="F171" i="18"/>
  <c r="E171" i="18"/>
  <c r="G171" i="18"/>
  <c r="F168" i="18"/>
  <c r="G168" i="18"/>
  <c r="C168" i="18"/>
  <c r="D168" i="18"/>
  <c r="E168" i="18"/>
  <c r="C181" i="18"/>
  <c r="D181" i="18"/>
  <c r="E181" i="18"/>
  <c r="G181" i="18"/>
  <c r="F181" i="18"/>
  <c r="C183" i="18"/>
  <c r="D183" i="18"/>
  <c r="E183" i="18"/>
  <c r="F183" i="18"/>
  <c r="G183" i="18"/>
  <c r="D169" i="18"/>
  <c r="F169" i="18"/>
  <c r="C169" i="18"/>
  <c r="E169" i="18"/>
  <c r="G169" i="18"/>
  <c r="G177" i="18"/>
  <c r="E177" i="18"/>
  <c r="C177" i="18"/>
  <c r="D177" i="18"/>
  <c r="F177" i="18"/>
  <c r="C179" i="18"/>
  <c r="D179" i="18"/>
  <c r="F179" i="18"/>
  <c r="E179" i="18"/>
  <c r="G179" i="18"/>
  <c r="G187" i="18"/>
  <c r="D187" i="18"/>
  <c r="E187" i="18"/>
  <c r="F187" i="18"/>
  <c r="C187" i="18"/>
  <c r="C175" i="18"/>
  <c r="G175" i="18"/>
  <c r="E175" i="18"/>
  <c r="D175" i="18"/>
  <c r="F175" i="18"/>
  <c r="E182" i="14"/>
  <c r="F182" i="14"/>
  <c r="G182" i="14"/>
  <c r="C182" i="14"/>
  <c r="D182" i="14"/>
  <c r="O22" i="49"/>
  <c r="F136" i="14"/>
  <c r="H126" i="14"/>
  <c r="H183" i="14"/>
  <c r="H186" i="14"/>
  <c r="D180" i="14"/>
  <c r="G180" i="14"/>
  <c r="E180" i="14"/>
  <c r="F180" i="14"/>
  <c r="C180" i="14"/>
  <c r="D185" i="14"/>
  <c r="F185" i="14"/>
  <c r="E185" i="14"/>
  <c r="G185" i="14"/>
  <c r="C185" i="14"/>
  <c r="H174" i="14"/>
  <c r="H136" i="14"/>
  <c r="F172" i="14"/>
  <c r="G172" i="14"/>
  <c r="C172" i="14"/>
  <c r="D172" i="14"/>
  <c r="E172" i="14"/>
  <c r="C168" i="14"/>
  <c r="D168" i="14"/>
  <c r="E168" i="14"/>
  <c r="F168" i="14"/>
  <c r="G168" i="14"/>
  <c r="G184" i="14"/>
  <c r="E184" i="14"/>
  <c r="D184" i="14"/>
  <c r="F184" i="14"/>
  <c r="C184" i="14"/>
  <c r="H169" i="14"/>
  <c r="H179" i="14"/>
  <c r="H187" i="14"/>
  <c r="H177" i="14"/>
  <c r="C173" i="14"/>
  <c r="D173" i="14"/>
  <c r="E173" i="14"/>
  <c r="F173" i="14"/>
  <c r="G173" i="14"/>
  <c r="C176" i="14"/>
  <c r="F176" i="14"/>
  <c r="E176" i="14"/>
  <c r="D176" i="14"/>
  <c r="G176" i="14"/>
  <c r="C181" i="14"/>
  <c r="D181" i="14"/>
  <c r="E181" i="14"/>
  <c r="G181" i="14"/>
  <c r="F181" i="14"/>
  <c r="H80" i="44"/>
  <c r="H183" i="62"/>
  <c r="H112" i="44"/>
  <c r="D179" i="62"/>
  <c r="H179" i="62" s="1"/>
  <c r="G179" i="62"/>
  <c r="E179" i="62"/>
  <c r="F179" i="62"/>
  <c r="I163" i="62"/>
  <c r="E172" i="62"/>
  <c r="F172" i="62"/>
  <c r="G172" i="62"/>
  <c r="C172" i="62"/>
  <c r="D172" i="62"/>
  <c r="E184" i="62"/>
  <c r="F184" i="62"/>
  <c r="C184" i="62"/>
  <c r="D184" i="62"/>
  <c r="G184" i="62"/>
  <c r="H178" i="62"/>
  <c r="F186" i="62"/>
  <c r="G186" i="62"/>
  <c r="D186" i="62"/>
  <c r="E186" i="62"/>
  <c r="C186" i="62"/>
  <c r="AP22" i="49"/>
  <c r="F175" i="62"/>
  <c r="G175" i="62"/>
  <c r="G188" i="62" s="1"/>
  <c r="E175" i="62"/>
  <c r="C175" i="62"/>
  <c r="D175" i="62"/>
  <c r="E171" i="62"/>
  <c r="C171" i="62"/>
  <c r="F171" i="62"/>
  <c r="D171" i="62"/>
  <c r="G171" i="62"/>
  <c r="D180" i="62"/>
  <c r="E180" i="62"/>
  <c r="F180" i="62"/>
  <c r="G180" i="62"/>
  <c r="C180" i="62"/>
  <c r="H180" i="62" s="1"/>
  <c r="H136" i="62"/>
  <c r="C168" i="62"/>
  <c r="D168" i="62"/>
  <c r="F168" i="62"/>
  <c r="E168" i="62"/>
  <c r="E176" i="62"/>
  <c r="F176" i="62"/>
  <c r="C176" i="62"/>
  <c r="D176" i="62"/>
  <c r="G176" i="62"/>
  <c r="H187" i="62"/>
  <c r="O29" i="49"/>
  <c r="H88" i="44"/>
  <c r="H182" i="62"/>
  <c r="H174" i="62"/>
  <c r="C168" i="22"/>
  <c r="D168" i="22"/>
  <c r="AM21" i="49" s="1"/>
  <c r="E168" i="22"/>
  <c r="AN21" i="49" s="1"/>
  <c r="F168" i="22"/>
  <c r="AO21" i="49" s="1"/>
  <c r="G168" i="22"/>
  <c r="AP21" i="49" s="1"/>
  <c r="D178" i="22"/>
  <c r="E178" i="22"/>
  <c r="G178" i="22"/>
  <c r="C178" i="22"/>
  <c r="C174" i="22"/>
  <c r="D174" i="22"/>
  <c r="E174" i="22"/>
  <c r="F174" i="22"/>
  <c r="G174" i="22"/>
  <c r="H172" i="22"/>
  <c r="C183" i="22"/>
  <c r="F183" i="22"/>
  <c r="D183" i="22"/>
  <c r="D173" i="22"/>
  <c r="F173" i="22"/>
  <c r="G173" i="22"/>
  <c r="C173" i="22"/>
  <c r="F178" i="22"/>
  <c r="I163" i="22"/>
  <c r="H169" i="22"/>
  <c r="C136" i="22"/>
  <c r="H184" i="22"/>
  <c r="H111" i="22"/>
  <c r="H138" i="22" s="1"/>
  <c r="D185" i="22"/>
  <c r="G185" i="22"/>
  <c r="C185" i="22"/>
  <c r="E185" i="22"/>
  <c r="F185" i="22"/>
  <c r="E183" i="22"/>
  <c r="H119" i="22"/>
  <c r="H107" i="44"/>
  <c r="C177" i="22"/>
  <c r="D177" i="22"/>
  <c r="F177" i="22"/>
  <c r="H127" i="22"/>
  <c r="E175" i="22"/>
  <c r="G175" i="22"/>
  <c r="D175" i="22"/>
  <c r="C175" i="22"/>
  <c r="F170" i="22"/>
  <c r="C170" i="22"/>
  <c r="D170" i="22"/>
  <c r="G170" i="22"/>
  <c r="F186" i="22"/>
  <c r="G186" i="22"/>
  <c r="D186" i="22"/>
  <c r="C186" i="22"/>
  <c r="E186" i="22"/>
  <c r="H135" i="22"/>
  <c r="G183" i="22"/>
  <c r="D136" i="22"/>
  <c r="C181" i="22"/>
  <c r="H181" i="22" s="1"/>
  <c r="D181" i="22"/>
  <c r="F181" i="22"/>
  <c r="G181" i="22"/>
  <c r="E177" i="22"/>
  <c r="F182" i="22"/>
  <c r="G182" i="22"/>
  <c r="C182" i="22"/>
  <c r="D182" i="22"/>
  <c r="G177" i="22"/>
  <c r="H185" i="29"/>
  <c r="H182" i="29"/>
  <c r="D176" i="29"/>
  <c r="E176" i="29"/>
  <c r="F176" i="29"/>
  <c r="G176" i="29"/>
  <c r="C176" i="29"/>
  <c r="F172" i="29"/>
  <c r="D172" i="29"/>
  <c r="E172" i="29"/>
  <c r="G172" i="29"/>
  <c r="C172" i="29"/>
  <c r="H172" i="29" s="1"/>
  <c r="H186" i="29"/>
  <c r="H174" i="29"/>
  <c r="H170" i="29"/>
  <c r="H136" i="29"/>
  <c r="C168" i="29"/>
  <c r="D168" i="29"/>
  <c r="E168" i="29"/>
  <c r="F168" i="29"/>
  <c r="G168" i="29"/>
  <c r="H178" i="29"/>
  <c r="G184" i="29"/>
  <c r="C184" i="29"/>
  <c r="H184" i="29" s="1"/>
  <c r="D184" i="29"/>
  <c r="F184" i="29"/>
  <c r="E184" i="29"/>
  <c r="G184" i="12"/>
  <c r="E184" i="12"/>
  <c r="F184" i="12"/>
  <c r="D184" i="12"/>
  <c r="C184" i="12"/>
  <c r="G181" i="12"/>
  <c r="E181" i="12"/>
  <c r="C181" i="12"/>
  <c r="D181" i="12"/>
  <c r="F181" i="12"/>
  <c r="H174" i="12"/>
  <c r="E173" i="12"/>
  <c r="F173" i="12"/>
  <c r="G173" i="12"/>
  <c r="C173" i="12"/>
  <c r="D173" i="12"/>
  <c r="H180" i="12"/>
  <c r="C177" i="12"/>
  <c r="E177" i="12"/>
  <c r="F177" i="12"/>
  <c r="D177" i="12"/>
  <c r="D136" i="12"/>
  <c r="H136" i="12" s="1"/>
  <c r="K11" i="49"/>
  <c r="H116" i="12"/>
  <c r="D172" i="12"/>
  <c r="E172" i="12"/>
  <c r="F172" i="12"/>
  <c r="F169" i="12"/>
  <c r="D169" i="12"/>
  <c r="E169" i="12"/>
  <c r="G169" i="12"/>
  <c r="C169" i="12"/>
  <c r="D176" i="12"/>
  <c r="E176" i="12"/>
  <c r="G176" i="12"/>
  <c r="C176" i="12"/>
  <c r="F176" i="12"/>
  <c r="H179" i="12"/>
  <c r="C185" i="12"/>
  <c r="D185" i="12"/>
  <c r="F185" i="12"/>
  <c r="E185" i="12"/>
  <c r="G185" i="12"/>
  <c r="H171" i="12"/>
  <c r="C172" i="12"/>
  <c r="H178" i="12"/>
  <c r="H182" i="12"/>
  <c r="H191" i="44"/>
  <c r="H245" i="39"/>
  <c r="H247" i="39"/>
  <c r="H259" i="39"/>
  <c r="H254" i="39"/>
  <c r="H251" i="39"/>
  <c r="H203" i="44"/>
  <c r="H206" i="44"/>
  <c r="H246" i="39"/>
  <c r="H261" i="39"/>
  <c r="H192" i="44"/>
  <c r="H200" i="44"/>
  <c r="G209" i="44"/>
  <c r="G263" i="39"/>
  <c r="AI40" i="49"/>
  <c r="AI43" i="49" s="1"/>
  <c r="H249" i="39"/>
  <c r="H195" i="44"/>
  <c r="H202" i="44"/>
  <c r="F209" i="44"/>
  <c r="H208" i="44"/>
  <c r="H199" i="44"/>
  <c r="H204" i="44"/>
  <c r="H255" i="39"/>
  <c r="H252" i="39"/>
  <c r="H257" i="39"/>
  <c r="E263" i="39"/>
  <c r="AG40" i="49"/>
  <c r="AG43" i="49" s="1"/>
  <c r="H253" i="39"/>
  <c r="H262" i="39"/>
  <c r="H198" i="44"/>
  <c r="H197" i="44"/>
  <c r="D209" i="44"/>
  <c r="C263" i="39"/>
  <c r="AE40" i="49"/>
  <c r="H243" i="39"/>
  <c r="D263" i="39"/>
  <c r="AF40" i="49"/>
  <c r="AF43" i="49" s="1"/>
  <c r="H260" i="39"/>
  <c r="H244" i="39"/>
  <c r="AH40" i="49"/>
  <c r="AH43" i="49" s="1"/>
  <c r="F263" i="39"/>
  <c r="H189" i="44"/>
  <c r="C209" i="44"/>
  <c r="H248" i="39"/>
  <c r="H205" i="44"/>
  <c r="H207" i="44"/>
  <c r="H194" i="44"/>
  <c r="H250" i="39"/>
  <c r="H190" i="44"/>
  <c r="H196" i="44"/>
  <c r="E209" i="44"/>
  <c r="H256" i="39"/>
  <c r="H258" i="39"/>
  <c r="H201" i="44"/>
  <c r="H193" i="44"/>
  <c r="C170" i="39"/>
  <c r="D170" i="39"/>
  <c r="E170" i="39"/>
  <c r="F170" i="39"/>
  <c r="G170" i="39"/>
  <c r="D175" i="39"/>
  <c r="E175" i="39"/>
  <c r="F175" i="39"/>
  <c r="G175" i="39"/>
  <c r="C175" i="39"/>
  <c r="H71" i="44"/>
  <c r="C182" i="39"/>
  <c r="D182" i="39"/>
  <c r="E182" i="39"/>
  <c r="F182" i="39"/>
  <c r="G182" i="39"/>
  <c r="K40" i="49"/>
  <c r="D136" i="39"/>
  <c r="H124" i="39"/>
  <c r="H132" i="39"/>
  <c r="H185" i="39"/>
  <c r="E136" i="39"/>
  <c r="L40" i="49"/>
  <c r="H111" i="39"/>
  <c r="H138" i="39" s="1"/>
  <c r="C174" i="39"/>
  <c r="D174" i="39"/>
  <c r="F174" i="39"/>
  <c r="E174" i="39"/>
  <c r="H169" i="39"/>
  <c r="H116" i="39"/>
  <c r="F183" i="39"/>
  <c r="E183" i="39"/>
  <c r="G183" i="39"/>
  <c r="C183" i="39"/>
  <c r="D183" i="39"/>
  <c r="F172" i="39"/>
  <c r="E172" i="39"/>
  <c r="D172" i="39"/>
  <c r="H172" i="39" s="1"/>
  <c r="G172" i="39"/>
  <c r="C136" i="39"/>
  <c r="D173" i="39"/>
  <c r="E173" i="39"/>
  <c r="F173" i="39"/>
  <c r="G173" i="39"/>
  <c r="C173" i="39"/>
  <c r="D180" i="39"/>
  <c r="G180" i="39"/>
  <c r="C180" i="39"/>
  <c r="H177" i="39"/>
  <c r="E171" i="39"/>
  <c r="G171" i="39"/>
  <c r="D171" i="39"/>
  <c r="F171" i="39"/>
  <c r="C171" i="39"/>
  <c r="H171" i="39" s="1"/>
  <c r="H101" i="44"/>
  <c r="C187" i="39"/>
  <c r="E187" i="39"/>
  <c r="F187" i="39"/>
  <c r="G187" i="39"/>
  <c r="F186" i="39"/>
  <c r="G186" i="39"/>
  <c r="C186" i="39"/>
  <c r="E186" i="39"/>
  <c r="D186" i="39"/>
  <c r="F178" i="39"/>
  <c r="G178" i="39"/>
  <c r="E178" i="39"/>
  <c r="C178" i="39"/>
  <c r="D178" i="39"/>
  <c r="H79" i="44"/>
  <c r="D187" i="39"/>
  <c r="C181" i="39"/>
  <c r="G181" i="39"/>
  <c r="D181" i="39"/>
  <c r="F181" i="39"/>
  <c r="E181" i="39"/>
  <c r="H81" i="44"/>
  <c r="D174" i="25"/>
  <c r="C174" i="25"/>
  <c r="E174" i="25"/>
  <c r="F174" i="25"/>
  <c r="G174" i="25"/>
  <c r="E185" i="25"/>
  <c r="C185" i="25"/>
  <c r="F185" i="25"/>
  <c r="G185" i="25"/>
  <c r="D181" i="25"/>
  <c r="F181" i="25"/>
  <c r="E181" i="25"/>
  <c r="G181" i="25"/>
  <c r="C181" i="25"/>
  <c r="C173" i="25"/>
  <c r="D173" i="25"/>
  <c r="E173" i="25"/>
  <c r="F173" i="25"/>
  <c r="G173" i="25"/>
  <c r="D178" i="25"/>
  <c r="F178" i="25"/>
  <c r="G178" i="25"/>
  <c r="E178" i="25"/>
  <c r="C178" i="25"/>
  <c r="H170" i="25"/>
  <c r="H171" i="25"/>
  <c r="G113" i="44"/>
  <c r="H136" i="25"/>
  <c r="C177" i="25"/>
  <c r="E177" i="25"/>
  <c r="D177" i="25"/>
  <c r="F177" i="25"/>
  <c r="G177" i="25"/>
  <c r="O32" i="49"/>
  <c r="C169" i="25"/>
  <c r="D169" i="25"/>
  <c r="E169" i="25"/>
  <c r="F169" i="25"/>
  <c r="G169" i="25"/>
  <c r="C182" i="25"/>
  <c r="F182" i="25"/>
  <c r="D182" i="25"/>
  <c r="G182" i="25"/>
  <c r="E182" i="25"/>
  <c r="H180" i="25"/>
  <c r="F168" i="25"/>
  <c r="G168" i="25"/>
  <c r="C168" i="25"/>
  <c r="D168" i="25"/>
  <c r="E168" i="25"/>
  <c r="H184" i="25"/>
  <c r="H179" i="25"/>
  <c r="H76" i="44"/>
  <c r="H96" i="44"/>
  <c r="H84" i="44"/>
  <c r="H73" i="44"/>
  <c r="H176" i="15"/>
  <c r="H177" i="15"/>
  <c r="H72" i="44"/>
  <c r="H182" i="15"/>
  <c r="H172" i="15"/>
  <c r="H169" i="15"/>
  <c r="H170" i="15"/>
  <c r="H175" i="15"/>
  <c r="H183" i="15"/>
  <c r="E168" i="15"/>
  <c r="D168" i="15"/>
  <c r="F168" i="15"/>
  <c r="G168" i="15"/>
  <c r="C168" i="15"/>
  <c r="H171" i="15"/>
  <c r="H184" i="15"/>
  <c r="H174" i="15"/>
  <c r="D208" i="15"/>
  <c r="D283" i="15" s="1"/>
  <c r="D308" i="15" s="1"/>
  <c r="D358" i="15" s="1"/>
  <c r="C208" i="15"/>
  <c r="C204" i="15"/>
  <c r="D194" i="15"/>
  <c r="D269" i="15" s="1"/>
  <c r="D294" i="15" s="1"/>
  <c r="D344" i="15" s="1"/>
  <c r="D203" i="15"/>
  <c r="D278" i="15" s="1"/>
  <c r="D206" i="15"/>
  <c r="D281" i="15" s="1"/>
  <c r="D306" i="15" s="1"/>
  <c r="D356" i="15" s="1"/>
  <c r="D212" i="15"/>
  <c r="D287" i="15" s="1"/>
  <c r="C207" i="15"/>
  <c r="E197" i="15"/>
  <c r="E272" i="15" s="1"/>
  <c r="E297" i="15" s="1"/>
  <c r="E347" i="15" s="1"/>
  <c r="D199" i="15"/>
  <c r="D274" i="15" s="1"/>
  <c r="D299" i="15" s="1"/>
  <c r="D349" i="15" s="1"/>
  <c r="D195" i="15"/>
  <c r="D270" i="15" s="1"/>
  <c r="D295" i="15" s="1"/>
  <c r="D345" i="15" s="1"/>
  <c r="E195" i="15"/>
  <c r="E270" i="15" s="1"/>
  <c r="E295" i="15" s="1"/>
  <c r="E345" i="15" s="1"/>
  <c r="G199" i="15"/>
  <c r="G274" i="15" s="1"/>
  <c r="F195" i="15"/>
  <c r="F270" i="15" s="1"/>
  <c r="E194" i="15"/>
  <c r="E269" i="15" s="1"/>
  <c r="E294" i="15" s="1"/>
  <c r="E344" i="15" s="1"/>
  <c r="F200" i="15"/>
  <c r="F275" i="15" s="1"/>
  <c r="E196" i="15"/>
  <c r="E271" i="15" s="1"/>
  <c r="E296" i="15" s="1"/>
  <c r="E346" i="15" s="1"/>
  <c r="D196" i="15"/>
  <c r="D271" i="15" s="1"/>
  <c r="D296" i="15" s="1"/>
  <c r="D346" i="15" s="1"/>
  <c r="F194" i="15"/>
  <c r="F269" i="15" s="1"/>
  <c r="F294" i="15" s="1"/>
  <c r="F344" i="15" s="1"/>
  <c r="G200" i="15"/>
  <c r="G275" i="15" s="1"/>
  <c r="D198" i="15"/>
  <c r="D273" i="15" s="1"/>
  <c r="D298" i="15" s="1"/>
  <c r="D348" i="15" s="1"/>
  <c r="G197" i="15"/>
  <c r="G272" i="15" s="1"/>
  <c r="C193" i="15"/>
  <c r="F207" i="15"/>
  <c r="F282" i="15" s="1"/>
  <c r="G203" i="15"/>
  <c r="G278" i="15" s="1"/>
  <c r="E207" i="15"/>
  <c r="E282" i="15" s="1"/>
  <c r="D202" i="15"/>
  <c r="D277" i="15" s="1"/>
  <c r="D302" i="15" s="1"/>
  <c r="D352" i="15" s="1"/>
  <c r="G195" i="15"/>
  <c r="G270" i="15" s="1"/>
  <c r="F208" i="15"/>
  <c r="F283" i="15" s="1"/>
  <c r="F308" i="15" s="1"/>
  <c r="F358" i="15" s="1"/>
  <c r="E198" i="15"/>
  <c r="E273" i="15" s="1"/>
  <c r="E298" i="15" s="1"/>
  <c r="E348" i="15" s="1"/>
  <c r="G207" i="15"/>
  <c r="G282" i="15" s="1"/>
  <c r="G206" i="15"/>
  <c r="G281" i="15" s="1"/>
  <c r="G211" i="15"/>
  <c r="G286" i="15" s="1"/>
  <c r="E212" i="15"/>
  <c r="E287" i="15" s="1"/>
  <c r="G202" i="15"/>
  <c r="G277" i="15" s="1"/>
  <c r="C211" i="15"/>
  <c r="E199" i="15"/>
  <c r="E274" i="15" s="1"/>
  <c r="G198" i="15"/>
  <c r="G273" i="15" s="1"/>
  <c r="G208" i="15"/>
  <c r="G283" i="15" s="1"/>
  <c r="D207" i="15"/>
  <c r="D282" i="15" s="1"/>
  <c r="E209" i="15"/>
  <c r="E284" i="15" s="1"/>
  <c r="F201" i="15"/>
  <c r="F276" i="15" s="1"/>
  <c r="C206" i="15"/>
  <c r="F206" i="15"/>
  <c r="F281" i="15" s="1"/>
  <c r="E201" i="15"/>
  <c r="E276" i="15" s="1"/>
  <c r="E301" i="15" s="1"/>
  <c r="E351" i="15" s="1"/>
  <c r="C199" i="15"/>
  <c r="C212" i="15"/>
  <c r="G205" i="15"/>
  <c r="G280" i="15" s="1"/>
  <c r="D210" i="15"/>
  <c r="D285" i="15" s="1"/>
  <c r="D310" i="15" s="1"/>
  <c r="D360" i="15" s="1"/>
  <c r="F199" i="15"/>
  <c r="F274" i="15" s="1"/>
  <c r="E208" i="15"/>
  <c r="E283" i="15" s="1"/>
  <c r="E308" i="15" s="1"/>
  <c r="E358" i="15" s="1"/>
  <c r="F212" i="15"/>
  <c r="F287" i="15" s="1"/>
  <c r="D201" i="15"/>
  <c r="D276" i="15" s="1"/>
  <c r="E205" i="15"/>
  <c r="E280" i="15" s="1"/>
  <c r="D204" i="15"/>
  <c r="D279" i="15" s="1"/>
  <c r="F205" i="15"/>
  <c r="F280" i="15" s="1"/>
  <c r="C201" i="15"/>
  <c r="G196" i="15"/>
  <c r="G271" i="15" s="1"/>
  <c r="F197" i="15"/>
  <c r="F272" i="15" s="1"/>
  <c r="F297" i="15" s="1"/>
  <c r="F347" i="15" s="1"/>
  <c r="D205" i="15"/>
  <c r="D280" i="15" s="1"/>
  <c r="D200" i="15"/>
  <c r="D275" i="15" s="1"/>
  <c r="G209" i="15"/>
  <c r="G284" i="15" s="1"/>
  <c r="G210" i="15"/>
  <c r="G285" i="15" s="1"/>
  <c r="G193" i="15"/>
  <c r="F196" i="15"/>
  <c r="F271" i="15" s="1"/>
  <c r="F296" i="15" s="1"/>
  <c r="F346" i="15" s="1"/>
  <c r="E202" i="15"/>
  <c r="E277" i="15" s="1"/>
  <c r="G201" i="15"/>
  <c r="G276" i="15" s="1"/>
  <c r="D197" i="15"/>
  <c r="D272" i="15" s="1"/>
  <c r="D297" i="15" s="1"/>
  <c r="D347" i="15" s="1"/>
  <c r="D209" i="15"/>
  <c r="D284" i="15" s="1"/>
  <c r="F193" i="15"/>
  <c r="E203" i="15"/>
  <c r="E278" i="15" s="1"/>
  <c r="F204" i="15"/>
  <c r="F279" i="15" s="1"/>
  <c r="E193" i="15"/>
  <c r="E210" i="15"/>
  <c r="E285" i="15" s="1"/>
  <c r="C205" i="15"/>
  <c r="G194" i="15"/>
  <c r="G269" i="15" s="1"/>
  <c r="F211" i="15"/>
  <c r="F286" i="15" s="1"/>
  <c r="F311" i="15" s="1"/>
  <c r="F361" i="15" s="1"/>
  <c r="C194" i="15"/>
  <c r="F209" i="15"/>
  <c r="F284" i="15" s="1"/>
  <c r="E206" i="15"/>
  <c r="E281" i="15" s="1"/>
  <c r="E306" i="15" s="1"/>
  <c r="E356" i="15" s="1"/>
  <c r="G204" i="15"/>
  <c r="G279" i="15" s="1"/>
  <c r="F198" i="15"/>
  <c r="F273" i="15" s="1"/>
  <c r="F298" i="15" s="1"/>
  <c r="F348" i="15" s="1"/>
  <c r="F203" i="15"/>
  <c r="F278" i="15" s="1"/>
  <c r="F210" i="15"/>
  <c r="F285" i="15" s="1"/>
  <c r="G212" i="15"/>
  <c r="G287" i="15" s="1"/>
  <c r="E204" i="15"/>
  <c r="E279" i="15" s="1"/>
  <c r="C197" i="15"/>
  <c r="F202" i="15"/>
  <c r="F277" i="15" s="1"/>
  <c r="E211" i="15"/>
  <c r="E286" i="15" s="1"/>
  <c r="E311" i="15" s="1"/>
  <c r="E361" i="15" s="1"/>
  <c r="C209" i="15"/>
  <c r="D193" i="15"/>
  <c r="C203" i="15"/>
  <c r="C195" i="15"/>
  <c r="E200" i="15"/>
  <c r="E275" i="15" s="1"/>
  <c r="C210" i="15"/>
  <c r="C196" i="15"/>
  <c r="C198" i="15"/>
  <c r="D211" i="15"/>
  <c r="D286" i="15" s="1"/>
  <c r="D311" i="15" s="1"/>
  <c r="D361" i="15" s="1"/>
  <c r="C202" i="15"/>
  <c r="C200" i="15"/>
  <c r="C179" i="32"/>
  <c r="G179" i="32"/>
  <c r="D179" i="32"/>
  <c r="E179" i="32"/>
  <c r="F179" i="32"/>
  <c r="C183" i="32"/>
  <c r="H183" i="32" s="1"/>
  <c r="G183" i="32"/>
  <c r="E183" i="32"/>
  <c r="D183" i="32"/>
  <c r="F183" i="32"/>
  <c r="D180" i="32"/>
  <c r="E180" i="32"/>
  <c r="G180" i="32"/>
  <c r="F180" i="32"/>
  <c r="C180" i="32"/>
  <c r="H180" i="32" s="1"/>
  <c r="H173" i="32"/>
  <c r="G178" i="32"/>
  <c r="E178" i="32"/>
  <c r="C178" i="32"/>
  <c r="D178" i="32"/>
  <c r="C168" i="32"/>
  <c r="E168" i="32"/>
  <c r="F168" i="32"/>
  <c r="D168" i="32"/>
  <c r="C136" i="32"/>
  <c r="H136" i="32" s="1"/>
  <c r="F186" i="32"/>
  <c r="E186" i="32"/>
  <c r="G186" i="32"/>
  <c r="C186" i="32"/>
  <c r="D186" i="32"/>
  <c r="H119" i="32"/>
  <c r="H118" i="32"/>
  <c r="F89" i="44"/>
  <c r="H169" i="32"/>
  <c r="H100" i="44"/>
  <c r="H123" i="32"/>
  <c r="C182" i="32"/>
  <c r="D182" i="32"/>
  <c r="E182" i="32"/>
  <c r="F182" i="32"/>
  <c r="G182" i="32"/>
  <c r="F176" i="32"/>
  <c r="E176" i="32"/>
  <c r="D176" i="32"/>
  <c r="C176" i="32"/>
  <c r="G176" i="32"/>
  <c r="D187" i="32"/>
  <c r="E187" i="32"/>
  <c r="H187" i="32" s="1"/>
  <c r="F187" i="32"/>
  <c r="G187" i="32"/>
  <c r="H99" i="44"/>
  <c r="H75" i="44"/>
  <c r="H184" i="32"/>
  <c r="F174" i="32"/>
  <c r="E174" i="32"/>
  <c r="D174" i="32"/>
  <c r="G174" i="32"/>
  <c r="C174" i="32"/>
  <c r="I163" i="32"/>
  <c r="AP32" i="49"/>
  <c r="H108" i="44"/>
  <c r="H93" i="44"/>
  <c r="AQ35" i="49"/>
  <c r="H106" i="44"/>
  <c r="H69" i="44"/>
  <c r="C104" i="44"/>
  <c r="H104" i="44" s="1"/>
  <c r="H77" i="44"/>
  <c r="G169" i="36"/>
  <c r="H169" i="36" s="1"/>
  <c r="H111" i="36"/>
  <c r="H138" i="36" s="1"/>
  <c r="H82" i="44"/>
  <c r="F169" i="36"/>
  <c r="C171" i="36"/>
  <c r="D171" i="36"/>
  <c r="F171" i="36"/>
  <c r="E171" i="36"/>
  <c r="H85" i="44"/>
  <c r="C179" i="36"/>
  <c r="G179" i="36"/>
  <c r="D179" i="36"/>
  <c r="E179" i="36"/>
  <c r="F179" i="36"/>
  <c r="H102" i="44"/>
  <c r="D175" i="36"/>
  <c r="C175" i="36"/>
  <c r="G175" i="36"/>
  <c r="E175" i="36"/>
  <c r="F175" i="36"/>
  <c r="D181" i="36"/>
  <c r="F181" i="36"/>
  <c r="E181" i="36"/>
  <c r="G181" i="36"/>
  <c r="H177" i="36"/>
  <c r="C181" i="36"/>
  <c r="H181" i="36" s="1"/>
  <c r="C185" i="36"/>
  <c r="F185" i="36"/>
  <c r="E185" i="36"/>
  <c r="C169" i="36"/>
  <c r="D169" i="36"/>
  <c r="C187" i="36"/>
  <c r="D187" i="36"/>
  <c r="E187" i="36"/>
  <c r="F187" i="36"/>
  <c r="G185" i="36"/>
  <c r="E183" i="36"/>
  <c r="D183" i="36"/>
  <c r="F183" i="36"/>
  <c r="H182" i="36"/>
  <c r="D185" i="36"/>
  <c r="G168" i="36"/>
  <c r="AP37" i="49" s="1"/>
  <c r="C168" i="36"/>
  <c r="D168" i="36"/>
  <c r="AM37" i="49" s="1"/>
  <c r="E168" i="36"/>
  <c r="AN37" i="49" s="1"/>
  <c r="F168" i="36"/>
  <c r="AO37" i="49" s="1"/>
  <c r="H109" i="44"/>
  <c r="C183" i="36"/>
  <c r="H182" i="35"/>
  <c r="H185" i="33"/>
  <c r="H127" i="34"/>
  <c r="E89" i="44"/>
  <c r="H170" i="36"/>
  <c r="H184" i="34"/>
  <c r="AP36" i="49"/>
  <c r="C136" i="34"/>
  <c r="H136" i="34" s="1"/>
  <c r="H119" i="34"/>
  <c r="H132" i="33"/>
  <c r="H184" i="36"/>
  <c r="E179" i="35"/>
  <c r="D179" i="35"/>
  <c r="C179" i="35"/>
  <c r="F179" i="35"/>
  <c r="G179" i="35"/>
  <c r="G169" i="33"/>
  <c r="E169" i="33"/>
  <c r="F169" i="33"/>
  <c r="C169" i="33"/>
  <c r="D169" i="33"/>
  <c r="H172" i="36"/>
  <c r="C185" i="34"/>
  <c r="G185" i="34"/>
  <c r="F185" i="34"/>
  <c r="D185" i="34"/>
  <c r="E185" i="34"/>
  <c r="C173" i="36"/>
  <c r="E173" i="36"/>
  <c r="F173" i="36"/>
  <c r="G173" i="36"/>
  <c r="D173" i="36"/>
  <c r="AO36" i="49"/>
  <c r="H168" i="35"/>
  <c r="F175" i="34"/>
  <c r="E175" i="34"/>
  <c r="C175" i="34"/>
  <c r="G175" i="34"/>
  <c r="H184" i="35"/>
  <c r="I163" i="34"/>
  <c r="J163" i="34" s="1"/>
  <c r="G187" i="35"/>
  <c r="F187" i="35"/>
  <c r="C187" i="35"/>
  <c r="D187" i="35"/>
  <c r="E187" i="35"/>
  <c r="AL34" i="49"/>
  <c r="C186" i="36"/>
  <c r="G186" i="36"/>
  <c r="F186" i="36"/>
  <c r="D186" i="36"/>
  <c r="E186" i="36"/>
  <c r="E183" i="35"/>
  <c r="F183" i="35"/>
  <c r="G183" i="35"/>
  <c r="D183" i="35"/>
  <c r="C183" i="35"/>
  <c r="H183" i="35" s="1"/>
  <c r="AO34" i="49"/>
  <c r="C176" i="35"/>
  <c r="G176" i="35"/>
  <c r="D176" i="35"/>
  <c r="F176" i="35"/>
  <c r="E176" i="35"/>
  <c r="H178" i="34"/>
  <c r="AN34" i="49"/>
  <c r="H97" i="44"/>
  <c r="H136" i="35"/>
  <c r="C176" i="36"/>
  <c r="F176" i="36"/>
  <c r="D176" i="36"/>
  <c r="E176" i="36"/>
  <c r="G176" i="36"/>
  <c r="C180" i="33"/>
  <c r="G180" i="33"/>
  <c r="F180" i="33"/>
  <c r="E180" i="33"/>
  <c r="D180" i="33"/>
  <c r="C174" i="36"/>
  <c r="D174" i="36"/>
  <c r="F174" i="36"/>
  <c r="G174" i="36"/>
  <c r="G123" i="44" s="1"/>
  <c r="E174" i="36"/>
  <c r="E123" i="44" s="1"/>
  <c r="AM34" i="49"/>
  <c r="H169" i="34"/>
  <c r="E171" i="35"/>
  <c r="G171" i="35"/>
  <c r="G188" i="35" s="1"/>
  <c r="C171" i="35"/>
  <c r="F171" i="35"/>
  <c r="D171" i="35"/>
  <c r="H136" i="36"/>
  <c r="C172" i="33"/>
  <c r="D172" i="33"/>
  <c r="E172" i="33"/>
  <c r="F172" i="33"/>
  <c r="G172" i="33"/>
  <c r="H105" i="44"/>
  <c r="E178" i="36"/>
  <c r="F178" i="36"/>
  <c r="C178" i="36"/>
  <c r="D178" i="36"/>
  <c r="G178" i="36"/>
  <c r="C180" i="34"/>
  <c r="F180" i="34"/>
  <c r="E180" i="34"/>
  <c r="G180" i="34"/>
  <c r="D180" i="34"/>
  <c r="H174" i="33"/>
  <c r="D176" i="26"/>
  <c r="F176" i="26"/>
  <c r="E176" i="26"/>
  <c r="G176" i="26"/>
  <c r="C176" i="26"/>
  <c r="H176" i="26" s="1"/>
  <c r="H181" i="26"/>
  <c r="C184" i="26"/>
  <c r="H184" i="26" s="1"/>
  <c r="E184" i="26"/>
  <c r="D184" i="26"/>
  <c r="G184" i="26"/>
  <c r="F184" i="26"/>
  <c r="G89" i="44"/>
  <c r="E136" i="26"/>
  <c r="H136" i="26" s="1"/>
  <c r="M26" i="49"/>
  <c r="F136" i="26"/>
  <c r="E177" i="26"/>
  <c r="D177" i="26"/>
  <c r="C177" i="26"/>
  <c r="F177" i="26"/>
  <c r="C173" i="26"/>
  <c r="F173" i="26"/>
  <c r="D173" i="26"/>
  <c r="E173" i="26"/>
  <c r="G173" i="26"/>
  <c r="D89" i="44"/>
  <c r="C89" i="44"/>
  <c r="F169" i="26"/>
  <c r="G169" i="26"/>
  <c r="C169" i="26"/>
  <c r="D169" i="26"/>
  <c r="E169" i="26"/>
  <c r="D179" i="26"/>
  <c r="F179" i="26"/>
  <c r="G179" i="26"/>
  <c r="E179" i="26"/>
  <c r="C179" i="26"/>
  <c r="H179" i="26" s="1"/>
  <c r="C187" i="26"/>
  <c r="F187" i="26"/>
  <c r="D187" i="26"/>
  <c r="E187" i="26"/>
  <c r="G187" i="26"/>
  <c r="C180" i="26"/>
  <c r="D180" i="26"/>
  <c r="F180" i="26"/>
  <c r="E180" i="26"/>
  <c r="F170" i="26"/>
  <c r="C170" i="26"/>
  <c r="D170" i="26"/>
  <c r="E170" i="26"/>
  <c r="G170" i="26"/>
  <c r="C182" i="26"/>
  <c r="H182" i="26" s="1"/>
  <c r="F182" i="26"/>
  <c r="D182" i="26"/>
  <c r="E182" i="26"/>
  <c r="G182" i="26"/>
  <c r="G136" i="26"/>
  <c r="N26" i="49"/>
  <c r="H78" i="44"/>
  <c r="F183" i="26"/>
  <c r="D183" i="26"/>
  <c r="C183" i="26"/>
  <c r="E183" i="26"/>
  <c r="G183" i="26"/>
  <c r="C171" i="26"/>
  <c r="D171" i="26"/>
  <c r="E171" i="26"/>
  <c r="F171" i="26"/>
  <c r="G171" i="26"/>
  <c r="G185" i="26"/>
  <c r="E185" i="26"/>
  <c r="F185" i="26"/>
  <c r="C185" i="26"/>
  <c r="H116" i="26"/>
  <c r="D172" i="26"/>
  <c r="E172" i="26"/>
  <c r="F172" i="26"/>
  <c r="G172" i="26"/>
  <c r="C172" i="26"/>
  <c r="H172" i="26" s="1"/>
  <c r="F186" i="26"/>
  <c r="G186" i="26"/>
  <c r="C186" i="26"/>
  <c r="H186" i="26" s="1"/>
  <c r="D186" i="26"/>
  <c r="E186" i="26"/>
  <c r="D181" i="26"/>
  <c r="E181" i="26"/>
  <c r="F181" i="26"/>
  <c r="G181" i="26"/>
  <c r="D175" i="26"/>
  <c r="G175" i="26"/>
  <c r="C175" i="26"/>
  <c r="E175" i="26"/>
  <c r="F175" i="26"/>
  <c r="J43" i="49"/>
  <c r="G168" i="16"/>
  <c r="D168" i="16"/>
  <c r="E168" i="16"/>
  <c r="C168" i="16"/>
  <c r="F168" i="16"/>
  <c r="G182" i="16"/>
  <c r="F182" i="16"/>
  <c r="E182" i="16"/>
  <c r="C182" i="16"/>
  <c r="D182" i="16"/>
  <c r="I163" i="16"/>
  <c r="H119" i="16"/>
  <c r="C136" i="16"/>
  <c r="F172" i="16"/>
  <c r="D172" i="16"/>
  <c r="C172" i="16"/>
  <c r="E172" i="16"/>
  <c r="G172" i="16"/>
  <c r="H185" i="16"/>
  <c r="F113" i="44"/>
  <c r="G175" i="16"/>
  <c r="F175" i="16"/>
  <c r="E175" i="16"/>
  <c r="D175" i="16"/>
  <c r="C176" i="16"/>
  <c r="D176" i="16"/>
  <c r="F176" i="16"/>
  <c r="G176" i="16"/>
  <c r="E176" i="16"/>
  <c r="C179" i="16"/>
  <c r="D179" i="16"/>
  <c r="F179" i="16"/>
  <c r="G179" i="16"/>
  <c r="C175" i="16"/>
  <c r="E186" i="16"/>
  <c r="G186" i="16"/>
  <c r="D186" i="16"/>
  <c r="F186" i="16"/>
  <c r="C186" i="16"/>
  <c r="H183" i="16"/>
  <c r="E180" i="16"/>
  <c r="G180" i="16"/>
  <c r="F180" i="16"/>
  <c r="C180" i="16"/>
  <c r="D180" i="16"/>
  <c r="D136" i="16"/>
  <c r="L14" i="49"/>
  <c r="E136" i="16"/>
  <c r="C184" i="16"/>
  <c r="G184" i="16"/>
  <c r="E184" i="16"/>
  <c r="D184" i="16"/>
  <c r="H174" i="16"/>
  <c r="F170" i="16"/>
  <c r="E170" i="16"/>
  <c r="D170" i="16"/>
  <c r="C170" i="16"/>
  <c r="H170" i="16" s="1"/>
  <c r="H178" i="16"/>
  <c r="O7" i="49"/>
  <c r="G177" i="6"/>
  <c r="C177" i="6"/>
  <c r="E177" i="6"/>
  <c r="F177" i="6"/>
  <c r="D177" i="6"/>
  <c r="H170" i="6"/>
  <c r="H94" i="44"/>
  <c r="D168" i="6"/>
  <c r="E168" i="6"/>
  <c r="F168" i="6"/>
  <c r="G168" i="6"/>
  <c r="C168" i="6"/>
  <c r="H95" i="44"/>
  <c r="H136" i="6"/>
  <c r="D113" i="44"/>
  <c r="H176" i="6"/>
  <c r="C185" i="6"/>
  <c r="D185" i="6"/>
  <c r="E185" i="6"/>
  <c r="G185" i="6"/>
  <c r="F185" i="6"/>
  <c r="E181" i="6"/>
  <c r="F181" i="6"/>
  <c r="D181" i="6"/>
  <c r="D130" i="44" s="1"/>
  <c r="G181" i="6"/>
  <c r="C181" i="6"/>
  <c r="C173" i="6"/>
  <c r="D173" i="6"/>
  <c r="E173" i="6"/>
  <c r="F173" i="6"/>
  <c r="G173" i="6"/>
  <c r="H184" i="6"/>
  <c r="F169" i="6"/>
  <c r="E169" i="6"/>
  <c r="D169" i="6"/>
  <c r="G169" i="6"/>
  <c r="C169" i="6"/>
  <c r="I19" i="49"/>
  <c r="G74" i="49"/>
  <c r="G113" i="49" s="1"/>
  <c r="G63" i="49"/>
  <c r="G102" i="49" s="1"/>
  <c r="I30" i="49"/>
  <c r="G70" i="49"/>
  <c r="G109" i="49" s="1"/>
  <c r="I24" i="49"/>
  <c r="G65" i="49"/>
  <c r="G104" i="49" s="1"/>
  <c r="G75" i="49"/>
  <c r="G114" i="49" s="1"/>
  <c r="I31" i="49"/>
  <c r="C47" i="49"/>
  <c r="F126" i="49"/>
  <c r="F47" i="49"/>
  <c r="F48" i="49" s="1"/>
  <c r="H43" i="49"/>
  <c r="B47" i="49"/>
  <c r="I20" i="49"/>
  <c r="G43" i="49"/>
  <c r="AC43" i="49"/>
  <c r="AD12" i="49" s="1"/>
  <c r="E213" i="27" l="1"/>
  <c r="S27" i="49"/>
  <c r="E268" i="27"/>
  <c r="G188" i="27"/>
  <c r="AP27" i="49"/>
  <c r="H208" i="27"/>
  <c r="C283" i="27"/>
  <c r="H210" i="27"/>
  <c r="C285" i="27"/>
  <c r="D284" i="27"/>
  <c r="H202" i="27"/>
  <c r="C277" i="27"/>
  <c r="H277" i="27" s="1"/>
  <c r="D213" i="27"/>
  <c r="R27" i="49"/>
  <c r="D268" i="27"/>
  <c r="U27" i="49"/>
  <c r="G213" i="27"/>
  <c r="G268" i="27"/>
  <c r="C274" i="27"/>
  <c r="H199" i="27"/>
  <c r="C270" i="27"/>
  <c r="H195" i="27"/>
  <c r="C273" i="27"/>
  <c r="H198" i="27"/>
  <c r="H206" i="27"/>
  <c r="C281" i="27"/>
  <c r="E284" i="27"/>
  <c r="H197" i="27"/>
  <c r="C272" i="27"/>
  <c r="H272" i="27" s="1"/>
  <c r="F188" i="27"/>
  <c r="AO27" i="49"/>
  <c r="H212" i="27"/>
  <c r="C287" i="27"/>
  <c r="H204" i="27"/>
  <c r="C279" i="27"/>
  <c r="F286" i="27"/>
  <c r="F311" i="27" s="1"/>
  <c r="F361" i="27" s="1"/>
  <c r="C278" i="27"/>
  <c r="H278" i="27" s="1"/>
  <c r="H203" i="27"/>
  <c r="F268" i="27"/>
  <c r="T27" i="49"/>
  <c r="F213" i="27"/>
  <c r="C286" i="27"/>
  <c r="H211" i="27"/>
  <c r="G284" i="27"/>
  <c r="G309" i="27" s="1"/>
  <c r="G359" i="27" s="1"/>
  <c r="Q27" i="49"/>
  <c r="H193" i="27"/>
  <c r="C213" i="27"/>
  <c r="C268" i="27"/>
  <c r="D188" i="27"/>
  <c r="AM27" i="49"/>
  <c r="C280" i="27"/>
  <c r="H280" i="27" s="1"/>
  <c r="H205" i="27"/>
  <c r="H184" i="27"/>
  <c r="C276" i="27"/>
  <c r="H276" i="27" s="1"/>
  <c r="H201" i="27"/>
  <c r="H196" i="27"/>
  <c r="C271" i="27"/>
  <c r="H168" i="27"/>
  <c r="AL27" i="49"/>
  <c r="C188" i="27"/>
  <c r="C282" i="27"/>
  <c r="H282" i="27" s="1"/>
  <c r="H207" i="27"/>
  <c r="H186" i="27"/>
  <c r="H194" i="27"/>
  <c r="C269" i="27"/>
  <c r="H200" i="27"/>
  <c r="C275" i="27"/>
  <c r="H275" i="27" s="1"/>
  <c r="C284" i="27"/>
  <c r="H209" i="27"/>
  <c r="AN27" i="49"/>
  <c r="E188" i="27"/>
  <c r="H187" i="33"/>
  <c r="H177" i="33"/>
  <c r="H173" i="33"/>
  <c r="E130" i="44"/>
  <c r="H173" i="9"/>
  <c r="H172" i="9"/>
  <c r="H169" i="9"/>
  <c r="D193" i="9"/>
  <c r="D208" i="9"/>
  <c r="D283" i="9" s="1"/>
  <c r="D308" i="9" s="1"/>
  <c r="D358" i="9" s="1"/>
  <c r="F207" i="9"/>
  <c r="F282" i="9" s="1"/>
  <c r="F307" i="9" s="1"/>
  <c r="F357" i="9" s="1"/>
  <c r="E204" i="9"/>
  <c r="E279" i="9" s="1"/>
  <c r="C203" i="9"/>
  <c r="D204" i="9"/>
  <c r="D279" i="9" s="1"/>
  <c r="D202" i="9"/>
  <c r="D277" i="9" s="1"/>
  <c r="D302" i="9" s="1"/>
  <c r="D352" i="9" s="1"/>
  <c r="E198" i="9"/>
  <c r="E273" i="9" s="1"/>
  <c r="E298" i="9" s="1"/>
  <c r="E348" i="9" s="1"/>
  <c r="F211" i="9"/>
  <c r="F286" i="9" s="1"/>
  <c r="F311" i="9" s="1"/>
  <c r="F361" i="9" s="1"/>
  <c r="G202" i="9"/>
  <c r="G277" i="9" s="1"/>
  <c r="G208" i="9"/>
  <c r="G283" i="9" s="1"/>
  <c r="E195" i="9"/>
  <c r="E270" i="9" s="1"/>
  <c r="E295" i="9" s="1"/>
  <c r="E345" i="9" s="1"/>
  <c r="C198" i="9"/>
  <c r="G206" i="9"/>
  <c r="G281" i="9" s="1"/>
  <c r="G306" i="9" s="1"/>
  <c r="G356" i="9" s="1"/>
  <c r="E193" i="9"/>
  <c r="F193" i="9"/>
  <c r="C195" i="9"/>
  <c r="F195" i="9"/>
  <c r="F270" i="9" s="1"/>
  <c r="F295" i="9" s="1"/>
  <c r="F345" i="9" s="1"/>
  <c r="G199" i="9"/>
  <c r="G274" i="9" s="1"/>
  <c r="G205" i="9"/>
  <c r="G280" i="9" s="1"/>
  <c r="D205" i="9"/>
  <c r="D280" i="9" s="1"/>
  <c r="F202" i="9"/>
  <c r="F277" i="9" s="1"/>
  <c r="F302" i="9" s="1"/>
  <c r="F352" i="9" s="1"/>
  <c r="F204" i="9"/>
  <c r="F279" i="9" s="1"/>
  <c r="D200" i="9"/>
  <c r="D275" i="9" s="1"/>
  <c r="D199" i="9"/>
  <c r="D274" i="9" s="1"/>
  <c r="D299" i="9" s="1"/>
  <c r="D349" i="9" s="1"/>
  <c r="G204" i="9"/>
  <c r="G279" i="9" s="1"/>
  <c r="G203" i="9"/>
  <c r="G278" i="9" s="1"/>
  <c r="D198" i="9"/>
  <c r="D273" i="9" s="1"/>
  <c r="D298" i="9" s="1"/>
  <c r="D348" i="9" s="1"/>
  <c r="F210" i="9"/>
  <c r="F285" i="9" s="1"/>
  <c r="D195" i="9"/>
  <c r="D270" i="9" s="1"/>
  <c r="D295" i="9" s="1"/>
  <c r="D345" i="9" s="1"/>
  <c r="C199" i="9"/>
  <c r="F199" i="9"/>
  <c r="F274" i="9" s="1"/>
  <c r="F299" i="9" s="1"/>
  <c r="F349" i="9" s="1"/>
  <c r="C202" i="9"/>
  <c r="C193" i="9"/>
  <c r="E194" i="9"/>
  <c r="E269" i="9" s="1"/>
  <c r="E294" i="9" s="1"/>
  <c r="E344" i="9" s="1"/>
  <c r="D209" i="9"/>
  <c r="D284" i="9" s="1"/>
  <c r="E200" i="9"/>
  <c r="E275" i="9" s="1"/>
  <c r="D201" i="9"/>
  <c r="D276" i="9" s="1"/>
  <c r="D301" i="9" s="1"/>
  <c r="D351" i="9" s="1"/>
  <c r="G198" i="9"/>
  <c r="G273" i="9" s="1"/>
  <c r="C197" i="9"/>
  <c r="D211" i="9"/>
  <c r="D286" i="9" s="1"/>
  <c r="C200" i="9"/>
  <c r="F208" i="9"/>
  <c r="F283" i="9" s="1"/>
  <c r="F308" i="9" s="1"/>
  <c r="F358" i="9" s="1"/>
  <c r="G196" i="9"/>
  <c r="G271" i="9" s="1"/>
  <c r="F197" i="9"/>
  <c r="F272" i="9" s="1"/>
  <c r="C194" i="9"/>
  <c r="G209" i="9"/>
  <c r="G284" i="9" s="1"/>
  <c r="G200" i="9"/>
  <c r="G275" i="9" s="1"/>
  <c r="G300" i="9" s="1"/>
  <c r="G350" i="9" s="1"/>
  <c r="C212" i="9"/>
  <c r="C205" i="9"/>
  <c r="E207" i="9"/>
  <c r="E282" i="9" s="1"/>
  <c r="E307" i="9" s="1"/>
  <c r="E357" i="9" s="1"/>
  <c r="F212" i="9"/>
  <c r="F287" i="9" s="1"/>
  <c r="F312" i="9" s="1"/>
  <c r="F362" i="9" s="1"/>
  <c r="C209" i="9"/>
  <c r="F194" i="9"/>
  <c r="F269" i="9" s="1"/>
  <c r="F294" i="9" s="1"/>
  <c r="F344" i="9" s="1"/>
  <c r="C204" i="9"/>
  <c r="C208" i="9"/>
  <c r="E205" i="9"/>
  <c r="E280" i="9" s="1"/>
  <c r="C206" i="9"/>
  <c r="F196" i="9"/>
  <c r="F271" i="9" s="1"/>
  <c r="F296" i="9" s="1"/>
  <c r="F346" i="9" s="1"/>
  <c r="F201" i="9"/>
  <c r="F276" i="9" s="1"/>
  <c r="F301" i="9" s="1"/>
  <c r="F351" i="9" s="1"/>
  <c r="E209" i="9"/>
  <c r="E284" i="9" s="1"/>
  <c r="C196" i="9"/>
  <c r="G211" i="9"/>
  <c r="G286" i="9" s="1"/>
  <c r="D197" i="9"/>
  <c r="D272" i="9" s="1"/>
  <c r="G194" i="9"/>
  <c r="G269" i="9" s="1"/>
  <c r="E197" i="9"/>
  <c r="E272" i="9" s="1"/>
  <c r="D212" i="9"/>
  <c r="D287" i="9" s="1"/>
  <c r="D312" i="9" s="1"/>
  <c r="D362" i="9" s="1"/>
  <c r="G207" i="9"/>
  <c r="G282" i="9" s="1"/>
  <c r="G307" i="9" s="1"/>
  <c r="G357" i="9" s="1"/>
  <c r="C210" i="9"/>
  <c r="D206" i="9"/>
  <c r="D281" i="9" s="1"/>
  <c r="D306" i="9" s="1"/>
  <c r="D356" i="9" s="1"/>
  <c r="F198" i="9"/>
  <c r="F273" i="9" s="1"/>
  <c r="F298" i="9" s="1"/>
  <c r="F348" i="9" s="1"/>
  <c r="F209" i="9"/>
  <c r="F284" i="9" s="1"/>
  <c r="D210" i="9"/>
  <c r="D285" i="9" s="1"/>
  <c r="D207" i="9"/>
  <c r="D282" i="9" s="1"/>
  <c r="D307" i="9" s="1"/>
  <c r="D357" i="9" s="1"/>
  <c r="G197" i="9"/>
  <c r="G272" i="9" s="1"/>
  <c r="E202" i="9"/>
  <c r="E277" i="9" s="1"/>
  <c r="E302" i="9" s="1"/>
  <c r="E352" i="9" s="1"/>
  <c r="C207" i="9"/>
  <c r="E208" i="9"/>
  <c r="E283" i="9" s="1"/>
  <c r="E308" i="9" s="1"/>
  <c r="E358" i="9" s="1"/>
  <c r="F203" i="9"/>
  <c r="F278" i="9" s="1"/>
  <c r="E206" i="9"/>
  <c r="E281" i="9" s="1"/>
  <c r="E306" i="9" s="1"/>
  <c r="E356" i="9" s="1"/>
  <c r="D196" i="9"/>
  <c r="D271" i="9" s="1"/>
  <c r="D296" i="9" s="1"/>
  <c r="D346" i="9" s="1"/>
  <c r="E210" i="9"/>
  <c r="E285" i="9" s="1"/>
  <c r="E199" i="9"/>
  <c r="E274" i="9" s="1"/>
  <c r="E299" i="9" s="1"/>
  <c r="E349" i="9" s="1"/>
  <c r="G212" i="9"/>
  <c r="G287" i="9" s="1"/>
  <c r="E201" i="9"/>
  <c r="E276" i="9" s="1"/>
  <c r="E301" i="9" s="1"/>
  <c r="E351" i="9" s="1"/>
  <c r="F200" i="9"/>
  <c r="F275" i="9" s="1"/>
  <c r="C211" i="9"/>
  <c r="E212" i="9"/>
  <c r="E287" i="9" s="1"/>
  <c r="E312" i="9" s="1"/>
  <c r="E362" i="9" s="1"/>
  <c r="E203" i="9"/>
  <c r="E278" i="9" s="1"/>
  <c r="C201" i="9"/>
  <c r="F206" i="9"/>
  <c r="F281" i="9" s="1"/>
  <c r="F306" i="9" s="1"/>
  <c r="F356" i="9" s="1"/>
  <c r="E211" i="9"/>
  <c r="E286" i="9" s="1"/>
  <c r="E311" i="9" s="1"/>
  <c r="E361" i="9" s="1"/>
  <c r="G201" i="9"/>
  <c r="G276" i="9" s="1"/>
  <c r="D194" i="9"/>
  <c r="D269" i="9" s="1"/>
  <c r="D294" i="9" s="1"/>
  <c r="D344" i="9" s="1"/>
  <c r="E196" i="9"/>
  <c r="E271" i="9" s="1"/>
  <c r="E296" i="9" s="1"/>
  <c r="E346" i="9" s="1"/>
  <c r="G193" i="9"/>
  <c r="D203" i="9"/>
  <c r="D278" i="9" s="1"/>
  <c r="G195" i="9"/>
  <c r="G270" i="9" s="1"/>
  <c r="G210" i="9"/>
  <c r="G285" i="9" s="1"/>
  <c r="F205" i="9"/>
  <c r="F280" i="9" s="1"/>
  <c r="G188" i="9"/>
  <c r="AP8" i="49"/>
  <c r="H177" i="9"/>
  <c r="E188" i="9"/>
  <c r="AN8" i="49"/>
  <c r="D188" i="9"/>
  <c r="AM8" i="49"/>
  <c r="H185" i="9"/>
  <c r="H176" i="9"/>
  <c r="H168" i="9"/>
  <c r="AL8" i="49"/>
  <c r="C188" i="9"/>
  <c r="H188" i="9" s="1"/>
  <c r="H175" i="9"/>
  <c r="H180" i="9"/>
  <c r="F188" i="9"/>
  <c r="AO8" i="49"/>
  <c r="H180" i="41"/>
  <c r="H179" i="41"/>
  <c r="D287" i="41"/>
  <c r="D312" i="41" s="1"/>
  <c r="D362" i="41" s="1"/>
  <c r="H176" i="40"/>
  <c r="H177" i="40"/>
  <c r="H184" i="40"/>
  <c r="H187" i="40"/>
  <c r="H182" i="17"/>
  <c r="F269" i="17"/>
  <c r="F294" i="17" s="1"/>
  <c r="F344" i="17" s="1"/>
  <c r="F287" i="17"/>
  <c r="G282" i="17"/>
  <c r="F277" i="17"/>
  <c r="H174" i="17"/>
  <c r="G202" i="41"/>
  <c r="D200" i="41"/>
  <c r="D195" i="41"/>
  <c r="D270" i="41" s="1"/>
  <c r="D295" i="41" s="1"/>
  <c r="D345" i="41" s="1"/>
  <c r="G195" i="41"/>
  <c r="D211" i="41"/>
  <c r="D286" i="41" s="1"/>
  <c r="D311" i="41" s="1"/>
  <c r="D361" i="41" s="1"/>
  <c r="E199" i="41"/>
  <c r="G205" i="41"/>
  <c r="G280" i="41" s="1"/>
  <c r="E209" i="41"/>
  <c r="E284" i="41" s="1"/>
  <c r="E118" i="44"/>
  <c r="D205" i="41"/>
  <c r="D280" i="41" s="1"/>
  <c r="D305" i="41" s="1"/>
  <c r="D355" i="41" s="1"/>
  <c r="F198" i="41"/>
  <c r="F273" i="41" s="1"/>
  <c r="F201" i="41"/>
  <c r="H201" i="41" s="1"/>
  <c r="F203" i="41"/>
  <c r="D196" i="41"/>
  <c r="G200" i="41"/>
  <c r="F206" i="41"/>
  <c r="F281" i="41" s="1"/>
  <c r="E204" i="41"/>
  <c r="E279" i="41" s="1"/>
  <c r="E207" i="41"/>
  <c r="E205" i="41"/>
  <c r="E280" i="41" s="1"/>
  <c r="G194" i="41"/>
  <c r="G269" i="41" s="1"/>
  <c r="C196" i="41"/>
  <c r="E211" i="41"/>
  <c r="E286" i="41" s="1"/>
  <c r="E311" i="41" s="1"/>
  <c r="E361" i="41" s="1"/>
  <c r="C203" i="41"/>
  <c r="C207" i="41"/>
  <c r="C282" i="41" s="1"/>
  <c r="F204" i="41"/>
  <c r="F279" i="41" s="1"/>
  <c r="D208" i="41"/>
  <c r="D283" i="41" s="1"/>
  <c r="D308" i="41" s="1"/>
  <c r="D358" i="41" s="1"/>
  <c r="E201" i="41"/>
  <c r="F207" i="41"/>
  <c r="F282" i="41" s="1"/>
  <c r="E193" i="41"/>
  <c r="H193" i="41" s="1"/>
  <c r="E195" i="41"/>
  <c r="E270" i="41" s="1"/>
  <c r="E295" i="41" s="1"/>
  <c r="E345" i="41" s="1"/>
  <c r="D204" i="41"/>
  <c r="D279" i="41" s="1"/>
  <c r="D304" i="41" s="1"/>
  <c r="D354" i="41" s="1"/>
  <c r="F202" i="41"/>
  <c r="G207" i="41"/>
  <c r="G282" i="41" s="1"/>
  <c r="C208" i="41"/>
  <c r="H208" i="41" s="1"/>
  <c r="C205" i="41"/>
  <c r="G209" i="41"/>
  <c r="G284" i="41" s="1"/>
  <c r="D193" i="41"/>
  <c r="E206" i="41"/>
  <c r="E210" i="41"/>
  <c r="E285" i="41" s="1"/>
  <c r="D210" i="41"/>
  <c r="D285" i="41" s="1"/>
  <c r="D310" i="41" s="1"/>
  <c r="D360" i="41" s="1"/>
  <c r="E202" i="41"/>
  <c r="E277" i="41" s="1"/>
  <c r="C204" i="41"/>
  <c r="E200" i="41"/>
  <c r="C193" i="41"/>
  <c r="C268" i="41" s="1"/>
  <c r="C197" i="41"/>
  <c r="C198" i="41"/>
  <c r="C273" i="41" s="1"/>
  <c r="C200" i="41"/>
  <c r="G196" i="41"/>
  <c r="G271" i="41" s="1"/>
  <c r="C212" i="41"/>
  <c r="D206" i="41"/>
  <c r="G208" i="41"/>
  <c r="G283" i="41" s="1"/>
  <c r="F205" i="41"/>
  <c r="F280" i="41" s="1"/>
  <c r="E196" i="41"/>
  <c r="D194" i="41"/>
  <c r="E198" i="41"/>
  <c r="E273" i="41" s="1"/>
  <c r="G211" i="41"/>
  <c r="G210" i="41"/>
  <c r="G285" i="41" s="1"/>
  <c r="F200" i="41"/>
  <c r="F195" i="41"/>
  <c r="F270" i="41" s="1"/>
  <c r="E203" i="41"/>
  <c r="E278" i="41" s="1"/>
  <c r="G206" i="41"/>
  <c r="G197" i="41"/>
  <c r="G272" i="41" s="1"/>
  <c r="D198" i="41"/>
  <c r="D273" i="41" s="1"/>
  <c r="D298" i="41" s="1"/>
  <c r="D348" i="41" s="1"/>
  <c r="F196" i="41"/>
  <c r="D197" i="41"/>
  <c r="H197" i="41" s="1"/>
  <c r="E208" i="41"/>
  <c r="E283" i="41" s="1"/>
  <c r="E308" i="41" s="1"/>
  <c r="E358" i="41" s="1"/>
  <c r="C202" i="41"/>
  <c r="C277" i="41" s="1"/>
  <c r="F211" i="41"/>
  <c r="F286" i="41" s="1"/>
  <c r="C211" i="41"/>
  <c r="H211" i="41" s="1"/>
  <c r="F210" i="41"/>
  <c r="F285" i="41" s="1"/>
  <c r="D209" i="41"/>
  <c r="D202" i="41"/>
  <c r="D277" i="41" s="1"/>
  <c r="C199" i="41"/>
  <c r="E194" i="41"/>
  <c r="F212" i="41"/>
  <c r="H212" i="41" s="1"/>
  <c r="E197" i="41"/>
  <c r="D207" i="41"/>
  <c r="D282" i="41" s="1"/>
  <c r="E212" i="41"/>
  <c r="E287" i="41" s="1"/>
  <c r="C194" i="41"/>
  <c r="H194" i="41" s="1"/>
  <c r="G198" i="41"/>
  <c r="G273" i="41" s="1"/>
  <c r="F208" i="41"/>
  <c r="F283" i="41" s="1"/>
  <c r="C206" i="41"/>
  <c r="H206" i="41" s="1"/>
  <c r="C195" i="41"/>
  <c r="E272" i="41"/>
  <c r="E297" i="41" s="1"/>
  <c r="E347" i="41" s="1"/>
  <c r="H186" i="41"/>
  <c r="G270" i="41"/>
  <c r="E282" i="41"/>
  <c r="G281" i="41"/>
  <c r="F287" i="41"/>
  <c r="D276" i="41"/>
  <c r="D275" i="41"/>
  <c r="G287" i="41"/>
  <c r="H187" i="23"/>
  <c r="R15" i="49"/>
  <c r="D213" i="17"/>
  <c r="D268" i="17"/>
  <c r="H179" i="17"/>
  <c r="H208" i="17"/>
  <c r="C283" i="17"/>
  <c r="C275" i="17"/>
  <c r="H275" i="17" s="1"/>
  <c r="H200" i="17"/>
  <c r="H207" i="17"/>
  <c r="C282" i="17"/>
  <c r="H282" i="17" s="1"/>
  <c r="C279" i="17"/>
  <c r="H204" i="17"/>
  <c r="Q15" i="49"/>
  <c r="H193" i="17"/>
  <c r="C268" i="17"/>
  <c r="C213" i="17"/>
  <c r="C287" i="17"/>
  <c r="H287" i="17" s="1"/>
  <c r="H212" i="17"/>
  <c r="H211" i="17"/>
  <c r="C286" i="17"/>
  <c r="C276" i="17"/>
  <c r="H276" i="17" s="1"/>
  <c r="H201" i="17"/>
  <c r="G281" i="17"/>
  <c r="H196" i="17"/>
  <c r="C271" i="17"/>
  <c r="F279" i="17"/>
  <c r="E269" i="17"/>
  <c r="E294" i="17" s="1"/>
  <c r="E344" i="17" s="1"/>
  <c r="H205" i="17"/>
  <c r="C280" i="17"/>
  <c r="H280" i="17" s="1"/>
  <c r="G213" i="17"/>
  <c r="U15" i="49"/>
  <c r="G268" i="17"/>
  <c r="G279" i="17"/>
  <c r="H203" i="17"/>
  <c r="C278" i="17"/>
  <c r="H278" i="17" s="1"/>
  <c r="H181" i="17"/>
  <c r="S15" i="49"/>
  <c r="E213" i="17"/>
  <c r="E268" i="17"/>
  <c r="H187" i="17"/>
  <c r="C285" i="17"/>
  <c r="H285" i="17" s="1"/>
  <c r="H210" i="17"/>
  <c r="C284" i="17"/>
  <c r="H284" i="17" s="1"/>
  <c r="H209" i="17"/>
  <c r="F281" i="17"/>
  <c r="F306" i="17" s="1"/>
  <c r="F356" i="17" s="1"/>
  <c r="E283" i="17"/>
  <c r="E308" i="17" s="1"/>
  <c r="E358" i="17" s="1"/>
  <c r="H183" i="17"/>
  <c r="AN15" i="49"/>
  <c r="E188" i="17"/>
  <c r="C274" i="17"/>
  <c r="H199" i="17"/>
  <c r="C270" i="17"/>
  <c r="H195" i="17"/>
  <c r="E281" i="17"/>
  <c r="E306" i="17" s="1"/>
  <c r="E356" i="17" s="1"/>
  <c r="D188" i="17"/>
  <c r="AM15" i="49"/>
  <c r="C269" i="17"/>
  <c r="H194" i="17"/>
  <c r="AL15" i="49"/>
  <c r="C188" i="17"/>
  <c r="H168" i="17"/>
  <c r="F213" i="17"/>
  <c r="F268" i="17"/>
  <c r="T15" i="49"/>
  <c r="D283" i="17"/>
  <c r="D308" i="17" s="1"/>
  <c r="D358" i="17" s="1"/>
  <c r="C281" i="17"/>
  <c r="H206" i="17"/>
  <c r="AP15" i="49"/>
  <c r="G188" i="17"/>
  <c r="H198" i="17"/>
  <c r="C273" i="17"/>
  <c r="C272" i="17"/>
  <c r="H197" i="17"/>
  <c r="G287" i="17"/>
  <c r="D279" i="17"/>
  <c r="F188" i="17"/>
  <c r="AO15" i="49"/>
  <c r="C277" i="17"/>
  <c r="H202" i="17"/>
  <c r="E279" i="17"/>
  <c r="D269" i="17"/>
  <c r="D294" i="17" s="1"/>
  <c r="D344" i="17" s="1"/>
  <c r="H169" i="17"/>
  <c r="H177" i="17"/>
  <c r="AN41" i="49"/>
  <c r="H168" i="40"/>
  <c r="AL41" i="49"/>
  <c r="H185" i="40"/>
  <c r="H180" i="40"/>
  <c r="E113" i="44"/>
  <c r="F130" i="44"/>
  <c r="H181" i="40"/>
  <c r="H170" i="40"/>
  <c r="H186" i="40"/>
  <c r="C197" i="40"/>
  <c r="C212" i="40"/>
  <c r="E198" i="40"/>
  <c r="E273" i="40" s="1"/>
  <c r="E298" i="40" s="1"/>
  <c r="E348" i="40" s="1"/>
  <c r="E197" i="40"/>
  <c r="E272" i="40" s="1"/>
  <c r="E297" i="40" s="1"/>
  <c r="E347" i="40" s="1"/>
  <c r="E196" i="40"/>
  <c r="E271" i="40" s="1"/>
  <c r="E296" i="40" s="1"/>
  <c r="E346" i="40" s="1"/>
  <c r="G200" i="40"/>
  <c r="G275" i="40" s="1"/>
  <c r="E210" i="40"/>
  <c r="E285" i="40" s="1"/>
  <c r="D209" i="40"/>
  <c r="D284" i="40" s="1"/>
  <c r="C201" i="40"/>
  <c r="D197" i="40"/>
  <c r="D199" i="40"/>
  <c r="D274" i="40" s="1"/>
  <c r="D299" i="40" s="1"/>
  <c r="D349" i="40" s="1"/>
  <c r="D208" i="40"/>
  <c r="D283" i="40" s="1"/>
  <c r="D308" i="40" s="1"/>
  <c r="D358" i="40" s="1"/>
  <c r="F197" i="40"/>
  <c r="F193" i="40"/>
  <c r="F212" i="40"/>
  <c r="F287" i="40" s="1"/>
  <c r="E204" i="40"/>
  <c r="E279" i="40" s="1"/>
  <c r="G210" i="40"/>
  <c r="G285" i="40" s="1"/>
  <c r="G211" i="40"/>
  <c r="G286" i="40" s="1"/>
  <c r="C205" i="40"/>
  <c r="D211" i="40"/>
  <c r="D286" i="40" s="1"/>
  <c r="D311" i="40" s="1"/>
  <c r="D361" i="40" s="1"/>
  <c r="F206" i="40"/>
  <c r="F281" i="40" s="1"/>
  <c r="F306" i="40" s="1"/>
  <c r="F356" i="40" s="1"/>
  <c r="F199" i="40"/>
  <c r="F274" i="40" s="1"/>
  <c r="F211" i="40"/>
  <c r="F286" i="40" s="1"/>
  <c r="C203" i="40"/>
  <c r="E205" i="40"/>
  <c r="E280" i="40" s="1"/>
  <c r="C202" i="40"/>
  <c r="D202" i="40"/>
  <c r="D277" i="40" s="1"/>
  <c r="G203" i="40"/>
  <c r="G278" i="40" s="1"/>
  <c r="F194" i="40"/>
  <c r="F269" i="40" s="1"/>
  <c r="F294" i="40" s="1"/>
  <c r="F344" i="40" s="1"/>
  <c r="G205" i="40"/>
  <c r="G280" i="40" s="1"/>
  <c r="D200" i="40"/>
  <c r="D275" i="40" s="1"/>
  <c r="C199" i="40"/>
  <c r="E202" i="40"/>
  <c r="E277" i="40" s="1"/>
  <c r="E200" i="40"/>
  <c r="E275" i="40" s="1"/>
  <c r="F210" i="40"/>
  <c r="F285" i="40" s="1"/>
  <c r="G208" i="40"/>
  <c r="G283" i="40" s="1"/>
  <c r="C204" i="40"/>
  <c r="C210" i="40"/>
  <c r="D206" i="40"/>
  <c r="D281" i="40" s="1"/>
  <c r="D306" i="40" s="1"/>
  <c r="D356" i="40" s="1"/>
  <c r="D207" i="40"/>
  <c r="D282" i="40" s="1"/>
  <c r="E211" i="40"/>
  <c r="E286" i="40" s="1"/>
  <c r="E311" i="40" s="1"/>
  <c r="E361" i="40" s="1"/>
  <c r="G209" i="40"/>
  <c r="G284" i="40" s="1"/>
  <c r="C200" i="40"/>
  <c r="G202" i="40"/>
  <c r="G277" i="40" s="1"/>
  <c r="G198" i="40"/>
  <c r="G273" i="40" s="1"/>
  <c r="C196" i="40"/>
  <c r="D193" i="40"/>
  <c r="D198" i="40"/>
  <c r="D273" i="40" s="1"/>
  <c r="D298" i="40" s="1"/>
  <c r="D348" i="40" s="1"/>
  <c r="E195" i="40"/>
  <c r="E270" i="40" s="1"/>
  <c r="E295" i="40" s="1"/>
  <c r="E345" i="40" s="1"/>
  <c r="F195" i="40"/>
  <c r="F270" i="40" s="1"/>
  <c r="D203" i="40"/>
  <c r="D278" i="40" s="1"/>
  <c r="C209" i="40"/>
  <c r="G197" i="40"/>
  <c r="G193" i="40"/>
  <c r="C195" i="40"/>
  <c r="D195" i="40"/>
  <c r="D270" i="40" s="1"/>
  <c r="D295" i="40" s="1"/>
  <c r="D345" i="40" s="1"/>
  <c r="D204" i="40"/>
  <c r="D279" i="40" s="1"/>
  <c r="E206" i="40"/>
  <c r="E281" i="40" s="1"/>
  <c r="E306" i="40" s="1"/>
  <c r="E356" i="40" s="1"/>
  <c r="G207" i="40"/>
  <c r="G282" i="40" s="1"/>
  <c r="G199" i="40"/>
  <c r="G274" i="40" s="1"/>
  <c r="F203" i="40"/>
  <c r="F278" i="40" s="1"/>
  <c r="G195" i="40"/>
  <c r="G270" i="40" s="1"/>
  <c r="D201" i="40"/>
  <c r="D276" i="40" s="1"/>
  <c r="D301" i="40" s="1"/>
  <c r="D351" i="40" s="1"/>
  <c r="E208" i="40"/>
  <c r="E283" i="40" s="1"/>
  <c r="E308" i="40" s="1"/>
  <c r="E358" i="40" s="1"/>
  <c r="D205" i="40"/>
  <c r="D280" i="40" s="1"/>
  <c r="E212" i="40"/>
  <c r="E287" i="40" s="1"/>
  <c r="E312" i="40" s="1"/>
  <c r="E362" i="40" s="1"/>
  <c r="G206" i="40"/>
  <c r="G281" i="40" s="1"/>
  <c r="G306" i="40" s="1"/>
  <c r="G356" i="40" s="1"/>
  <c r="F204" i="40"/>
  <c r="F279" i="40" s="1"/>
  <c r="E207" i="40"/>
  <c r="E282" i="40" s="1"/>
  <c r="D196" i="40"/>
  <c r="D271" i="40" s="1"/>
  <c r="D296" i="40" s="1"/>
  <c r="D346" i="40" s="1"/>
  <c r="E199" i="40"/>
  <c r="E274" i="40" s="1"/>
  <c r="E299" i="40" s="1"/>
  <c r="E349" i="40" s="1"/>
  <c r="F209" i="40"/>
  <c r="F284" i="40" s="1"/>
  <c r="F201" i="40"/>
  <c r="F276" i="40" s="1"/>
  <c r="G204" i="40"/>
  <c r="G279" i="40" s="1"/>
  <c r="G196" i="40"/>
  <c r="G271" i="40" s="1"/>
  <c r="F196" i="40"/>
  <c r="F271" i="40" s="1"/>
  <c r="F296" i="40" s="1"/>
  <c r="F346" i="40" s="1"/>
  <c r="F205" i="40"/>
  <c r="F280" i="40" s="1"/>
  <c r="C208" i="40"/>
  <c r="E201" i="40"/>
  <c r="E276" i="40" s="1"/>
  <c r="E301" i="40" s="1"/>
  <c r="E351" i="40" s="1"/>
  <c r="E209" i="40"/>
  <c r="E284" i="40" s="1"/>
  <c r="C211" i="40"/>
  <c r="F198" i="40"/>
  <c r="F273" i="40" s="1"/>
  <c r="F298" i="40" s="1"/>
  <c r="F348" i="40" s="1"/>
  <c r="C193" i="40"/>
  <c r="F207" i="40"/>
  <c r="F282" i="40" s="1"/>
  <c r="C194" i="40"/>
  <c r="G212" i="40"/>
  <c r="G287" i="40" s="1"/>
  <c r="D210" i="40"/>
  <c r="D285" i="40" s="1"/>
  <c r="D310" i="40" s="1"/>
  <c r="D360" i="40" s="1"/>
  <c r="D212" i="40"/>
  <c r="D287" i="40" s="1"/>
  <c r="D312" i="40" s="1"/>
  <c r="D362" i="40" s="1"/>
  <c r="G201" i="40"/>
  <c r="G276" i="40" s="1"/>
  <c r="C198" i="40"/>
  <c r="D194" i="40"/>
  <c r="D269" i="40" s="1"/>
  <c r="D294" i="40" s="1"/>
  <c r="D344" i="40" s="1"/>
  <c r="F200" i="40"/>
  <c r="F275" i="40" s="1"/>
  <c r="E203" i="40"/>
  <c r="E278" i="40" s="1"/>
  <c r="C206" i="40"/>
  <c r="E193" i="40"/>
  <c r="F202" i="40"/>
  <c r="F277" i="40" s="1"/>
  <c r="C207" i="40"/>
  <c r="E194" i="40"/>
  <c r="E269" i="40" s="1"/>
  <c r="E294" i="40" s="1"/>
  <c r="E344" i="40" s="1"/>
  <c r="F208" i="40"/>
  <c r="F283" i="40" s="1"/>
  <c r="F308" i="40" s="1"/>
  <c r="F358" i="40" s="1"/>
  <c r="G194" i="40"/>
  <c r="G269" i="40" s="1"/>
  <c r="F172" i="40"/>
  <c r="F188" i="40" s="1"/>
  <c r="C172" i="40"/>
  <c r="E172" i="40"/>
  <c r="E188" i="40" s="1"/>
  <c r="G172" i="40"/>
  <c r="G188" i="40" s="1"/>
  <c r="D172" i="40"/>
  <c r="D188" i="40" s="1"/>
  <c r="AM41" i="49"/>
  <c r="AP41" i="49"/>
  <c r="AO41" i="49"/>
  <c r="G188" i="11"/>
  <c r="H168" i="11"/>
  <c r="AL10" i="49"/>
  <c r="AQ10" i="49" s="1"/>
  <c r="G269" i="11"/>
  <c r="T10" i="49"/>
  <c r="E54" i="49" s="1"/>
  <c r="E93" i="49" s="1"/>
  <c r="F268" i="11"/>
  <c r="F213" i="11"/>
  <c r="C279" i="11"/>
  <c r="H204" i="11"/>
  <c r="G279" i="11"/>
  <c r="C274" i="11"/>
  <c r="H274" i="11" s="1"/>
  <c r="H199" i="11"/>
  <c r="E269" i="11"/>
  <c r="E294" i="11" s="1"/>
  <c r="E344" i="11" s="1"/>
  <c r="H179" i="11"/>
  <c r="E287" i="11"/>
  <c r="E312" i="11" s="1"/>
  <c r="E362" i="11" s="1"/>
  <c r="H201" i="11"/>
  <c r="C276" i="11"/>
  <c r="C275" i="11"/>
  <c r="H275" i="11" s="1"/>
  <c r="H200" i="11"/>
  <c r="H205" i="11"/>
  <c r="C280" i="11"/>
  <c r="H280" i="11" s="1"/>
  <c r="D188" i="11"/>
  <c r="C286" i="11"/>
  <c r="H211" i="11"/>
  <c r="G283" i="11"/>
  <c r="E188" i="11"/>
  <c r="C281" i="11"/>
  <c r="H206" i="11"/>
  <c r="E279" i="11"/>
  <c r="S10" i="49"/>
  <c r="D54" i="49" s="1"/>
  <c r="D93" i="49" s="1"/>
  <c r="E268" i="11"/>
  <c r="E213" i="11"/>
  <c r="C273" i="11"/>
  <c r="H198" i="11"/>
  <c r="F188" i="11"/>
  <c r="C213" i="11"/>
  <c r="H193" i="11"/>
  <c r="C268" i="11"/>
  <c r="Q10" i="49"/>
  <c r="C270" i="11"/>
  <c r="H195" i="11"/>
  <c r="F287" i="11"/>
  <c r="F312" i="11" s="1"/>
  <c r="F362" i="11" s="1"/>
  <c r="C188" i="11"/>
  <c r="H169" i="11"/>
  <c r="F279" i="11"/>
  <c r="C278" i="11"/>
  <c r="H278" i="11" s="1"/>
  <c r="H203" i="11"/>
  <c r="D269" i="11"/>
  <c r="D294" i="11" s="1"/>
  <c r="D344" i="11" s="1"/>
  <c r="F283" i="11"/>
  <c r="F308" i="11" s="1"/>
  <c r="F358" i="11" s="1"/>
  <c r="D213" i="11"/>
  <c r="D268" i="11"/>
  <c r="R10" i="49"/>
  <c r="C54" i="49" s="1"/>
  <c r="C93" i="49" s="1"/>
  <c r="C285" i="11"/>
  <c r="H210" i="11"/>
  <c r="H207" i="11"/>
  <c r="C282" i="11"/>
  <c r="H282" i="11" s="1"/>
  <c r="H171" i="11"/>
  <c r="H183" i="11"/>
  <c r="H209" i="11"/>
  <c r="C284" i="11"/>
  <c r="H284" i="11" s="1"/>
  <c r="H196" i="11"/>
  <c r="C271" i="11"/>
  <c r="C277" i="11"/>
  <c r="H277" i="11" s="1"/>
  <c r="H202" i="11"/>
  <c r="G271" i="11"/>
  <c r="C283" i="11"/>
  <c r="H208" i="11"/>
  <c r="D279" i="11"/>
  <c r="G268" i="11"/>
  <c r="U10" i="49"/>
  <c r="F54" i="49" s="1"/>
  <c r="G213" i="11"/>
  <c r="F269" i="11"/>
  <c r="F294" i="11" s="1"/>
  <c r="F344" i="11" s="1"/>
  <c r="C272" i="11"/>
  <c r="H272" i="11" s="1"/>
  <c r="H197" i="11"/>
  <c r="D271" i="11"/>
  <c r="D296" i="11" s="1"/>
  <c r="D346" i="11" s="1"/>
  <c r="C287" i="11"/>
  <c r="H212" i="11"/>
  <c r="C269" i="11"/>
  <c r="H194" i="11"/>
  <c r="H170" i="34"/>
  <c r="H186" i="34"/>
  <c r="H174" i="34"/>
  <c r="H168" i="20"/>
  <c r="AL18" i="49"/>
  <c r="C188" i="20"/>
  <c r="G188" i="20"/>
  <c r="AP18" i="49"/>
  <c r="AO18" i="49"/>
  <c r="F188" i="20"/>
  <c r="AN18" i="49"/>
  <c r="E188" i="20"/>
  <c r="H180" i="20"/>
  <c r="H184" i="20"/>
  <c r="H169" i="20"/>
  <c r="H172" i="20"/>
  <c r="H173" i="20"/>
  <c r="H177" i="20"/>
  <c r="H185" i="20"/>
  <c r="H176" i="20"/>
  <c r="C204" i="20"/>
  <c r="D208" i="20"/>
  <c r="D283" i="20" s="1"/>
  <c r="D308" i="20" s="1"/>
  <c r="D358" i="20" s="1"/>
  <c r="D193" i="20"/>
  <c r="G203" i="20"/>
  <c r="G278" i="20" s="1"/>
  <c r="F212" i="20"/>
  <c r="F287" i="20" s="1"/>
  <c r="C209" i="20"/>
  <c r="F205" i="20"/>
  <c r="F280" i="20" s="1"/>
  <c r="C206" i="20"/>
  <c r="F196" i="20"/>
  <c r="F271" i="20" s="1"/>
  <c r="F296" i="20" s="1"/>
  <c r="F346" i="20" s="1"/>
  <c r="F203" i="20"/>
  <c r="F278" i="20" s="1"/>
  <c r="F200" i="20"/>
  <c r="F275" i="20" s="1"/>
  <c r="C193" i="20"/>
  <c r="C207" i="20"/>
  <c r="D210" i="20"/>
  <c r="D285" i="20" s="1"/>
  <c r="D310" i="20" s="1"/>
  <c r="D360" i="20" s="1"/>
  <c r="E206" i="20"/>
  <c r="E281" i="20" s="1"/>
  <c r="E306" i="20" s="1"/>
  <c r="E356" i="20" s="1"/>
  <c r="F207" i="20"/>
  <c r="F282" i="20" s="1"/>
  <c r="E208" i="20"/>
  <c r="E283" i="20" s="1"/>
  <c r="E308" i="20" s="1"/>
  <c r="E358" i="20" s="1"/>
  <c r="G200" i="20"/>
  <c r="G275" i="20" s="1"/>
  <c r="C200" i="20"/>
  <c r="C194" i="20"/>
  <c r="C211" i="20"/>
  <c r="D196" i="20"/>
  <c r="D271" i="20" s="1"/>
  <c r="D296" i="20" s="1"/>
  <c r="D346" i="20" s="1"/>
  <c r="D198" i="20"/>
  <c r="D273" i="20" s="1"/>
  <c r="D298" i="20" s="1"/>
  <c r="D348" i="20" s="1"/>
  <c r="E211" i="20"/>
  <c r="E286" i="20" s="1"/>
  <c r="E311" i="20" s="1"/>
  <c r="E361" i="20" s="1"/>
  <c r="G201" i="20"/>
  <c r="G276" i="20" s="1"/>
  <c r="G210" i="20"/>
  <c r="G285" i="20" s="1"/>
  <c r="G194" i="20"/>
  <c r="G269" i="20" s="1"/>
  <c r="G196" i="20"/>
  <c r="G271" i="20" s="1"/>
  <c r="E205" i="20"/>
  <c r="E280" i="20" s="1"/>
  <c r="C197" i="20"/>
  <c r="C208" i="20"/>
  <c r="E194" i="20"/>
  <c r="E269" i="20" s="1"/>
  <c r="E294" i="20" s="1"/>
  <c r="E344" i="20" s="1"/>
  <c r="F211" i="20"/>
  <c r="F286" i="20" s="1"/>
  <c r="F311" i="20" s="1"/>
  <c r="F361" i="20" s="1"/>
  <c r="G206" i="20"/>
  <c r="G281" i="20" s="1"/>
  <c r="C195" i="20"/>
  <c r="D195" i="20"/>
  <c r="D270" i="20" s="1"/>
  <c r="D295" i="20" s="1"/>
  <c r="D345" i="20" s="1"/>
  <c r="E193" i="20"/>
  <c r="E199" i="20"/>
  <c r="E274" i="20" s="1"/>
  <c r="E299" i="20" s="1"/>
  <c r="E349" i="20" s="1"/>
  <c r="E212" i="20"/>
  <c r="E287" i="20" s="1"/>
  <c r="E312" i="20" s="1"/>
  <c r="E362" i="20" s="1"/>
  <c r="D209" i="20"/>
  <c r="D284" i="20" s="1"/>
  <c r="G199" i="20"/>
  <c r="G274" i="20" s="1"/>
  <c r="G195" i="20"/>
  <c r="G270" i="20" s="1"/>
  <c r="E209" i="20"/>
  <c r="E284" i="20" s="1"/>
  <c r="G202" i="20"/>
  <c r="G277" i="20" s="1"/>
  <c r="C198" i="20"/>
  <c r="D206" i="20"/>
  <c r="D281" i="20" s="1"/>
  <c r="D306" i="20" s="1"/>
  <c r="D356" i="20" s="1"/>
  <c r="D212" i="20"/>
  <c r="D287" i="20" s="1"/>
  <c r="D312" i="20" s="1"/>
  <c r="D362" i="20" s="1"/>
  <c r="F195" i="20"/>
  <c r="F270" i="20" s="1"/>
  <c r="F201" i="20"/>
  <c r="F276" i="20" s="1"/>
  <c r="G207" i="20"/>
  <c r="G282" i="20" s="1"/>
  <c r="C196" i="20"/>
  <c r="D202" i="20"/>
  <c r="D277" i="20" s="1"/>
  <c r="D201" i="20"/>
  <c r="D276" i="20" s="1"/>
  <c r="D301" i="20" s="1"/>
  <c r="D351" i="20" s="1"/>
  <c r="D211" i="20"/>
  <c r="D286" i="20" s="1"/>
  <c r="D311" i="20" s="1"/>
  <c r="D361" i="20" s="1"/>
  <c r="E203" i="20"/>
  <c r="E278" i="20" s="1"/>
  <c r="D200" i="20"/>
  <c r="D275" i="20" s="1"/>
  <c r="G205" i="20"/>
  <c r="G280" i="20" s="1"/>
  <c r="F209" i="20"/>
  <c r="F284" i="20" s="1"/>
  <c r="E204" i="20"/>
  <c r="E279" i="20" s="1"/>
  <c r="C202" i="20"/>
  <c r="E198" i="20"/>
  <c r="E273" i="20" s="1"/>
  <c r="E298" i="20" s="1"/>
  <c r="E348" i="20" s="1"/>
  <c r="F197" i="20"/>
  <c r="F272" i="20" s="1"/>
  <c r="F297" i="20" s="1"/>
  <c r="F347" i="20" s="1"/>
  <c r="G209" i="20"/>
  <c r="G284" i="20" s="1"/>
  <c r="F202" i="20"/>
  <c r="F277" i="20" s="1"/>
  <c r="F199" i="20"/>
  <c r="F274" i="20" s="1"/>
  <c r="C205" i="20"/>
  <c r="C210" i="20"/>
  <c r="D204" i="20"/>
  <c r="D279" i="20" s="1"/>
  <c r="E201" i="20"/>
  <c r="E276" i="20" s="1"/>
  <c r="E301" i="20" s="1"/>
  <c r="E351" i="20" s="1"/>
  <c r="F198" i="20"/>
  <c r="F273" i="20" s="1"/>
  <c r="E210" i="20"/>
  <c r="E285" i="20" s="1"/>
  <c r="G211" i="20"/>
  <c r="G286" i="20" s="1"/>
  <c r="D203" i="20"/>
  <c r="D278" i="20" s="1"/>
  <c r="C203" i="20"/>
  <c r="E200" i="20"/>
  <c r="E275" i="20" s="1"/>
  <c r="E196" i="20"/>
  <c r="E271" i="20" s="1"/>
  <c r="E296" i="20" s="1"/>
  <c r="E346" i="20" s="1"/>
  <c r="F204" i="20"/>
  <c r="F279" i="20" s="1"/>
  <c r="C199" i="20"/>
  <c r="C212" i="20"/>
  <c r="E197" i="20"/>
  <c r="E272" i="20" s="1"/>
  <c r="E297" i="20" s="1"/>
  <c r="E347" i="20" s="1"/>
  <c r="D207" i="20"/>
  <c r="D282" i="20" s="1"/>
  <c r="E195" i="20"/>
  <c r="E270" i="20" s="1"/>
  <c r="E295" i="20" s="1"/>
  <c r="E345" i="20" s="1"/>
  <c r="F206" i="20"/>
  <c r="F281" i="20" s="1"/>
  <c r="F208" i="20"/>
  <c r="F283" i="20" s="1"/>
  <c r="G208" i="20"/>
  <c r="G283" i="20" s="1"/>
  <c r="E207" i="20"/>
  <c r="E282" i="20" s="1"/>
  <c r="G198" i="20"/>
  <c r="G273" i="20" s="1"/>
  <c r="C201" i="20"/>
  <c r="D194" i="20"/>
  <c r="D269" i="20" s="1"/>
  <c r="D294" i="20" s="1"/>
  <c r="D344" i="20" s="1"/>
  <c r="D197" i="20"/>
  <c r="D272" i="20" s="1"/>
  <c r="D297" i="20" s="1"/>
  <c r="D347" i="20" s="1"/>
  <c r="D205" i="20"/>
  <c r="D280" i="20" s="1"/>
  <c r="F194" i="20"/>
  <c r="F269" i="20" s="1"/>
  <c r="E202" i="20"/>
  <c r="E277" i="20" s="1"/>
  <c r="G197" i="20"/>
  <c r="G272" i="20" s="1"/>
  <c r="G204" i="20"/>
  <c r="G279" i="20" s="1"/>
  <c r="G212" i="20"/>
  <c r="G287" i="20" s="1"/>
  <c r="G193" i="20"/>
  <c r="D199" i="20"/>
  <c r="D274" i="20" s="1"/>
  <c r="D299" i="20" s="1"/>
  <c r="D349" i="20" s="1"/>
  <c r="F193" i="20"/>
  <c r="F210" i="20"/>
  <c r="F285" i="20" s="1"/>
  <c r="D188" i="20"/>
  <c r="AM18" i="49"/>
  <c r="H181" i="20"/>
  <c r="H184" i="23"/>
  <c r="H172" i="23"/>
  <c r="H176" i="23"/>
  <c r="H175" i="23"/>
  <c r="H180" i="23"/>
  <c r="H179" i="23"/>
  <c r="H186" i="23"/>
  <c r="H183" i="23"/>
  <c r="H171" i="23"/>
  <c r="H182" i="23"/>
  <c r="H181" i="23"/>
  <c r="H169" i="23"/>
  <c r="H170" i="23"/>
  <c r="C188" i="23"/>
  <c r="AL23" i="49"/>
  <c r="H168" i="23"/>
  <c r="AP23" i="49"/>
  <c r="G188" i="23"/>
  <c r="H178" i="23"/>
  <c r="H177" i="23"/>
  <c r="H173" i="23"/>
  <c r="H174" i="23"/>
  <c r="AO23" i="49"/>
  <c r="F188" i="23"/>
  <c r="C204" i="23"/>
  <c r="D210" i="23"/>
  <c r="D285" i="23" s="1"/>
  <c r="D310" i="23" s="1"/>
  <c r="D360" i="23" s="1"/>
  <c r="F207" i="23"/>
  <c r="F282" i="23" s="1"/>
  <c r="F203" i="23"/>
  <c r="F278" i="23" s="1"/>
  <c r="E193" i="23"/>
  <c r="C211" i="23"/>
  <c r="G205" i="23"/>
  <c r="G280" i="23" s="1"/>
  <c r="C209" i="23"/>
  <c r="E201" i="23"/>
  <c r="E276" i="23" s="1"/>
  <c r="D200" i="23"/>
  <c r="D275" i="23" s="1"/>
  <c r="C202" i="23"/>
  <c r="D212" i="23"/>
  <c r="D287" i="23" s="1"/>
  <c r="D312" i="23" s="1"/>
  <c r="D362" i="23" s="1"/>
  <c r="E211" i="23"/>
  <c r="E286" i="23" s="1"/>
  <c r="E311" i="23" s="1"/>
  <c r="E361" i="23" s="1"/>
  <c r="G212" i="23"/>
  <c r="G287" i="23" s="1"/>
  <c r="F198" i="23"/>
  <c r="F273" i="23" s="1"/>
  <c r="F199" i="23"/>
  <c r="F274" i="23" s="1"/>
  <c r="D207" i="23"/>
  <c r="D282" i="23" s="1"/>
  <c r="F209" i="23"/>
  <c r="F284" i="23" s="1"/>
  <c r="E206" i="23"/>
  <c r="E281" i="23" s="1"/>
  <c r="E306" i="23" s="1"/>
  <c r="E356" i="23" s="1"/>
  <c r="C201" i="23"/>
  <c r="D204" i="23"/>
  <c r="D279" i="23" s="1"/>
  <c r="F193" i="23"/>
  <c r="E203" i="23"/>
  <c r="E278" i="23" s="1"/>
  <c r="G202" i="23"/>
  <c r="G277" i="23" s="1"/>
  <c r="C195" i="23"/>
  <c r="F202" i="23"/>
  <c r="F277" i="23" s="1"/>
  <c r="D209" i="23"/>
  <c r="D284" i="23" s="1"/>
  <c r="C205" i="23"/>
  <c r="D199" i="23"/>
  <c r="D274" i="23" s="1"/>
  <c r="D299" i="23" s="1"/>
  <c r="D349" i="23" s="1"/>
  <c r="F194" i="23"/>
  <c r="F269" i="23" s="1"/>
  <c r="G208" i="23"/>
  <c r="G283" i="23" s="1"/>
  <c r="F200" i="23"/>
  <c r="F275" i="23" s="1"/>
  <c r="C193" i="23"/>
  <c r="F212" i="23"/>
  <c r="F287" i="23" s="1"/>
  <c r="G200" i="23"/>
  <c r="G275" i="23" s="1"/>
  <c r="E202" i="23"/>
  <c r="E277" i="23" s="1"/>
  <c r="C206" i="23"/>
  <c r="G211" i="23"/>
  <c r="G286" i="23" s="1"/>
  <c r="C210" i="23"/>
  <c r="D211" i="23"/>
  <c r="D286" i="23" s="1"/>
  <c r="F206" i="23"/>
  <c r="F281" i="23" s="1"/>
  <c r="E210" i="23"/>
  <c r="E285" i="23" s="1"/>
  <c r="C207" i="23"/>
  <c r="G204" i="23"/>
  <c r="G279" i="23" s="1"/>
  <c r="D193" i="23"/>
  <c r="D198" i="23"/>
  <c r="D273" i="23" s="1"/>
  <c r="D298" i="23" s="1"/>
  <c r="D348" i="23" s="1"/>
  <c r="G196" i="23"/>
  <c r="G271" i="23" s="1"/>
  <c r="C212" i="23"/>
  <c r="D202" i="23"/>
  <c r="D277" i="23" s="1"/>
  <c r="E196" i="23"/>
  <c r="E271" i="23" s="1"/>
  <c r="E296" i="23" s="1"/>
  <c r="E346" i="23" s="1"/>
  <c r="F204" i="23"/>
  <c r="F279" i="23" s="1"/>
  <c r="G210" i="23"/>
  <c r="G285" i="23" s="1"/>
  <c r="D206" i="23"/>
  <c r="D281" i="23" s="1"/>
  <c r="D306" i="23" s="1"/>
  <c r="D356" i="23" s="1"/>
  <c r="G199" i="23"/>
  <c r="G274" i="23" s="1"/>
  <c r="G197" i="23"/>
  <c r="G272" i="23" s="1"/>
  <c r="F196" i="23"/>
  <c r="F271" i="23" s="1"/>
  <c r="D208" i="23"/>
  <c r="D283" i="23" s="1"/>
  <c r="D308" i="23" s="1"/>
  <c r="D358" i="23" s="1"/>
  <c r="E195" i="23"/>
  <c r="E270" i="23" s="1"/>
  <c r="E295" i="23" s="1"/>
  <c r="E345" i="23" s="1"/>
  <c r="D205" i="23"/>
  <c r="D280" i="23" s="1"/>
  <c r="D195" i="23"/>
  <c r="D270" i="23" s="1"/>
  <c r="D295" i="23" s="1"/>
  <c r="D345" i="23" s="1"/>
  <c r="E212" i="23"/>
  <c r="E287" i="23" s="1"/>
  <c r="E312" i="23" s="1"/>
  <c r="E362" i="23" s="1"/>
  <c r="E200" i="23"/>
  <c r="E275" i="23" s="1"/>
  <c r="E208" i="23"/>
  <c r="E283" i="23" s="1"/>
  <c r="E308" i="23" s="1"/>
  <c r="E358" i="23" s="1"/>
  <c r="G198" i="23"/>
  <c r="G273" i="23" s="1"/>
  <c r="E197" i="23"/>
  <c r="E272" i="23" s="1"/>
  <c r="C203" i="23"/>
  <c r="E209" i="23"/>
  <c r="E284" i="23" s="1"/>
  <c r="F205" i="23"/>
  <c r="F280" i="23" s="1"/>
  <c r="G206" i="23"/>
  <c r="G281" i="23" s="1"/>
  <c r="F201" i="23"/>
  <c r="F276" i="23" s="1"/>
  <c r="C199" i="23"/>
  <c r="E199" i="23"/>
  <c r="E274" i="23" s="1"/>
  <c r="G195" i="23"/>
  <c r="G270" i="23" s="1"/>
  <c r="F197" i="23"/>
  <c r="F272" i="23" s="1"/>
  <c r="D203" i="23"/>
  <c r="D278" i="23" s="1"/>
  <c r="E198" i="23"/>
  <c r="E273" i="23" s="1"/>
  <c r="E298" i="23" s="1"/>
  <c r="E348" i="23" s="1"/>
  <c r="F195" i="23"/>
  <c r="F270" i="23" s="1"/>
  <c r="F211" i="23"/>
  <c r="F286" i="23" s="1"/>
  <c r="G193" i="23"/>
  <c r="E194" i="23"/>
  <c r="E269" i="23" s="1"/>
  <c r="E294" i="23" s="1"/>
  <c r="E344" i="23" s="1"/>
  <c r="C194" i="23"/>
  <c r="E205" i="23"/>
  <c r="E280" i="23" s="1"/>
  <c r="G203" i="23"/>
  <c r="G278" i="23" s="1"/>
  <c r="D194" i="23"/>
  <c r="D269" i="23" s="1"/>
  <c r="D294" i="23" s="1"/>
  <c r="D344" i="23" s="1"/>
  <c r="F208" i="23"/>
  <c r="F283" i="23" s="1"/>
  <c r="F308" i="23" s="1"/>
  <c r="F358" i="23" s="1"/>
  <c r="C196" i="23"/>
  <c r="D197" i="23"/>
  <c r="D272" i="23" s="1"/>
  <c r="G207" i="23"/>
  <c r="G282" i="23" s="1"/>
  <c r="G194" i="23"/>
  <c r="G269" i="23" s="1"/>
  <c r="C208" i="23"/>
  <c r="C197" i="23"/>
  <c r="G201" i="23"/>
  <c r="G276" i="23" s="1"/>
  <c r="C198" i="23"/>
  <c r="D196" i="23"/>
  <c r="D271" i="23" s="1"/>
  <c r="D296" i="23" s="1"/>
  <c r="D346" i="23" s="1"/>
  <c r="E207" i="23"/>
  <c r="E282" i="23" s="1"/>
  <c r="G209" i="23"/>
  <c r="G284" i="23" s="1"/>
  <c r="E204" i="23"/>
  <c r="E279" i="23" s="1"/>
  <c r="D201" i="23"/>
  <c r="D276" i="23" s="1"/>
  <c r="C200" i="23"/>
  <c r="F210" i="23"/>
  <c r="F285" i="23" s="1"/>
  <c r="E188" i="23"/>
  <c r="AN23" i="49"/>
  <c r="AM23" i="49"/>
  <c r="D188" i="23"/>
  <c r="H185" i="23"/>
  <c r="H182" i="33"/>
  <c r="H186" i="33"/>
  <c r="H175" i="33"/>
  <c r="H178" i="33"/>
  <c r="H170" i="33"/>
  <c r="H179" i="33"/>
  <c r="F275" i="41"/>
  <c r="H174" i="41"/>
  <c r="D284" i="41"/>
  <c r="H177" i="41"/>
  <c r="H176" i="41"/>
  <c r="E281" i="41"/>
  <c r="E306" i="41" s="1"/>
  <c r="E356" i="41" s="1"/>
  <c r="D281" i="41"/>
  <c r="D306" i="41" s="1"/>
  <c r="D356" i="41" s="1"/>
  <c r="H173" i="41"/>
  <c r="H178" i="41"/>
  <c r="R42" i="49"/>
  <c r="D268" i="41"/>
  <c r="C279" i="41"/>
  <c r="E275" i="41"/>
  <c r="C280" i="41"/>
  <c r="Q42" i="49"/>
  <c r="C272" i="41"/>
  <c r="H198" i="41"/>
  <c r="C275" i="41"/>
  <c r="C287" i="41"/>
  <c r="H175" i="41"/>
  <c r="E271" i="41"/>
  <c r="E296" i="41" s="1"/>
  <c r="E346" i="41" s="1"/>
  <c r="D269" i="41"/>
  <c r="D294" i="41" s="1"/>
  <c r="D344" i="41" s="1"/>
  <c r="G286" i="41"/>
  <c r="H185" i="41"/>
  <c r="F188" i="41"/>
  <c r="AO42" i="49"/>
  <c r="F271" i="41"/>
  <c r="AN42" i="49"/>
  <c r="E188" i="41"/>
  <c r="C286" i="41"/>
  <c r="C274" i="41"/>
  <c r="H199" i="41"/>
  <c r="E269" i="41"/>
  <c r="E294" i="41" s="1"/>
  <c r="E344" i="41" s="1"/>
  <c r="AM42" i="49"/>
  <c r="D188" i="41"/>
  <c r="C269" i="41"/>
  <c r="H169" i="41"/>
  <c r="H171" i="41"/>
  <c r="AL42" i="49"/>
  <c r="C188" i="41"/>
  <c r="H168" i="41"/>
  <c r="C276" i="41"/>
  <c r="D278" i="41"/>
  <c r="F269" i="41"/>
  <c r="G274" i="41"/>
  <c r="F268" i="41"/>
  <c r="T42" i="49"/>
  <c r="C270" i="41"/>
  <c r="H195" i="41"/>
  <c r="H187" i="41"/>
  <c r="G188" i="41"/>
  <c r="AP42" i="49"/>
  <c r="G277" i="41"/>
  <c r="E274" i="41"/>
  <c r="E299" i="41" s="1"/>
  <c r="E349" i="41" s="1"/>
  <c r="F274" i="41"/>
  <c r="H181" i="41"/>
  <c r="H172" i="41"/>
  <c r="F278" i="41"/>
  <c r="D271" i="41"/>
  <c r="D296" i="41" s="1"/>
  <c r="D346" i="41" s="1"/>
  <c r="G275" i="41"/>
  <c r="G268" i="41"/>
  <c r="U42" i="49"/>
  <c r="C285" i="41"/>
  <c r="G276" i="41"/>
  <c r="C284" i="41"/>
  <c r="F284" i="41"/>
  <c r="D274" i="41"/>
  <c r="D299" i="41" s="1"/>
  <c r="D349" i="41" s="1"/>
  <c r="F272" i="41"/>
  <c r="H184" i="41"/>
  <c r="C271" i="41"/>
  <c r="C278" i="41"/>
  <c r="G278" i="41"/>
  <c r="H170" i="41"/>
  <c r="H182" i="41"/>
  <c r="E276" i="41"/>
  <c r="F277" i="41"/>
  <c r="H185" i="28"/>
  <c r="H179" i="28"/>
  <c r="AN28" i="49"/>
  <c r="E188" i="28"/>
  <c r="F188" i="28"/>
  <c r="AO28" i="49"/>
  <c r="H168" i="28"/>
  <c r="C188" i="28"/>
  <c r="AL28" i="49"/>
  <c r="C199" i="28"/>
  <c r="G196" i="28"/>
  <c r="G271" i="28" s="1"/>
  <c r="G201" i="28"/>
  <c r="G276" i="28" s="1"/>
  <c r="C208" i="28"/>
  <c r="D196" i="28"/>
  <c r="D271" i="28" s="1"/>
  <c r="D296" i="28" s="1"/>
  <c r="D346" i="28" s="1"/>
  <c r="D210" i="28"/>
  <c r="D285" i="28" s="1"/>
  <c r="D310" i="28" s="1"/>
  <c r="D360" i="28" s="1"/>
  <c r="F197" i="28"/>
  <c r="F272" i="28" s="1"/>
  <c r="F206" i="28"/>
  <c r="F281" i="28" s="1"/>
  <c r="F202" i="28"/>
  <c r="F277" i="28" s="1"/>
  <c r="D209" i="28"/>
  <c r="D284" i="28" s="1"/>
  <c r="F205" i="28"/>
  <c r="F280" i="28" s="1"/>
  <c r="D200" i="28"/>
  <c r="D275" i="28" s="1"/>
  <c r="C197" i="28"/>
  <c r="C206" i="28"/>
  <c r="D208" i="28"/>
  <c r="D283" i="28" s="1"/>
  <c r="D308" i="28" s="1"/>
  <c r="D358" i="28" s="1"/>
  <c r="D201" i="28"/>
  <c r="D276" i="28" s="1"/>
  <c r="D301" i="28" s="1"/>
  <c r="D351" i="28" s="1"/>
  <c r="E199" i="28"/>
  <c r="E274" i="28" s="1"/>
  <c r="E299" i="28" s="1"/>
  <c r="E349" i="28" s="1"/>
  <c r="E196" i="28"/>
  <c r="E271" i="28" s="1"/>
  <c r="E296" i="28" s="1"/>
  <c r="E346" i="28" s="1"/>
  <c r="F196" i="28"/>
  <c r="F271" i="28" s="1"/>
  <c r="F296" i="28" s="1"/>
  <c r="F346" i="28" s="1"/>
  <c r="E211" i="28"/>
  <c r="E286" i="28" s="1"/>
  <c r="E311" i="28" s="1"/>
  <c r="E361" i="28" s="1"/>
  <c r="G195" i="28"/>
  <c r="G270" i="28" s="1"/>
  <c r="F203" i="28"/>
  <c r="F278" i="28" s="1"/>
  <c r="G193" i="28"/>
  <c r="C198" i="28"/>
  <c r="D204" i="28"/>
  <c r="D279" i="28" s="1"/>
  <c r="D304" i="28" s="1"/>
  <c r="D354" i="28" s="1"/>
  <c r="D197" i="28"/>
  <c r="D272" i="28" s="1"/>
  <c r="E202" i="28"/>
  <c r="E277" i="28" s="1"/>
  <c r="E302" i="28" s="1"/>
  <c r="E352" i="28" s="1"/>
  <c r="G203" i="28"/>
  <c r="G278" i="28" s="1"/>
  <c r="D203" i="28"/>
  <c r="D278" i="28" s="1"/>
  <c r="C202" i="28"/>
  <c r="E208" i="28"/>
  <c r="E283" i="28" s="1"/>
  <c r="E308" i="28" s="1"/>
  <c r="E358" i="28" s="1"/>
  <c r="G202" i="28"/>
  <c r="G277" i="28" s="1"/>
  <c r="F200" i="28"/>
  <c r="F275" i="28" s="1"/>
  <c r="E194" i="28"/>
  <c r="E269" i="28" s="1"/>
  <c r="E294" i="28" s="1"/>
  <c r="E344" i="28" s="1"/>
  <c r="C200" i="28"/>
  <c r="C201" i="28"/>
  <c r="D193" i="28"/>
  <c r="D198" i="28"/>
  <c r="D273" i="28" s="1"/>
  <c r="D298" i="28" s="1"/>
  <c r="D348" i="28" s="1"/>
  <c r="F199" i="28"/>
  <c r="F274" i="28" s="1"/>
  <c r="E200" i="28"/>
  <c r="E275" i="28" s="1"/>
  <c r="G211" i="28"/>
  <c r="G286" i="28" s="1"/>
  <c r="C203" i="28"/>
  <c r="C205" i="28"/>
  <c r="C210" i="28"/>
  <c r="D207" i="28"/>
  <c r="D282" i="28" s="1"/>
  <c r="E201" i="28"/>
  <c r="E276" i="28" s="1"/>
  <c r="G206" i="28"/>
  <c r="G281" i="28" s="1"/>
  <c r="G210" i="28"/>
  <c r="G285" i="28" s="1"/>
  <c r="D194" i="28"/>
  <c r="D269" i="28" s="1"/>
  <c r="D294" i="28" s="1"/>
  <c r="D344" i="28" s="1"/>
  <c r="C212" i="28"/>
  <c r="E212" i="28"/>
  <c r="E287" i="28" s="1"/>
  <c r="F201" i="28"/>
  <c r="F276" i="28" s="1"/>
  <c r="G197" i="28"/>
  <c r="G272" i="28" s="1"/>
  <c r="E205" i="28"/>
  <c r="E280" i="28" s="1"/>
  <c r="G212" i="28"/>
  <c r="G287" i="28" s="1"/>
  <c r="C193" i="28"/>
  <c r="C204" i="28"/>
  <c r="E193" i="28"/>
  <c r="E207" i="28"/>
  <c r="E282" i="28" s="1"/>
  <c r="F208" i="28"/>
  <c r="F283" i="28" s="1"/>
  <c r="E210" i="28"/>
  <c r="E285" i="28" s="1"/>
  <c r="G199" i="28"/>
  <c r="G274" i="28" s="1"/>
  <c r="F209" i="28"/>
  <c r="F284" i="28" s="1"/>
  <c r="C211" i="28"/>
  <c r="D205" i="28"/>
  <c r="D280" i="28" s="1"/>
  <c r="E197" i="28"/>
  <c r="E272" i="28" s="1"/>
  <c r="D206" i="28"/>
  <c r="D281" i="28" s="1"/>
  <c r="D306" i="28" s="1"/>
  <c r="D356" i="28" s="1"/>
  <c r="F194" i="28"/>
  <c r="F269" i="28" s="1"/>
  <c r="F198" i="28"/>
  <c r="F273" i="28" s="1"/>
  <c r="F207" i="28"/>
  <c r="F282" i="28" s="1"/>
  <c r="E209" i="28"/>
  <c r="E284" i="28" s="1"/>
  <c r="C194" i="28"/>
  <c r="C207" i="28"/>
  <c r="D199" i="28"/>
  <c r="D274" i="28" s="1"/>
  <c r="D299" i="28" s="1"/>
  <c r="D349" i="28" s="1"/>
  <c r="F193" i="28"/>
  <c r="F211" i="28"/>
  <c r="F286" i="28" s="1"/>
  <c r="G207" i="28"/>
  <c r="G282" i="28" s="1"/>
  <c r="F204" i="28"/>
  <c r="F279" i="28" s="1"/>
  <c r="D202" i="28"/>
  <c r="D277" i="28" s="1"/>
  <c r="D212" i="28"/>
  <c r="D287" i="28" s="1"/>
  <c r="D312" i="28" s="1"/>
  <c r="D362" i="28" s="1"/>
  <c r="E195" i="28"/>
  <c r="E270" i="28" s="1"/>
  <c r="E295" i="28" s="1"/>
  <c r="E345" i="28" s="1"/>
  <c r="G200" i="28"/>
  <c r="G275" i="28" s="1"/>
  <c r="G204" i="28"/>
  <c r="G279" i="28" s="1"/>
  <c r="G198" i="28"/>
  <c r="G273" i="28" s="1"/>
  <c r="E203" i="28"/>
  <c r="E278" i="28" s="1"/>
  <c r="F210" i="28"/>
  <c r="F285" i="28" s="1"/>
  <c r="E206" i="28"/>
  <c r="E281" i="28" s="1"/>
  <c r="E306" i="28" s="1"/>
  <c r="E356" i="28" s="1"/>
  <c r="F212" i="28"/>
  <c r="F287" i="28" s="1"/>
  <c r="C196" i="28"/>
  <c r="D195" i="28"/>
  <c r="D270" i="28" s="1"/>
  <c r="D295" i="28" s="1"/>
  <c r="D345" i="28" s="1"/>
  <c r="E198" i="28"/>
  <c r="E273" i="28" s="1"/>
  <c r="E298" i="28" s="1"/>
  <c r="E348" i="28" s="1"/>
  <c r="F195" i="28"/>
  <c r="F270" i="28" s="1"/>
  <c r="G205" i="28"/>
  <c r="G280" i="28" s="1"/>
  <c r="E204" i="28"/>
  <c r="E279" i="28" s="1"/>
  <c r="C209" i="28"/>
  <c r="C195" i="28"/>
  <c r="D211" i="28"/>
  <c r="D286" i="28" s="1"/>
  <c r="D311" i="28" s="1"/>
  <c r="D361" i="28" s="1"/>
  <c r="G209" i="28"/>
  <c r="G284" i="28" s="1"/>
  <c r="G208" i="28"/>
  <c r="G283" i="28" s="1"/>
  <c r="G194" i="28"/>
  <c r="G269" i="28" s="1"/>
  <c r="H178" i="28"/>
  <c r="AP28" i="49"/>
  <c r="G188" i="28"/>
  <c r="H175" i="28"/>
  <c r="H169" i="28"/>
  <c r="H174" i="28"/>
  <c r="G188" i="19"/>
  <c r="AP17" i="49"/>
  <c r="H171" i="19"/>
  <c r="F188" i="19"/>
  <c r="AO17" i="49"/>
  <c r="H183" i="19"/>
  <c r="AL17" i="49"/>
  <c r="C188" i="19"/>
  <c r="H168" i="19"/>
  <c r="C195" i="19"/>
  <c r="E202" i="19"/>
  <c r="E277" i="19" s="1"/>
  <c r="E211" i="19"/>
  <c r="E286" i="19" s="1"/>
  <c r="E311" i="19" s="1"/>
  <c r="E361" i="19" s="1"/>
  <c r="F207" i="19"/>
  <c r="F282" i="19" s="1"/>
  <c r="D209" i="19"/>
  <c r="D284" i="19" s="1"/>
  <c r="E205" i="19"/>
  <c r="E280" i="19" s="1"/>
  <c r="E204" i="19"/>
  <c r="E279" i="19" s="1"/>
  <c r="C196" i="19"/>
  <c r="C201" i="19"/>
  <c r="D201" i="19"/>
  <c r="D276" i="19" s="1"/>
  <c r="D301" i="19" s="1"/>
  <c r="D351" i="19" s="1"/>
  <c r="E193" i="19"/>
  <c r="F198" i="19"/>
  <c r="F273" i="19" s="1"/>
  <c r="F298" i="19" s="1"/>
  <c r="F348" i="19" s="1"/>
  <c r="F211" i="19"/>
  <c r="F286" i="19" s="1"/>
  <c r="E210" i="19"/>
  <c r="E285" i="19" s="1"/>
  <c r="G211" i="19"/>
  <c r="G286" i="19" s="1"/>
  <c r="C198" i="19"/>
  <c r="C208" i="19"/>
  <c r="C212" i="19"/>
  <c r="E195" i="19"/>
  <c r="E270" i="19" s="1"/>
  <c r="E208" i="19"/>
  <c r="E283" i="19" s="1"/>
  <c r="E308" i="19" s="1"/>
  <c r="E358" i="19" s="1"/>
  <c r="E197" i="19"/>
  <c r="E272" i="19" s="1"/>
  <c r="E297" i="19" s="1"/>
  <c r="E347" i="19" s="1"/>
  <c r="F201" i="19"/>
  <c r="F276" i="19" s="1"/>
  <c r="G201" i="19"/>
  <c r="G276" i="19" s="1"/>
  <c r="G212" i="19"/>
  <c r="G287" i="19" s="1"/>
  <c r="C209" i="19"/>
  <c r="C206" i="19"/>
  <c r="C210" i="19"/>
  <c r="D195" i="19"/>
  <c r="D270" i="19" s="1"/>
  <c r="D295" i="19" s="1"/>
  <c r="D345" i="19" s="1"/>
  <c r="D206" i="19"/>
  <c r="D281" i="19" s="1"/>
  <c r="D306" i="19" s="1"/>
  <c r="D356" i="19" s="1"/>
  <c r="D212" i="19"/>
  <c r="D287" i="19" s="1"/>
  <c r="D312" i="19" s="1"/>
  <c r="D362" i="19" s="1"/>
  <c r="D211" i="19"/>
  <c r="D286" i="19" s="1"/>
  <c r="D311" i="19" s="1"/>
  <c r="D361" i="19" s="1"/>
  <c r="G200" i="19"/>
  <c r="G275" i="19" s="1"/>
  <c r="G204" i="19"/>
  <c r="G279" i="19" s="1"/>
  <c r="F203" i="19"/>
  <c r="F278" i="19" s="1"/>
  <c r="F209" i="19"/>
  <c r="F284" i="19" s="1"/>
  <c r="C203" i="19"/>
  <c r="E206" i="19"/>
  <c r="E281" i="19" s="1"/>
  <c r="E306" i="19" s="1"/>
  <c r="E356" i="19" s="1"/>
  <c r="F197" i="19"/>
  <c r="F272" i="19" s="1"/>
  <c r="F193" i="19"/>
  <c r="F205" i="19"/>
  <c r="F280" i="19" s="1"/>
  <c r="G208" i="19"/>
  <c r="G283" i="19" s="1"/>
  <c r="C202" i="19"/>
  <c r="C207" i="19"/>
  <c r="D205" i="19"/>
  <c r="D280" i="19" s="1"/>
  <c r="F196" i="19"/>
  <c r="F271" i="19" s="1"/>
  <c r="F296" i="19" s="1"/>
  <c r="F346" i="19" s="1"/>
  <c r="F199" i="19"/>
  <c r="F274" i="19" s="1"/>
  <c r="G206" i="19"/>
  <c r="G281" i="19" s="1"/>
  <c r="G196" i="19"/>
  <c r="G271" i="19" s="1"/>
  <c r="G194" i="19"/>
  <c r="G269" i="19" s="1"/>
  <c r="G197" i="19"/>
  <c r="G272" i="19" s="1"/>
  <c r="G202" i="19"/>
  <c r="G277" i="19" s="1"/>
  <c r="C199" i="19"/>
  <c r="C211" i="19"/>
  <c r="D199" i="19"/>
  <c r="D274" i="19" s="1"/>
  <c r="D299" i="19" s="1"/>
  <c r="D349" i="19" s="1"/>
  <c r="D210" i="19"/>
  <c r="D285" i="19" s="1"/>
  <c r="D310" i="19" s="1"/>
  <c r="D360" i="19" s="1"/>
  <c r="D208" i="19"/>
  <c r="D283" i="19" s="1"/>
  <c r="D308" i="19" s="1"/>
  <c r="D358" i="19" s="1"/>
  <c r="D204" i="19"/>
  <c r="D279" i="19" s="1"/>
  <c r="E207" i="19"/>
  <c r="E282" i="19" s="1"/>
  <c r="E212" i="19"/>
  <c r="E287" i="19" s="1"/>
  <c r="E312" i="19" s="1"/>
  <c r="E362" i="19" s="1"/>
  <c r="F195" i="19"/>
  <c r="F270" i="19" s="1"/>
  <c r="E196" i="19"/>
  <c r="E271" i="19" s="1"/>
  <c r="E296" i="19" s="1"/>
  <c r="E346" i="19" s="1"/>
  <c r="C200" i="19"/>
  <c r="G199" i="19"/>
  <c r="G274" i="19" s="1"/>
  <c r="C205" i="19"/>
  <c r="C204" i="19"/>
  <c r="D197" i="19"/>
  <c r="D272" i="19" s="1"/>
  <c r="D297" i="19" s="1"/>
  <c r="D347" i="19" s="1"/>
  <c r="D194" i="19"/>
  <c r="D269" i="19" s="1"/>
  <c r="D294" i="19" s="1"/>
  <c r="D344" i="19" s="1"/>
  <c r="D198" i="19"/>
  <c r="D273" i="19" s="1"/>
  <c r="D298" i="19" s="1"/>
  <c r="D348" i="19" s="1"/>
  <c r="D202" i="19"/>
  <c r="D277" i="19" s="1"/>
  <c r="E198" i="19"/>
  <c r="E273" i="19" s="1"/>
  <c r="E298" i="19" s="1"/>
  <c r="E348" i="19" s="1"/>
  <c r="F202" i="19"/>
  <c r="F277" i="19" s="1"/>
  <c r="G207" i="19"/>
  <c r="G282" i="19" s="1"/>
  <c r="G193" i="19"/>
  <c r="F200" i="19"/>
  <c r="F275" i="19" s="1"/>
  <c r="G210" i="19"/>
  <c r="G285" i="19" s="1"/>
  <c r="C193" i="19"/>
  <c r="E194" i="19"/>
  <c r="E269" i="19" s="1"/>
  <c r="E294" i="19" s="1"/>
  <c r="E344" i="19" s="1"/>
  <c r="E201" i="19"/>
  <c r="E276" i="19" s="1"/>
  <c r="E301" i="19" s="1"/>
  <c r="E351" i="19" s="1"/>
  <c r="D203" i="19"/>
  <c r="D278" i="19" s="1"/>
  <c r="G198" i="19"/>
  <c r="G273" i="19" s="1"/>
  <c r="G205" i="19"/>
  <c r="G280" i="19" s="1"/>
  <c r="C197" i="19"/>
  <c r="D193" i="19"/>
  <c r="D207" i="19"/>
  <c r="D282" i="19" s="1"/>
  <c r="F206" i="19"/>
  <c r="F281" i="19" s="1"/>
  <c r="F208" i="19"/>
  <c r="F283" i="19" s="1"/>
  <c r="G203" i="19"/>
  <c r="G278" i="19" s="1"/>
  <c r="E203" i="19"/>
  <c r="E278" i="19" s="1"/>
  <c r="E200" i="19"/>
  <c r="E275" i="19" s="1"/>
  <c r="C194" i="19"/>
  <c r="D196" i="19"/>
  <c r="D271" i="19" s="1"/>
  <c r="D296" i="19" s="1"/>
  <c r="D346" i="19" s="1"/>
  <c r="E199" i="19"/>
  <c r="E274" i="19" s="1"/>
  <c r="E299" i="19" s="1"/>
  <c r="E349" i="19" s="1"/>
  <c r="F194" i="19"/>
  <c r="F269" i="19" s="1"/>
  <c r="G195" i="19"/>
  <c r="G270" i="19" s="1"/>
  <c r="D200" i="19"/>
  <c r="D275" i="19" s="1"/>
  <c r="F204" i="19"/>
  <c r="F279" i="19" s="1"/>
  <c r="F212" i="19"/>
  <c r="F287" i="19" s="1"/>
  <c r="F312" i="19" s="1"/>
  <c r="F362" i="19" s="1"/>
  <c r="G209" i="19"/>
  <c r="G284" i="19" s="1"/>
  <c r="E209" i="19"/>
  <c r="E284" i="19" s="1"/>
  <c r="F210" i="19"/>
  <c r="F285" i="19" s="1"/>
  <c r="AM17" i="49"/>
  <c r="D188" i="19"/>
  <c r="H184" i="19"/>
  <c r="H175" i="19"/>
  <c r="H176" i="19"/>
  <c r="H179" i="19"/>
  <c r="G207" i="59"/>
  <c r="G282" i="59" s="1"/>
  <c r="F203" i="59"/>
  <c r="F278" i="59" s="1"/>
  <c r="D202" i="59"/>
  <c r="C198" i="59"/>
  <c r="G202" i="59"/>
  <c r="E210" i="59"/>
  <c r="E285" i="59" s="1"/>
  <c r="E208" i="59"/>
  <c r="E283" i="59" s="1"/>
  <c r="E308" i="59" s="1"/>
  <c r="E358" i="59" s="1"/>
  <c r="F211" i="59"/>
  <c r="F286" i="59" s="1"/>
  <c r="D209" i="59"/>
  <c r="D284" i="59" s="1"/>
  <c r="C207" i="59"/>
  <c r="F206" i="59"/>
  <c r="F281" i="59" s="1"/>
  <c r="D210" i="59"/>
  <c r="D285" i="59" s="1"/>
  <c r="D310" i="59" s="1"/>
  <c r="D360" i="59" s="1"/>
  <c r="G194" i="59"/>
  <c r="G269" i="59" s="1"/>
  <c r="G210" i="59"/>
  <c r="G285" i="59" s="1"/>
  <c r="E201" i="59"/>
  <c r="E276" i="59" s="1"/>
  <c r="D195" i="59"/>
  <c r="D270" i="59" s="1"/>
  <c r="D295" i="59" s="1"/>
  <c r="D345" i="59" s="1"/>
  <c r="E212" i="59"/>
  <c r="E287" i="59" s="1"/>
  <c r="C203" i="59"/>
  <c r="G193" i="59"/>
  <c r="G196" i="59"/>
  <c r="G271" i="59" s="1"/>
  <c r="E200" i="59"/>
  <c r="E275" i="59" s="1"/>
  <c r="G208" i="59"/>
  <c r="G283" i="59" s="1"/>
  <c r="C193" i="59"/>
  <c r="D206" i="59"/>
  <c r="D281" i="59" s="1"/>
  <c r="D306" i="59" s="1"/>
  <c r="D356" i="59" s="1"/>
  <c r="F193" i="59"/>
  <c r="F204" i="59"/>
  <c r="F279" i="59" s="1"/>
  <c r="E204" i="59"/>
  <c r="E279" i="59" s="1"/>
  <c r="G197" i="59"/>
  <c r="G272" i="59" s="1"/>
  <c r="C200" i="59"/>
  <c r="E202" i="59"/>
  <c r="C209" i="59"/>
  <c r="G204" i="59"/>
  <c r="G279" i="59" s="1"/>
  <c r="F202" i="59"/>
  <c r="C195" i="59"/>
  <c r="F197" i="59"/>
  <c r="F272" i="59" s="1"/>
  <c r="G198" i="59"/>
  <c r="G273" i="59" s="1"/>
  <c r="F199" i="59"/>
  <c r="F274" i="59" s="1"/>
  <c r="C205" i="59"/>
  <c r="D203" i="59"/>
  <c r="D278" i="59" s="1"/>
  <c r="C201" i="59"/>
  <c r="E211" i="59"/>
  <c r="E286" i="59" s="1"/>
  <c r="E311" i="59" s="1"/>
  <c r="E361" i="59" s="1"/>
  <c r="G199" i="59"/>
  <c r="G274" i="59" s="1"/>
  <c r="E196" i="59"/>
  <c r="E271" i="59" s="1"/>
  <c r="E296" i="59" s="1"/>
  <c r="E346" i="59" s="1"/>
  <c r="G205" i="59"/>
  <c r="G280" i="59" s="1"/>
  <c r="D197" i="59"/>
  <c r="D272" i="59" s="1"/>
  <c r="D297" i="59" s="1"/>
  <c r="D347" i="59" s="1"/>
  <c r="G195" i="59"/>
  <c r="G270" i="59" s="1"/>
  <c r="F195" i="59"/>
  <c r="F270" i="59" s="1"/>
  <c r="D205" i="59"/>
  <c r="D280" i="59" s="1"/>
  <c r="G201" i="59"/>
  <c r="G276" i="59" s="1"/>
  <c r="D201" i="59"/>
  <c r="D276" i="59" s="1"/>
  <c r="C194" i="59"/>
  <c r="C199" i="59"/>
  <c r="E195" i="59"/>
  <c r="E270" i="59" s="1"/>
  <c r="E209" i="59"/>
  <c r="E284" i="59" s="1"/>
  <c r="F207" i="59"/>
  <c r="F282" i="59" s="1"/>
  <c r="C206" i="59"/>
  <c r="C202" i="59"/>
  <c r="D198" i="59"/>
  <c r="D273" i="59" s="1"/>
  <c r="D298" i="59" s="1"/>
  <c r="D348" i="59" s="1"/>
  <c r="F201" i="59"/>
  <c r="F276" i="59" s="1"/>
  <c r="E203" i="59"/>
  <c r="E278" i="59" s="1"/>
  <c r="F212" i="59"/>
  <c r="F287" i="59" s="1"/>
  <c r="C204" i="59"/>
  <c r="G200" i="59"/>
  <c r="G275" i="59" s="1"/>
  <c r="G300" i="59" s="1"/>
  <c r="G350" i="59" s="1"/>
  <c r="D212" i="59"/>
  <c r="D287" i="59" s="1"/>
  <c r="D194" i="59"/>
  <c r="D269" i="59" s="1"/>
  <c r="D294" i="59" s="1"/>
  <c r="D344" i="59" s="1"/>
  <c r="F210" i="59"/>
  <c r="F285" i="59" s="1"/>
  <c r="E198" i="59"/>
  <c r="E273" i="59" s="1"/>
  <c r="D196" i="59"/>
  <c r="D271" i="59" s="1"/>
  <c r="D296" i="59" s="1"/>
  <c r="D346" i="59" s="1"/>
  <c r="F196" i="59"/>
  <c r="F271" i="59" s="1"/>
  <c r="D208" i="59"/>
  <c r="D283" i="59" s="1"/>
  <c r="D308" i="59" s="1"/>
  <c r="D358" i="59" s="1"/>
  <c r="F200" i="59"/>
  <c r="F275" i="59" s="1"/>
  <c r="G203" i="59"/>
  <c r="G278" i="59" s="1"/>
  <c r="C197" i="59"/>
  <c r="C210" i="59"/>
  <c r="D204" i="59"/>
  <c r="D279" i="59" s="1"/>
  <c r="F198" i="59"/>
  <c r="F273" i="59" s="1"/>
  <c r="G211" i="59"/>
  <c r="G286" i="59" s="1"/>
  <c r="G206" i="59"/>
  <c r="G281" i="59" s="1"/>
  <c r="E206" i="59"/>
  <c r="E281" i="59" s="1"/>
  <c r="E306" i="59" s="1"/>
  <c r="E356" i="59" s="1"/>
  <c r="E205" i="59"/>
  <c r="E280" i="59" s="1"/>
  <c r="C208" i="59"/>
  <c r="D211" i="59"/>
  <c r="D286" i="59" s="1"/>
  <c r="D311" i="59" s="1"/>
  <c r="D361" i="59" s="1"/>
  <c r="F205" i="59"/>
  <c r="F280" i="59" s="1"/>
  <c r="C211" i="59"/>
  <c r="E194" i="59"/>
  <c r="E269" i="59" s="1"/>
  <c r="C196" i="59"/>
  <c r="D193" i="59"/>
  <c r="D199" i="59"/>
  <c r="D274" i="59" s="1"/>
  <c r="D299" i="59" s="1"/>
  <c r="D349" i="59" s="1"/>
  <c r="E199" i="59"/>
  <c r="E274" i="59" s="1"/>
  <c r="D200" i="59"/>
  <c r="D275" i="59" s="1"/>
  <c r="E207" i="59"/>
  <c r="E282" i="59" s="1"/>
  <c r="D207" i="59"/>
  <c r="D282" i="59" s="1"/>
  <c r="F209" i="59"/>
  <c r="F284" i="59" s="1"/>
  <c r="E197" i="59"/>
  <c r="E272" i="59" s="1"/>
  <c r="G209" i="59"/>
  <c r="G284" i="59" s="1"/>
  <c r="C212" i="59"/>
  <c r="E193" i="59"/>
  <c r="F208" i="59"/>
  <c r="F283" i="59" s="1"/>
  <c r="G212" i="59"/>
  <c r="G287" i="59" s="1"/>
  <c r="F194" i="59"/>
  <c r="F269" i="59" s="1"/>
  <c r="C177" i="59"/>
  <c r="D177" i="59"/>
  <c r="D188" i="59" s="1"/>
  <c r="E177" i="59"/>
  <c r="E188" i="59" s="1"/>
  <c r="F177" i="59"/>
  <c r="F188" i="59" s="1"/>
  <c r="G177" i="59"/>
  <c r="G188" i="59" s="1"/>
  <c r="G126" i="44"/>
  <c r="H185" i="59"/>
  <c r="G281" i="10"/>
  <c r="G306" i="10" s="1"/>
  <c r="G356" i="10" s="1"/>
  <c r="D284" i="10"/>
  <c r="F281" i="10"/>
  <c r="F306" i="10" s="1"/>
  <c r="F356" i="10" s="1"/>
  <c r="H176" i="10"/>
  <c r="D282" i="10"/>
  <c r="E126" i="44"/>
  <c r="E205" i="10"/>
  <c r="E280" i="10" s="1"/>
  <c r="E204" i="10"/>
  <c r="E279" i="10" s="1"/>
  <c r="C209" i="10"/>
  <c r="D135" i="44"/>
  <c r="G271" i="10"/>
  <c r="F202" i="10"/>
  <c r="F277" i="10" s="1"/>
  <c r="F210" i="10"/>
  <c r="F285" i="10" s="1"/>
  <c r="F209" i="10"/>
  <c r="F284" i="10" s="1"/>
  <c r="G203" i="10"/>
  <c r="H203" i="10" s="1"/>
  <c r="F212" i="10"/>
  <c r="D198" i="10"/>
  <c r="E285" i="10"/>
  <c r="G194" i="10"/>
  <c r="G269" i="10" s="1"/>
  <c r="C210" i="10"/>
  <c r="C285" i="10" s="1"/>
  <c r="H285" i="10" s="1"/>
  <c r="E209" i="10"/>
  <c r="E284" i="10" s="1"/>
  <c r="D206" i="10"/>
  <c r="D281" i="10" s="1"/>
  <c r="D306" i="10" s="1"/>
  <c r="D356" i="10" s="1"/>
  <c r="D200" i="10"/>
  <c r="D275" i="10" s="1"/>
  <c r="E201" i="10"/>
  <c r="E276" i="10" s="1"/>
  <c r="C202" i="10"/>
  <c r="E193" i="10"/>
  <c r="S9" i="49" s="1"/>
  <c r="E271" i="10"/>
  <c r="E296" i="10" s="1"/>
  <c r="E346" i="10" s="1"/>
  <c r="E273" i="10"/>
  <c r="E298" i="10" s="1"/>
  <c r="E348" i="10" s="1"/>
  <c r="G276" i="10"/>
  <c r="D273" i="10"/>
  <c r="D298" i="10" s="1"/>
  <c r="D348" i="10" s="1"/>
  <c r="F271" i="10"/>
  <c r="F296" i="10" s="1"/>
  <c r="F346" i="10" s="1"/>
  <c r="G274" i="10"/>
  <c r="F273" i="10"/>
  <c r="F298" i="10" s="1"/>
  <c r="F348" i="10" s="1"/>
  <c r="E274" i="10"/>
  <c r="E278" i="10"/>
  <c r="F274" i="10"/>
  <c r="F279" i="10"/>
  <c r="E283" i="10"/>
  <c r="E308" i="10" s="1"/>
  <c r="E358" i="10" s="1"/>
  <c r="H181" i="10"/>
  <c r="H177" i="10"/>
  <c r="E287" i="10"/>
  <c r="E286" i="10"/>
  <c r="E311" i="10" s="1"/>
  <c r="E361" i="10" s="1"/>
  <c r="D277" i="10"/>
  <c r="D302" i="10" s="1"/>
  <c r="D352" i="10" s="1"/>
  <c r="E277" i="10"/>
  <c r="E302" i="10" s="1"/>
  <c r="E352" i="10" s="1"/>
  <c r="H173" i="10"/>
  <c r="G287" i="10"/>
  <c r="D123" i="44"/>
  <c r="C278" i="10"/>
  <c r="E270" i="10"/>
  <c r="E295" i="10" s="1"/>
  <c r="E345" i="10" s="1"/>
  <c r="D274" i="10"/>
  <c r="C279" i="10"/>
  <c r="G188" i="10"/>
  <c r="AP9" i="49"/>
  <c r="C282" i="10"/>
  <c r="H282" i="10" s="1"/>
  <c r="H207" i="10"/>
  <c r="H200" i="10"/>
  <c r="C275" i="10"/>
  <c r="H275" i="10" s="1"/>
  <c r="H210" i="10"/>
  <c r="C277" i="10"/>
  <c r="H202" i="10"/>
  <c r="H201" i="10"/>
  <c r="C276" i="10"/>
  <c r="F188" i="10"/>
  <c r="AO9" i="49"/>
  <c r="H187" i="10"/>
  <c r="AN9" i="49"/>
  <c r="E188" i="10"/>
  <c r="T9" i="49"/>
  <c r="F268" i="10"/>
  <c r="D283" i="10"/>
  <c r="D308" i="10" s="1"/>
  <c r="D358" i="10" s="1"/>
  <c r="F270" i="10"/>
  <c r="F295" i="10" s="1"/>
  <c r="F345" i="10" s="1"/>
  <c r="C283" i="10"/>
  <c r="H208" i="10"/>
  <c r="D287" i="10"/>
  <c r="AM9" i="49"/>
  <c r="D188" i="10"/>
  <c r="H198" i="10"/>
  <c r="C273" i="10"/>
  <c r="D268" i="10"/>
  <c r="R9" i="49"/>
  <c r="H170" i="10"/>
  <c r="H196" i="10"/>
  <c r="C271" i="10"/>
  <c r="H179" i="10"/>
  <c r="C188" i="10"/>
  <c r="AL9" i="49"/>
  <c r="H168" i="10"/>
  <c r="H183" i="10"/>
  <c r="G270" i="10"/>
  <c r="C274" i="10"/>
  <c r="H199" i="10"/>
  <c r="D286" i="10"/>
  <c r="D311" i="10" s="1"/>
  <c r="D361" i="10" s="1"/>
  <c r="D278" i="10"/>
  <c r="C280" i="10"/>
  <c r="H205" i="10"/>
  <c r="F283" i="10"/>
  <c r="F308" i="10" s="1"/>
  <c r="F358" i="10" s="1"/>
  <c r="C268" i="10"/>
  <c r="C213" i="10"/>
  <c r="Q9" i="49"/>
  <c r="C269" i="10"/>
  <c r="G283" i="10"/>
  <c r="C287" i="10"/>
  <c r="H212" i="10"/>
  <c r="G286" i="10"/>
  <c r="H174" i="10"/>
  <c r="H182" i="10"/>
  <c r="C286" i="10"/>
  <c r="H211" i="10"/>
  <c r="H206" i="10"/>
  <c r="C281" i="10"/>
  <c r="C284" i="10"/>
  <c r="H284" i="10" s="1"/>
  <c r="H209" i="10"/>
  <c r="H186" i="10"/>
  <c r="U9" i="49"/>
  <c r="G268" i="10"/>
  <c r="F286" i="10"/>
  <c r="F311" i="10" s="1"/>
  <c r="F361" i="10" s="1"/>
  <c r="C270" i="10"/>
  <c r="H195" i="10"/>
  <c r="C272" i="10"/>
  <c r="H272" i="10" s="1"/>
  <c r="H197" i="10"/>
  <c r="F278" i="10"/>
  <c r="H171" i="10"/>
  <c r="H178" i="10"/>
  <c r="D270" i="10"/>
  <c r="D295" i="10" s="1"/>
  <c r="D345" i="10" s="1"/>
  <c r="F287" i="10"/>
  <c r="F188" i="35"/>
  <c r="H169" i="35"/>
  <c r="C195" i="38"/>
  <c r="D208" i="38"/>
  <c r="D283" i="38" s="1"/>
  <c r="D308" i="38" s="1"/>
  <c r="D358" i="38" s="1"/>
  <c r="E199" i="38"/>
  <c r="E274" i="38" s="1"/>
  <c r="E299" i="38" s="1"/>
  <c r="E349" i="38" s="1"/>
  <c r="G204" i="38"/>
  <c r="G279" i="38" s="1"/>
  <c r="D210" i="38"/>
  <c r="D285" i="38" s="1"/>
  <c r="D310" i="38" s="1"/>
  <c r="D360" i="38" s="1"/>
  <c r="C207" i="38"/>
  <c r="G207" i="38"/>
  <c r="G282" i="38" s="1"/>
  <c r="C194" i="38"/>
  <c r="D204" i="38"/>
  <c r="D279" i="38" s="1"/>
  <c r="F211" i="38"/>
  <c r="F286" i="38" s="1"/>
  <c r="D198" i="38"/>
  <c r="D273" i="38" s="1"/>
  <c r="D298" i="38" s="1"/>
  <c r="D348" i="38" s="1"/>
  <c r="G210" i="38"/>
  <c r="G285" i="38" s="1"/>
  <c r="F196" i="38"/>
  <c r="F271" i="38" s="1"/>
  <c r="F296" i="38" s="1"/>
  <c r="F346" i="38" s="1"/>
  <c r="E207" i="38"/>
  <c r="E282" i="38" s="1"/>
  <c r="D211" i="38"/>
  <c r="D286" i="38" s="1"/>
  <c r="D311" i="38" s="1"/>
  <c r="D361" i="38" s="1"/>
  <c r="F205" i="38"/>
  <c r="F280" i="38" s="1"/>
  <c r="C199" i="38"/>
  <c r="D202" i="38"/>
  <c r="D277" i="38" s="1"/>
  <c r="G200" i="38"/>
  <c r="G275" i="38" s="1"/>
  <c r="D200" i="38"/>
  <c r="D275" i="38" s="1"/>
  <c r="F207" i="38"/>
  <c r="F282" i="38" s="1"/>
  <c r="E205" i="38"/>
  <c r="E280" i="38" s="1"/>
  <c r="E204" i="38"/>
  <c r="E279" i="38" s="1"/>
  <c r="C208" i="38"/>
  <c r="E206" i="38"/>
  <c r="E281" i="38" s="1"/>
  <c r="E306" i="38" s="1"/>
  <c r="E356" i="38" s="1"/>
  <c r="F203" i="38"/>
  <c r="F278" i="38" s="1"/>
  <c r="C203" i="38"/>
  <c r="F206" i="38"/>
  <c r="F281" i="38" s="1"/>
  <c r="F306" i="38" s="1"/>
  <c r="F356" i="38" s="1"/>
  <c r="E208" i="38"/>
  <c r="E283" i="38" s="1"/>
  <c r="E308" i="38" s="1"/>
  <c r="E358" i="38" s="1"/>
  <c r="C197" i="38"/>
  <c r="G208" i="38"/>
  <c r="G283" i="38" s="1"/>
  <c r="C201" i="38"/>
  <c r="D212" i="38"/>
  <c r="D287" i="38" s="1"/>
  <c r="D312" i="38" s="1"/>
  <c r="D362" i="38" s="1"/>
  <c r="F197" i="38"/>
  <c r="F272" i="38" s="1"/>
  <c r="G198" i="38"/>
  <c r="G273" i="38" s="1"/>
  <c r="E209" i="38"/>
  <c r="E284" i="38" s="1"/>
  <c r="G209" i="38"/>
  <c r="G284" i="38" s="1"/>
  <c r="C202" i="38"/>
  <c r="C206" i="38"/>
  <c r="E195" i="38"/>
  <c r="E270" i="38" s="1"/>
  <c r="E295" i="38" s="1"/>
  <c r="E345" i="38" s="1"/>
  <c r="E197" i="38"/>
  <c r="E272" i="38" s="1"/>
  <c r="G197" i="38"/>
  <c r="G272" i="38" s="1"/>
  <c r="C205" i="38"/>
  <c r="F193" i="38"/>
  <c r="G196" i="38"/>
  <c r="G271" i="38" s="1"/>
  <c r="C211" i="38"/>
  <c r="C210" i="38"/>
  <c r="E198" i="38"/>
  <c r="E273" i="38" s="1"/>
  <c r="E298" i="38" s="1"/>
  <c r="E348" i="38" s="1"/>
  <c r="E201" i="38"/>
  <c r="E276" i="38" s="1"/>
  <c r="F210" i="38"/>
  <c r="F285" i="38" s="1"/>
  <c r="C200" i="38"/>
  <c r="C212" i="38"/>
  <c r="F200" i="38"/>
  <c r="F275" i="38" s="1"/>
  <c r="D197" i="38"/>
  <c r="D272" i="38" s="1"/>
  <c r="D201" i="38"/>
  <c r="D276" i="38" s="1"/>
  <c r="D301" i="38" s="1"/>
  <c r="D351" i="38" s="1"/>
  <c r="D193" i="38"/>
  <c r="E211" i="38"/>
  <c r="E286" i="38" s="1"/>
  <c r="E311" i="38" s="1"/>
  <c r="E361" i="38" s="1"/>
  <c r="F204" i="38"/>
  <c r="F279" i="38" s="1"/>
  <c r="G212" i="38"/>
  <c r="G287" i="38" s="1"/>
  <c r="G194" i="38"/>
  <c r="G269" i="38" s="1"/>
  <c r="E200" i="38"/>
  <c r="E275" i="38" s="1"/>
  <c r="F198" i="38"/>
  <c r="F273" i="38" s="1"/>
  <c r="F298" i="38" s="1"/>
  <c r="F348" i="38" s="1"/>
  <c r="E212" i="38"/>
  <c r="E287" i="38" s="1"/>
  <c r="E312" i="38" s="1"/>
  <c r="E362" i="38" s="1"/>
  <c r="D205" i="38"/>
  <c r="D280" i="38" s="1"/>
  <c r="G203" i="38"/>
  <c r="G278" i="38" s="1"/>
  <c r="G195" i="38"/>
  <c r="G270" i="38" s="1"/>
  <c r="D209" i="38"/>
  <c r="D284" i="38" s="1"/>
  <c r="E193" i="38"/>
  <c r="D203" i="38"/>
  <c r="D278" i="38" s="1"/>
  <c r="D207" i="38"/>
  <c r="D282" i="38" s="1"/>
  <c r="G206" i="38"/>
  <c r="G281" i="38" s="1"/>
  <c r="G306" i="38" s="1"/>
  <c r="G356" i="38" s="1"/>
  <c r="D196" i="38"/>
  <c r="D271" i="38" s="1"/>
  <c r="D296" i="38" s="1"/>
  <c r="D346" i="38" s="1"/>
  <c r="F202" i="38"/>
  <c r="F277" i="38" s="1"/>
  <c r="G193" i="38"/>
  <c r="G211" i="38"/>
  <c r="G286" i="38" s="1"/>
  <c r="C198" i="38"/>
  <c r="F194" i="38"/>
  <c r="F269" i="38" s="1"/>
  <c r="E196" i="38"/>
  <c r="E271" i="38" s="1"/>
  <c r="E296" i="38" s="1"/>
  <c r="E346" i="38" s="1"/>
  <c r="E203" i="38"/>
  <c r="E278" i="38" s="1"/>
  <c r="G202" i="38"/>
  <c r="G277" i="38" s="1"/>
  <c r="G199" i="38"/>
  <c r="G274" i="38" s="1"/>
  <c r="D206" i="38"/>
  <c r="D281" i="38" s="1"/>
  <c r="D306" i="38" s="1"/>
  <c r="D356" i="38" s="1"/>
  <c r="E202" i="38"/>
  <c r="E277" i="38" s="1"/>
  <c r="F208" i="38"/>
  <c r="F283" i="38" s="1"/>
  <c r="G205" i="38"/>
  <c r="G280" i="38" s="1"/>
  <c r="G201" i="38"/>
  <c r="G276" i="38" s="1"/>
  <c r="E194" i="38"/>
  <c r="E269" i="38" s="1"/>
  <c r="E294" i="38" s="1"/>
  <c r="E344" i="38" s="1"/>
  <c r="C204" i="38"/>
  <c r="E210" i="38"/>
  <c r="E285" i="38" s="1"/>
  <c r="C193" i="38"/>
  <c r="D199" i="38"/>
  <c r="D274" i="38" s="1"/>
  <c r="D299" i="38" s="1"/>
  <c r="D349" i="38" s="1"/>
  <c r="D195" i="38"/>
  <c r="D270" i="38" s="1"/>
  <c r="D295" i="38" s="1"/>
  <c r="D345" i="38" s="1"/>
  <c r="F195" i="38"/>
  <c r="F270" i="38" s="1"/>
  <c r="F199" i="38"/>
  <c r="F274" i="38" s="1"/>
  <c r="F212" i="38"/>
  <c r="F287" i="38" s="1"/>
  <c r="C209" i="38"/>
  <c r="D194" i="38"/>
  <c r="D269" i="38" s="1"/>
  <c r="D294" i="38" s="1"/>
  <c r="D344" i="38" s="1"/>
  <c r="C196" i="38"/>
  <c r="F209" i="38"/>
  <c r="F284" i="38" s="1"/>
  <c r="F201" i="38"/>
  <c r="F276" i="38" s="1"/>
  <c r="H184" i="38"/>
  <c r="H181" i="38"/>
  <c r="H176" i="38"/>
  <c r="H179" i="38"/>
  <c r="H169" i="38"/>
  <c r="H185" i="38"/>
  <c r="H180" i="38"/>
  <c r="C168" i="38"/>
  <c r="D168" i="38"/>
  <c r="E168" i="38"/>
  <c r="F168" i="38"/>
  <c r="G168" i="38"/>
  <c r="O39" i="49"/>
  <c r="H172" i="38"/>
  <c r="H178" i="38"/>
  <c r="H171" i="37"/>
  <c r="H168" i="37"/>
  <c r="C188" i="37"/>
  <c r="AL38" i="49"/>
  <c r="F203" i="37"/>
  <c r="F278" i="37" s="1"/>
  <c r="G209" i="37"/>
  <c r="G284" i="37" s="1"/>
  <c r="F193" i="37"/>
  <c r="C200" i="37"/>
  <c r="F197" i="37"/>
  <c r="F272" i="37" s="1"/>
  <c r="F297" i="37" s="1"/>
  <c r="F347" i="37" s="1"/>
  <c r="E212" i="37"/>
  <c r="E287" i="37" s="1"/>
  <c r="E312" i="37" s="1"/>
  <c r="E362" i="37" s="1"/>
  <c r="C198" i="37"/>
  <c r="F198" i="37"/>
  <c r="F273" i="37" s="1"/>
  <c r="F298" i="37" s="1"/>
  <c r="F348" i="37" s="1"/>
  <c r="F194" i="37"/>
  <c r="F269" i="37" s="1"/>
  <c r="F294" i="37" s="1"/>
  <c r="F344" i="37" s="1"/>
  <c r="G196" i="37"/>
  <c r="G271" i="37" s="1"/>
  <c r="F199" i="37"/>
  <c r="F274" i="37" s="1"/>
  <c r="F299" i="37" s="1"/>
  <c r="F349" i="37" s="1"/>
  <c r="F201" i="37"/>
  <c r="F276" i="37" s="1"/>
  <c r="D205" i="37"/>
  <c r="D280" i="37" s="1"/>
  <c r="G210" i="37"/>
  <c r="G285" i="37" s="1"/>
  <c r="D202" i="37"/>
  <c r="D277" i="37" s="1"/>
  <c r="D302" i="37" s="1"/>
  <c r="D352" i="37" s="1"/>
  <c r="E193" i="37"/>
  <c r="F196" i="37"/>
  <c r="F271" i="37" s="1"/>
  <c r="F296" i="37" s="1"/>
  <c r="F346" i="37" s="1"/>
  <c r="E196" i="37"/>
  <c r="E271" i="37" s="1"/>
  <c r="E296" i="37" s="1"/>
  <c r="E346" i="37" s="1"/>
  <c r="D209" i="37"/>
  <c r="D284" i="37" s="1"/>
  <c r="D197" i="37"/>
  <c r="D272" i="37" s="1"/>
  <c r="D297" i="37" s="1"/>
  <c r="D347" i="37" s="1"/>
  <c r="F211" i="37"/>
  <c r="F286" i="37" s="1"/>
  <c r="D212" i="37"/>
  <c r="D287" i="37" s="1"/>
  <c r="D312" i="37" s="1"/>
  <c r="D362" i="37" s="1"/>
  <c r="E209" i="37"/>
  <c r="E284" i="37" s="1"/>
  <c r="C201" i="37"/>
  <c r="E199" i="37"/>
  <c r="E274" i="37" s="1"/>
  <c r="E299" i="37" s="1"/>
  <c r="E349" i="37" s="1"/>
  <c r="D211" i="37"/>
  <c r="D286" i="37" s="1"/>
  <c r="D311" i="37" s="1"/>
  <c r="D361" i="37" s="1"/>
  <c r="C202" i="37"/>
  <c r="D206" i="37"/>
  <c r="D281" i="37" s="1"/>
  <c r="D306" i="37" s="1"/>
  <c r="D356" i="37" s="1"/>
  <c r="E210" i="37"/>
  <c r="E285" i="37" s="1"/>
  <c r="D203" i="37"/>
  <c r="D278" i="37" s="1"/>
  <c r="C211" i="37"/>
  <c r="C196" i="37"/>
  <c r="E206" i="37"/>
  <c r="E281" i="37" s="1"/>
  <c r="E306" i="37" s="1"/>
  <c r="E356" i="37" s="1"/>
  <c r="D193" i="37"/>
  <c r="E204" i="37"/>
  <c r="E279" i="37" s="1"/>
  <c r="D198" i="37"/>
  <c r="D273" i="37" s="1"/>
  <c r="D298" i="37" s="1"/>
  <c r="D348" i="37" s="1"/>
  <c r="F209" i="37"/>
  <c r="F284" i="37" s="1"/>
  <c r="D210" i="37"/>
  <c r="D285" i="37" s="1"/>
  <c r="D310" i="37" s="1"/>
  <c r="D360" i="37" s="1"/>
  <c r="F212" i="37"/>
  <c r="F287" i="37" s="1"/>
  <c r="F312" i="37" s="1"/>
  <c r="F362" i="37" s="1"/>
  <c r="D196" i="37"/>
  <c r="D271" i="37" s="1"/>
  <c r="D296" i="37" s="1"/>
  <c r="D346" i="37" s="1"/>
  <c r="C195" i="37"/>
  <c r="E202" i="37"/>
  <c r="E277" i="37" s="1"/>
  <c r="E302" i="37" s="1"/>
  <c r="E352" i="37" s="1"/>
  <c r="E197" i="37"/>
  <c r="E272" i="37" s="1"/>
  <c r="E297" i="37" s="1"/>
  <c r="E347" i="37" s="1"/>
  <c r="F205" i="37"/>
  <c r="F280" i="37" s="1"/>
  <c r="G205" i="37"/>
  <c r="G280" i="37" s="1"/>
  <c r="G212" i="37"/>
  <c r="G287" i="37" s="1"/>
  <c r="F204" i="37"/>
  <c r="F279" i="37" s="1"/>
  <c r="D207" i="37"/>
  <c r="D282" i="37" s="1"/>
  <c r="G206" i="37"/>
  <c r="G281" i="37" s="1"/>
  <c r="G306" i="37" s="1"/>
  <c r="G356" i="37" s="1"/>
  <c r="C197" i="37"/>
  <c r="E198" i="37"/>
  <c r="E273" i="37" s="1"/>
  <c r="E298" i="37" s="1"/>
  <c r="E348" i="37" s="1"/>
  <c r="D208" i="37"/>
  <c r="D283" i="37" s="1"/>
  <c r="D308" i="37" s="1"/>
  <c r="D358" i="37" s="1"/>
  <c r="G198" i="37"/>
  <c r="G273" i="37" s="1"/>
  <c r="G195" i="37"/>
  <c r="G270" i="37" s="1"/>
  <c r="E205" i="37"/>
  <c r="E280" i="37" s="1"/>
  <c r="D195" i="37"/>
  <c r="D270" i="37" s="1"/>
  <c r="D295" i="37" s="1"/>
  <c r="D345" i="37" s="1"/>
  <c r="F210" i="37"/>
  <c r="F285" i="37" s="1"/>
  <c r="D204" i="37"/>
  <c r="D279" i="37" s="1"/>
  <c r="F195" i="37"/>
  <c r="F270" i="37" s="1"/>
  <c r="F295" i="37" s="1"/>
  <c r="F345" i="37" s="1"/>
  <c r="C205" i="37"/>
  <c r="F207" i="37"/>
  <c r="F282" i="37" s="1"/>
  <c r="C206" i="37"/>
  <c r="G194" i="37"/>
  <c r="G269" i="37" s="1"/>
  <c r="F200" i="37"/>
  <c r="F275" i="37" s="1"/>
  <c r="C208" i="37"/>
  <c r="C212" i="37"/>
  <c r="C209" i="37"/>
  <c r="G211" i="37"/>
  <c r="G286" i="37" s="1"/>
  <c r="C204" i="37"/>
  <c r="E200" i="37"/>
  <c r="E275" i="37" s="1"/>
  <c r="G193" i="37"/>
  <c r="E194" i="37"/>
  <c r="E269" i="37" s="1"/>
  <c r="E294" i="37" s="1"/>
  <c r="E344" i="37" s="1"/>
  <c r="G197" i="37"/>
  <c r="G272" i="37" s="1"/>
  <c r="F202" i="37"/>
  <c r="F277" i="37" s="1"/>
  <c r="F302" i="37" s="1"/>
  <c r="F352" i="37" s="1"/>
  <c r="C210" i="37"/>
  <c r="E195" i="37"/>
  <c r="E270" i="37" s="1"/>
  <c r="E295" i="37" s="1"/>
  <c r="E345" i="37" s="1"/>
  <c r="G200" i="37"/>
  <c r="G275" i="37" s="1"/>
  <c r="F208" i="37"/>
  <c r="F283" i="37" s="1"/>
  <c r="F308" i="37" s="1"/>
  <c r="F358" i="37" s="1"/>
  <c r="C199" i="37"/>
  <c r="E207" i="37"/>
  <c r="E282" i="37" s="1"/>
  <c r="C193" i="37"/>
  <c r="G201" i="37"/>
  <c r="G276" i="37" s="1"/>
  <c r="C194" i="37"/>
  <c r="G202" i="37"/>
  <c r="G277" i="37" s="1"/>
  <c r="D194" i="37"/>
  <c r="D269" i="37" s="1"/>
  <c r="D294" i="37" s="1"/>
  <c r="D344" i="37" s="1"/>
  <c r="G207" i="37"/>
  <c r="G282" i="37" s="1"/>
  <c r="D201" i="37"/>
  <c r="D276" i="37" s="1"/>
  <c r="D301" i="37" s="1"/>
  <c r="D351" i="37" s="1"/>
  <c r="G199" i="37"/>
  <c r="G274" i="37" s="1"/>
  <c r="C207" i="37"/>
  <c r="G203" i="37"/>
  <c r="G278" i="37" s="1"/>
  <c r="F206" i="37"/>
  <c r="F281" i="37" s="1"/>
  <c r="F306" i="37" s="1"/>
  <c r="F356" i="37" s="1"/>
  <c r="E201" i="37"/>
  <c r="E276" i="37" s="1"/>
  <c r="E301" i="37" s="1"/>
  <c r="E351" i="37" s="1"/>
  <c r="E203" i="37"/>
  <c r="E278" i="37" s="1"/>
  <c r="G204" i="37"/>
  <c r="G279" i="37" s="1"/>
  <c r="E208" i="37"/>
  <c r="E283" i="37" s="1"/>
  <c r="E308" i="37" s="1"/>
  <c r="E358" i="37" s="1"/>
  <c r="C203" i="37"/>
  <c r="E211" i="37"/>
  <c r="E286" i="37" s="1"/>
  <c r="E311" i="37" s="1"/>
  <c r="E361" i="37" s="1"/>
  <c r="D200" i="37"/>
  <c r="D275" i="37" s="1"/>
  <c r="D199" i="37"/>
  <c r="D274" i="37" s="1"/>
  <c r="D299" i="37" s="1"/>
  <c r="D349" i="37" s="1"/>
  <c r="G208" i="37"/>
  <c r="G283" i="37" s="1"/>
  <c r="H174" i="37"/>
  <c r="H170" i="37"/>
  <c r="H177" i="37"/>
  <c r="H186" i="37"/>
  <c r="G188" i="37"/>
  <c r="AP38" i="49"/>
  <c r="H173" i="37"/>
  <c r="H185" i="37"/>
  <c r="H187" i="37"/>
  <c r="F188" i="37"/>
  <c r="AO38" i="49"/>
  <c r="E188" i="37"/>
  <c r="AN38" i="49"/>
  <c r="H175" i="37"/>
  <c r="H169" i="37"/>
  <c r="D188" i="37"/>
  <c r="AM38" i="49"/>
  <c r="H179" i="37"/>
  <c r="F126" i="44"/>
  <c r="E132" i="44"/>
  <c r="H171" i="18"/>
  <c r="H169" i="18"/>
  <c r="H181" i="18"/>
  <c r="C201" i="18"/>
  <c r="C208" i="18"/>
  <c r="D196" i="18"/>
  <c r="D271" i="18" s="1"/>
  <c r="E193" i="18"/>
  <c r="D200" i="18"/>
  <c r="D275" i="18" s="1"/>
  <c r="G212" i="18"/>
  <c r="G287" i="18" s="1"/>
  <c r="G196" i="18"/>
  <c r="G271" i="18" s="1"/>
  <c r="E211" i="18"/>
  <c r="E286" i="18" s="1"/>
  <c r="F195" i="18"/>
  <c r="F270" i="18" s="1"/>
  <c r="F210" i="18"/>
  <c r="F285" i="18" s="1"/>
  <c r="F205" i="18"/>
  <c r="F280" i="18" s="1"/>
  <c r="C194" i="18"/>
  <c r="F206" i="18"/>
  <c r="F281" i="18" s="1"/>
  <c r="C204" i="18"/>
  <c r="D195" i="18"/>
  <c r="D270" i="18" s="1"/>
  <c r="D295" i="18" s="1"/>
  <c r="D345" i="18" s="1"/>
  <c r="D202" i="18"/>
  <c r="D277" i="18" s="1"/>
  <c r="D302" i="18" s="1"/>
  <c r="D352" i="18" s="1"/>
  <c r="D199" i="18"/>
  <c r="D274" i="18" s="1"/>
  <c r="F209" i="18"/>
  <c r="F284" i="18" s="1"/>
  <c r="C209" i="18"/>
  <c r="G202" i="18"/>
  <c r="G277" i="18" s="1"/>
  <c r="C198" i="18"/>
  <c r="E194" i="18"/>
  <c r="E269" i="18" s="1"/>
  <c r="E294" i="18" s="1"/>
  <c r="E344" i="18" s="1"/>
  <c r="E198" i="18"/>
  <c r="E273" i="18" s="1"/>
  <c r="E298" i="18" s="1"/>
  <c r="E348" i="18" s="1"/>
  <c r="E196" i="18"/>
  <c r="E271" i="18" s="1"/>
  <c r="F196" i="18"/>
  <c r="F271" i="18" s="1"/>
  <c r="F197" i="18"/>
  <c r="F272" i="18" s="1"/>
  <c r="F297" i="18" s="1"/>
  <c r="F347" i="18" s="1"/>
  <c r="F201" i="18"/>
  <c r="F276" i="18" s="1"/>
  <c r="F193" i="18"/>
  <c r="E205" i="18"/>
  <c r="E280" i="18" s="1"/>
  <c r="F200" i="18"/>
  <c r="F275" i="18" s="1"/>
  <c r="E204" i="18"/>
  <c r="E279" i="18" s="1"/>
  <c r="C210" i="18"/>
  <c r="D205" i="18"/>
  <c r="D280" i="18" s="1"/>
  <c r="F212" i="18"/>
  <c r="F287" i="18" s="1"/>
  <c r="F204" i="18"/>
  <c r="F279" i="18" s="1"/>
  <c r="E210" i="18"/>
  <c r="E285" i="18" s="1"/>
  <c r="G193" i="18"/>
  <c r="C196" i="18"/>
  <c r="D210" i="18"/>
  <c r="D285" i="18" s="1"/>
  <c r="E195" i="18"/>
  <c r="E270" i="18" s="1"/>
  <c r="F198" i="18"/>
  <c r="F273" i="18" s="1"/>
  <c r="F298" i="18" s="1"/>
  <c r="F348" i="18" s="1"/>
  <c r="G203" i="18"/>
  <c r="G278" i="18" s="1"/>
  <c r="G204" i="18"/>
  <c r="G279" i="18" s="1"/>
  <c r="C203" i="18"/>
  <c r="G198" i="18"/>
  <c r="G273" i="18" s="1"/>
  <c r="C197" i="18"/>
  <c r="C211" i="18"/>
  <c r="C212" i="18"/>
  <c r="D204" i="18"/>
  <c r="D279" i="18" s="1"/>
  <c r="D304" i="18" s="1"/>
  <c r="D354" i="18" s="1"/>
  <c r="D201" i="18"/>
  <c r="D276" i="18" s="1"/>
  <c r="G206" i="18"/>
  <c r="G281" i="18" s="1"/>
  <c r="E203" i="18"/>
  <c r="E278" i="18" s="1"/>
  <c r="E209" i="18"/>
  <c r="E284" i="18" s="1"/>
  <c r="C202" i="18"/>
  <c r="D193" i="18"/>
  <c r="D212" i="18"/>
  <c r="D287" i="18" s="1"/>
  <c r="D197" i="18"/>
  <c r="D272" i="18" s="1"/>
  <c r="D297" i="18" s="1"/>
  <c r="D347" i="18" s="1"/>
  <c r="E199" i="18"/>
  <c r="E274" i="18" s="1"/>
  <c r="F194" i="18"/>
  <c r="F269" i="18" s="1"/>
  <c r="F294" i="18" s="1"/>
  <c r="F344" i="18" s="1"/>
  <c r="F199" i="18"/>
  <c r="F274" i="18" s="1"/>
  <c r="G200" i="18"/>
  <c r="G275" i="18" s="1"/>
  <c r="F203" i="18"/>
  <c r="F278" i="18" s="1"/>
  <c r="G197" i="18"/>
  <c r="G272" i="18" s="1"/>
  <c r="G210" i="18"/>
  <c r="G285" i="18" s="1"/>
  <c r="C199" i="18"/>
  <c r="C206" i="18"/>
  <c r="D194" i="18"/>
  <c r="D269" i="18" s="1"/>
  <c r="D294" i="18" s="1"/>
  <c r="D344" i="18" s="1"/>
  <c r="D206" i="18"/>
  <c r="D281" i="18" s="1"/>
  <c r="D306" i="18" s="1"/>
  <c r="D356" i="18" s="1"/>
  <c r="G207" i="18"/>
  <c r="G282" i="18" s="1"/>
  <c r="G208" i="18"/>
  <c r="G283" i="18" s="1"/>
  <c r="G194" i="18"/>
  <c r="G269" i="18" s="1"/>
  <c r="C193" i="18"/>
  <c r="D207" i="18"/>
  <c r="D282" i="18" s="1"/>
  <c r="E201" i="18"/>
  <c r="E276" i="18" s="1"/>
  <c r="E212" i="18"/>
  <c r="E287" i="18" s="1"/>
  <c r="F207" i="18"/>
  <c r="F282" i="18" s="1"/>
  <c r="F208" i="18"/>
  <c r="F283" i="18" s="1"/>
  <c r="G211" i="18"/>
  <c r="G286" i="18" s="1"/>
  <c r="G199" i="18"/>
  <c r="G274" i="18" s="1"/>
  <c r="D203" i="18"/>
  <c r="D278" i="18" s="1"/>
  <c r="E206" i="18"/>
  <c r="E281" i="18" s="1"/>
  <c r="C205" i="18"/>
  <c r="C207" i="18"/>
  <c r="D198" i="18"/>
  <c r="D273" i="18" s="1"/>
  <c r="D298" i="18" s="1"/>
  <c r="D348" i="18" s="1"/>
  <c r="G209" i="18"/>
  <c r="G284" i="18" s="1"/>
  <c r="E200" i="18"/>
  <c r="E275" i="18" s="1"/>
  <c r="G205" i="18"/>
  <c r="G280" i="18" s="1"/>
  <c r="G201" i="18"/>
  <c r="G276" i="18" s="1"/>
  <c r="C195" i="18"/>
  <c r="D208" i="18"/>
  <c r="D283" i="18" s="1"/>
  <c r="D308" i="18" s="1"/>
  <c r="D358" i="18" s="1"/>
  <c r="D211" i="18"/>
  <c r="D286" i="18" s="1"/>
  <c r="D311" i="18" s="1"/>
  <c r="D361" i="18" s="1"/>
  <c r="E207" i="18"/>
  <c r="E282" i="18" s="1"/>
  <c r="E208" i="18"/>
  <c r="E283" i="18" s="1"/>
  <c r="E308" i="18" s="1"/>
  <c r="E358" i="18" s="1"/>
  <c r="E202" i="18"/>
  <c r="E277" i="18" s="1"/>
  <c r="F211" i="18"/>
  <c r="F286" i="18" s="1"/>
  <c r="F202" i="18"/>
  <c r="F277" i="18" s="1"/>
  <c r="G195" i="18"/>
  <c r="G270" i="18" s="1"/>
  <c r="D209" i="18"/>
  <c r="D284" i="18" s="1"/>
  <c r="C200" i="18"/>
  <c r="E197" i="18"/>
  <c r="E272" i="18" s="1"/>
  <c r="E297" i="18" s="1"/>
  <c r="E347" i="18" s="1"/>
  <c r="E188" i="18"/>
  <c r="AN16" i="49"/>
  <c r="D188" i="18"/>
  <c r="AM16" i="49"/>
  <c r="H185" i="18"/>
  <c r="H168" i="18"/>
  <c r="AL16" i="49"/>
  <c r="C188" i="18"/>
  <c r="H179" i="18"/>
  <c r="G188" i="18"/>
  <c r="AP16" i="49"/>
  <c r="AO16" i="49"/>
  <c r="F188" i="18"/>
  <c r="H175" i="18"/>
  <c r="H187" i="18"/>
  <c r="H177" i="18"/>
  <c r="H183" i="18"/>
  <c r="H176" i="14"/>
  <c r="G188" i="14"/>
  <c r="AP12" i="49"/>
  <c r="H185" i="14"/>
  <c r="G178" i="14"/>
  <c r="E178" i="14"/>
  <c r="C178" i="14"/>
  <c r="H178" i="14" s="1"/>
  <c r="D178" i="14"/>
  <c r="D127" i="44" s="1"/>
  <c r="F178" i="14"/>
  <c r="F127" i="44" s="1"/>
  <c r="AO12" i="49"/>
  <c r="F188" i="14"/>
  <c r="H173" i="14"/>
  <c r="AN12" i="49"/>
  <c r="E188" i="14"/>
  <c r="E127" i="44"/>
  <c r="AM12" i="49"/>
  <c r="H181" i="14"/>
  <c r="C188" i="14"/>
  <c r="H168" i="14"/>
  <c r="AL12" i="49"/>
  <c r="H182" i="14"/>
  <c r="H180" i="14"/>
  <c r="C193" i="14"/>
  <c r="C210" i="14"/>
  <c r="D199" i="14"/>
  <c r="D274" i="14" s="1"/>
  <c r="D299" i="14" s="1"/>
  <c r="D349" i="14" s="1"/>
  <c r="E194" i="14"/>
  <c r="E269" i="14" s="1"/>
  <c r="E294" i="14" s="1"/>
  <c r="E344" i="14" s="1"/>
  <c r="G211" i="14"/>
  <c r="G286" i="14" s="1"/>
  <c r="G205" i="14"/>
  <c r="G280" i="14" s="1"/>
  <c r="E200" i="14"/>
  <c r="E275" i="14" s="1"/>
  <c r="C194" i="14"/>
  <c r="C205" i="14"/>
  <c r="E196" i="14"/>
  <c r="E271" i="14" s="1"/>
  <c r="E296" i="14" s="1"/>
  <c r="E346" i="14" s="1"/>
  <c r="E199" i="14"/>
  <c r="E274" i="14" s="1"/>
  <c r="E202" i="14"/>
  <c r="E277" i="14" s="1"/>
  <c r="G203" i="14"/>
  <c r="G278" i="14" s="1"/>
  <c r="G207" i="14"/>
  <c r="G282" i="14" s="1"/>
  <c r="G195" i="14"/>
  <c r="G270" i="14" s="1"/>
  <c r="D209" i="14"/>
  <c r="D284" i="14" s="1"/>
  <c r="G194" i="14"/>
  <c r="G269" i="14" s="1"/>
  <c r="C196" i="14"/>
  <c r="C207" i="14"/>
  <c r="D202" i="14"/>
  <c r="D277" i="14" s="1"/>
  <c r="D302" i="14" s="1"/>
  <c r="D352" i="14" s="1"/>
  <c r="D212" i="14"/>
  <c r="D287" i="14" s="1"/>
  <c r="D312" i="14" s="1"/>
  <c r="D362" i="14" s="1"/>
  <c r="E212" i="14"/>
  <c r="E287" i="14" s="1"/>
  <c r="G204" i="14"/>
  <c r="G279" i="14" s="1"/>
  <c r="G212" i="14"/>
  <c r="G287" i="14" s="1"/>
  <c r="C206" i="14"/>
  <c r="D205" i="14"/>
  <c r="D280" i="14" s="1"/>
  <c r="E201" i="14"/>
  <c r="E276" i="14" s="1"/>
  <c r="F194" i="14"/>
  <c r="F269" i="14" s="1"/>
  <c r="F207" i="14"/>
  <c r="F282" i="14" s="1"/>
  <c r="F202" i="14"/>
  <c r="F277" i="14" s="1"/>
  <c r="C209" i="14"/>
  <c r="F210" i="14"/>
  <c r="F285" i="14" s="1"/>
  <c r="F204" i="14"/>
  <c r="F279" i="14" s="1"/>
  <c r="C197" i="14"/>
  <c r="C202" i="14"/>
  <c r="C212" i="14"/>
  <c r="E197" i="14"/>
  <c r="E272" i="14" s="1"/>
  <c r="F193" i="14"/>
  <c r="C203" i="14"/>
  <c r="G208" i="14"/>
  <c r="G283" i="14" s="1"/>
  <c r="C204" i="14"/>
  <c r="C211" i="14"/>
  <c r="D211" i="14"/>
  <c r="D286" i="14" s="1"/>
  <c r="D311" i="14" s="1"/>
  <c r="D361" i="14" s="1"/>
  <c r="E207" i="14"/>
  <c r="E282" i="14" s="1"/>
  <c r="E206" i="14"/>
  <c r="E281" i="14" s="1"/>
  <c r="E306" i="14" s="1"/>
  <c r="E356" i="14" s="1"/>
  <c r="F199" i="14"/>
  <c r="F274" i="14" s="1"/>
  <c r="F211" i="14"/>
  <c r="F286" i="14" s="1"/>
  <c r="F208" i="14"/>
  <c r="F283" i="14" s="1"/>
  <c r="G201" i="14"/>
  <c r="G276" i="14" s="1"/>
  <c r="D200" i="14"/>
  <c r="D275" i="14" s="1"/>
  <c r="E210" i="14"/>
  <c r="E285" i="14" s="1"/>
  <c r="C198" i="14"/>
  <c r="D194" i="14"/>
  <c r="D269" i="14" s="1"/>
  <c r="D294" i="14" s="1"/>
  <c r="D344" i="14" s="1"/>
  <c r="D204" i="14"/>
  <c r="D279" i="14" s="1"/>
  <c r="D206" i="14"/>
  <c r="D281" i="14" s="1"/>
  <c r="D306" i="14" s="1"/>
  <c r="D356" i="14" s="1"/>
  <c r="D207" i="14"/>
  <c r="D282" i="14" s="1"/>
  <c r="F196" i="14"/>
  <c r="F271" i="14" s="1"/>
  <c r="F205" i="14"/>
  <c r="F280" i="14" s="1"/>
  <c r="G193" i="14"/>
  <c r="G197" i="14"/>
  <c r="G272" i="14" s="1"/>
  <c r="C199" i="14"/>
  <c r="D195" i="14"/>
  <c r="D270" i="14" s="1"/>
  <c r="D295" i="14" s="1"/>
  <c r="D345" i="14" s="1"/>
  <c r="D197" i="14"/>
  <c r="D272" i="14" s="1"/>
  <c r="D208" i="14"/>
  <c r="D283" i="14" s="1"/>
  <c r="D308" i="14" s="1"/>
  <c r="D358" i="14" s="1"/>
  <c r="F198" i="14"/>
  <c r="F273" i="14" s="1"/>
  <c r="F200" i="14"/>
  <c r="F275" i="14" s="1"/>
  <c r="G196" i="14"/>
  <c r="G271" i="14" s="1"/>
  <c r="E205" i="14"/>
  <c r="E280" i="14" s="1"/>
  <c r="C195" i="14"/>
  <c r="E195" i="14"/>
  <c r="E270" i="14" s="1"/>
  <c r="E295" i="14" s="1"/>
  <c r="E345" i="14" s="1"/>
  <c r="E198" i="14"/>
  <c r="E273" i="14" s="1"/>
  <c r="E298" i="14" s="1"/>
  <c r="E348" i="14" s="1"/>
  <c r="F201" i="14"/>
  <c r="F276" i="14" s="1"/>
  <c r="G200" i="14"/>
  <c r="G275" i="14" s="1"/>
  <c r="F212" i="14"/>
  <c r="F287" i="14" s="1"/>
  <c r="C200" i="14"/>
  <c r="D203" i="14"/>
  <c r="D278" i="14" s="1"/>
  <c r="D196" i="14"/>
  <c r="D271" i="14" s="1"/>
  <c r="D296" i="14" s="1"/>
  <c r="D346" i="14" s="1"/>
  <c r="D193" i="14"/>
  <c r="D210" i="14"/>
  <c r="D285" i="14" s="1"/>
  <c r="D310" i="14" s="1"/>
  <c r="D360" i="14" s="1"/>
  <c r="E208" i="14"/>
  <c r="E283" i="14" s="1"/>
  <c r="E308" i="14" s="1"/>
  <c r="E358" i="14" s="1"/>
  <c r="G202" i="14"/>
  <c r="G277" i="14" s="1"/>
  <c r="G199" i="14"/>
  <c r="G274" i="14" s="1"/>
  <c r="G198" i="14"/>
  <c r="G273" i="14" s="1"/>
  <c r="C201" i="14"/>
  <c r="D198" i="14"/>
  <c r="D273" i="14" s="1"/>
  <c r="D298" i="14" s="1"/>
  <c r="D348" i="14" s="1"/>
  <c r="E193" i="14"/>
  <c r="F195" i="14"/>
  <c r="F270" i="14" s="1"/>
  <c r="G206" i="14"/>
  <c r="G281" i="14" s="1"/>
  <c r="E209" i="14"/>
  <c r="E284" i="14" s="1"/>
  <c r="F209" i="14"/>
  <c r="F284" i="14" s="1"/>
  <c r="E203" i="14"/>
  <c r="E278" i="14" s="1"/>
  <c r="E211" i="14"/>
  <c r="E286" i="14" s="1"/>
  <c r="F197" i="14"/>
  <c r="F272" i="14" s="1"/>
  <c r="G209" i="14"/>
  <c r="G284" i="14" s="1"/>
  <c r="F206" i="14"/>
  <c r="F281" i="14" s="1"/>
  <c r="C208" i="14"/>
  <c r="E204" i="14"/>
  <c r="E279" i="14" s="1"/>
  <c r="F203" i="14"/>
  <c r="F278" i="14" s="1"/>
  <c r="D201" i="14"/>
  <c r="D276" i="14" s="1"/>
  <c r="D301" i="14" s="1"/>
  <c r="D351" i="14" s="1"/>
  <c r="G210" i="14"/>
  <c r="G285" i="14" s="1"/>
  <c r="H184" i="14"/>
  <c r="H172" i="14"/>
  <c r="H176" i="62"/>
  <c r="AN22" i="49"/>
  <c r="E188" i="62"/>
  <c r="AO22" i="49"/>
  <c r="F188" i="62"/>
  <c r="H171" i="62"/>
  <c r="D188" i="62"/>
  <c r="AM22" i="49"/>
  <c r="D193" i="62"/>
  <c r="D201" i="62"/>
  <c r="D276" i="62" s="1"/>
  <c r="G209" i="62"/>
  <c r="G284" i="62" s="1"/>
  <c r="F205" i="62"/>
  <c r="F280" i="62" s="1"/>
  <c r="E210" i="62"/>
  <c r="E285" i="62" s="1"/>
  <c r="D207" i="62"/>
  <c r="D282" i="62" s="1"/>
  <c r="G210" i="62"/>
  <c r="G285" i="62" s="1"/>
  <c r="F211" i="62"/>
  <c r="F286" i="62" s="1"/>
  <c r="E202" i="62"/>
  <c r="E277" i="62" s="1"/>
  <c r="C197" i="62"/>
  <c r="G207" i="62"/>
  <c r="G282" i="62" s="1"/>
  <c r="D196" i="62"/>
  <c r="D271" i="62" s="1"/>
  <c r="D296" i="62" s="1"/>
  <c r="D346" i="62" s="1"/>
  <c r="F196" i="62"/>
  <c r="F271" i="62" s="1"/>
  <c r="G193" i="62"/>
  <c r="C211" i="62"/>
  <c r="E193" i="62"/>
  <c r="E205" i="62"/>
  <c r="E280" i="62" s="1"/>
  <c r="C193" i="62"/>
  <c r="G199" i="62"/>
  <c r="G274" i="62" s="1"/>
  <c r="E201" i="62"/>
  <c r="E276" i="62" s="1"/>
  <c r="C194" i="62"/>
  <c r="D210" i="62"/>
  <c r="D285" i="62" s="1"/>
  <c r="D310" i="62" s="1"/>
  <c r="D360" i="62" s="1"/>
  <c r="E206" i="62"/>
  <c r="E281" i="62" s="1"/>
  <c r="E306" i="62" s="1"/>
  <c r="E356" i="62" s="1"/>
  <c r="F212" i="62"/>
  <c r="F287" i="62" s="1"/>
  <c r="G194" i="62"/>
  <c r="G269" i="62" s="1"/>
  <c r="E209" i="62"/>
  <c r="E284" i="62" s="1"/>
  <c r="C202" i="62"/>
  <c r="F204" i="62"/>
  <c r="F279" i="62" s="1"/>
  <c r="G202" i="62"/>
  <c r="G277" i="62" s="1"/>
  <c r="G212" i="62"/>
  <c r="G287" i="62" s="1"/>
  <c r="C196" i="62"/>
  <c r="D204" i="62"/>
  <c r="D279" i="62" s="1"/>
  <c r="E194" i="62"/>
  <c r="E269" i="62" s="1"/>
  <c r="E294" i="62" s="1"/>
  <c r="E344" i="62" s="1"/>
  <c r="F198" i="62"/>
  <c r="F273" i="62" s="1"/>
  <c r="C212" i="62"/>
  <c r="F197" i="62"/>
  <c r="F272" i="62" s="1"/>
  <c r="C199" i="62"/>
  <c r="E198" i="62"/>
  <c r="E273" i="62" s="1"/>
  <c r="E298" i="62" s="1"/>
  <c r="E348" i="62" s="1"/>
  <c r="E195" i="62"/>
  <c r="E270" i="62" s="1"/>
  <c r="D209" i="62"/>
  <c r="D284" i="62" s="1"/>
  <c r="D203" i="62"/>
  <c r="D278" i="62" s="1"/>
  <c r="G196" i="62"/>
  <c r="G271" i="62" s="1"/>
  <c r="F207" i="62"/>
  <c r="F282" i="62" s="1"/>
  <c r="D208" i="62"/>
  <c r="D283" i="62" s="1"/>
  <c r="D308" i="62" s="1"/>
  <c r="D358" i="62" s="1"/>
  <c r="E203" i="62"/>
  <c r="E278" i="62" s="1"/>
  <c r="G195" i="62"/>
  <c r="G270" i="62" s="1"/>
  <c r="E199" i="62"/>
  <c r="E274" i="62" s="1"/>
  <c r="E299" i="62" s="1"/>
  <c r="E349" i="62" s="1"/>
  <c r="G204" i="62"/>
  <c r="G279" i="62" s="1"/>
  <c r="C198" i="62"/>
  <c r="D205" i="62"/>
  <c r="D280" i="62" s="1"/>
  <c r="F194" i="62"/>
  <c r="F269" i="62" s="1"/>
  <c r="C204" i="62"/>
  <c r="F206" i="62"/>
  <c r="F281" i="62" s="1"/>
  <c r="C201" i="62"/>
  <c r="D198" i="62"/>
  <c r="D273" i="62" s="1"/>
  <c r="D298" i="62" s="1"/>
  <c r="D348" i="62" s="1"/>
  <c r="G203" i="62"/>
  <c r="G278" i="62" s="1"/>
  <c r="F203" i="62"/>
  <c r="F278" i="62" s="1"/>
  <c r="C209" i="62"/>
  <c r="F209" i="62"/>
  <c r="F284" i="62" s="1"/>
  <c r="D194" i="62"/>
  <c r="D269" i="62" s="1"/>
  <c r="D294" i="62" s="1"/>
  <c r="D344" i="62" s="1"/>
  <c r="F208" i="62"/>
  <c r="F283" i="62" s="1"/>
  <c r="C206" i="62"/>
  <c r="G198" i="62"/>
  <c r="G273" i="62" s="1"/>
  <c r="C195" i="62"/>
  <c r="C207" i="62"/>
  <c r="F193" i="62"/>
  <c r="G206" i="62"/>
  <c r="G281" i="62" s="1"/>
  <c r="D200" i="62"/>
  <c r="D275" i="62" s="1"/>
  <c r="F210" i="62"/>
  <c r="F285" i="62" s="1"/>
  <c r="D202" i="62"/>
  <c r="D277" i="62" s="1"/>
  <c r="D199" i="62"/>
  <c r="D274" i="62" s="1"/>
  <c r="D195" i="62"/>
  <c r="D270" i="62" s="1"/>
  <c r="D295" i="62" s="1"/>
  <c r="D345" i="62" s="1"/>
  <c r="C210" i="62"/>
  <c r="D211" i="62"/>
  <c r="D286" i="62" s="1"/>
  <c r="D311" i="62" s="1"/>
  <c r="D361" i="62" s="1"/>
  <c r="E208" i="62"/>
  <c r="E283" i="62" s="1"/>
  <c r="E308" i="62" s="1"/>
  <c r="E358" i="62" s="1"/>
  <c r="F202" i="62"/>
  <c r="F277" i="62" s="1"/>
  <c r="G205" i="62"/>
  <c r="G280" i="62" s="1"/>
  <c r="E200" i="62"/>
  <c r="E275" i="62" s="1"/>
  <c r="C203" i="62"/>
  <c r="D197" i="62"/>
  <c r="D272" i="62" s="1"/>
  <c r="D212" i="62"/>
  <c r="D287" i="62" s="1"/>
  <c r="C205" i="62"/>
  <c r="F195" i="62"/>
  <c r="F270" i="62" s="1"/>
  <c r="C208" i="62"/>
  <c r="E212" i="62"/>
  <c r="E287" i="62" s="1"/>
  <c r="F200" i="62"/>
  <c r="F275" i="62" s="1"/>
  <c r="E207" i="62"/>
  <c r="E282" i="62" s="1"/>
  <c r="G211" i="62"/>
  <c r="G286" i="62" s="1"/>
  <c r="G200" i="62"/>
  <c r="G275" i="62" s="1"/>
  <c r="E204" i="62"/>
  <c r="E279" i="62" s="1"/>
  <c r="C200" i="62"/>
  <c r="F199" i="62"/>
  <c r="F274" i="62" s="1"/>
  <c r="E197" i="62"/>
  <c r="E272" i="62" s="1"/>
  <c r="G197" i="62"/>
  <c r="G272" i="62" s="1"/>
  <c r="D206" i="62"/>
  <c r="D281" i="62" s="1"/>
  <c r="D306" i="62" s="1"/>
  <c r="D356" i="62" s="1"/>
  <c r="E196" i="62"/>
  <c r="E271" i="62" s="1"/>
  <c r="E296" i="62" s="1"/>
  <c r="E346" i="62" s="1"/>
  <c r="G201" i="62"/>
  <c r="G276" i="62" s="1"/>
  <c r="F201" i="62"/>
  <c r="F276" i="62" s="1"/>
  <c r="G208" i="62"/>
  <c r="G283" i="62" s="1"/>
  <c r="E211" i="62"/>
  <c r="E286" i="62" s="1"/>
  <c r="E311" i="62" s="1"/>
  <c r="E361" i="62" s="1"/>
  <c r="H175" i="62"/>
  <c r="H168" i="62"/>
  <c r="C188" i="62"/>
  <c r="AL22" i="49"/>
  <c r="H184" i="62"/>
  <c r="H186" i="62"/>
  <c r="H172" i="62"/>
  <c r="AL21" i="49"/>
  <c r="AQ21" i="49" s="1"/>
  <c r="H168" i="22"/>
  <c r="H183" i="22"/>
  <c r="H177" i="22"/>
  <c r="G132" i="44"/>
  <c r="H136" i="22"/>
  <c r="H170" i="22"/>
  <c r="C171" i="22"/>
  <c r="D171" i="22"/>
  <c r="F171" i="22"/>
  <c r="F188" i="22" s="1"/>
  <c r="G171" i="22"/>
  <c r="G188" i="22" s="1"/>
  <c r="E171" i="22"/>
  <c r="E188" i="22" s="1"/>
  <c r="H175" i="22"/>
  <c r="F187" i="22"/>
  <c r="F136" i="44" s="1"/>
  <c r="G187" i="22"/>
  <c r="C187" i="22"/>
  <c r="D187" i="22"/>
  <c r="D136" i="44" s="1"/>
  <c r="E187" i="22"/>
  <c r="H185" i="22"/>
  <c r="H173" i="22"/>
  <c r="H174" i="22"/>
  <c r="H178" i="22"/>
  <c r="H182" i="22"/>
  <c r="H186" i="22"/>
  <c r="E179" i="22"/>
  <c r="D179" i="22"/>
  <c r="D188" i="22" s="1"/>
  <c r="C179" i="22"/>
  <c r="H179" i="22" s="1"/>
  <c r="G179" i="22"/>
  <c r="F179" i="22"/>
  <c r="G188" i="29"/>
  <c r="AP29" i="49"/>
  <c r="AO29" i="49"/>
  <c r="F188" i="29"/>
  <c r="E188" i="29"/>
  <c r="AN29" i="49"/>
  <c r="H176" i="29"/>
  <c r="D188" i="29"/>
  <c r="AM29" i="49"/>
  <c r="C188" i="29"/>
  <c r="H188" i="29" s="1"/>
  <c r="H168" i="29"/>
  <c r="AL29" i="49"/>
  <c r="C194" i="29"/>
  <c r="C212" i="29"/>
  <c r="D194" i="29"/>
  <c r="D269" i="29" s="1"/>
  <c r="D294" i="29" s="1"/>
  <c r="D344" i="29" s="1"/>
  <c r="D199" i="29"/>
  <c r="D274" i="29" s="1"/>
  <c r="D299" i="29" s="1"/>
  <c r="D349" i="29" s="1"/>
  <c r="F199" i="29"/>
  <c r="F274" i="29" s="1"/>
  <c r="G209" i="29"/>
  <c r="G284" i="29" s="1"/>
  <c r="G202" i="29"/>
  <c r="G277" i="29" s="1"/>
  <c r="E210" i="29"/>
  <c r="E285" i="29" s="1"/>
  <c r="C197" i="29"/>
  <c r="D193" i="29"/>
  <c r="D208" i="29"/>
  <c r="D283" i="29" s="1"/>
  <c r="D308" i="29" s="1"/>
  <c r="D358" i="29" s="1"/>
  <c r="E211" i="29"/>
  <c r="E286" i="29" s="1"/>
  <c r="E311" i="29" s="1"/>
  <c r="E361" i="29" s="1"/>
  <c r="F200" i="29"/>
  <c r="F275" i="29" s="1"/>
  <c r="G194" i="29"/>
  <c r="G269" i="29" s="1"/>
  <c r="G212" i="29"/>
  <c r="G287" i="29" s="1"/>
  <c r="F204" i="29"/>
  <c r="F279" i="29" s="1"/>
  <c r="C196" i="29"/>
  <c r="C211" i="29"/>
  <c r="D211" i="29"/>
  <c r="D286" i="29" s="1"/>
  <c r="D311" i="29" s="1"/>
  <c r="D361" i="29" s="1"/>
  <c r="F206" i="29"/>
  <c r="F281" i="29" s="1"/>
  <c r="G203" i="29"/>
  <c r="G278" i="29" s="1"/>
  <c r="C198" i="29"/>
  <c r="C210" i="29"/>
  <c r="E193" i="29"/>
  <c r="E212" i="29"/>
  <c r="E287" i="29" s="1"/>
  <c r="F209" i="29"/>
  <c r="F284" i="29" s="1"/>
  <c r="C209" i="29"/>
  <c r="E203" i="29"/>
  <c r="E278" i="29" s="1"/>
  <c r="E204" i="29"/>
  <c r="E279" i="29" s="1"/>
  <c r="C202" i="29"/>
  <c r="D195" i="29"/>
  <c r="D270" i="29" s="1"/>
  <c r="D295" i="29" s="1"/>
  <c r="D345" i="29" s="1"/>
  <c r="D201" i="29"/>
  <c r="D276" i="29" s="1"/>
  <c r="D301" i="29" s="1"/>
  <c r="D351" i="29" s="1"/>
  <c r="D210" i="29"/>
  <c r="D285" i="29" s="1"/>
  <c r="D310" i="29" s="1"/>
  <c r="D360" i="29" s="1"/>
  <c r="E199" i="29"/>
  <c r="E274" i="29" s="1"/>
  <c r="F196" i="29"/>
  <c r="F271" i="29" s="1"/>
  <c r="G206" i="29"/>
  <c r="G281" i="29" s="1"/>
  <c r="F203" i="29"/>
  <c r="F278" i="29" s="1"/>
  <c r="E205" i="29"/>
  <c r="E280" i="29" s="1"/>
  <c r="C206" i="29"/>
  <c r="D197" i="29"/>
  <c r="D272" i="29" s="1"/>
  <c r="E195" i="29"/>
  <c r="E270" i="29" s="1"/>
  <c r="F194" i="29"/>
  <c r="F269" i="29" s="1"/>
  <c r="F202" i="29"/>
  <c r="F277" i="29" s="1"/>
  <c r="F211" i="29"/>
  <c r="F286" i="29" s="1"/>
  <c r="D209" i="29"/>
  <c r="D284" i="29" s="1"/>
  <c r="D200" i="29"/>
  <c r="D275" i="29" s="1"/>
  <c r="G211" i="29"/>
  <c r="G286" i="29" s="1"/>
  <c r="G208" i="29"/>
  <c r="G283" i="29" s="1"/>
  <c r="C201" i="29"/>
  <c r="D196" i="29"/>
  <c r="D271" i="29" s="1"/>
  <c r="D296" i="29" s="1"/>
  <c r="D346" i="29" s="1"/>
  <c r="E198" i="29"/>
  <c r="E273" i="29" s="1"/>
  <c r="E298" i="29" s="1"/>
  <c r="E348" i="29" s="1"/>
  <c r="E206" i="29"/>
  <c r="E281" i="29" s="1"/>
  <c r="E201" i="29"/>
  <c r="E276" i="29" s="1"/>
  <c r="F208" i="29"/>
  <c r="F283" i="29" s="1"/>
  <c r="F198" i="29"/>
  <c r="F273" i="29" s="1"/>
  <c r="G201" i="29"/>
  <c r="G276" i="29" s="1"/>
  <c r="C199" i="29"/>
  <c r="E194" i="29"/>
  <c r="E269" i="29" s="1"/>
  <c r="E294" i="29" s="1"/>
  <c r="E344" i="29" s="1"/>
  <c r="F201" i="29"/>
  <c r="F276" i="29" s="1"/>
  <c r="G210" i="29"/>
  <c r="G285" i="29" s="1"/>
  <c r="G198" i="29"/>
  <c r="G273" i="29" s="1"/>
  <c r="C200" i="29"/>
  <c r="D203" i="29"/>
  <c r="D278" i="29" s="1"/>
  <c r="C205" i="29"/>
  <c r="D206" i="29"/>
  <c r="D281" i="29" s="1"/>
  <c r="D306" i="29" s="1"/>
  <c r="D356" i="29" s="1"/>
  <c r="D207" i="29"/>
  <c r="D282" i="29" s="1"/>
  <c r="E196" i="29"/>
  <c r="E271" i="29" s="1"/>
  <c r="E296" i="29" s="1"/>
  <c r="E346" i="29" s="1"/>
  <c r="F195" i="29"/>
  <c r="F270" i="29" s="1"/>
  <c r="F212" i="29"/>
  <c r="F287" i="29" s="1"/>
  <c r="G197" i="29"/>
  <c r="G272" i="29" s="1"/>
  <c r="F210" i="29"/>
  <c r="F285" i="29" s="1"/>
  <c r="G205" i="29"/>
  <c r="G280" i="29" s="1"/>
  <c r="G199" i="29"/>
  <c r="G274" i="29" s="1"/>
  <c r="C195" i="29"/>
  <c r="E208" i="29"/>
  <c r="E283" i="29" s="1"/>
  <c r="E308" i="29" s="1"/>
  <c r="E358" i="29" s="1"/>
  <c r="E207" i="29"/>
  <c r="E282" i="29" s="1"/>
  <c r="G207" i="29"/>
  <c r="G282" i="29" s="1"/>
  <c r="G196" i="29"/>
  <c r="G271" i="29" s="1"/>
  <c r="G193" i="29"/>
  <c r="C208" i="29"/>
  <c r="D198" i="29"/>
  <c r="D273" i="29" s="1"/>
  <c r="D298" i="29" s="1"/>
  <c r="D348" i="29" s="1"/>
  <c r="E197" i="29"/>
  <c r="E272" i="29" s="1"/>
  <c r="F207" i="29"/>
  <c r="F282" i="29" s="1"/>
  <c r="G200" i="29"/>
  <c r="G275" i="29" s="1"/>
  <c r="G204" i="29"/>
  <c r="G279" i="29" s="1"/>
  <c r="E209" i="29"/>
  <c r="E284" i="29" s="1"/>
  <c r="C204" i="29"/>
  <c r="D212" i="29"/>
  <c r="D287" i="29" s="1"/>
  <c r="D312" i="29" s="1"/>
  <c r="D362" i="29" s="1"/>
  <c r="C193" i="29"/>
  <c r="C207" i="29"/>
  <c r="D205" i="29"/>
  <c r="D280" i="29" s="1"/>
  <c r="D204" i="29"/>
  <c r="D279" i="29" s="1"/>
  <c r="D202" i="29"/>
  <c r="D277" i="29" s="1"/>
  <c r="E202" i="29"/>
  <c r="E277" i="29" s="1"/>
  <c r="F197" i="29"/>
  <c r="F272" i="29" s="1"/>
  <c r="F193" i="29"/>
  <c r="G195" i="29"/>
  <c r="G270" i="29" s="1"/>
  <c r="C203" i="29"/>
  <c r="F205" i="29"/>
  <c r="F280" i="29" s="1"/>
  <c r="E200" i="29"/>
  <c r="E275" i="29" s="1"/>
  <c r="C199" i="12"/>
  <c r="C211" i="12"/>
  <c r="D207" i="12"/>
  <c r="D282" i="12" s="1"/>
  <c r="E196" i="12"/>
  <c r="E271" i="12" s="1"/>
  <c r="E296" i="12" s="1"/>
  <c r="E346" i="12" s="1"/>
  <c r="F206" i="12"/>
  <c r="F281" i="12" s="1"/>
  <c r="F306" i="12" s="1"/>
  <c r="F356" i="12" s="1"/>
  <c r="C200" i="12"/>
  <c r="F204" i="12"/>
  <c r="F279" i="12" s="1"/>
  <c r="C193" i="12"/>
  <c r="D193" i="12"/>
  <c r="E212" i="12"/>
  <c r="E287" i="12" s="1"/>
  <c r="E312" i="12" s="1"/>
  <c r="E362" i="12" s="1"/>
  <c r="F193" i="12"/>
  <c r="G198" i="12"/>
  <c r="G273" i="12" s="1"/>
  <c r="F200" i="12"/>
  <c r="F275" i="12" s="1"/>
  <c r="C194" i="12"/>
  <c r="D196" i="12"/>
  <c r="D271" i="12" s="1"/>
  <c r="D296" i="12" s="1"/>
  <c r="D346" i="12" s="1"/>
  <c r="D204" i="12"/>
  <c r="D279" i="12" s="1"/>
  <c r="E194" i="12"/>
  <c r="E269" i="12" s="1"/>
  <c r="E294" i="12" s="1"/>
  <c r="E344" i="12" s="1"/>
  <c r="E209" i="12"/>
  <c r="E284" i="12" s="1"/>
  <c r="D211" i="12"/>
  <c r="D286" i="12" s="1"/>
  <c r="D311" i="12" s="1"/>
  <c r="D361" i="12" s="1"/>
  <c r="E201" i="12"/>
  <c r="E276" i="12" s="1"/>
  <c r="E301" i="12" s="1"/>
  <c r="E351" i="12" s="1"/>
  <c r="F208" i="12"/>
  <c r="F283" i="12" s="1"/>
  <c r="F308" i="12" s="1"/>
  <c r="F358" i="12" s="1"/>
  <c r="G208" i="12"/>
  <c r="G283" i="12" s="1"/>
  <c r="G196" i="12"/>
  <c r="G271" i="12" s="1"/>
  <c r="C196" i="12"/>
  <c r="D197" i="12"/>
  <c r="D272" i="12" s="1"/>
  <c r="D297" i="12" s="1"/>
  <c r="D347" i="12" s="1"/>
  <c r="E198" i="12"/>
  <c r="E273" i="12" s="1"/>
  <c r="E298" i="12" s="1"/>
  <c r="E348" i="12" s="1"/>
  <c r="E207" i="12"/>
  <c r="E282" i="12" s="1"/>
  <c r="D203" i="12"/>
  <c r="D278" i="12" s="1"/>
  <c r="C197" i="12"/>
  <c r="D205" i="12"/>
  <c r="D280" i="12" s="1"/>
  <c r="D202" i="12"/>
  <c r="D277" i="12" s="1"/>
  <c r="D302" i="12" s="1"/>
  <c r="D352" i="12" s="1"/>
  <c r="G203" i="12"/>
  <c r="G278" i="12" s="1"/>
  <c r="C209" i="12"/>
  <c r="C195" i="12"/>
  <c r="E195" i="12"/>
  <c r="E270" i="12" s="1"/>
  <c r="E295" i="12" s="1"/>
  <c r="E345" i="12" s="1"/>
  <c r="F195" i="12"/>
  <c r="F270" i="12" s="1"/>
  <c r="G199" i="12"/>
  <c r="G274" i="12" s="1"/>
  <c r="G194" i="12"/>
  <c r="G269" i="12" s="1"/>
  <c r="C206" i="12"/>
  <c r="D198" i="12"/>
  <c r="D273" i="12" s="1"/>
  <c r="D298" i="12" s="1"/>
  <c r="D348" i="12" s="1"/>
  <c r="D199" i="12"/>
  <c r="D274" i="12" s="1"/>
  <c r="D299" i="12" s="1"/>
  <c r="D349" i="12" s="1"/>
  <c r="F197" i="12"/>
  <c r="F272" i="12" s="1"/>
  <c r="G200" i="12"/>
  <c r="G275" i="12" s="1"/>
  <c r="G212" i="12"/>
  <c r="G287" i="12" s="1"/>
  <c r="C202" i="12"/>
  <c r="D201" i="12"/>
  <c r="D276" i="12" s="1"/>
  <c r="D301" i="12" s="1"/>
  <c r="D351" i="12" s="1"/>
  <c r="D208" i="12"/>
  <c r="D283" i="12" s="1"/>
  <c r="D308" i="12" s="1"/>
  <c r="D358" i="12" s="1"/>
  <c r="E211" i="12"/>
  <c r="E286" i="12" s="1"/>
  <c r="E311" i="12" s="1"/>
  <c r="E361" i="12" s="1"/>
  <c r="G206" i="12"/>
  <c r="G281" i="12" s="1"/>
  <c r="E203" i="12"/>
  <c r="E278" i="12" s="1"/>
  <c r="C204" i="12"/>
  <c r="D194" i="12"/>
  <c r="D269" i="12" s="1"/>
  <c r="D294" i="12" s="1"/>
  <c r="D344" i="12" s="1"/>
  <c r="E206" i="12"/>
  <c r="E281" i="12" s="1"/>
  <c r="E306" i="12" s="1"/>
  <c r="E356" i="12" s="1"/>
  <c r="F194" i="12"/>
  <c r="F269" i="12" s="1"/>
  <c r="F294" i="12" s="1"/>
  <c r="F344" i="12" s="1"/>
  <c r="D200" i="12"/>
  <c r="D275" i="12" s="1"/>
  <c r="G195" i="12"/>
  <c r="G270" i="12" s="1"/>
  <c r="F212" i="12"/>
  <c r="F287" i="12" s="1"/>
  <c r="F312" i="12" s="1"/>
  <c r="F362" i="12" s="1"/>
  <c r="C212" i="12"/>
  <c r="D206" i="12"/>
  <c r="D281" i="12" s="1"/>
  <c r="D306" i="12" s="1"/>
  <c r="D356" i="12" s="1"/>
  <c r="F199" i="12"/>
  <c r="F274" i="12" s="1"/>
  <c r="G202" i="12"/>
  <c r="G277" i="12" s="1"/>
  <c r="C203" i="12"/>
  <c r="C208" i="12"/>
  <c r="D210" i="12"/>
  <c r="D285" i="12" s="1"/>
  <c r="D310" i="12" s="1"/>
  <c r="D360" i="12" s="1"/>
  <c r="F201" i="12"/>
  <c r="F276" i="12" s="1"/>
  <c r="F205" i="12"/>
  <c r="F280" i="12" s="1"/>
  <c r="F209" i="12"/>
  <c r="F284" i="12" s="1"/>
  <c r="E202" i="12"/>
  <c r="E277" i="12" s="1"/>
  <c r="G207" i="12"/>
  <c r="G282" i="12" s="1"/>
  <c r="F211" i="12"/>
  <c r="F286" i="12" s="1"/>
  <c r="D212" i="12"/>
  <c r="D287" i="12" s="1"/>
  <c r="D312" i="12" s="1"/>
  <c r="D362" i="12" s="1"/>
  <c r="F202" i="12"/>
  <c r="F277" i="12" s="1"/>
  <c r="E197" i="12"/>
  <c r="E272" i="12" s="1"/>
  <c r="E297" i="12" s="1"/>
  <c r="C201" i="12"/>
  <c r="F196" i="12"/>
  <c r="F271" i="12" s="1"/>
  <c r="E208" i="12"/>
  <c r="E283" i="12" s="1"/>
  <c r="E308" i="12" s="1"/>
  <c r="G197" i="12"/>
  <c r="G272" i="12" s="1"/>
  <c r="E199" i="12"/>
  <c r="E274" i="12" s="1"/>
  <c r="C210" i="12"/>
  <c r="G204" i="12"/>
  <c r="G279" i="12" s="1"/>
  <c r="D195" i="12"/>
  <c r="D270" i="12" s="1"/>
  <c r="C205" i="12"/>
  <c r="G193" i="12"/>
  <c r="C207" i="12"/>
  <c r="G205" i="12"/>
  <c r="G280" i="12" s="1"/>
  <c r="G209" i="12"/>
  <c r="G284" i="12" s="1"/>
  <c r="E200" i="12"/>
  <c r="E275" i="12" s="1"/>
  <c r="F207" i="12"/>
  <c r="F282" i="12" s="1"/>
  <c r="E210" i="12"/>
  <c r="E285" i="12" s="1"/>
  <c r="F210" i="12"/>
  <c r="F285" i="12" s="1"/>
  <c r="E193" i="12"/>
  <c r="E204" i="12"/>
  <c r="E279" i="12" s="1"/>
  <c r="G211" i="12"/>
  <c r="G286" i="12" s="1"/>
  <c r="C198" i="12"/>
  <c r="E205" i="12"/>
  <c r="E280" i="12" s="1"/>
  <c r="D209" i="12"/>
  <c r="D284" i="12" s="1"/>
  <c r="G201" i="12"/>
  <c r="G276" i="12" s="1"/>
  <c r="F203" i="12"/>
  <c r="F278" i="12" s="1"/>
  <c r="G210" i="12"/>
  <c r="G285" i="12" s="1"/>
  <c r="F198" i="12"/>
  <c r="F273" i="12" s="1"/>
  <c r="F298" i="12" s="1"/>
  <c r="F348" i="12" s="1"/>
  <c r="O11" i="49"/>
  <c r="H172" i="12"/>
  <c r="C168" i="12"/>
  <c r="D168" i="12"/>
  <c r="E168" i="12"/>
  <c r="F168" i="12"/>
  <c r="G168" i="12"/>
  <c r="H169" i="12"/>
  <c r="H181" i="12"/>
  <c r="F118" i="44"/>
  <c r="H177" i="12"/>
  <c r="H185" i="12"/>
  <c r="H184" i="12"/>
  <c r="K43" i="49"/>
  <c r="H173" i="12"/>
  <c r="D134" i="44"/>
  <c r="H176" i="12"/>
  <c r="F296" i="12"/>
  <c r="D295" i="12"/>
  <c r="H263" i="39"/>
  <c r="AJ40" i="49"/>
  <c r="AJ43" i="49" s="1"/>
  <c r="AK15" i="49" s="1"/>
  <c r="AE43" i="49"/>
  <c r="H209" i="44"/>
  <c r="H170" i="39"/>
  <c r="G121" i="44"/>
  <c r="H183" i="39"/>
  <c r="H175" i="39"/>
  <c r="E125" i="44"/>
  <c r="E121" i="44"/>
  <c r="G131" i="44"/>
  <c r="H173" i="39"/>
  <c r="G125" i="44"/>
  <c r="H89" i="44"/>
  <c r="H178" i="39"/>
  <c r="H187" i="39"/>
  <c r="C184" i="39"/>
  <c r="F184" i="39"/>
  <c r="G184" i="39"/>
  <c r="E184" i="39"/>
  <c r="D184" i="39"/>
  <c r="C168" i="39"/>
  <c r="D168" i="39"/>
  <c r="E168" i="39"/>
  <c r="F168" i="39"/>
  <c r="G168" i="39"/>
  <c r="E176" i="39"/>
  <c r="F176" i="39"/>
  <c r="G176" i="39"/>
  <c r="C176" i="39"/>
  <c r="D176" i="39"/>
  <c r="D125" i="44" s="1"/>
  <c r="O40" i="49"/>
  <c r="H136" i="39"/>
  <c r="H174" i="39"/>
  <c r="H181" i="39"/>
  <c r="H180" i="39"/>
  <c r="H182" i="39"/>
  <c r="H186" i="39"/>
  <c r="G127" i="44"/>
  <c r="AP25" i="49"/>
  <c r="G188" i="25"/>
  <c r="H169" i="25"/>
  <c r="F188" i="25"/>
  <c r="AO25" i="49"/>
  <c r="H185" i="25"/>
  <c r="H177" i="25"/>
  <c r="H182" i="25"/>
  <c r="C205" i="25"/>
  <c r="G202" i="25"/>
  <c r="G277" i="25" s="1"/>
  <c r="C193" i="25"/>
  <c r="C211" i="25"/>
  <c r="D208" i="25"/>
  <c r="D283" i="25" s="1"/>
  <c r="D308" i="25" s="1"/>
  <c r="D358" i="25" s="1"/>
  <c r="E199" i="25"/>
  <c r="E274" i="25" s="1"/>
  <c r="F199" i="25"/>
  <c r="F274" i="25" s="1"/>
  <c r="G200" i="25"/>
  <c r="G275" i="25" s="1"/>
  <c r="E210" i="25"/>
  <c r="E285" i="25" s="1"/>
  <c r="C200" i="25"/>
  <c r="E209" i="25"/>
  <c r="E284" i="25" s="1"/>
  <c r="G210" i="25"/>
  <c r="G285" i="25" s="1"/>
  <c r="C195" i="25"/>
  <c r="C199" i="25"/>
  <c r="C212" i="25"/>
  <c r="E193" i="25"/>
  <c r="G193" i="25"/>
  <c r="C198" i="25"/>
  <c r="D198" i="25"/>
  <c r="D273" i="25" s="1"/>
  <c r="D298" i="25" s="1"/>
  <c r="D348" i="25" s="1"/>
  <c r="D196" i="25"/>
  <c r="D271" i="25" s="1"/>
  <c r="D296" i="25" s="1"/>
  <c r="D346" i="25" s="1"/>
  <c r="E198" i="25"/>
  <c r="E273" i="25" s="1"/>
  <c r="E298" i="25" s="1"/>
  <c r="E348" i="25" s="1"/>
  <c r="E194" i="25"/>
  <c r="E269" i="25" s="1"/>
  <c r="E294" i="25" s="1"/>
  <c r="E344" i="25" s="1"/>
  <c r="E202" i="25"/>
  <c r="E277" i="25" s="1"/>
  <c r="E302" i="25" s="1"/>
  <c r="E352" i="25" s="1"/>
  <c r="E195" i="25"/>
  <c r="E270" i="25" s="1"/>
  <c r="E295" i="25" s="1"/>
  <c r="E345" i="25" s="1"/>
  <c r="E207" i="25"/>
  <c r="E282" i="25" s="1"/>
  <c r="E211" i="25"/>
  <c r="E286" i="25" s="1"/>
  <c r="E311" i="25" s="1"/>
  <c r="E361" i="25" s="1"/>
  <c r="F206" i="25"/>
  <c r="F281" i="25" s="1"/>
  <c r="F306" i="25" s="1"/>
  <c r="F356" i="25" s="1"/>
  <c r="F202" i="25"/>
  <c r="F277" i="25" s="1"/>
  <c r="G203" i="25"/>
  <c r="G278" i="25" s="1"/>
  <c r="G212" i="25"/>
  <c r="G287" i="25" s="1"/>
  <c r="G204" i="25"/>
  <c r="G279" i="25" s="1"/>
  <c r="G211" i="25"/>
  <c r="G286" i="25" s="1"/>
  <c r="D209" i="25"/>
  <c r="D284" i="25" s="1"/>
  <c r="F205" i="25"/>
  <c r="F280" i="25" s="1"/>
  <c r="C194" i="25"/>
  <c r="C204" i="25"/>
  <c r="D193" i="25"/>
  <c r="C196" i="25"/>
  <c r="D197" i="25"/>
  <c r="D272" i="25" s="1"/>
  <c r="D297" i="25" s="1"/>
  <c r="D347" i="25" s="1"/>
  <c r="D210" i="25"/>
  <c r="D285" i="25" s="1"/>
  <c r="D310" i="25" s="1"/>
  <c r="D360" i="25" s="1"/>
  <c r="F195" i="25"/>
  <c r="F270" i="25" s="1"/>
  <c r="F208" i="25"/>
  <c r="F283" i="25" s="1"/>
  <c r="G207" i="25"/>
  <c r="G282" i="25" s="1"/>
  <c r="G196" i="25"/>
  <c r="G271" i="25" s="1"/>
  <c r="F209" i="25"/>
  <c r="F284" i="25" s="1"/>
  <c r="F200" i="25"/>
  <c r="F275" i="25" s="1"/>
  <c r="F210" i="25"/>
  <c r="F285" i="25" s="1"/>
  <c r="G198" i="25"/>
  <c r="G273" i="25" s="1"/>
  <c r="C206" i="25"/>
  <c r="C197" i="25"/>
  <c r="D205" i="25"/>
  <c r="D280" i="25" s="1"/>
  <c r="D206" i="25"/>
  <c r="D281" i="25" s="1"/>
  <c r="D306" i="25" s="1"/>
  <c r="D356" i="25" s="1"/>
  <c r="D201" i="25"/>
  <c r="D276" i="25" s="1"/>
  <c r="D301" i="25" s="1"/>
  <c r="D351" i="25" s="1"/>
  <c r="D212" i="25"/>
  <c r="D287" i="25" s="1"/>
  <c r="D312" i="25" s="1"/>
  <c r="D362" i="25" s="1"/>
  <c r="E208" i="25"/>
  <c r="E283" i="25" s="1"/>
  <c r="E308" i="25" s="1"/>
  <c r="E358" i="25" s="1"/>
  <c r="E196" i="25"/>
  <c r="E271" i="25" s="1"/>
  <c r="E296" i="25" s="1"/>
  <c r="E346" i="25" s="1"/>
  <c r="F193" i="25"/>
  <c r="F194" i="25"/>
  <c r="F269" i="25" s="1"/>
  <c r="F196" i="25"/>
  <c r="F271" i="25" s="1"/>
  <c r="F296" i="25" s="1"/>
  <c r="F346" i="25" s="1"/>
  <c r="F212" i="25"/>
  <c r="F287" i="25" s="1"/>
  <c r="G209" i="25"/>
  <c r="G284" i="25" s="1"/>
  <c r="E203" i="25"/>
  <c r="E278" i="25" s="1"/>
  <c r="G199" i="25"/>
  <c r="G274" i="25" s="1"/>
  <c r="E204" i="25"/>
  <c r="E279" i="25" s="1"/>
  <c r="G197" i="25"/>
  <c r="G272" i="25" s="1"/>
  <c r="D203" i="25"/>
  <c r="D278" i="25" s="1"/>
  <c r="C210" i="25"/>
  <c r="F197" i="25"/>
  <c r="F272" i="25" s="1"/>
  <c r="C202" i="25"/>
  <c r="C208" i="25"/>
  <c r="D199" i="25"/>
  <c r="D274" i="25" s="1"/>
  <c r="D299" i="25" s="1"/>
  <c r="D349" i="25" s="1"/>
  <c r="D202" i="25"/>
  <c r="D277" i="25" s="1"/>
  <c r="F201" i="25"/>
  <c r="F276" i="25" s="1"/>
  <c r="G206" i="25"/>
  <c r="G281" i="25" s="1"/>
  <c r="G194" i="25"/>
  <c r="G269" i="25" s="1"/>
  <c r="F204" i="25"/>
  <c r="F279" i="25" s="1"/>
  <c r="E200" i="25"/>
  <c r="E275" i="25" s="1"/>
  <c r="F203" i="25"/>
  <c r="F278" i="25" s="1"/>
  <c r="D200" i="25"/>
  <c r="D275" i="25" s="1"/>
  <c r="C203" i="25"/>
  <c r="D195" i="25"/>
  <c r="D270" i="25" s="1"/>
  <c r="D295" i="25" s="1"/>
  <c r="D345" i="25" s="1"/>
  <c r="C207" i="25"/>
  <c r="E201" i="25"/>
  <c r="E276" i="25" s="1"/>
  <c r="E301" i="25" s="1"/>
  <c r="E351" i="25" s="1"/>
  <c r="G208" i="25"/>
  <c r="G283" i="25" s="1"/>
  <c r="C201" i="25"/>
  <c r="D194" i="25"/>
  <c r="D269" i="25" s="1"/>
  <c r="D294" i="25" s="1"/>
  <c r="D344" i="25" s="1"/>
  <c r="D207" i="25"/>
  <c r="D282" i="25" s="1"/>
  <c r="D211" i="25"/>
  <c r="D286" i="25" s="1"/>
  <c r="D311" i="25" s="1"/>
  <c r="D361" i="25" s="1"/>
  <c r="D204" i="25"/>
  <c r="D279" i="25" s="1"/>
  <c r="D304" i="25" s="1"/>
  <c r="D354" i="25" s="1"/>
  <c r="E206" i="25"/>
  <c r="E281" i="25" s="1"/>
  <c r="E306" i="25" s="1"/>
  <c r="E356" i="25" s="1"/>
  <c r="E212" i="25"/>
  <c r="E287" i="25" s="1"/>
  <c r="E312" i="25" s="1"/>
  <c r="E362" i="25" s="1"/>
  <c r="E197" i="25"/>
  <c r="E272" i="25" s="1"/>
  <c r="E297" i="25" s="1"/>
  <c r="E347" i="25" s="1"/>
  <c r="F207" i="25"/>
  <c r="F282" i="25" s="1"/>
  <c r="F198" i="25"/>
  <c r="F273" i="25" s="1"/>
  <c r="F211" i="25"/>
  <c r="F286" i="25" s="1"/>
  <c r="G201" i="25"/>
  <c r="G276" i="25" s="1"/>
  <c r="G195" i="25"/>
  <c r="G270" i="25" s="1"/>
  <c r="G205" i="25"/>
  <c r="G280" i="25" s="1"/>
  <c r="E205" i="25"/>
  <c r="E280" i="25" s="1"/>
  <c r="C209" i="25"/>
  <c r="H173" i="25"/>
  <c r="AN25" i="49"/>
  <c r="E188" i="25"/>
  <c r="H181" i="25"/>
  <c r="H174" i="25"/>
  <c r="D188" i="25"/>
  <c r="AM25" i="49"/>
  <c r="H168" i="25"/>
  <c r="AL25" i="49"/>
  <c r="C188" i="25"/>
  <c r="H188" i="25" s="1"/>
  <c r="H178" i="25"/>
  <c r="C283" i="15"/>
  <c r="H208" i="15"/>
  <c r="C273" i="15"/>
  <c r="H198" i="15"/>
  <c r="E213" i="15"/>
  <c r="S13" i="49"/>
  <c r="E268" i="15"/>
  <c r="C271" i="15"/>
  <c r="H196" i="15"/>
  <c r="C286" i="15"/>
  <c r="H211" i="15"/>
  <c r="C285" i="15"/>
  <c r="H285" i="15" s="1"/>
  <c r="H210" i="15"/>
  <c r="H212" i="15"/>
  <c r="C287" i="15"/>
  <c r="H287" i="15" s="1"/>
  <c r="Q13" i="49"/>
  <c r="C213" i="15"/>
  <c r="H193" i="15"/>
  <c r="C268" i="15"/>
  <c r="T13" i="49"/>
  <c r="F213" i="15"/>
  <c r="F268" i="15"/>
  <c r="H199" i="15"/>
  <c r="C274" i="15"/>
  <c r="C270" i="15"/>
  <c r="H195" i="15"/>
  <c r="C276" i="15"/>
  <c r="H201" i="15"/>
  <c r="C188" i="15"/>
  <c r="H168" i="15"/>
  <c r="AL13" i="49"/>
  <c r="C278" i="15"/>
  <c r="H278" i="15" s="1"/>
  <c r="H203" i="15"/>
  <c r="H207" i="15"/>
  <c r="C282" i="15"/>
  <c r="H282" i="15" s="1"/>
  <c r="AP13" i="49"/>
  <c r="G188" i="15"/>
  <c r="D268" i="15"/>
  <c r="R13" i="49"/>
  <c r="D213" i="15"/>
  <c r="C281" i="15"/>
  <c r="H206" i="15"/>
  <c r="F188" i="15"/>
  <c r="AO13" i="49"/>
  <c r="H209" i="15"/>
  <c r="C284" i="15"/>
  <c r="H284" i="15" s="1"/>
  <c r="H194" i="15"/>
  <c r="C269" i="15"/>
  <c r="D188" i="15"/>
  <c r="AM13" i="49"/>
  <c r="AN13" i="49"/>
  <c r="E188" i="15"/>
  <c r="C275" i="15"/>
  <c r="H275" i="15" s="1"/>
  <c r="H200" i="15"/>
  <c r="U13" i="49"/>
  <c r="G213" i="15"/>
  <c r="G268" i="15"/>
  <c r="G288" i="15" s="1"/>
  <c r="C277" i="15"/>
  <c r="H202" i="15"/>
  <c r="H197" i="15"/>
  <c r="C272" i="15"/>
  <c r="H205" i="15"/>
  <c r="C280" i="15"/>
  <c r="C279" i="15"/>
  <c r="H279" i="15" s="1"/>
  <c r="H204" i="15"/>
  <c r="G119" i="44"/>
  <c r="D194" i="32"/>
  <c r="D269" i="32" s="1"/>
  <c r="D294" i="32" s="1"/>
  <c r="D344" i="32" s="1"/>
  <c r="E200" i="32"/>
  <c r="E275" i="32" s="1"/>
  <c r="D208" i="32"/>
  <c r="D283" i="32" s="1"/>
  <c r="D308" i="32" s="1"/>
  <c r="D358" i="32" s="1"/>
  <c r="D197" i="32"/>
  <c r="D272" i="32" s="1"/>
  <c r="D297" i="32" s="1"/>
  <c r="D347" i="32" s="1"/>
  <c r="C196" i="32"/>
  <c r="D195" i="32"/>
  <c r="C211" i="32"/>
  <c r="F210" i="32"/>
  <c r="F285" i="32" s="1"/>
  <c r="F196" i="32"/>
  <c r="F271" i="32" s="1"/>
  <c r="F296" i="32" s="1"/>
  <c r="F346" i="32" s="1"/>
  <c r="G205" i="32"/>
  <c r="G280" i="32" s="1"/>
  <c r="G199" i="32"/>
  <c r="G274" i="32" s="1"/>
  <c r="F193" i="32"/>
  <c r="G200" i="32"/>
  <c r="G275" i="32" s="1"/>
  <c r="D211" i="32"/>
  <c r="D286" i="32" s="1"/>
  <c r="D311" i="32" s="1"/>
  <c r="D361" i="32" s="1"/>
  <c r="D210" i="32"/>
  <c r="D285" i="32" s="1"/>
  <c r="D310" i="32" s="1"/>
  <c r="D360" i="32" s="1"/>
  <c r="F206" i="32"/>
  <c r="F281" i="32" s="1"/>
  <c r="F306" i="32" s="1"/>
  <c r="F356" i="32" s="1"/>
  <c r="D203" i="32"/>
  <c r="D278" i="32" s="1"/>
  <c r="D209" i="32"/>
  <c r="D284" i="32" s="1"/>
  <c r="F205" i="32"/>
  <c r="F280" i="32" s="1"/>
  <c r="E203" i="32"/>
  <c r="E278" i="32" s="1"/>
  <c r="G207" i="32"/>
  <c r="G282" i="32" s="1"/>
  <c r="E195" i="32"/>
  <c r="C207" i="32"/>
  <c r="D207" i="32"/>
  <c r="D282" i="32" s="1"/>
  <c r="E209" i="32"/>
  <c r="E284" i="32" s="1"/>
  <c r="E202" i="32"/>
  <c r="E277" i="32" s="1"/>
  <c r="E302" i="32" s="1"/>
  <c r="E352" i="32" s="1"/>
  <c r="D201" i="32"/>
  <c r="D276" i="32" s="1"/>
  <c r="D301" i="32" s="1"/>
  <c r="D351" i="32" s="1"/>
  <c r="E194" i="32"/>
  <c r="E269" i="32" s="1"/>
  <c r="E294" i="32" s="1"/>
  <c r="E344" i="32" s="1"/>
  <c r="E207" i="32"/>
  <c r="E282" i="32" s="1"/>
  <c r="E201" i="32"/>
  <c r="E276" i="32" s="1"/>
  <c r="E301" i="32" s="1"/>
  <c r="E351" i="32" s="1"/>
  <c r="C202" i="32"/>
  <c r="E193" i="32"/>
  <c r="D202" i="32"/>
  <c r="D277" i="32" s="1"/>
  <c r="D302" i="32" s="1"/>
  <c r="D352" i="32" s="1"/>
  <c r="G206" i="32"/>
  <c r="G281" i="32" s="1"/>
  <c r="G306" i="32" s="1"/>
  <c r="G356" i="32" s="1"/>
  <c r="C199" i="32"/>
  <c r="C197" i="32"/>
  <c r="C200" i="32"/>
  <c r="G196" i="32"/>
  <c r="G271" i="32" s="1"/>
  <c r="E198" i="32"/>
  <c r="E273" i="32" s="1"/>
  <c r="E298" i="32" s="1"/>
  <c r="E348" i="32" s="1"/>
  <c r="E199" i="32"/>
  <c r="E274" i="32" s="1"/>
  <c r="E299" i="32" s="1"/>
  <c r="E349" i="32" s="1"/>
  <c r="G204" i="32"/>
  <c r="G279" i="32" s="1"/>
  <c r="E211" i="32"/>
  <c r="E286" i="32" s="1"/>
  <c r="E311" i="32" s="1"/>
  <c r="E361" i="32" s="1"/>
  <c r="C204" i="32"/>
  <c r="F194" i="32"/>
  <c r="F269" i="32" s="1"/>
  <c r="F294" i="32" s="1"/>
  <c r="F344" i="32" s="1"/>
  <c r="G198" i="32"/>
  <c r="G273" i="32" s="1"/>
  <c r="F201" i="32"/>
  <c r="F276" i="32" s="1"/>
  <c r="G203" i="32"/>
  <c r="G278" i="32" s="1"/>
  <c r="F198" i="32"/>
  <c r="F273" i="32" s="1"/>
  <c r="F298" i="32" s="1"/>
  <c r="F348" i="32" s="1"/>
  <c r="E210" i="32"/>
  <c r="E285" i="32" s="1"/>
  <c r="G211" i="32"/>
  <c r="G286" i="32" s="1"/>
  <c r="C205" i="32"/>
  <c r="F195" i="32"/>
  <c r="G197" i="32"/>
  <c r="G272" i="32" s="1"/>
  <c r="C209" i="32"/>
  <c r="G209" i="32"/>
  <c r="G284" i="32" s="1"/>
  <c r="E212" i="32"/>
  <c r="E287" i="32" s="1"/>
  <c r="F203" i="32"/>
  <c r="F278" i="32" s="1"/>
  <c r="E206" i="32"/>
  <c r="E281" i="32" s="1"/>
  <c r="E306" i="32" s="1"/>
  <c r="E356" i="32" s="1"/>
  <c r="C212" i="32"/>
  <c r="C208" i="32"/>
  <c r="F200" i="32"/>
  <c r="F275" i="32" s="1"/>
  <c r="D205" i="32"/>
  <c r="D280" i="32" s="1"/>
  <c r="F204" i="32"/>
  <c r="F279" i="32" s="1"/>
  <c r="G208" i="32"/>
  <c r="G283" i="32" s="1"/>
  <c r="F209" i="32"/>
  <c r="F284" i="32" s="1"/>
  <c r="F207" i="32"/>
  <c r="F282" i="32" s="1"/>
  <c r="G201" i="32"/>
  <c r="G276" i="32" s="1"/>
  <c r="D212" i="32"/>
  <c r="D287" i="32" s="1"/>
  <c r="E208" i="32"/>
  <c r="E283" i="32" s="1"/>
  <c r="E308" i="32" s="1"/>
  <c r="E358" i="32" s="1"/>
  <c r="G202" i="32"/>
  <c r="G277" i="32" s="1"/>
  <c r="E205" i="32"/>
  <c r="E280" i="32" s="1"/>
  <c r="G194" i="32"/>
  <c r="G269" i="32" s="1"/>
  <c r="D204" i="32"/>
  <c r="D279" i="32" s="1"/>
  <c r="D304" i="32" s="1"/>
  <c r="D354" i="32" s="1"/>
  <c r="F202" i="32"/>
  <c r="F277" i="32" s="1"/>
  <c r="F302" i="32" s="1"/>
  <c r="F352" i="32" s="1"/>
  <c r="G193" i="32"/>
  <c r="C206" i="32"/>
  <c r="C201" i="32"/>
  <c r="D198" i="32"/>
  <c r="D273" i="32" s="1"/>
  <c r="D298" i="32" s="1"/>
  <c r="D348" i="32" s="1"/>
  <c r="E204" i="32"/>
  <c r="E279" i="32" s="1"/>
  <c r="C198" i="32"/>
  <c r="F197" i="32"/>
  <c r="F272" i="32" s="1"/>
  <c r="G195" i="32"/>
  <c r="G212" i="32"/>
  <c r="G287" i="32" s="1"/>
  <c r="D196" i="32"/>
  <c r="D271" i="32" s="1"/>
  <c r="D296" i="32" s="1"/>
  <c r="D346" i="32" s="1"/>
  <c r="G210" i="32"/>
  <c r="G285" i="32" s="1"/>
  <c r="E197" i="32"/>
  <c r="E272" i="32" s="1"/>
  <c r="C210" i="32"/>
  <c r="D200" i="32"/>
  <c r="D206" i="32"/>
  <c r="D281" i="32" s="1"/>
  <c r="D306" i="32" s="1"/>
  <c r="D356" i="32" s="1"/>
  <c r="C203" i="32"/>
  <c r="C195" i="32"/>
  <c r="F199" i="32"/>
  <c r="F274" i="32" s="1"/>
  <c r="F211" i="32"/>
  <c r="F286" i="32" s="1"/>
  <c r="F311" i="32" s="1"/>
  <c r="F361" i="32" s="1"/>
  <c r="F208" i="32"/>
  <c r="F283" i="32" s="1"/>
  <c r="F308" i="32" s="1"/>
  <c r="F358" i="32" s="1"/>
  <c r="C194" i="32"/>
  <c r="D193" i="32"/>
  <c r="E196" i="32"/>
  <c r="E271" i="32" s="1"/>
  <c r="E296" i="32" s="1"/>
  <c r="E346" i="32" s="1"/>
  <c r="C193" i="32"/>
  <c r="F212" i="32"/>
  <c r="F287" i="32" s="1"/>
  <c r="D199" i="32"/>
  <c r="D274" i="32" s="1"/>
  <c r="D299" i="32" s="1"/>
  <c r="D349" i="32" s="1"/>
  <c r="F175" i="32"/>
  <c r="C175" i="32"/>
  <c r="G175" i="32"/>
  <c r="E175" i="32"/>
  <c r="D175" i="32"/>
  <c r="AM32" i="49"/>
  <c r="F123" i="44"/>
  <c r="AO32" i="49"/>
  <c r="H182" i="32"/>
  <c r="D131" i="44"/>
  <c r="H176" i="32"/>
  <c r="H168" i="32"/>
  <c r="AL32" i="49"/>
  <c r="H174" i="32"/>
  <c r="AN32" i="49"/>
  <c r="C170" i="32"/>
  <c r="D170" i="32"/>
  <c r="D119" i="44" s="1"/>
  <c r="E170" i="32"/>
  <c r="E188" i="32" s="1"/>
  <c r="F170" i="32"/>
  <c r="F188" i="32" s="1"/>
  <c r="G170" i="32"/>
  <c r="H179" i="32"/>
  <c r="E131" i="44"/>
  <c r="G136" i="44"/>
  <c r="F171" i="32"/>
  <c r="G171" i="32"/>
  <c r="C171" i="32"/>
  <c r="D171" i="32"/>
  <c r="E171" i="32"/>
  <c r="H178" i="32"/>
  <c r="F131" i="44"/>
  <c r="H186" i="32"/>
  <c r="AQ34" i="49"/>
  <c r="AQ36" i="49"/>
  <c r="F132" i="44"/>
  <c r="H179" i="36"/>
  <c r="F122" i="44"/>
  <c r="D188" i="36"/>
  <c r="D122" i="44"/>
  <c r="C113" i="44"/>
  <c r="D132" i="44"/>
  <c r="H185" i="36"/>
  <c r="G122" i="44"/>
  <c r="AL37" i="49"/>
  <c r="AQ37" i="49" s="1"/>
  <c r="H168" i="36"/>
  <c r="E136" i="44"/>
  <c r="H175" i="36"/>
  <c r="H171" i="36"/>
  <c r="H183" i="36"/>
  <c r="E188" i="36"/>
  <c r="H187" i="36"/>
  <c r="E122" i="44"/>
  <c r="G188" i="36"/>
  <c r="H172" i="33"/>
  <c r="F125" i="44"/>
  <c r="H174" i="36"/>
  <c r="H178" i="36"/>
  <c r="F188" i="36"/>
  <c r="F129" i="44"/>
  <c r="E129" i="44"/>
  <c r="H176" i="36"/>
  <c r="C199" i="36"/>
  <c r="D195" i="36"/>
  <c r="D270" i="36" s="1"/>
  <c r="D295" i="36" s="1"/>
  <c r="D345" i="36" s="1"/>
  <c r="D212" i="36"/>
  <c r="D287" i="36" s="1"/>
  <c r="D312" i="36" s="1"/>
  <c r="D362" i="36" s="1"/>
  <c r="C201" i="36"/>
  <c r="D205" i="36"/>
  <c r="D280" i="36" s="1"/>
  <c r="D210" i="36"/>
  <c r="D285" i="36" s="1"/>
  <c r="D310" i="36" s="1"/>
  <c r="D360" i="36" s="1"/>
  <c r="E196" i="36"/>
  <c r="E271" i="36" s="1"/>
  <c r="E296" i="36" s="1"/>
  <c r="E346" i="36" s="1"/>
  <c r="F201" i="36"/>
  <c r="F276" i="36" s="1"/>
  <c r="F301" i="36" s="1"/>
  <c r="F351" i="36" s="1"/>
  <c r="E199" i="36"/>
  <c r="E274" i="36" s="1"/>
  <c r="E299" i="36" s="1"/>
  <c r="E349" i="36" s="1"/>
  <c r="G203" i="36"/>
  <c r="G278" i="36" s="1"/>
  <c r="G199" i="36"/>
  <c r="G274" i="36" s="1"/>
  <c r="C208" i="36"/>
  <c r="E197" i="36"/>
  <c r="E272" i="36" s="1"/>
  <c r="E297" i="36" s="1"/>
  <c r="E347" i="36" s="1"/>
  <c r="E212" i="36"/>
  <c r="E287" i="36" s="1"/>
  <c r="E312" i="36" s="1"/>
  <c r="E362" i="36" s="1"/>
  <c r="E201" i="36"/>
  <c r="E276" i="36" s="1"/>
  <c r="E301" i="36" s="1"/>
  <c r="E351" i="36" s="1"/>
  <c r="F210" i="36"/>
  <c r="F285" i="36" s="1"/>
  <c r="C193" i="36"/>
  <c r="C210" i="36"/>
  <c r="D196" i="36"/>
  <c r="D271" i="36" s="1"/>
  <c r="D296" i="36" s="1"/>
  <c r="D346" i="36" s="1"/>
  <c r="D204" i="36"/>
  <c r="D279" i="36" s="1"/>
  <c r="F207" i="36"/>
  <c r="F282" i="36" s="1"/>
  <c r="F208" i="36"/>
  <c r="F283" i="36" s="1"/>
  <c r="G196" i="36"/>
  <c r="G271" i="36" s="1"/>
  <c r="F204" i="36"/>
  <c r="F279" i="36" s="1"/>
  <c r="G201" i="36"/>
  <c r="G276" i="36" s="1"/>
  <c r="E205" i="36"/>
  <c r="E280" i="36" s="1"/>
  <c r="C195" i="36"/>
  <c r="E207" i="36"/>
  <c r="E282" i="36" s="1"/>
  <c r="E204" i="36"/>
  <c r="E279" i="36" s="1"/>
  <c r="C204" i="36"/>
  <c r="D198" i="36"/>
  <c r="D273" i="36" s="1"/>
  <c r="D298" i="36" s="1"/>
  <c r="D348" i="36" s="1"/>
  <c r="F197" i="36"/>
  <c r="F272" i="36" s="1"/>
  <c r="G200" i="36"/>
  <c r="G275" i="36" s="1"/>
  <c r="F196" i="36"/>
  <c r="F271" i="36" s="1"/>
  <c r="F296" i="36" s="1"/>
  <c r="F346" i="36" s="1"/>
  <c r="F205" i="36"/>
  <c r="F280" i="36" s="1"/>
  <c r="F200" i="36"/>
  <c r="F275" i="36" s="1"/>
  <c r="C207" i="36"/>
  <c r="D201" i="36"/>
  <c r="D276" i="36" s="1"/>
  <c r="D301" i="36" s="1"/>
  <c r="D351" i="36" s="1"/>
  <c r="D199" i="36"/>
  <c r="D274" i="36" s="1"/>
  <c r="D299" i="36" s="1"/>
  <c r="D349" i="36" s="1"/>
  <c r="D207" i="36"/>
  <c r="D282" i="36" s="1"/>
  <c r="E211" i="36"/>
  <c r="E286" i="36" s="1"/>
  <c r="E311" i="36" s="1"/>
  <c r="E361" i="36" s="1"/>
  <c r="F206" i="36"/>
  <c r="F281" i="36" s="1"/>
  <c r="F198" i="36"/>
  <c r="F273" i="36" s="1"/>
  <c r="E210" i="36"/>
  <c r="E285" i="36" s="1"/>
  <c r="G195" i="36"/>
  <c r="G270" i="36" s="1"/>
  <c r="F209" i="36"/>
  <c r="F284" i="36" s="1"/>
  <c r="G194" i="36"/>
  <c r="G269" i="36" s="1"/>
  <c r="C196" i="36"/>
  <c r="E193" i="36"/>
  <c r="E195" i="36"/>
  <c r="E270" i="36" s="1"/>
  <c r="C203" i="36"/>
  <c r="D209" i="36"/>
  <c r="D284" i="36" s="1"/>
  <c r="C194" i="36"/>
  <c r="G209" i="36"/>
  <c r="G284" i="36" s="1"/>
  <c r="D203" i="36"/>
  <c r="D278" i="36" s="1"/>
  <c r="C197" i="36"/>
  <c r="E198" i="36"/>
  <c r="E273" i="36" s="1"/>
  <c r="E298" i="36" s="1"/>
  <c r="E348" i="36" s="1"/>
  <c r="F202" i="36"/>
  <c r="F277" i="36" s="1"/>
  <c r="G204" i="36"/>
  <c r="G279" i="36" s="1"/>
  <c r="E209" i="36"/>
  <c r="E284" i="36" s="1"/>
  <c r="C205" i="36"/>
  <c r="D208" i="36"/>
  <c r="D283" i="36" s="1"/>
  <c r="D308" i="36" s="1"/>
  <c r="D358" i="36" s="1"/>
  <c r="E206" i="36"/>
  <c r="E281" i="36" s="1"/>
  <c r="E306" i="36" s="1"/>
  <c r="E356" i="36" s="1"/>
  <c r="F194" i="36"/>
  <c r="F269" i="36" s="1"/>
  <c r="C209" i="36"/>
  <c r="C206" i="36"/>
  <c r="F195" i="36"/>
  <c r="F270" i="36" s="1"/>
  <c r="F212" i="36"/>
  <c r="F287" i="36" s="1"/>
  <c r="G211" i="36"/>
  <c r="G286" i="36" s="1"/>
  <c r="E200" i="36"/>
  <c r="E275" i="36" s="1"/>
  <c r="C202" i="36"/>
  <c r="D202" i="36"/>
  <c r="D277" i="36" s="1"/>
  <c r="E202" i="36"/>
  <c r="E277" i="36" s="1"/>
  <c r="F199" i="36"/>
  <c r="F274" i="36" s="1"/>
  <c r="G208" i="36"/>
  <c r="G283" i="36" s="1"/>
  <c r="C200" i="36"/>
  <c r="C198" i="36"/>
  <c r="D194" i="36"/>
  <c r="D269" i="36" s="1"/>
  <c r="D294" i="36" s="1"/>
  <c r="D344" i="36" s="1"/>
  <c r="E208" i="36"/>
  <c r="E283" i="36" s="1"/>
  <c r="E308" i="36" s="1"/>
  <c r="E358" i="36" s="1"/>
  <c r="G193" i="36"/>
  <c r="G212" i="36"/>
  <c r="G287" i="36" s="1"/>
  <c r="G205" i="36"/>
  <c r="G280" i="36" s="1"/>
  <c r="D200" i="36"/>
  <c r="D275" i="36" s="1"/>
  <c r="C211" i="36"/>
  <c r="F193" i="36"/>
  <c r="C212" i="36"/>
  <c r="G198" i="36"/>
  <c r="G273" i="36" s="1"/>
  <c r="G197" i="36"/>
  <c r="G272" i="36" s="1"/>
  <c r="D193" i="36"/>
  <c r="G202" i="36"/>
  <c r="G277" i="36" s="1"/>
  <c r="D197" i="36"/>
  <c r="D272" i="36" s="1"/>
  <c r="D297" i="36" s="1"/>
  <c r="D347" i="36" s="1"/>
  <c r="E203" i="36"/>
  <c r="E278" i="36" s="1"/>
  <c r="F211" i="36"/>
  <c r="F286" i="36" s="1"/>
  <c r="D206" i="36"/>
  <c r="D281" i="36" s="1"/>
  <c r="D306" i="36" s="1"/>
  <c r="D356" i="36" s="1"/>
  <c r="E194" i="36"/>
  <c r="E269" i="36" s="1"/>
  <c r="E294" i="36" s="1"/>
  <c r="E344" i="36" s="1"/>
  <c r="G206" i="36"/>
  <c r="G281" i="36" s="1"/>
  <c r="G306" i="36" s="1"/>
  <c r="G356" i="36" s="1"/>
  <c r="F203" i="36"/>
  <c r="F278" i="36" s="1"/>
  <c r="D211" i="36"/>
  <c r="D286" i="36" s="1"/>
  <c r="D311" i="36" s="1"/>
  <c r="D361" i="36" s="1"/>
  <c r="G207" i="36"/>
  <c r="G282" i="36" s="1"/>
  <c r="G210" i="36"/>
  <c r="G285" i="36" s="1"/>
  <c r="H186" i="36"/>
  <c r="H171" i="35"/>
  <c r="C188" i="35"/>
  <c r="C179" i="34"/>
  <c r="D179" i="34"/>
  <c r="D128" i="44" s="1"/>
  <c r="G179" i="34"/>
  <c r="F179" i="34"/>
  <c r="E179" i="34"/>
  <c r="E128" i="44" s="1"/>
  <c r="C171" i="34"/>
  <c r="F171" i="34"/>
  <c r="D171" i="34"/>
  <c r="E171" i="34"/>
  <c r="G171" i="34"/>
  <c r="G188" i="34" s="1"/>
  <c r="F194" i="35"/>
  <c r="F269" i="35" s="1"/>
  <c r="F294" i="35" s="1"/>
  <c r="F344" i="35" s="1"/>
  <c r="F205" i="35"/>
  <c r="F280" i="35" s="1"/>
  <c r="E205" i="35"/>
  <c r="E280" i="35" s="1"/>
  <c r="G193" i="35"/>
  <c r="D206" i="35"/>
  <c r="D281" i="35" s="1"/>
  <c r="D306" i="35" s="1"/>
  <c r="D356" i="35" s="1"/>
  <c r="E209" i="35"/>
  <c r="E284" i="35" s="1"/>
  <c r="F211" i="35"/>
  <c r="F286" i="35" s="1"/>
  <c r="F311" i="35" s="1"/>
  <c r="F361" i="35" s="1"/>
  <c r="C210" i="35"/>
  <c r="C198" i="35"/>
  <c r="D201" i="35"/>
  <c r="D276" i="35" s="1"/>
  <c r="D301" i="35" s="1"/>
  <c r="D351" i="35" s="1"/>
  <c r="G210" i="35"/>
  <c r="G285" i="35" s="1"/>
  <c r="C195" i="35"/>
  <c r="E211" i="35"/>
  <c r="E286" i="35" s="1"/>
  <c r="E311" i="35" s="1"/>
  <c r="E361" i="35" s="1"/>
  <c r="F210" i="35"/>
  <c r="F285" i="35" s="1"/>
  <c r="G195" i="35"/>
  <c r="G270" i="35" s="1"/>
  <c r="E200" i="35"/>
  <c r="E275" i="35" s="1"/>
  <c r="F199" i="35"/>
  <c r="F274" i="35" s="1"/>
  <c r="F299" i="35" s="1"/>
  <c r="F349" i="35" s="1"/>
  <c r="G200" i="35"/>
  <c r="G275" i="35" s="1"/>
  <c r="G300" i="35" s="1"/>
  <c r="G350" i="35" s="1"/>
  <c r="C201" i="35"/>
  <c r="E193" i="35"/>
  <c r="C196" i="35"/>
  <c r="C204" i="35"/>
  <c r="E206" i="35"/>
  <c r="E281" i="35" s="1"/>
  <c r="E306" i="35" s="1"/>
  <c r="E356" i="35" s="1"/>
  <c r="C209" i="35"/>
  <c r="D211" i="35"/>
  <c r="D286" i="35" s="1"/>
  <c r="D311" i="35" s="1"/>
  <c r="D361" i="35" s="1"/>
  <c r="F202" i="35"/>
  <c r="F277" i="35" s="1"/>
  <c r="F302" i="35" s="1"/>
  <c r="F352" i="35" s="1"/>
  <c r="D212" i="35"/>
  <c r="D287" i="35" s="1"/>
  <c r="D208" i="35"/>
  <c r="D283" i="35" s="1"/>
  <c r="D308" i="35" s="1"/>
  <c r="D358" i="35" s="1"/>
  <c r="D198" i="35"/>
  <c r="D273" i="35" s="1"/>
  <c r="D298" i="35" s="1"/>
  <c r="D348" i="35" s="1"/>
  <c r="E195" i="35"/>
  <c r="E270" i="35" s="1"/>
  <c r="E295" i="35" s="1"/>
  <c r="E345" i="35" s="1"/>
  <c r="C208" i="35"/>
  <c r="F206" i="35"/>
  <c r="F281" i="35" s="1"/>
  <c r="F306" i="35" s="1"/>
  <c r="F356" i="35" s="1"/>
  <c r="D203" i="35"/>
  <c r="D278" i="35" s="1"/>
  <c r="E201" i="35"/>
  <c r="E276" i="35" s="1"/>
  <c r="E301" i="35" s="1"/>
  <c r="E351" i="35" s="1"/>
  <c r="F203" i="35"/>
  <c r="F278" i="35" s="1"/>
  <c r="C207" i="35"/>
  <c r="D197" i="35"/>
  <c r="D272" i="35" s="1"/>
  <c r="D297" i="35" s="1"/>
  <c r="D347" i="35" s="1"/>
  <c r="F204" i="35"/>
  <c r="F279" i="35" s="1"/>
  <c r="C200" i="35"/>
  <c r="G197" i="35"/>
  <c r="G272" i="35" s="1"/>
  <c r="E196" i="35"/>
  <c r="E271" i="35" s="1"/>
  <c r="E296" i="35" s="1"/>
  <c r="E346" i="35" s="1"/>
  <c r="D199" i="35"/>
  <c r="D274" i="35" s="1"/>
  <c r="D299" i="35" s="1"/>
  <c r="D349" i="35" s="1"/>
  <c r="E203" i="35"/>
  <c r="E278" i="35" s="1"/>
  <c r="D200" i="35"/>
  <c r="D275" i="35" s="1"/>
  <c r="E210" i="35"/>
  <c r="E285" i="35" s="1"/>
  <c r="G203" i="35"/>
  <c r="G278" i="35" s="1"/>
  <c r="G303" i="35" s="1"/>
  <c r="G353" i="35" s="1"/>
  <c r="G206" i="35"/>
  <c r="G281" i="35" s="1"/>
  <c r="D209" i="35"/>
  <c r="D284" i="35" s="1"/>
  <c r="C203" i="35"/>
  <c r="F212" i="35"/>
  <c r="F287" i="35" s="1"/>
  <c r="E208" i="35"/>
  <c r="E283" i="35" s="1"/>
  <c r="E308" i="35" s="1"/>
  <c r="E358" i="35" s="1"/>
  <c r="E207" i="35"/>
  <c r="E282" i="35" s="1"/>
  <c r="F196" i="35"/>
  <c r="F271" i="35" s="1"/>
  <c r="F296" i="35" s="1"/>
  <c r="F346" i="35" s="1"/>
  <c r="D205" i="35"/>
  <c r="D280" i="35" s="1"/>
  <c r="C206" i="35"/>
  <c r="F207" i="35"/>
  <c r="F282" i="35" s="1"/>
  <c r="E202" i="35"/>
  <c r="E277" i="35" s="1"/>
  <c r="E302" i="35" s="1"/>
  <c r="E352" i="35" s="1"/>
  <c r="G211" i="35"/>
  <c r="G286" i="35" s="1"/>
  <c r="C202" i="35"/>
  <c r="C197" i="35"/>
  <c r="F209" i="35"/>
  <c r="F284" i="35" s="1"/>
  <c r="D196" i="35"/>
  <c r="D271" i="35" s="1"/>
  <c r="D296" i="35" s="1"/>
  <c r="D346" i="35" s="1"/>
  <c r="F198" i="35"/>
  <c r="F273" i="35" s="1"/>
  <c r="F298" i="35" s="1"/>
  <c r="F348" i="35" s="1"/>
  <c r="G205" i="35"/>
  <c r="G280" i="35" s="1"/>
  <c r="E197" i="35"/>
  <c r="E272" i="35" s="1"/>
  <c r="E297" i="35" s="1"/>
  <c r="E347" i="35" s="1"/>
  <c r="G201" i="35"/>
  <c r="G276" i="35" s="1"/>
  <c r="E198" i="35"/>
  <c r="E273" i="35" s="1"/>
  <c r="E298" i="35" s="1"/>
  <c r="E348" i="35" s="1"/>
  <c r="C194" i="35"/>
  <c r="F200" i="35"/>
  <c r="F275" i="35" s="1"/>
  <c r="C193" i="35"/>
  <c r="E212" i="35"/>
  <c r="E287" i="35" s="1"/>
  <c r="G199" i="35"/>
  <c r="G274" i="35" s="1"/>
  <c r="G209" i="35"/>
  <c r="G284" i="35" s="1"/>
  <c r="F195" i="35"/>
  <c r="F270" i="35" s="1"/>
  <c r="F295" i="35" s="1"/>
  <c r="F345" i="35" s="1"/>
  <c r="G208" i="35"/>
  <c r="G283" i="35" s="1"/>
  <c r="D195" i="35"/>
  <c r="D270" i="35" s="1"/>
  <c r="D295" i="35" s="1"/>
  <c r="D345" i="35" s="1"/>
  <c r="G204" i="35"/>
  <c r="G279" i="35" s="1"/>
  <c r="C212" i="35"/>
  <c r="G196" i="35"/>
  <c r="G271" i="35" s="1"/>
  <c r="D194" i="35"/>
  <c r="D269" i="35" s="1"/>
  <c r="D294" i="35" s="1"/>
  <c r="D344" i="35" s="1"/>
  <c r="F197" i="35"/>
  <c r="F272" i="35" s="1"/>
  <c r="F297" i="35" s="1"/>
  <c r="F347" i="35" s="1"/>
  <c r="D193" i="35"/>
  <c r="E204" i="35"/>
  <c r="E279" i="35" s="1"/>
  <c r="G194" i="35"/>
  <c r="G269" i="35" s="1"/>
  <c r="D204" i="35"/>
  <c r="D279" i="35" s="1"/>
  <c r="D207" i="35"/>
  <c r="D282" i="35" s="1"/>
  <c r="G212" i="35"/>
  <c r="G287" i="35" s="1"/>
  <c r="C199" i="35"/>
  <c r="D202" i="35"/>
  <c r="D277" i="35" s="1"/>
  <c r="D210" i="35"/>
  <c r="D285" i="35" s="1"/>
  <c r="D310" i="35" s="1"/>
  <c r="D360" i="35" s="1"/>
  <c r="G198" i="35"/>
  <c r="G273" i="35" s="1"/>
  <c r="F193" i="35"/>
  <c r="E199" i="35"/>
  <c r="E274" i="35" s="1"/>
  <c r="E299" i="35" s="1"/>
  <c r="E349" i="35" s="1"/>
  <c r="F201" i="35"/>
  <c r="F276" i="35" s="1"/>
  <c r="C205" i="35"/>
  <c r="G207" i="35"/>
  <c r="G282" i="35" s="1"/>
  <c r="F208" i="35"/>
  <c r="F283" i="35" s="1"/>
  <c r="F308" i="35" s="1"/>
  <c r="F358" i="35" s="1"/>
  <c r="E194" i="35"/>
  <c r="E269" i="35" s="1"/>
  <c r="E294" i="35" s="1"/>
  <c r="E344" i="35" s="1"/>
  <c r="G202" i="35"/>
  <c r="G277" i="35" s="1"/>
  <c r="C211" i="35"/>
  <c r="H179" i="35"/>
  <c r="H185" i="34"/>
  <c r="E188" i="35"/>
  <c r="F134" i="44"/>
  <c r="C132" i="44"/>
  <c r="H173" i="36"/>
  <c r="C188" i="36"/>
  <c r="H180" i="34"/>
  <c r="D121" i="44"/>
  <c r="H176" i="35"/>
  <c r="H175" i="34"/>
  <c r="D188" i="35"/>
  <c r="C184" i="33"/>
  <c r="C188" i="33" s="1"/>
  <c r="E184" i="33"/>
  <c r="E188" i="33" s="1"/>
  <c r="F184" i="33"/>
  <c r="G184" i="33"/>
  <c r="D184" i="33"/>
  <c r="D118" i="44"/>
  <c r="C123" i="44"/>
  <c r="G129" i="44"/>
  <c r="F128" i="44"/>
  <c r="H180" i="33"/>
  <c r="C206" i="33"/>
  <c r="D194" i="33"/>
  <c r="D269" i="33" s="1"/>
  <c r="D294" i="33" s="1"/>
  <c r="D344" i="33" s="1"/>
  <c r="D197" i="33"/>
  <c r="D272" i="33" s="1"/>
  <c r="D297" i="33" s="1"/>
  <c r="D347" i="33" s="1"/>
  <c r="D207" i="33"/>
  <c r="D282" i="33" s="1"/>
  <c r="C193" i="33"/>
  <c r="C210" i="33"/>
  <c r="C207" i="33"/>
  <c r="D196" i="33"/>
  <c r="D271" i="33" s="1"/>
  <c r="D296" i="33" s="1"/>
  <c r="D346" i="33" s="1"/>
  <c r="E197" i="33"/>
  <c r="E272" i="33" s="1"/>
  <c r="E297" i="33" s="1"/>
  <c r="E347" i="33" s="1"/>
  <c r="D206" i="33"/>
  <c r="D281" i="33" s="1"/>
  <c r="D306" i="33" s="1"/>
  <c r="D356" i="33" s="1"/>
  <c r="E206" i="33"/>
  <c r="E281" i="33" s="1"/>
  <c r="E306" i="33" s="1"/>
  <c r="E356" i="33" s="1"/>
  <c r="F199" i="33"/>
  <c r="F274" i="33" s="1"/>
  <c r="G207" i="33"/>
  <c r="G282" i="33" s="1"/>
  <c r="G212" i="33"/>
  <c r="G287" i="33" s="1"/>
  <c r="G211" i="33"/>
  <c r="G286" i="33" s="1"/>
  <c r="C200" i="33"/>
  <c r="C208" i="33"/>
  <c r="E195" i="33"/>
  <c r="E270" i="33" s="1"/>
  <c r="E295" i="33" s="1"/>
  <c r="E345" i="33" s="1"/>
  <c r="F194" i="33"/>
  <c r="F269" i="33" s="1"/>
  <c r="F294" i="33" s="1"/>
  <c r="F344" i="33" s="1"/>
  <c r="E208" i="33"/>
  <c r="E283" i="33" s="1"/>
  <c r="E308" i="33" s="1"/>
  <c r="E358" i="33" s="1"/>
  <c r="E204" i="33"/>
  <c r="E279" i="33" s="1"/>
  <c r="D203" i="33"/>
  <c r="D278" i="33" s="1"/>
  <c r="D200" i="33"/>
  <c r="D275" i="33" s="1"/>
  <c r="C196" i="33"/>
  <c r="D204" i="33"/>
  <c r="D279" i="33" s="1"/>
  <c r="G200" i="33"/>
  <c r="G275" i="33" s="1"/>
  <c r="F206" i="33"/>
  <c r="F281" i="33" s="1"/>
  <c r="G206" i="33"/>
  <c r="G281" i="33" s="1"/>
  <c r="G197" i="33"/>
  <c r="G272" i="33" s="1"/>
  <c r="C194" i="33"/>
  <c r="E199" i="33"/>
  <c r="E274" i="33" s="1"/>
  <c r="E299" i="33" s="1"/>
  <c r="E349" i="33" s="1"/>
  <c r="E202" i="33"/>
  <c r="E277" i="33" s="1"/>
  <c r="E302" i="33" s="1"/>
  <c r="E352" i="33" s="1"/>
  <c r="E209" i="33"/>
  <c r="G202" i="33"/>
  <c r="G277" i="33" s="1"/>
  <c r="G210" i="33"/>
  <c r="G285" i="33" s="1"/>
  <c r="C201" i="33"/>
  <c r="C212" i="33"/>
  <c r="D199" i="33"/>
  <c r="D274" i="33" s="1"/>
  <c r="D299" i="33" s="1"/>
  <c r="D349" i="33" s="1"/>
  <c r="D201" i="33"/>
  <c r="D276" i="33" s="1"/>
  <c r="D301" i="33" s="1"/>
  <c r="D351" i="33" s="1"/>
  <c r="G196" i="33"/>
  <c r="G271" i="33" s="1"/>
  <c r="G195" i="33"/>
  <c r="G270" i="33" s="1"/>
  <c r="D195" i="33"/>
  <c r="D270" i="33" s="1"/>
  <c r="D295" i="33" s="1"/>
  <c r="D345" i="33" s="1"/>
  <c r="E194" i="33"/>
  <c r="E269" i="33" s="1"/>
  <c r="E294" i="33" s="1"/>
  <c r="E344" i="33" s="1"/>
  <c r="G209" i="33"/>
  <c r="F205" i="33"/>
  <c r="F280" i="33" s="1"/>
  <c r="C203" i="33"/>
  <c r="C211" i="33"/>
  <c r="D208" i="33"/>
  <c r="D283" i="33" s="1"/>
  <c r="D308" i="33" s="1"/>
  <c r="D358" i="33" s="1"/>
  <c r="F207" i="33"/>
  <c r="F282" i="33" s="1"/>
  <c r="F208" i="33"/>
  <c r="F283" i="33" s="1"/>
  <c r="G198" i="33"/>
  <c r="G273" i="33" s="1"/>
  <c r="C204" i="33"/>
  <c r="D212" i="33"/>
  <c r="D287" i="33" s="1"/>
  <c r="D312" i="33" s="1"/>
  <c r="D362" i="33" s="1"/>
  <c r="E201" i="33"/>
  <c r="E276" i="33" s="1"/>
  <c r="E301" i="33" s="1"/>
  <c r="E351" i="33" s="1"/>
  <c r="F196" i="33"/>
  <c r="F271" i="33" s="1"/>
  <c r="F296" i="33" s="1"/>
  <c r="F346" i="33" s="1"/>
  <c r="C205" i="33"/>
  <c r="D198" i="33"/>
  <c r="D273" i="33" s="1"/>
  <c r="D298" i="33" s="1"/>
  <c r="D348" i="33" s="1"/>
  <c r="E211" i="33"/>
  <c r="E286" i="33" s="1"/>
  <c r="E311" i="33" s="1"/>
  <c r="E361" i="33" s="1"/>
  <c r="G203" i="33"/>
  <c r="G278" i="33" s="1"/>
  <c r="G204" i="33"/>
  <c r="G279" i="33" s="1"/>
  <c r="C202" i="33"/>
  <c r="F195" i="33"/>
  <c r="F270" i="33" s="1"/>
  <c r="F200" i="33"/>
  <c r="F275" i="33" s="1"/>
  <c r="F209" i="33"/>
  <c r="E207" i="33"/>
  <c r="E282" i="33" s="1"/>
  <c r="F204" i="33"/>
  <c r="F279" i="33" s="1"/>
  <c r="E200" i="33"/>
  <c r="E275" i="33" s="1"/>
  <c r="C209" i="33"/>
  <c r="D193" i="33"/>
  <c r="D205" i="33"/>
  <c r="D280" i="33" s="1"/>
  <c r="F201" i="33"/>
  <c r="F276" i="33" s="1"/>
  <c r="F301" i="33" s="1"/>
  <c r="F351" i="33" s="1"/>
  <c r="F202" i="33"/>
  <c r="F277" i="33" s="1"/>
  <c r="G194" i="33"/>
  <c r="G269" i="33" s="1"/>
  <c r="E210" i="33"/>
  <c r="E285" i="33" s="1"/>
  <c r="D210" i="33"/>
  <c r="D285" i="33" s="1"/>
  <c r="D310" i="33" s="1"/>
  <c r="D360" i="33" s="1"/>
  <c r="F198" i="33"/>
  <c r="F273" i="33" s="1"/>
  <c r="E203" i="33"/>
  <c r="E278" i="33" s="1"/>
  <c r="F203" i="33"/>
  <c r="F278" i="33" s="1"/>
  <c r="E198" i="33"/>
  <c r="E273" i="33" s="1"/>
  <c r="E298" i="33" s="1"/>
  <c r="E348" i="33" s="1"/>
  <c r="G201" i="33"/>
  <c r="G276" i="33" s="1"/>
  <c r="E205" i="33"/>
  <c r="E280" i="33" s="1"/>
  <c r="C195" i="33"/>
  <c r="E193" i="33"/>
  <c r="D211" i="33"/>
  <c r="D286" i="33" s="1"/>
  <c r="D311" i="33" s="1"/>
  <c r="D361" i="33" s="1"/>
  <c r="E196" i="33"/>
  <c r="E271" i="33" s="1"/>
  <c r="E296" i="33" s="1"/>
  <c r="E346" i="33" s="1"/>
  <c r="F211" i="33"/>
  <c r="F286" i="33" s="1"/>
  <c r="G205" i="33"/>
  <c r="G280" i="33" s="1"/>
  <c r="C197" i="33"/>
  <c r="F193" i="33"/>
  <c r="F197" i="33"/>
  <c r="F272" i="33" s="1"/>
  <c r="F297" i="33" s="1"/>
  <c r="F347" i="33" s="1"/>
  <c r="G199" i="33"/>
  <c r="G274" i="33" s="1"/>
  <c r="C199" i="33"/>
  <c r="D202" i="33"/>
  <c r="D277" i="33" s="1"/>
  <c r="G208" i="33"/>
  <c r="G283" i="33" s="1"/>
  <c r="D209" i="33"/>
  <c r="G193" i="33"/>
  <c r="E212" i="33"/>
  <c r="E287" i="33" s="1"/>
  <c r="E312" i="33" s="1"/>
  <c r="E362" i="33" s="1"/>
  <c r="F212" i="33"/>
  <c r="F287" i="33" s="1"/>
  <c r="F210" i="33"/>
  <c r="F285" i="33" s="1"/>
  <c r="C198" i="33"/>
  <c r="H187" i="35"/>
  <c r="H169" i="33"/>
  <c r="C212" i="34"/>
  <c r="F201" i="34"/>
  <c r="F276" i="34" s="1"/>
  <c r="E202" i="34"/>
  <c r="E277" i="34" s="1"/>
  <c r="C201" i="34"/>
  <c r="D210" i="34"/>
  <c r="D285" i="34" s="1"/>
  <c r="D310" i="34" s="1"/>
  <c r="D360" i="34" s="1"/>
  <c r="D198" i="34"/>
  <c r="D273" i="34" s="1"/>
  <c r="D298" i="34" s="1"/>
  <c r="D348" i="34" s="1"/>
  <c r="C209" i="34"/>
  <c r="C207" i="34"/>
  <c r="E207" i="34"/>
  <c r="E282" i="34" s="1"/>
  <c r="E307" i="34" s="1"/>
  <c r="E357" i="34" s="1"/>
  <c r="D211" i="34"/>
  <c r="D286" i="34" s="1"/>
  <c r="D311" i="34" s="1"/>
  <c r="D361" i="34" s="1"/>
  <c r="E205" i="34"/>
  <c r="E280" i="34" s="1"/>
  <c r="F205" i="34"/>
  <c r="F280" i="34" s="1"/>
  <c r="E212" i="34"/>
  <c r="E287" i="34" s="1"/>
  <c r="C193" i="34"/>
  <c r="F203" i="34"/>
  <c r="F278" i="34" s="1"/>
  <c r="D212" i="34"/>
  <c r="D287" i="34" s="1"/>
  <c r="G195" i="34"/>
  <c r="G270" i="34" s="1"/>
  <c r="G209" i="34"/>
  <c r="G284" i="34" s="1"/>
  <c r="F207" i="34"/>
  <c r="F282" i="34" s="1"/>
  <c r="F307" i="34" s="1"/>
  <c r="F357" i="34" s="1"/>
  <c r="D197" i="34"/>
  <c r="D272" i="34" s="1"/>
  <c r="D203" i="34"/>
  <c r="D278" i="34" s="1"/>
  <c r="G201" i="34"/>
  <c r="G276" i="34" s="1"/>
  <c r="F196" i="34"/>
  <c r="F271" i="34" s="1"/>
  <c r="F296" i="34" s="1"/>
  <c r="F346" i="34" s="1"/>
  <c r="D207" i="34"/>
  <c r="D282" i="34" s="1"/>
  <c r="D307" i="34" s="1"/>
  <c r="D357" i="34" s="1"/>
  <c r="C205" i="34"/>
  <c r="E200" i="34"/>
  <c r="E275" i="34" s="1"/>
  <c r="G200" i="34"/>
  <c r="G275" i="34" s="1"/>
  <c r="G300" i="34" s="1"/>
  <c r="G350" i="34" s="1"/>
  <c r="D206" i="34"/>
  <c r="D281" i="34" s="1"/>
  <c r="D306" i="34" s="1"/>
  <c r="D356" i="34" s="1"/>
  <c r="G208" i="34"/>
  <c r="G283" i="34" s="1"/>
  <c r="D194" i="34"/>
  <c r="D269" i="34" s="1"/>
  <c r="D294" i="34" s="1"/>
  <c r="D344" i="34" s="1"/>
  <c r="C204" i="34"/>
  <c r="G199" i="34"/>
  <c r="G274" i="34" s="1"/>
  <c r="E199" i="34"/>
  <c r="E274" i="34" s="1"/>
  <c r="E299" i="34" s="1"/>
  <c r="E349" i="34" s="1"/>
  <c r="D196" i="34"/>
  <c r="D271" i="34" s="1"/>
  <c r="D296" i="34" s="1"/>
  <c r="D346" i="34" s="1"/>
  <c r="C202" i="34"/>
  <c r="C196" i="34"/>
  <c r="C206" i="34"/>
  <c r="C208" i="34"/>
  <c r="D202" i="34"/>
  <c r="D277" i="34" s="1"/>
  <c r="D204" i="34"/>
  <c r="D279" i="34" s="1"/>
  <c r="D304" i="34" s="1"/>
  <c r="D354" i="34" s="1"/>
  <c r="D199" i="34"/>
  <c r="D274" i="34" s="1"/>
  <c r="D299" i="34" s="1"/>
  <c r="D349" i="34" s="1"/>
  <c r="F204" i="34"/>
  <c r="F279" i="34" s="1"/>
  <c r="E211" i="34"/>
  <c r="E286" i="34" s="1"/>
  <c r="E311" i="34" s="1"/>
  <c r="E361" i="34" s="1"/>
  <c r="F208" i="34"/>
  <c r="F283" i="34" s="1"/>
  <c r="E209" i="34"/>
  <c r="E284" i="34" s="1"/>
  <c r="E194" i="34"/>
  <c r="E269" i="34" s="1"/>
  <c r="E294" i="34" s="1"/>
  <c r="E344" i="34" s="1"/>
  <c r="E196" i="34"/>
  <c r="E271" i="34" s="1"/>
  <c r="E296" i="34" s="1"/>
  <c r="E346" i="34" s="1"/>
  <c r="G196" i="34"/>
  <c r="D205" i="34"/>
  <c r="D280" i="34" s="1"/>
  <c r="C198" i="34"/>
  <c r="F195" i="34"/>
  <c r="F270" i="34" s="1"/>
  <c r="F198" i="34"/>
  <c r="F273" i="34" s="1"/>
  <c r="F298" i="34" s="1"/>
  <c r="F348" i="34" s="1"/>
  <c r="E197" i="34"/>
  <c r="E272" i="34" s="1"/>
  <c r="F212" i="34"/>
  <c r="F287" i="34" s="1"/>
  <c r="C195" i="34"/>
  <c r="F193" i="34"/>
  <c r="F194" i="34"/>
  <c r="F269" i="34" s="1"/>
  <c r="F294" i="34" s="1"/>
  <c r="F344" i="34" s="1"/>
  <c r="G193" i="34"/>
  <c r="D193" i="34"/>
  <c r="C210" i="34"/>
  <c r="D200" i="34"/>
  <c r="D275" i="34" s="1"/>
  <c r="E198" i="34"/>
  <c r="E273" i="34" s="1"/>
  <c r="E298" i="34" s="1"/>
  <c r="E348" i="34" s="1"/>
  <c r="G206" i="34"/>
  <c r="G281" i="34" s="1"/>
  <c r="G198" i="34"/>
  <c r="G273" i="34" s="1"/>
  <c r="E208" i="34"/>
  <c r="E283" i="34" s="1"/>
  <c r="E308" i="34" s="1"/>
  <c r="E358" i="34" s="1"/>
  <c r="C200" i="34"/>
  <c r="G194" i="34"/>
  <c r="G269" i="34" s="1"/>
  <c r="C197" i="34"/>
  <c r="G205" i="34"/>
  <c r="G280" i="34" s="1"/>
  <c r="E206" i="34"/>
  <c r="E281" i="34" s="1"/>
  <c r="E306" i="34" s="1"/>
  <c r="E356" i="34" s="1"/>
  <c r="E193" i="34"/>
  <c r="F197" i="34"/>
  <c r="F272" i="34" s="1"/>
  <c r="G202" i="34"/>
  <c r="G277" i="34" s="1"/>
  <c r="E203" i="34"/>
  <c r="E278" i="34" s="1"/>
  <c r="C199" i="34"/>
  <c r="G204" i="34"/>
  <c r="G279" i="34" s="1"/>
  <c r="G212" i="34"/>
  <c r="G287" i="34" s="1"/>
  <c r="F211" i="34"/>
  <c r="F286" i="34" s="1"/>
  <c r="G210" i="34"/>
  <c r="G285" i="34" s="1"/>
  <c r="F206" i="34"/>
  <c r="F281" i="34" s="1"/>
  <c r="E210" i="34"/>
  <c r="E285" i="34" s="1"/>
  <c r="F202" i="34"/>
  <c r="F277" i="34" s="1"/>
  <c r="C194" i="34"/>
  <c r="F200" i="34"/>
  <c r="F275" i="34" s="1"/>
  <c r="F210" i="34"/>
  <c r="F285" i="34" s="1"/>
  <c r="F209" i="34"/>
  <c r="F284" i="34" s="1"/>
  <c r="G197" i="34"/>
  <c r="G272" i="34" s="1"/>
  <c r="D201" i="34"/>
  <c r="D276" i="34" s="1"/>
  <c r="D301" i="34" s="1"/>
  <c r="D351" i="34" s="1"/>
  <c r="D195" i="34"/>
  <c r="D270" i="34" s="1"/>
  <c r="D295" i="34" s="1"/>
  <c r="D345" i="34" s="1"/>
  <c r="G207" i="34"/>
  <c r="G282" i="34" s="1"/>
  <c r="G307" i="34" s="1"/>
  <c r="G357" i="34" s="1"/>
  <c r="C211" i="34"/>
  <c r="G211" i="34"/>
  <c r="G286" i="34" s="1"/>
  <c r="E201" i="34"/>
  <c r="E276" i="34" s="1"/>
  <c r="D208" i="34"/>
  <c r="D283" i="34" s="1"/>
  <c r="D308" i="34" s="1"/>
  <c r="D358" i="34" s="1"/>
  <c r="E195" i="34"/>
  <c r="E270" i="34" s="1"/>
  <c r="F199" i="34"/>
  <c r="F274" i="34" s="1"/>
  <c r="C203" i="34"/>
  <c r="D209" i="34"/>
  <c r="D284" i="34" s="1"/>
  <c r="E204" i="34"/>
  <c r="G203" i="34"/>
  <c r="G278" i="34" s="1"/>
  <c r="C199" i="26"/>
  <c r="D195" i="26"/>
  <c r="D270" i="26" s="1"/>
  <c r="D295" i="26" s="1"/>
  <c r="D345" i="26" s="1"/>
  <c r="E199" i="26"/>
  <c r="E274" i="26" s="1"/>
  <c r="E299" i="26" s="1"/>
  <c r="E349" i="26" s="1"/>
  <c r="G205" i="26"/>
  <c r="G280" i="26" s="1"/>
  <c r="G199" i="26"/>
  <c r="G274" i="26" s="1"/>
  <c r="G210" i="26"/>
  <c r="G285" i="26" s="1"/>
  <c r="C205" i="26"/>
  <c r="C210" i="26"/>
  <c r="D197" i="26"/>
  <c r="D272" i="26" s="1"/>
  <c r="F196" i="26"/>
  <c r="F271" i="26" s="1"/>
  <c r="F296" i="26" s="1"/>
  <c r="F346" i="26" s="1"/>
  <c r="F207" i="26"/>
  <c r="F282" i="26" s="1"/>
  <c r="G200" i="26"/>
  <c r="G275" i="26" s="1"/>
  <c r="F206" i="26"/>
  <c r="F281" i="26" s="1"/>
  <c r="G195" i="26"/>
  <c r="G270" i="26" s="1"/>
  <c r="G204" i="26"/>
  <c r="G279" i="26" s="1"/>
  <c r="C193" i="26"/>
  <c r="C198" i="26"/>
  <c r="C212" i="26"/>
  <c r="E212" i="26"/>
  <c r="E287" i="26" s="1"/>
  <c r="E312" i="26" s="1"/>
  <c r="E362" i="26" s="1"/>
  <c r="C203" i="26"/>
  <c r="F204" i="26"/>
  <c r="F279" i="26" s="1"/>
  <c r="F209" i="26"/>
  <c r="F284" i="26" s="1"/>
  <c r="C195" i="26"/>
  <c r="C197" i="26"/>
  <c r="D202" i="26"/>
  <c r="D277" i="26" s="1"/>
  <c r="D199" i="26"/>
  <c r="D274" i="26" s="1"/>
  <c r="D299" i="26" s="1"/>
  <c r="D349" i="26" s="1"/>
  <c r="E197" i="26"/>
  <c r="E272" i="26" s="1"/>
  <c r="E194" i="26"/>
  <c r="E269" i="26" s="1"/>
  <c r="E294" i="26" s="1"/>
  <c r="E344" i="26" s="1"/>
  <c r="F198" i="26"/>
  <c r="F273" i="26" s="1"/>
  <c r="F211" i="26"/>
  <c r="F286" i="26" s="1"/>
  <c r="F202" i="26"/>
  <c r="F277" i="26" s="1"/>
  <c r="F212" i="26"/>
  <c r="F287" i="26" s="1"/>
  <c r="G201" i="26"/>
  <c r="G276" i="26" s="1"/>
  <c r="G197" i="26"/>
  <c r="G272" i="26" s="1"/>
  <c r="D194" i="26"/>
  <c r="D269" i="26" s="1"/>
  <c r="D294" i="26" s="1"/>
  <c r="D344" i="26" s="1"/>
  <c r="E201" i="26"/>
  <c r="E276" i="26" s="1"/>
  <c r="E301" i="26" s="1"/>
  <c r="E351" i="26" s="1"/>
  <c r="D200" i="26"/>
  <c r="D275" i="26" s="1"/>
  <c r="D203" i="26"/>
  <c r="D278" i="26" s="1"/>
  <c r="E205" i="26"/>
  <c r="E280" i="26" s="1"/>
  <c r="C194" i="26"/>
  <c r="C206" i="26"/>
  <c r="D204" i="26"/>
  <c r="D279" i="26" s="1"/>
  <c r="D207" i="26"/>
  <c r="D282" i="26" s="1"/>
  <c r="E211" i="26"/>
  <c r="E286" i="26" s="1"/>
  <c r="E195" i="26"/>
  <c r="E270" i="26" s="1"/>
  <c r="E198" i="26"/>
  <c r="E273" i="26" s="1"/>
  <c r="E298" i="26" s="1"/>
  <c r="E348" i="26" s="1"/>
  <c r="G209" i="26"/>
  <c r="G284" i="26" s="1"/>
  <c r="F208" i="26"/>
  <c r="F283" i="26" s="1"/>
  <c r="C209" i="26"/>
  <c r="G194" i="26"/>
  <c r="G269" i="26" s="1"/>
  <c r="C196" i="26"/>
  <c r="F194" i="26"/>
  <c r="F269" i="26" s="1"/>
  <c r="E210" i="26"/>
  <c r="E285" i="26" s="1"/>
  <c r="G211" i="26"/>
  <c r="G286" i="26" s="1"/>
  <c r="G202" i="26"/>
  <c r="G277" i="26" s="1"/>
  <c r="C202" i="26"/>
  <c r="C208" i="26"/>
  <c r="D201" i="26"/>
  <c r="D276" i="26" s="1"/>
  <c r="D301" i="26" s="1"/>
  <c r="D351" i="26" s="1"/>
  <c r="D198" i="26"/>
  <c r="D273" i="26" s="1"/>
  <c r="D298" i="26" s="1"/>
  <c r="D348" i="26" s="1"/>
  <c r="D208" i="26"/>
  <c r="D283" i="26" s="1"/>
  <c r="D308" i="26" s="1"/>
  <c r="D358" i="26" s="1"/>
  <c r="E196" i="26"/>
  <c r="E271" i="26" s="1"/>
  <c r="E296" i="26" s="1"/>
  <c r="E346" i="26" s="1"/>
  <c r="D211" i="26"/>
  <c r="D286" i="26" s="1"/>
  <c r="D311" i="26" s="1"/>
  <c r="D361" i="26" s="1"/>
  <c r="E202" i="26"/>
  <c r="E277" i="26" s="1"/>
  <c r="F199" i="26"/>
  <c r="F274" i="26" s="1"/>
  <c r="E204" i="26"/>
  <c r="E279" i="26" s="1"/>
  <c r="C200" i="26"/>
  <c r="E203" i="26"/>
  <c r="E278" i="26" s="1"/>
  <c r="C204" i="26"/>
  <c r="D193" i="26"/>
  <c r="E207" i="26"/>
  <c r="E282" i="26" s="1"/>
  <c r="F193" i="26"/>
  <c r="F203" i="26"/>
  <c r="F278" i="26" s="1"/>
  <c r="D209" i="26"/>
  <c r="D284" i="26" s="1"/>
  <c r="F210" i="26"/>
  <c r="F285" i="26" s="1"/>
  <c r="C201" i="26"/>
  <c r="D206" i="26"/>
  <c r="D281" i="26" s="1"/>
  <c r="D306" i="26" s="1"/>
  <c r="D356" i="26" s="1"/>
  <c r="F205" i="26"/>
  <c r="F280" i="26" s="1"/>
  <c r="E200" i="26"/>
  <c r="E275" i="26" s="1"/>
  <c r="G208" i="26"/>
  <c r="G283" i="26" s="1"/>
  <c r="G198" i="26"/>
  <c r="G273" i="26" s="1"/>
  <c r="C211" i="26"/>
  <c r="D205" i="26"/>
  <c r="D280" i="26" s="1"/>
  <c r="D210" i="26"/>
  <c r="D285" i="26" s="1"/>
  <c r="D310" i="26" s="1"/>
  <c r="D360" i="26" s="1"/>
  <c r="D212" i="26"/>
  <c r="D287" i="26" s="1"/>
  <c r="D312" i="26" s="1"/>
  <c r="D362" i="26" s="1"/>
  <c r="E193" i="26"/>
  <c r="E206" i="26"/>
  <c r="E281" i="26" s="1"/>
  <c r="E306" i="26" s="1"/>
  <c r="E356" i="26" s="1"/>
  <c r="F201" i="26"/>
  <c r="F276" i="26" s="1"/>
  <c r="G207" i="26"/>
  <c r="G282" i="26" s="1"/>
  <c r="F197" i="26"/>
  <c r="F272" i="26" s="1"/>
  <c r="G196" i="26"/>
  <c r="G271" i="26" s="1"/>
  <c r="G212" i="26"/>
  <c r="G287" i="26" s="1"/>
  <c r="F195" i="26"/>
  <c r="F270" i="26" s="1"/>
  <c r="G203" i="26"/>
  <c r="G278" i="26" s="1"/>
  <c r="G206" i="26"/>
  <c r="G281" i="26" s="1"/>
  <c r="C207" i="26"/>
  <c r="E209" i="26"/>
  <c r="E284" i="26" s="1"/>
  <c r="D196" i="26"/>
  <c r="D271" i="26" s="1"/>
  <c r="D296" i="26" s="1"/>
  <c r="D346" i="26" s="1"/>
  <c r="F200" i="26"/>
  <c r="F275" i="26" s="1"/>
  <c r="G193" i="26"/>
  <c r="E208" i="26"/>
  <c r="E283" i="26" s="1"/>
  <c r="E308" i="26" s="1"/>
  <c r="E358" i="26" s="1"/>
  <c r="G134" i="44"/>
  <c r="M43" i="49"/>
  <c r="O26" i="49"/>
  <c r="H170" i="26"/>
  <c r="E119" i="44"/>
  <c r="E124" i="44"/>
  <c r="H173" i="26"/>
  <c r="C136" i="44"/>
  <c r="H187" i="26"/>
  <c r="H171" i="26"/>
  <c r="G118" i="44"/>
  <c r="G130" i="44"/>
  <c r="F119" i="44"/>
  <c r="F124" i="44"/>
  <c r="H185" i="26"/>
  <c r="H180" i="26"/>
  <c r="D126" i="44"/>
  <c r="G124" i="44"/>
  <c r="H183" i="26"/>
  <c r="H169" i="26"/>
  <c r="H177" i="26"/>
  <c r="H175" i="26"/>
  <c r="E134" i="44"/>
  <c r="F135" i="44"/>
  <c r="N43" i="49"/>
  <c r="G135" i="44"/>
  <c r="D129" i="44"/>
  <c r="E135" i="44"/>
  <c r="D124" i="44"/>
  <c r="C168" i="26"/>
  <c r="D168" i="26"/>
  <c r="E168" i="26"/>
  <c r="E117" i="44" s="1"/>
  <c r="F168" i="26"/>
  <c r="G168" i="26"/>
  <c r="H184" i="16"/>
  <c r="H179" i="16"/>
  <c r="H182" i="16"/>
  <c r="C131" i="44"/>
  <c r="L43" i="49"/>
  <c r="O14" i="49"/>
  <c r="H186" i="16"/>
  <c r="C135" i="44"/>
  <c r="C121" i="44"/>
  <c r="H172" i="16"/>
  <c r="C129" i="44"/>
  <c r="H180" i="16"/>
  <c r="H176" i="16"/>
  <c r="AO14" i="49"/>
  <c r="AL14" i="49"/>
  <c r="H168" i="16"/>
  <c r="H175" i="16"/>
  <c r="C124" i="44"/>
  <c r="H136" i="16"/>
  <c r="E188" i="16"/>
  <c r="AN14" i="49"/>
  <c r="C171" i="16"/>
  <c r="C188" i="16" s="1"/>
  <c r="D171" i="16"/>
  <c r="D120" i="44" s="1"/>
  <c r="F171" i="16"/>
  <c r="G171" i="16"/>
  <c r="E171" i="16"/>
  <c r="AM14" i="49"/>
  <c r="G188" i="16"/>
  <c r="AP14" i="49"/>
  <c r="E188" i="6"/>
  <c r="AN7" i="49"/>
  <c r="H173" i="6"/>
  <c r="C122" i="44"/>
  <c r="D188" i="6"/>
  <c r="AM7" i="49"/>
  <c r="C118" i="44"/>
  <c r="H169" i="6"/>
  <c r="H181" i="6"/>
  <c r="C130" i="44"/>
  <c r="C211" i="6"/>
  <c r="E212" i="6"/>
  <c r="E287" i="6" s="1"/>
  <c r="F197" i="6"/>
  <c r="F272" i="6" s="1"/>
  <c r="C209" i="6"/>
  <c r="G199" i="6"/>
  <c r="G274" i="6" s="1"/>
  <c r="C197" i="6"/>
  <c r="C207" i="6"/>
  <c r="D198" i="6"/>
  <c r="D273" i="6" s="1"/>
  <c r="D207" i="6"/>
  <c r="D282" i="6" s="1"/>
  <c r="E206" i="6"/>
  <c r="E281" i="6" s="1"/>
  <c r="F208" i="6"/>
  <c r="F283" i="6" s="1"/>
  <c r="G209" i="6"/>
  <c r="G284" i="6" s="1"/>
  <c r="C200" i="6"/>
  <c r="F204" i="6"/>
  <c r="F279" i="6" s="1"/>
  <c r="E209" i="6"/>
  <c r="E284" i="6" s="1"/>
  <c r="C198" i="6"/>
  <c r="C206" i="6"/>
  <c r="D195" i="6"/>
  <c r="D270" i="6" s="1"/>
  <c r="E196" i="6"/>
  <c r="E271" i="6" s="1"/>
  <c r="E201" i="6"/>
  <c r="E276" i="6" s="1"/>
  <c r="F194" i="6"/>
  <c r="F269" i="6" s="1"/>
  <c r="C203" i="6"/>
  <c r="G195" i="6"/>
  <c r="G270" i="6" s="1"/>
  <c r="D202" i="6"/>
  <c r="D277" i="6" s="1"/>
  <c r="D208" i="6"/>
  <c r="D283" i="6" s="1"/>
  <c r="E193" i="6"/>
  <c r="F212" i="6"/>
  <c r="F287" i="6" s="1"/>
  <c r="G198" i="6"/>
  <c r="G273" i="6" s="1"/>
  <c r="G197" i="6"/>
  <c r="G272" i="6" s="1"/>
  <c r="F210" i="6"/>
  <c r="F285" i="6" s="1"/>
  <c r="G194" i="6"/>
  <c r="G269" i="6" s="1"/>
  <c r="G204" i="6"/>
  <c r="G279" i="6" s="1"/>
  <c r="C193" i="6"/>
  <c r="C201" i="6"/>
  <c r="D206" i="6"/>
  <c r="D281" i="6" s="1"/>
  <c r="D211" i="6"/>
  <c r="D286" i="6" s="1"/>
  <c r="G206" i="6"/>
  <c r="G281" i="6" s="1"/>
  <c r="D209" i="6"/>
  <c r="D284" i="6" s="1"/>
  <c r="D203" i="6"/>
  <c r="D278" i="6" s="1"/>
  <c r="F203" i="6"/>
  <c r="F278" i="6" s="1"/>
  <c r="G205" i="6"/>
  <c r="G280" i="6" s="1"/>
  <c r="G211" i="6"/>
  <c r="G286" i="6" s="1"/>
  <c r="C208" i="6"/>
  <c r="D193" i="6"/>
  <c r="E195" i="6"/>
  <c r="E270" i="6" s="1"/>
  <c r="E211" i="6"/>
  <c r="E286" i="6" s="1"/>
  <c r="F198" i="6"/>
  <c r="F273" i="6" s="1"/>
  <c r="F206" i="6"/>
  <c r="F281" i="6" s="1"/>
  <c r="G208" i="6"/>
  <c r="G283" i="6" s="1"/>
  <c r="C196" i="6"/>
  <c r="C205" i="6"/>
  <c r="D199" i="6"/>
  <c r="D274" i="6" s="1"/>
  <c r="D204" i="6"/>
  <c r="D279" i="6" s="1"/>
  <c r="D201" i="6"/>
  <c r="D276" i="6" s="1"/>
  <c r="G207" i="6"/>
  <c r="G282" i="6" s="1"/>
  <c r="E210" i="6"/>
  <c r="E285" i="6" s="1"/>
  <c r="G201" i="6"/>
  <c r="G276" i="6" s="1"/>
  <c r="F200" i="6"/>
  <c r="F275" i="6" s="1"/>
  <c r="E203" i="6"/>
  <c r="E278" i="6" s="1"/>
  <c r="D196" i="6"/>
  <c r="D271" i="6" s="1"/>
  <c r="E202" i="6"/>
  <c r="E277" i="6" s="1"/>
  <c r="F195" i="6"/>
  <c r="F270" i="6" s="1"/>
  <c r="F207" i="6"/>
  <c r="F282" i="6" s="1"/>
  <c r="F193" i="6"/>
  <c r="F209" i="6"/>
  <c r="F284" i="6" s="1"/>
  <c r="C194" i="6"/>
  <c r="C202" i="6"/>
  <c r="D205" i="6"/>
  <c r="D280" i="6" s="1"/>
  <c r="D210" i="6"/>
  <c r="D285" i="6" s="1"/>
  <c r="E198" i="6"/>
  <c r="E273" i="6" s="1"/>
  <c r="F201" i="6"/>
  <c r="F276" i="6" s="1"/>
  <c r="F211" i="6"/>
  <c r="F286" i="6" s="1"/>
  <c r="E204" i="6"/>
  <c r="E279" i="6" s="1"/>
  <c r="G196" i="6"/>
  <c r="G271" i="6" s="1"/>
  <c r="G212" i="6"/>
  <c r="G287" i="6" s="1"/>
  <c r="E200" i="6"/>
  <c r="E275" i="6" s="1"/>
  <c r="C212" i="6"/>
  <c r="E208" i="6"/>
  <c r="E283" i="6" s="1"/>
  <c r="E207" i="6"/>
  <c r="E282" i="6" s="1"/>
  <c r="F196" i="6"/>
  <c r="F271" i="6" s="1"/>
  <c r="E205" i="6"/>
  <c r="E280" i="6" s="1"/>
  <c r="C195" i="6"/>
  <c r="C204" i="6"/>
  <c r="D194" i="6"/>
  <c r="D269" i="6" s="1"/>
  <c r="D212" i="6"/>
  <c r="D287" i="6" s="1"/>
  <c r="E197" i="6"/>
  <c r="E272" i="6" s="1"/>
  <c r="F202" i="6"/>
  <c r="F277" i="6" s="1"/>
  <c r="G203" i="6"/>
  <c r="G278" i="6" s="1"/>
  <c r="G202" i="6"/>
  <c r="G277" i="6" s="1"/>
  <c r="G210" i="6"/>
  <c r="G285" i="6" s="1"/>
  <c r="G193" i="6"/>
  <c r="D200" i="6"/>
  <c r="D275" i="6" s="1"/>
  <c r="C210" i="6"/>
  <c r="F205" i="6"/>
  <c r="F280" i="6" s="1"/>
  <c r="D197" i="6"/>
  <c r="D272" i="6" s="1"/>
  <c r="C199" i="6"/>
  <c r="E199" i="6"/>
  <c r="E274" i="6" s="1"/>
  <c r="E194" i="6"/>
  <c r="E269" i="6" s="1"/>
  <c r="F199" i="6"/>
  <c r="F274" i="6" s="1"/>
  <c r="G200" i="6"/>
  <c r="G275" i="6" s="1"/>
  <c r="H168" i="6"/>
  <c r="AL7" i="49"/>
  <c r="C188" i="6"/>
  <c r="G117" i="44"/>
  <c r="AP7" i="49"/>
  <c r="G188" i="6"/>
  <c r="H177" i="6"/>
  <c r="C126" i="44"/>
  <c r="H185" i="6"/>
  <c r="C134" i="44"/>
  <c r="F188" i="6"/>
  <c r="AO7" i="49"/>
  <c r="F117" i="44"/>
  <c r="AD35" i="49"/>
  <c r="AD33" i="49"/>
  <c r="AD19" i="49"/>
  <c r="AD34" i="49"/>
  <c r="AD11" i="49"/>
  <c r="AD28" i="49"/>
  <c r="AD23" i="49"/>
  <c r="AD43" i="49"/>
  <c r="AD38" i="49"/>
  <c r="AD16" i="49"/>
  <c r="AD36" i="49"/>
  <c r="AD32" i="49"/>
  <c r="AD26" i="49"/>
  <c r="AD24" i="49"/>
  <c r="AD41" i="49"/>
  <c r="AD18" i="49"/>
  <c r="AD7" i="49"/>
  <c r="AD21" i="49"/>
  <c r="AD10" i="49"/>
  <c r="AD22" i="49"/>
  <c r="AD20" i="49"/>
  <c r="AD9" i="49"/>
  <c r="AD39" i="49"/>
  <c r="AD37" i="49"/>
  <c r="AD13" i="49"/>
  <c r="AD30" i="49"/>
  <c r="AD42" i="49"/>
  <c r="AD31" i="49"/>
  <c r="AD17" i="49"/>
  <c r="AD15" i="49"/>
  <c r="AD8" i="49"/>
  <c r="AD27" i="49"/>
  <c r="AD40" i="49"/>
  <c r="AD25" i="49"/>
  <c r="AD14" i="49"/>
  <c r="G47" i="49"/>
  <c r="AD29" i="49"/>
  <c r="AQ27" i="49" l="1"/>
  <c r="H213" i="27"/>
  <c r="H284" i="27"/>
  <c r="H359" i="27" s="1"/>
  <c r="H188" i="27"/>
  <c r="C288" i="27"/>
  <c r="C293" i="27"/>
  <c r="H268" i="27"/>
  <c r="H279" i="27"/>
  <c r="C304" i="27"/>
  <c r="C354" i="27" s="1"/>
  <c r="C298" i="27"/>
  <c r="C348" i="27" s="1"/>
  <c r="H273" i="27"/>
  <c r="C296" i="27"/>
  <c r="C346" i="27" s="1"/>
  <c r="H271" i="27"/>
  <c r="V27" i="49"/>
  <c r="B71" i="49"/>
  <c r="B110" i="49" s="1"/>
  <c r="C312" i="27"/>
  <c r="C362" i="27" s="1"/>
  <c r="H287" i="27"/>
  <c r="C295" i="27"/>
  <c r="C345" i="27" s="1"/>
  <c r="H270" i="27"/>
  <c r="H285" i="27"/>
  <c r="C310" i="27"/>
  <c r="C360" i="27" s="1"/>
  <c r="H350" i="27"/>
  <c r="H300" i="27"/>
  <c r="I25" i="48" s="1"/>
  <c r="H274" i="27"/>
  <c r="C299" i="27"/>
  <c r="C349" i="27" s="1"/>
  <c r="C308" i="27"/>
  <c r="C358" i="27" s="1"/>
  <c r="H283" i="27"/>
  <c r="H351" i="27"/>
  <c r="H301" i="27"/>
  <c r="J25" i="48" s="1"/>
  <c r="H286" i="27"/>
  <c r="C311" i="27"/>
  <c r="C361" i="27" s="1"/>
  <c r="G288" i="27"/>
  <c r="G313" i="27" s="1"/>
  <c r="G363" i="27" s="1"/>
  <c r="H269" i="27"/>
  <c r="C294" i="27"/>
  <c r="C344" i="27" s="1"/>
  <c r="E71" i="49"/>
  <c r="E110" i="49" s="1"/>
  <c r="F71" i="49"/>
  <c r="F293" i="27"/>
  <c r="F343" i="27" s="1"/>
  <c r="F288" i="27"/>
  <c r="F313" i="27" s="1"/>
  <c r="F363" i="27" s="1"/>
  <c r="D288" i="27"/>
  <c r="D313" i="27" s="1"/>
  <c r="D363" i="27" s="1"/>
  <c r="D293" i="27"/>
  <c r="D343" i="27" s="1"/>
  <c r="E288" i="27"/>
  <c r="E313" i="27" s="1"/>
  <c r="E363" i="27" s="1"/>
  <c r="E293" i="27"/>
  <c r="E343" i="27" s="1"/>
  <c r="C306" i="27"/>
  <c r="C356" i="27" s="1"/>
  <c r="H281" i="27"/>
  <c r="C71" i="49"/>
  <c r="C110" i="49" s="1"/>
  <c r="D71" i="49"/>
  <c r="D110" i="49" s="1"/>
  <c r="H357" i="27"/>
  <c r="H307" i="27"/>
  <c r="P25" i="48" s="1"/>
  <c r="F284" i="33"/>
  <c r="C285" i="9"/>
  <c r="H285" i="9" s="1"/>
  <c r="H210" i="9"/>
  <c r="C277" i="9"/>
  <c r="H277" i="9" s="1"/>
  <c r="H202" i="9"/>
  <c r="C283" i="9"/>
  <c r="H208" i="9"/>
  <c r="C279" i="9"/>
  <c r="H279" i="9" s="1"/>
  <c r="H204" i="9"/>
  <c r="H199" i="9"/>
  <c r="C274" i="9"/>
  <c r="H201" i="9"/>
  <c r="C276" i="9"/>
  <c r="H200" i="9"/>
  <c r="C275" i="9"/>
  <c r="H275" i="9" s="1"/>
  <c r="H207" i="9"/>
  <c r="C282" i="9"/>
  <c r="C284" i="9"/>
  <c r="H284" i="9" s="1"/>
  <c r="H209" i="9"/>
  <c r="C270" i="9"/>
  <c r="H195" i="9"/>
  <c r="C278" i="9"/>
  <c r="H278" i="9" s="1"/>
  <c r="H203" i="9"/>
  <c r="H197" i="9"/>
  <c r="C272" i="9"/>
  <c r="H272" i="9" s="1"/>
  <c r="T8" i="49"/>
  <c r="E52" i="49" s="1"/>
  <c r="E91" i="49" s="1"/>
  <c r="F268" i="9"/>
  <c r="F213" i="9"/>
  <c r="AQ8" i="49"/>
  <c r="C286" i="9"/>
  <c r="H211" i="9"/>
  <c r="E268" i="9"/>
  <c r="S8" i="49"/>
  <c r="D52" i="49" s="1"/>
  <c r="D91" i="49" s="1"/>
  <c r="E213" i="9"/>
  <c r="H196" i="9"/>
  <c r="C271" i="9"/>
  <c r="C280" i="9"/>
  <c r="H280" i="9" s="1"/>
  <c r="H205" i="9"/>
  <c r="H212" i="9"/>
  <c r="C287" i="9"/>
  <c r="C273" i="9"/>
  <c r="H198" i="9"/>
  <c r="R8" i="49"/>
  <c r="C52" i="49" s="1"/>
  <c r="C91" i="49" s="1"/>
  <c r="D268" i="9"/>
  <c r="D213" i="9"/>
  <c r="U8" i="49"/>
  <c r="F52" i="49" s="1"/>
  <c r="G268" i="9"/>
  <c r="G288" i="9" s="1"/>
  <c r="G313" i="9" s="1"/>
  <c r="G363" i="9" s="1"/>
  <c r="G213" i="9"/>
  <c r="C281" i="9"/>
  <c r="H206" i="9"/>
  <c r="H194" i="9"/>
  <c r="C269" i="9"/>
  <c r="C213" i="9"/>
  <c r="Q8" i="49"/>
  <c r="H193" i="9"/>
  <c r="C268" i="9"/>
  <c r="H205" i="41"/>
  <c r="C283" i="41"/>
  <c r="H283" i="41" s="1"/>
  <c r="C281" i="41"/>
  <c r="D272" i="41"/>
  <c r="D297" i="41" s="1"/>
  <c r="D347" i="41" s="1"/>
  <c r="S42" i="49"/>
  <c r="V42" i="49" s="1"/>
  <c r="H200" i="41"/>
  <c r="E268" i="41"/>
  <c r="E288" i="41" s="1"/>
  <c r="E313" i="41" s="1"/>
  <c r="E363" i="41" s="1"/>
  <c r="H210" i="41"/>
  <c r="F121" i="44"/>
  <c r="G272" i="40"/>
  <c r="H188" i="17"/>
  <c r="H282" i="41"/>
  <c r="H202" i="41"/>
  <c r="H204" i="41"/>
  <c r="E213" i="41"/>
  <c r="H113" i="44"/>
  <c r="C155" i="44" s="1"/>
  <c r="D213" i="41"/>
  <c r="H207" i="41"/>
  <c r="H209" i="41"/>
  <c r="F276" i="41"/>
  <c r="F288" i="41" s="1"/>
  <c r="C213" i="41"/>
  <c r="F213" i="41"/>
  <c r="H203" i="41"/>
  <c r="H285" i="41"/>
  <c r="H196" i="41"/>
  <c r="G213" i="41"/>
  <c r="H275" i="41"/>
  <c r="H273" i="17"/>
  <c r="C298" i="17"/>
  <c r="C348" i="17" s="1"/>
  <c r="AQ15" i="49"/>
  <c r="H353" i="17"/>
  <c r="H303" i="17"/>
  <c r="L13" i="48" s="1"/>
  <c r="H279" i="17"/>
  <c r="C294" i="17"/>
  <c r="C344" i="17" s="1"/>
  <c r="H269" i="17"/>
  <c r="G288" i="17"/>
  <c r="G313" i="17" s="1"/>
  <c r="G363" i="17" s="1"/>
  <c r="H286" i="17"/>
  <c r="C311" i="17"/>
  <c r="C361" i="17" s="1"/>
  <c r="F59" i="49"/>
  <c r="H350" i="17"/>
  <c r="H300" i="17"/>
  <c r="I13" i="48" s="1"/>
  <c r="H272" i="17"/>
  <c r="C297" i="17"/>
  <c r="C347" i="17" s="1"/>
  <c r="H277" i="17"/>
  <c r="C302" i="17"/>
  <c r="C352" i="17" s="1"/>
  <c r="C306" i="17"/>
  <c r="C356" i="17" s="1"/>
  <c r="H281" i="17"/>
  <c r="H283" i="17"/>
  <c r="C308" i="17"/>
  <c r="C358" i="17" s="1"/>
  <c r="H310" i="17"/>
  <c r="S13" i="48" s="1"/>
  <c r="H360" i="17"/>
  <c r="E59" i="49"/>
  <c r="E98" i="49" s="1"/>
  <c r="H270" i="17"/>
  <c r="C295" i="17"/>
  <c r="C345" i="17" s="1"/>
  <c r="H213" i="17"/>
  <c r="F293" i="17"/>
  <c r="F343" i="17" s="1"/>
  <c r="F288" i="17"/>
  <c r="F313" i="17" s="1"/>
  <c r="F363" i="17" s="1"/>
  <c r="E288" i="17"/>
  <c r="E313" i="17" s="1"/>
  <c r="E363" i="17" s="1"/>
  <c r="E293" i="17"/>
  <c r="E343" i="17" s="1"/>
  <c r="H268" i="17"/>
  <c r="C288" i="17"/>
  <c r="C293" i="17"/>
  <c r="D293" i="17"/>
  <c r="D343" i="17" s="1"/>
  <c r="D288" i="17"/>
  <c r="D313" i="17" s="1"/>
  <c r="D363" i="17" s="1"/>
  <c r="H274" i="17"/>
  <c r="C299" i="17"/>
  <c r="C349" i="17" s="1"/>
  <c r="D59" i="49"/>
  <c r="D98" i="49" s="1"/>
  <c r="C296" i="17"/>
  <c r="C346" i="17" s="1"/>
  <c r="H271" i="17"/>
  <c r="B59" i="49"/>
  <c r="B98" i="49" s="1"/>
  <c r="V15" i="49"/>
  <c r="C59" i="49"/>
  <c r="C98" i="49" s="1"/>
  <c r="C278" i="40"/>
  <c r="H278" i="40" s="1"/>
  <c r="H203" i="40"/>
  <c r="E268" i="40"/>
  <c r="E213" i="40"/>
  <c r="S41" i="49"/>
  <c r="D85" i="49" s="1"/>
  <c r="D124" i="49" s="1"/>
  <c r="Q41" i="49"/>
  <c r="C213" i="40"/>
  <c r="H193" i="40"/>
  <c r="C268" i="40"/>
  <c r="D213" i="40"/>
  <c r="R41" i="49"/>
  <c r="C85" i="49" s="1"/>
  <c r="C124" i="49" s="1"/>
  <c r="D268" i="40"/>
  <c r="H206" i="40"/>
  <c r="C281" i="40"/>
  <c r="C271" i="40"/>
  <c r="H196" i="40"/>
  <c r="D272" i="40"/>
  <c r="D297" i="40" s="1"/>
  <c r="D347" i="40" s="1"/>
  <c r="C286" i="40"/>
  <c r="H211" i="40"/>
  <c r="C276" i="40"/>
  <c r="H201" i="40"/>
  <c r="C274" i="40"/>
  <c r="H199" i="40"/>
  <c r="H195" i="40"/>
  <c r="C270" i="40"/>
  <c r="C275" i="40"/>
  <c r="H275" i="40" s="1"/>
  <c r="H200" i="40"/>
  <c r="C280" i="40"/>
  <c r="H280" i="40" s="1"/>
  <c r="H205" i="40"/>
  <c r="H172" i="40"/>
  <c r="C273" i="40"/>
  <c r="H198" i="40"/>
  <c r="C283" i="40"/>
  <c r="H208" i="40"/>
  <c r="G268" i="40"/>
  <c r="U41" i="49"/>
  <c r="F85" i="49" s="1"/>
  <c r="G213" i="40"/>
  <c r="AQ41" i="49"/>
  <c r="C188" i="40"/>
  <c r="H188" i="40" s="1"/>
  <c r="H209" i="40"/>
  <c r="C284" i="40"/>
  <c r="H284" i="40" s="1"/>
  <c r="H210" i="40"/>
  <c r="C285" i="40"/>
  <c r="H285" i="40" s="1"/>
  <c r="H202" i="40"/>
  <c r="C277" i="40"/>
  <c r="H277" i="40" s="1"/>
  <c r="F213" i="40"/>
  <c r="T41" i="49"/>
  <c r="E85" i="49" s="1"/>
  <c r="E124" i="49" s="1"/>
  <c r="F268" i="40"/>
  <c r="H212" i="40"/>
  <c r="C287" i="40"/>
  <c r="H287" i="40" s="1"/>
  <c r="C282" i="40"/>
  <c r="H282" i="40" s="1"/>
  <c r="H207" i="40"/>
  <c r="H194" i="40"/>
  <c r="C269" i="40"/>
  <c r="C279" i="40"/>
  <c r="H204" i="40"/>
  <c r="F272" i="40"/>
  <c r="F297" i="40" s="1"/>
  <c r="F347" i="40" s="1"/>
  <c r="H197" i="40"/>
  <c r="C272" i="40"/>
  <c r="D293" i="11"/>
  <c r="D343" i="11" s="1"/>
  <c r="D288" i="11"/>
  <c r="D313" i="11" s="1"/>
  <c r="D363" i="11" s="1"/>
  <c r="B54" i="49"/>
  <c r="B93" i="49" s="1"/>
  <c r="V10" i="49"/>
  <c r="H281" i="11"/>
  <c r="C306" i="11"/>
  <c r="C356" i="11" s="1"/>
  <c r="H271" i="11"/>
  <c r="C296" i="11"/>
  <c r="C346" i="11" s="1"/>
  <c r="C288" i="11"/>
  <c r="H268" i="11"/>
  <c r="C293" i="11"/>
  <c r="H213" i="11"/>
  <c r="H286" i="11"/>
  <c r="C311" i="11"/>
  <c r="C361" i="11" s="1"/>
  <c r="G288" i="11"/>
  <c r="G313" i="11" s="1"/>
  <c r="G363" i="11" s="1"/>
  <c r="H273" i="11"/>
  <c r="C298" i="11"/>
  <c r="C348" i="11" s="1"/>
  <c r="H357" i="11"/>
  <c r="H307" i="11"/>
  <c r="P8" i="48" s="1"/>
  <c r="H279" i="11"/>
  <c r="H188" i="11"/>
  <c r="E293" i="11"/>
  <c r="E343" i="11" s="1"/>
  <c r="E288" i="11"/>
  <c r="E313" i="11" s="1"/>
  <c r="E363" i="11" s="1"/>
  <c r="C294" i="11"/>
  <c r="C344" i="11" s="1"/>
  <c r="H269" i="11"/>
  <c r="C308" i="11"/>
  <c r="C358" i="11" s="1"/>
  <c r="H283" i="11"/>
  <c r="F293" i="11"/>
  <c r="F343" i="11" s="1"/>
  <c r="F288" i="11"/>
  <c r="F313" i="11" s="1"/>
  <c r="F363" i="11" s="1"/>
  <c r="H285" i="11"/>
  <c r="C310" i="11"/>
  <c r="C360" i="11" s="1"/>
  <c r="H276" i="11"/>
  <c r="C301" i="11"/>
  <c r="C351" i="11" s="1"/>
  <c r="C312" i="11"/>
  <c r="C362" i="11" s="1"/>
  <c r="H287" i="11"/>
  <c r="C295" i="11"/>
  <c r="C345" i="11" s="1"/>
  <c r="H270" i="11"/>
  <c r="E279" i="34"/>
  <c r="E188" i="34"/>
  <c r="F188" i="34"/>
  <c r="G271" i="34"/>
  <c r="H179" i="34"/>
  <c r="G128" i="44"/>
  <c r="H212" i="20"/>
  <c r="C287" i="20"/>
  <c r="C285" i="20"/>
  <c r="H285" i="20" s="1"/>
  <c r="H210" i="20"/>
  <c r="C283" i="20"/>
  <c r="H208" i="20"/>
  <c r="C275" i="20"/>
  <c r="H275" i="20" s="1"/>
  <c r="H200" i="20"/>
  <c r="H199" i="20"/>
  <c r="C274" i="20"/>
  <c r="H205" i="20"/>
  <c r="C280" i="20"/>
  <c r="H280" i="20" s="1"/>
  <c r="C272" i="20"/>
  <c r="H197" i="20"/>
  <c r="H209" i="20"/>
  <c r="C284" i="20"/>
  <c r="H284" i="20" s="1"/>
  <c r="H201" i="20"/>
  <c r="C276" i="20"/>
  <c r="F213" i="20"/>
  <c r="T18" i="49"/>
  <c r="E62" i="49" s="1"/>
  <c r="E101" i="49" s="1"/>
  <c r="F268" i="20"/>
  <c r="C271" i="20"/>
  <c r="H196" i="20"/>
  <c r="R18" i="49"/>
  <c r="C62" i="49" s="1"/>
  <c r="C101" i="49" s="1"/>
  <c r="D268" i="20"/>
  <c r="D213" i="20"/>
  <c r="C278" i="20"/>
  <c r="H278" i="20" s="1"/>
  <c r="H203" i="20"/>
  <c r="G268" i="20"/>
  <c r="G288" i="20" s="1"/>
  <c r="G213" i="20"/>
  <c r="U18" i="49"/>
  <c r="F62" i="49" s="1"/>
  <c r="E213" i="20"/>
  <c r="S18" i="49"/>
  <c r="D62" i="49" s="1"/>
  <c r="D101" i="49" s="1"/>
  <c r="E268" i="20"/>
  <c r="C282" i="20"/>
  <c r="H282" i="20" s="1"/>
  <c r="H207" i="20"/>
  <c r="H204" i="20"/>
  <c r="C279" i="20"/>
  <c r="H279" i="20" s="1"/>
  <c r="H202" i="20"/>
  <c r="C277" i="20"/>
  <c r="H277" i="20" s="1"/>
  <c r="C213" i="20"/>
  <c r="Q18" i="49"/>
  <c r="H193" i="20"/>
  <c r="C268" i="20"/>
  <c r="H195" i="20"/>
  <c r="C270" i="20"/>
  <c r="H188" i="20"/>
  <c r="H198" i="20"/>
  <c r="C273" i="20"/>
  <c r="H211" i="20"/>
  <c r="C286" i="20"/>
  <c r="AQ18" i="49"/>
  <c r="C269" i="20"/>
  <c r="H194" i="20"/>
  <c r="H206" i="20"/>
  <c r="C281" i="20"/>
  <c r="C287" i="23"/>
  <c r="H212" i="23"/>
  <c r="H199" i="23"/>
  <c r="C274" i="23"/>
  <c r="H202" i="23"/>
  <c r="C277" i="23"/>
  <c r="H277" i="23" s="1"/>
  <c r="F268" i="23"/>
  <c r="F213" i="23"/>
  <c r="T23" i="49"/>
  <c r="E68" i="49" s="1"/>
  <c r="E107" i="49" s="1"/>
  <c r="H198" i="23"/>
  <c r="C273" i="23"/>
  <c r="C269" i="23"/>
  <c r="H194" i="23"/>
  <c r="D213" i="23"/>
  <c r="R23" i="49"/>
  <c r="C68" i="49" s="1"/>
  <c r="C107" i="49" s="1"/>
  <c r="D268" i="23"/>
  <c r="H193" i="23"/>
  <c r="C213" i="23"/>
  <c r="Q23" i="49"/>
  <c r="C268" i="23"/>
  <c r="H201" i="23"/>
  <c r="C276" i="23"/>
  <c r="H276" i="23" s="1"/>
  <c r="H209" i="23"/>
  <c r="C284" i="23"/>
  <c r="H284" i="23" s="1"/>
  <c r="H197" i="23"/>
  <c r="C272" i="23"/>
  <c r="H272" i="23" s="1"/>
  <c r="G213" i="23"/>
  <c r="U23" i="49"/>
  <c r="F68" i="49" s="1"/>
  <c r="G268" i="23"/>
  <c r="G288" i="23" s="1"/>
  <c r="C282" i="23"/>
  <c r="H282" i="23" s="1"/>
  <c r="H207" i="23"/>
  <c r="C283" i="23"/>
  <c r="H208" i="23"/>
  <c r="H203" i="23"/>
  <c r="C278" i="23"/>
  <c r="H278" i="23" s="1"/>
  <c r="C286" i="23"/>
  <c r="H211" i="23"/>
  <c r="S23" i="49"/>
  <c r="D68" i="49" s="1"/>
  <c r="D107" i="49" s="1"/>
  <c r="E213" i="23"/>
  <c r="E268" i="23"/>
  <c r="C280" i="23"/>
  <c r="H280" i="23" s="1"/>
  <c r="H205" i="23"/>
  <c r="C275" i="23"/>
  <c r="H275" i="23" s="1"/>
  <c r="H200" i="23"/>
  <c r="H210" i="23"/>
  <c r="C285" i="23"/>
  <c r="H285" i="23" s="1"/>
  <c r="AQ23" i="49"/>
  <c r="H196" i="23"/>
  <c r="C271" i="23"/>
  <c r="H188" i="23"/>
  <c r="C281" i="23"/>
  <c r="H206" i="23"/>
  <c r="C270" i="23"/>
  <c r="H195" i="23"/>
  <c r="H204" i="23"/>
  <c r="C279" i="23"/>
  <c r="H279" i="23" s="1"/>
  <c r="E284" i="33"/>
  <c r="G284" i="33"/>
  <c r="E133" i="44"/>
  <c r="H278" i="41"/>
  <c r="H286" i="41"/>
  <c r="C311" i="41"/>
  <c r="C361" i="41" s="1"/>
  <c r="B86" i="49"/>
  <c r="B125" i="49" s="1"/>
  <c r="H269" i="41"/>
  <c r="C294" i="41"/>
  <c r="C344" i="41" s="1"/>
  <c r="C312" i="41"/>
  <c r="C362" i="41" s="1"/>
  <c r="H287" i="41"/>
  <c r="C288" i="41"/>
  <c r="H268" i="41"/>
  <c r="C293" i="41"/>
  <c r="H360" i="41"/>
  <c r="H310" i="41"/>
  <c r="S40" i="48" s="1"/>
  <c r="C305" i="41"/>
  <c r="C355" i="41" s="1"/>
  <c r="H280" i="41"/>
  <c r="E293" i="41"/>
  <c r="E343" i="41" s="1"/>
  <c r="H271" i="41"/>
  <c r="C296" i="41"/>
  <c r="C346" i="41" s="1"/>
  <c r="F86" i="49"/>
  <c r="G288" i="41"/>
  <c r="H277" i="41"/>
  <c r="C304" i="41"/>
  <c r="C354" i="41" s="1"/>
  <c r="H279" i="41"/>
  <c r="H188" i="41"/>
  <c r="H273" i="41"/>
  <c r="C298" i="41"/>
  <c r="C348" i="41" s="1"/>
  <c r="D293" i="41"/>
  <c r="D343" i="41" s="1"/>
  <c r="AQ42" i="49"/>
  <c r="H272" i="41"/>
  <c r="C297" i="41"/>
  <c r="C347" i="41" s="1"/>
  <c r="C295" i="41"/>
  <c r="C345" i="41" s="1"/>
  <c r="H270" i="41"/>
  <c r="C299" i="41"/>
  <c r="C349" i="41" s="1"/>
  <c r="H274" i="41"/>
  <c r="C86" i="49"/>
  <c r="C125" i="49" s="1"/>
  <c r="E86" i="49"/>
  <c r="H284" i="41"/>
  <c r="H281" i="41"/>
  <c r="C306" i="41"/>
  <c r="C356" i="41" s="1"/>
  <c r="F268" i="28"/>
  <c r="T28" i="49"/>
  <c r="E72" i="49" s="1"/>
  <c r="E111" i="49" s="1"/>
  <c r="F213" i="28"/>
  <c r="H212" i="28"/>
  <c r="C287" i="28"/>
  <c r="H287" i="28" s="1"/>
  <c r="H206" i="28"/>
  <c r="C281" i="28"/>
  <c r="C282" i="28"/>
  <c r="H282" i="28" s="1"/>
  <c r="H207" i="28"/>
  <c r="D268" i="28"/>
  <c r="D213" i="28"/>
  <c r="R28" i="49"/>
  <c r="C72" i="49" s="1"/>
  <c r="C111" i="49" s="1"/>
  <c r="C272" i="28"/>
  <c r="H272" i="28" s="1"/>
  <c r="H197" i="28"/>
  <c r="H199" i="28"/>
  <c r="C274" i="28"/>
  <c r="C270" i="28"/>
  <c r="H195" i="28"/>
  <c r="C269" i="28"/>
  <c r="H194" i="28"/>
  <c r="H201" i="28"/>
  <c r="C276" i="28"/>
  <c r="C273" i="28"/>
  <c r="H198" i="28"/>
  <c r="AQ28" i="49"/>
  <c r="C284" i="28"/>
  <c r="H284" i="28" s="1"/>
  <c r="H209" i="28"/>
  <c r="C275" i="28"/>
  <c r="H275" i="28" s="1"/>
  <c r="H200" i="28"/>
  <c r="G213" i="28"/>
  <c r="G268" i="28"/>
  <c r="G288" i="28" s="1"/>
  <c r="U28" i="49"/>
  <c r="F72" i="49" s="1"/>
  <c r="H188" i="28"/>
  <c r="E213" i="28"/>
  <c r="S28" i="49"/>
  <c r="D72" i="49" s="1"/>
  <c r="D111" i="49" s="1"/>
  <c r="E268" i="28"/>
  <c r="H204" i="28"/>
  <c r="C279" i="28"/>
  <c r="H193" i="28"/>
  <c r="C213" i="28"/>
  <c r="H213" i="28" s="1"/>
  <c r="C268" i="28"/>
  <c r="Q28" i="49"/>
  <c r="H210" i="28"/>
  <c r="C285" i="28"/>
  <c r="H285" i="28" s="1"/>
  <c r="H203" i="28"/>
  <c r="C278" i="28"/>
  <c r="H278" i="28" s="1"/>
  <c r="C277" i="28"/>
  <c r="H277" i="28" s="1"/>
  <c r="H202" i="28"/>
  <c r="C280" i="28"/>
  <c r="H280" i="28" s="1"/>
  <c r="H205" i="28"/>
  <c r="H196" i="28"/>
  <c r="C271" i="28"/>
  <c r="H211" i="28"/>
  <c r="C286" i="28"/>
  <c r="H208" i="28"/>
  <c r="C283" i="28"/>
  <c r="G268" i="19"/>
  <c r="G288" i="19" s="1"/>
  <c r="G213" i="19"/>
  <c r="U17" i="49"/>
  <c r="F61" i="49" s="1"/>
  <c r="H203" i="19"/>
  <c r="C278" i="19"/>
  <c r="H278" i="19" s="1"/>
  <c r="C281" i="19"/>
  <c r="H206" i="19"/>
  <c r="C284" i="19"/>
  <c r="H284" i="19" s="1"/>
  <c r="H209" i="19"/>
  <c r="R17" i="49"/>
  <c r="C61" i="49" s="1"/>
  <c r="C100" i="49" s="1"/>
  <c r="D268" i="19"/>
  <c r="D213" i="19"/>
  <c r="E213" i="19"/>
  <c r="E268" i="19"/>
  <c r="S17" i="49"/>
  <c r="D61" i="49" s="1"/>
  <c r="D100" i="49" s="1"/>
  <c r="H188" i="19"/>
  <c r="H197" i="19"/>
  <c r="C272" i="19"/>
  <c r="AQ17" i="49"/>
  <c r="H201" i="19"/>
  <c r="C276" i="19"/>
  <c r="C285" i="19"/>
  <c r="H285" i="19" s="1"/>
  <c r="H210" i="19"/>
  <c r="H195" i="19"/>
  <c r="C270" i="19"/>
  <c r="H196" i="19"/>
  <c r="C271" i="19"/>
  <c r="C275" i="19"/>
  <c r="H275" i="19" s="1"/>
  <c r="H200" i="19"/>
  <c r="C282" i="19"/>
  <c r="H282" i="19" s="1"/>
  <c r="H207" i="19"/>
  <c r="T17" i="49"/>
  <c r="E61" i="49" s="1"/>
  <c r="E100" i="49" s="1"/>
  <c r="F213" i="19"/>
  <c r="F268" i="19"/>
  <c r="H194" i="19"/>
  <c r="C269" i="19"/>
  <c r="H202" i="19"/>
  <c r="C277" i="19"/>
  <c r="H277" i="19" s="1"/>
  <c r="H212" i="19"/>
  <c r="C287" i="19"/>
  <c r="H204" i="19"/>
  <c r="C279" i="19"/>
  <c r="C286" i="19"/>
  <c r="H211" i="19"/>
  <c r="H208" i="19"/>
  <c r="C283" i="19"/>
  <c r="H193" i="19"/>
  <c r="Q17" i="49"/>
  <c r="C268" i="19"/>
  <c r="C213" i="19"/>
  <c r="H205" i="19"/>
  <c r="C280" i="19"/>
  <c r="H280" i="19" s="1"/>
  <c r="C274" i="19"/>
  <c r="H199" i="19"/>
  <c r="C273" i="19"/>
  <c r="H198" i="19"/>
  <c r="C287" i="59"/>
  <c r="H287" i="59" s="1"/>
  <c r="H212" i="59"/>
  <c r="C286" i="59"/>
  <c r="H211" i="59"/>
  <c r="C213" i="59"/>
  <c r="H193" i="59"/>
  <c r="Q33" i="49"/>
  <c r="C268" i="59"/>
  <c r="C270" i="59"/>
  <c r="H195" i="59"/>
  <c r="H207" i="59"/>
  <c r="C282" i="59"/>
  <c r="H282" i="59" s="1"/>
  <c r="C283" i="59"/>
  <c r="H208" i="59"/>
  <c r="H202" i="59"/>
  <c r="C277" i="59"/>
  <c r="F277" i="59"/>
  <c r="C281" i="59"/>
  <c r="H206" i="59"/>
  <c r="C284" i="59"/>
  <c r="H284" i="59" s="1"/>
  <c r="H209" i="59"/>
  <c r="G268" i="59"/>
  <c r="U33" i="49"/>
  <c r="F77" i="49" s="1"/>
  <c r="G213" i="59"/>
  <c r="E277" i="59"/>
  <c r="C278" i="59"/>
  <c r="H278" i="59" s="1"/>
  <c r="H203" i="59"/>
  <c r="H177" i="59"/>
  <c r="C188" i="59"/>
  <c r="H188" i="59" s="1"/>
  <c r="C275" i="59"/>
  <c r="H275" i="59" s="1"/>
  <c r="H200" i="59"/>
  <c r="G277" i="59"/>
  <c r="C274" i="59"/>
  <c r="H199" i="59"/>
  <c r="H201" i="59"/>
  <c r="C276" i="59"/>
  <c r="H198" i="59"/>
  <c r="C273" i="59"/>
  <c r="D268" i="59"/>
  <c r="D213" i="59"/>
  <c r="R33" i="49"/>
  <c r="C77" i="49" s="1"/>
  <c r="C116" i="49" s="1"/>
  <c r="C269" i="59"/>
  <c r="H194" i="59"/>
  <c r="D277" i="59"/>
  <c r="H196" i="59"/>
  <c r="C271" i="59"/>
  <c r="H210" i="59"/>
  <c r="C285" i="59"/>
  <c r="H285" i="59" s="1"/>
  <c r="C279" i="59"/>
  <c r="H204" i="59"/>
  <c r="H205" i="59"/>
  <c r="C280" i="59"/>
  <c r="H280" i="59" s="1"/>
  <c r="E213" i="59"/>
  <c r="E268" i="59"/>
  <c r="S33" i="49"/>
  <c r="D77" i="49" s="1"/>
  <c r="D116" i="49" s="1"/>
  <c r="C272" i="59"/>
  <c r="H197" i="59"/>
  <c r="T33" i="49"/>
  <c r="E77" i="49" s="1"/>
  <c r="F268" i="59"/>
  <c r="F288" i="59" s="1"/>
  <c r="F213" i="59"/>
  <c r="H193" i="10"/>
  <c r="H276" i="10"/>
  <c r="H280" i="10"/>
  <c r="E268" i="10"/>
  <c r="G278" i="10"/>
  <c r="G288" i="10" s="1"/>
  <c r="G313" i="10" s="1"/>
  <c r="G363" i="10" s="1"/>
  <c r="G213" i="10"/>
  <c r="E213" i="10"/>
  <c r="D213" i="10"/>
  <c r="H213" i="10" s="1"/>
  <c r="H204" i="10"/>
  <c r="H194" i="10"/>
  <c r="F213" i="10"/>
  <c r="F53" i="49"/>
  <c r="AQ9" i="49"/>
  <c r="H279" i="10"/>
  <c r="D53" i="49"/>
  <c r="D92" i="49" s="1"/>
  <c r="H274" i="10"/>
  <c r="C295" i="10"/>
  <c r="C345" i="10" s="1"/>
  <c r="H270" i="10"/>
  <c r="C311" i="10"/>
  <c r="C361" i="10" s="1"/>
  <c r="H286" i="10"/>
  <c r="C293" i="10"/>
  <c r="H268" i="10"/>
  <c r="C288" i="10"/>
  <c r="H188" i="10"/>
  <c r="H271" i="10"/>
  <c r="C296" i="10"/>
  <c r="C346" i="10" s="1"/>
  <c r="C308" i="10"/>
  <c r="C358" i="10" s="1"/>
  <c r="H283" i="10"/>
  <c r="E293" i="10"/>
  <c r="E343" i="10" s="1"/>
  <c r="E288" i="10"/>
  <c r="E313" i="10" s="1"/>
  <c r="E363" i="10" s="1"/>
  <c r="H287" i="10"/>
  <c r="F288" i="10"/>
  <c r="F313" i="10" s="1"/>
  <c r="F363" i="10" s="1"/>
  <c r="F293" i="10"/>
  <c r="F343" i="10" s="1"/>
  <c r="C53" i="49"/>
  <c r="C92" i="49" s="1"/>
  <c r="E53" i="49"/>
  <c r="E92" i="49" s="1"/>
  <c r="D293" i="10"/>
  <c r="D343" i="10" s="1"/>
  <c r="D288" i="10"/>
  <c r="D313" i="10" s="1"/>
  <c r="D363" i="10" s="1"/>
  <c r="C302" i="10"/>
  <c r="C352" i="10" s="1"/>
  <c r="H277" i="10"/>
  <c r="C294" i="10"/>
  <c r="C344" i="10" s="1"/>
  <c r="H269" i="10"/>
  <c r="H273" i="10"/>
  <c r="C298" i="10"/>
  <c r="C348" i="10" s="1"/>
  <c r="H360" i="10"/>
  <c r="H310" i="10"/>
  <c r="S7" i="48" s="1"/>
  <c r="H281" i="10"/>
  <c r="C306" i="10"/>
  <c r="C356" i="10" s="1"/>
  <c r="B53" i="49"/>
  <c r="B92" i="49" s="1"/>
  <c r="V9" i="49"/>
  <c r="H278" i="10"/>
  <c r="H188" i="35"/>
  <c r="C284" i="38"/>
  <c r="H284" i="38" s="1"/>
  <c r="H209" i="38"/>
  <c r="H208" i="38"/>
  <c r="C283" i="38"/>
  <c r="H210" i="38"/>
  <c r="C285" i="38"/>
  <c r="H285" i="38" s="1"/>
  <c r="H211" i="38"/>
  <c r="C286" i="38"/>
  <c r="S39" i="49"/>
  <c r="E268" i="38"/>
  <c r="E213" i="38"/>
  <c r="D268" i="38"/>
  <c r="D213" i="38"/>
  <c r="R39" i="49"/>
  <c r="T39" i="49"/>
  <c r="F268" i="38"/>
  <c r="F213" i="38"/>
  <c r="H201" i="38"/>
  <c r="C276" i="38"/>
  <c r="C269" i="38"/>
  <c r="H194" i="38"/>
  <c r="H205" i="38"/>
  <c r="C280" i="38"/>
  <c r="H280" i="38" s="1"/>
  <c r="G188" i="38"/>
  <c r="AP39" i="49"/>
  <c r="H193" i="38"/>
  <c r="Q39" i="49"/>
  <c r="C268" i="38"/>
  <c r="C213" i="38"/>
  <c r="H213" i="38" s="1"/>
  <c r="C272" i="38"/>
  <c r="H272" i="38" s="1"/>
  <c r="H197" i="38"/>
  <c r="C282" i="38"/>
  <c r="H282" i="38" s="1"/>
  <c r="H207" i="38"/>
  <c r="F188" i="38"/>
  <c r="AO39" i="49"/>
  <c r="H199" i="38"/>
  <c r="C274" i="38"/>
  <c r="E188" i="38"/>
  <c r="AN39" i="49"/>
  <c r="C279" i="38"/>
  <c r="H279" i="38" s="1"/>
  <c r="H204" i="38"/>
  <c r="C273" i="38"/>
  <c r="H198" i="38"/>
  <c r="C287" i="38"/>
  <c r="H212" i="38"/>
  <c r="D188" i="38"/>
  <c r="AM39" i="49"/>
  <c r="H200" i="38"/>
  <c r="C275" i="38"/>
  <c r="H275" i="38" s="1"/>
  <c r="H206" i="38"/>
  <c r="C281" i="38"/>
  <c r="H203" i="38"/>
  <c r="C278" i="38"/>
  <c r="H278" i="38" s="1"/>
  <c r="H168" i="38"/>
  <c r="C188" i="38"/>
  <c r="H188" i="38" s="1"/>
  <c r="AL39" i="49"/>
  <c r="H196" i="38"/>
  <c r="C271" i="38"/>
  <c r="G268" i="38"/>
  <c r="G288" i="38" s="1"/>
  <c r="G313" i="38" s="1"/>
  <c r="G363" i="38" s="1"/>
  <c r="G213" i="38"/>
  <c r="U39" i="49"/>
  <c r="H202" i="38"/>
  <c r="C277" i="38"/>
  <c r="H195" i="38"/>
  <c r="C270" i="38"/>
  <c r="H196" i="37"/>
  <c r="C271" i="37"/>
  <c r="H199" i="37"/>
  <c r="C274" i="37"/>
  <c r="H209" i="37"/>
  <c r="C284" i="37"/>
  <c r="H284" i="37" s="1"/>
  <c r="C286" i="37"/>
  <c r="H211" i="37"/>
  <c r="H198" i="37"/>
  <c r="C273" i="37"/>
  <c r="C287" i="37"/>
  <c r="H212" i="37"/>
  <c r="H207" i="37"/>
  <c r="C282" i="37"/>
  <c r="H282" i="37" s="1"/>
  <c r="H208" i="37"/>
  <c r="C283" i="37"/>
  <c r="H195" i="37"/>
  <c r="C270" i="37"/>
  <c r="E268" i="37"/>
  <c r="S38" i="49"/>
  <c r="D82" i="49" s="1"/>
  <c r="D121" i="49" s="1"/>
  <c r="E213" i="37"/>
  <c r="C275" i="37"/>
  <c r="H275" i="37" s="1"/>
  <c r="H200" i="37"/>
  <c r="H210" i="37"/>
  <c r="C285" i="37"/>
  <c r="H285" i="37" s="1"/>
  <c r="C277" i="37"/>
  <c r="H202" i="37"/>
  <c r="F268" i="37"/>
  <c r="T38" i="49"/>
  <c r="E82" i="49" s="1"/>
  <c r="E121" i="49" s="1"/>
  <c r="F213" i="37"/>
  <c r="C281" i="37"/>
  <c r="H206" i="37"/>
  <c r="C272" i="37"/>
  <c r="H197" i="37"/>
  <c r="C278" i="37"/>
  <c r="H278" i="37" s="1"/>
  <c r="H203" i="37"/>
  <c r="C280" i="37"/>
  <c r="H280" i="37" s="1"/>
  <c r="H205" i="37"/>
  <c r="C276" i="37"/>
  <c r="H201" i="37"/>
  <c r="AQ38" i="49"/>
  <c r="H194" i="37"/>
  <c r="C269" i="37"/>
  <c r="G213" i="37"/>
  <c r="U38" i="49"/>
  <c r="F82" i="49" s="1"/>
  <c r="G268" i="37"/>
  <c r="G288" i="37" s="1"/>
  <c r="G313" i="37" s="1"/>
  <c r="G363" i="37" s="1"/>
  <c r="H188" i="37"/>
  <c r="D268" i="37"/>
  <c r="R38" i="49"/>
  <c r="C82" i="49" s="1"/>
  <c r="C121" i="49" s="1"/>
  <c r="D213" i="37"/>
  <c r="H193" i="37"/>
  <c r="C213" i="37"/>
  <c r="C268" i="37"/>
  <c r="Q38" i="49"/>
  <c r="H204" i="37"/>
  <c r="C279" i="37"/>
  <c r="H279" i="37" s="1"/>
  <c r="AQ16" i="49"/>
  <c r="R16" i="49"/>
  <c r="C60" i="49" s="1"/>
  <c r="C99" i="49" s="1"/>
  <c r="D268" i="18"/>
  <c r="D213" i="18"/>
  <c r="C284" i="18"/>
  <c r="H284" i="18" s="1"/>
  <c r="H209" i="18"/>
  <c r="H206" i="18"/>
  <c r="C281" i="18"/>
  <c r="H202" i="18"/>
  <c r="C277" i="18"/>
  <c r="C270" i="18"/>
  <c r="H195" i="18"/>
  <c r="H199" i="18"/>
  <c r="C274" i="18"/>
  <c r="H274" i="18" s="1"/>
  <c r="F213" i="18"/>
  <c r="T16" i="49"/>
  <c r="E60" i="49" s="1"/>
  <c r="E99" i="49" s="1"/>
  <c r="F268" i="18"/>
  <c r="E213" i="18"/>
  <c r="S16" i="49"/>
  <c r="D60" i="49" s="1"/>
  <c r="D99" i="49" s="1"/>
  <c r="E268" i="18"/>
  <c r="C275" i="18"/>
  <c r="H275" i="18" s="1"/>
  <c r="H200" i="18"/>
  <c r="H196" i="18"/>
  <c r="C271" i="18"/>
  <c r="H271" i="18" s="1"/>
  <c r="C279" i="18"/>
  <c r="H204" i="18"/>
  <c r="H208" i="18"/>
  <c r="C283" i="18"/>
  <c r="G268" i="18"/>
  <c r="G288" i="18" s="1"/>
  <c r="G213" i="18"/>
  <c r="U16" i="49"/>
  <c r="F60" i="49" s="1"/>
  <c r="C276" i="18"/>
  <c r="H276" i="18" s="1"/>
  <c r="H201" i="18"/>
  <c r="H188" i="18"/>
  <c r="C213" i="18"/>
  <c r="H193" i="18"/>
  <c r="Q16" i="49"/>
  <c r="C268" i="18"/>
  <c r="C287" i="18"/>
  <c r="H287" i="18" s="1"/>
  <c r="H212" i="18"/>
  <c r="C269" i="18"/>
  <c r="H194" i="18"/>
  <c r="H207" i="18"/>
  <c r="C282" i="18"/>
  <c r="H282" i="18" s="1"/>
  <c r="C286" i="18"/>
  <c r="H211" i="18"/>
  <c r="H205" i="18"/>
  <c r="C280" i="18"/>
  <c r="H280" i="18" s="1"/>
  <c r="C272" i="18"/>
  <c r="H197" i="18"/>
  <c r="C273" i="18"/>
  <c r="H198" i="18"/>
  <c r="H203" i="18"/>
  <c r="C278" i="18"/>
  <c r="H278" i="18" s="1"/>
  <c r="C285" i="18"/>
  <c r="H285" i="18" s="1"/>
  <c r="H210" i="18"/>
  <c r="AQ12" i="49"/>
  <c r="C274" i="14"/>
  <c r="H199" i="14"/>
  <c r="H206" i="14"/>
  <c r="C281" i="14"/>
  <c r="C213" i="14"/>
  <c r="H193" i="14"/>
  <c r="Q12" i="49"/>
  <c r="C268" i="14"/>
  <c r="C283" i="14"/>
  <c r="H208" i="14"/>
  <c r="C276" i="14"/>
  <c r="H201" i="14"/>
  <c r="C287" i="14"/>
  <c r="H212" i="14"/>
  <c r="G213" i="14"/>
  <c r="U12" i="49"/>
  <c r="F56" i="49" s="1"/>
  <c r="G268" i="14"/>
  <c r="G288" i="14" s="1"/>
  <c r="H202" i="14"/>
  <c r="C277" i="14"/>
  <c r="H197" i="14"/>
  <c r="C272" i="14"/>
  <c r="H272" i="14" s="1"/>
  <c r="H195" i="14"/>
  <c r="C270" i="14"/>
  <c r="C280" i="14"/>
  <c r="H280" i="14" s="1"/>
  <c r="H205" i="14"/>
  <c r="H194" i="14"/>
  <c r="C269" i="14"/>
  <c r="C127" i="44"/>
  <c r="H127" i="44" s="1"/>
  <c r="C284" i="14"/>
  <c r="H284" i="14" s="1"/>
  <c r="H209" i="14"/>
  <c r="H207" i="14"/>
  <c r="C282" i="14"/>
  <c r="H282" i="14" s="1"/>
  <c r="D268" i="14"/>
  <c r="D213" i="14"/>
  <c r="R12" i="49"/>
  <c r="C56" i="49" s="1"/>
  <c r="C95" i="49" s="1"/>
  <c r="H211" i="14"/>
  <c r="C286" i="14"/>
  <c r="C271" i="14"/>
  <c r="H196" i="14"/>
  <c r="H204" i="14"/>
  <c r="C279" i="14"/>
  <c r="H279" i="14" s="1"/>
  <c r="D188" i="14"/>
  <c r="H188" i="14" s="1"/>
  <c r="H198" i="14"/>
  <c r="C273" i="14"/>
  <c r="H200" i="14"/>
  <c r="C275" i="14"/>
  <c r="H275" i="14" s="1"/>
  <c r="C278" i="14"/>
  <c r="H278" i="14" s="1"/>
  <c r="H203" i="14"/>
  <c r="E268" i="14"/>
  <c r="E213" i="14"/>
  <c r="S12" i="49"/>
  <c r="D56" i="49" s="1"/>
  <c r="D95" i="49" s="1"/>
  <c r="F268" i="14"/>
  <c r="F288" i="14" s="1"/>
  <c r="T12" i="49"/>
  <c r="E56" i="49" s="1"/>
  <c r="F213" i="14"/>
  <c r="C285" i="14"/>
  <c r="H285" i="14" s="1"/>
  <c r="H210" i="14"/>
  <c r="C278" i="62"/>
  <c r="H278" i="62" s="1"/>
  <c r="H203" i="62"/>
  <c r="H195" i="62"/>
  <c r="C270" i="62"/>
  <c r="C279" i="62"/>
  <c r="H279" i="62" s="1"/>
  <c r="H204" i="62"/>
  <c r="S22" i="49"/>
  <c r="D67" i="49" s="1"/>
  <c r="D106" i="49" s="1"/>
  <c r="E268" i="62"/>
  <c r="E213" i="62"/>
  <c r="H188" i="62"/>
  <c r="C271" i="62"/>
  <c r="H196" i="62"/>
  <c r="C277" i="62"/>
  <c r="H277" i="62" s="1"/>
  <c r="H202" i="62"/>
  <c r="H211" i="62"/>
  <c r="C286" i="62"/>
  <c r="AK36" i="49"/>
  <c r="C275" i="62"/>
  <c r="H275" i="62" s="1"/>
  <c r="H200" i="62"/>
  <c r="H206" i="62"/>
  <c r="C281" i="62"/>
  <c r="G213" i="62"/>
  <c r="U22" i="49"/>
  <c r="F67" i="49" s="1"/>
  <c r="G268" i="62"/>
  <c r="G288" i="62" s="1"/>
  <c r="C285" i="62"/>
  <c r="H285" i="62" s="1"/>
  <c r="H210" i="62"/>
  <c r="H198" i="62"/>
  <c r="C273" i="62"/>
  <c r="H199" i="62"/>
  <c r="C274" i="62"/>
  <c r="H274" i="62" s="1"/>
  <c r="D268" i="62"/>
  <c r="R22" i="49"/>
  <c r="C67" i="49" s="1"/>
  <c r="C106" i="49" s="1"/>
  <c r="D213" i="62"/>
  <c r="C283" i="62"/>
  <c r="H208" i="62"/>
  <c r="C287" i="62"/>
  <c r="H287" i="62" s="1"/>
  <c r="H212" i="62"/>
  <c r="H205" i="62"/>
  <c r="C280" i="62"/>
  <c r="H280" i="62" s="1"/>
  <c r="H209" i="62"/>
  <c r="C284" i="62"/>
  <c r="H284" i="62" s="1"/>
  <c r="H197" i="62"/>
  <c r="C272" i="62"/>
  <c r="H272" i="62" s="1"/>
  <c r="H194" i="62"/>
  <c r="C269" i="62"/>
  <c r="AQ22" i="49"/>
  <c r="T22" i="49"/>
  <c r="E67" i="49" s="1"/>
  <c r="F268" i="62"/>
  <c r="F288" i="62" s="1"/>
  <c r="F213" i="62"/>
  <c r="H201" i="62"/>
  <c r="C276" i="62"/>
  <c r="H276" i="62" s="1"/>
  <c r="C268" i="62"/>
  <c r="C213" i="62"/>
  <c r="H213" i="62" s="1"/>
  <c r="Q22" i="49"/>
  <c r="H193" i="62"/>
  <c r="AK12" i="49"/>
  <c r="C282" i="62"/>
  <c r="H282" i="62" s="1"/>
  <c r="H207" i="62"/>
  <c r="H171" i="22"/>
  <c r="H187" i="22"/>
  <c r="C202" i="22"/>
  <c r="D199" i="22"/>
  <c r="D274" i="22" s="1"/>
  <c r="D299" i="22" s="1"/>
  <c r="D349" i="22" s="1"/>
  <c r="D202" i="22"/>
  <c r="D277" i="22" s="1"/>
  <c r="F201" i="22"/>
  <c r="F276" i="22" s="1"/>
  <c r="D203" i="22"/>
  <c r="D278" i="22" s="1"/>
  <c r="C205" i="22"/>
  <c r="D194" i="22"/>
  <c r="D269" i="22" s="1"/>
  <c r="D294" i="22" s="1"/>
  <c r="D344" i="22" s="1"/>
  <c r="D201" i="22"/>
  <c r="D276" i="22" s="1"/>
  <c r="D301" i="22" s="1"/>
  <c r="D351" i="22" s="1"/>
  <c r="E212" i="22"/>
  <c r="E287" i="22" s="1"/>
  <c r="F207" i="22"/>
  <c r="F282" i="22" s="1"/>
  <c r="F227" i="44" s="1"/>
  <c r="F251" i="44" s="1"/>
  <c r="F299" i="44" s="1"/>
  <c r="F211" i="22"/>
  <c r="F286" i="22" s="1"/>
  <c r="G194" i="22"/>
  <c r="G269" i="22" s="1"/>
  <c r="G195" i="22"/>
  <c r="G270" i="22" s="1"/>
  <c r="C194" i="22"/>
  <c r="E199" i="22"/>
  <c r="E274" i="22" s="1"/>
  <c r="E299" i="22" s="1"/>
  <c r="E349" i="22" s="1"/>
  <c r="F204" i="22"/>
  <c r="F279" i="22" s="1"/>
  <c r="C196" i="22"/>
  <c r="D197" i="22"/>
  <c r="D272" i="22" s="1"/>
  <c r="D297" i="22" s="1"/>
  <c r="D347" i="22" s="1"/>
  <c r="E193" i="22"/>
  <c r="F193" i="22"/>
  <c r="C203" i="22"/>
  <c r="C209" i="22"/>
  <c r="F205" i="22"/>
  <c r="F280" i="22" s="1"/>
  <c r="D211" i="22"/>
  <c r="D286" i="22" s="1"/>
  <c r="D311" i="22" s="1"/>
  <c r="D361" i="22" s="1"/>
  <c r="C195" i="22"/>
  <c r="D205" i="22"/>
  <c r="D280" i="22" s="1"/>
  <c r="E196" i="22"/>
  <c r="E271" i="22" s="1"/>
  <c r="E296" i="22" s="1"/>
  <c r="E346" i="22" s="1"/>
  <c r="G203" i="22"/>
  <c r="G278" i="22" s="1"/>
  <c r="E204" i="22"/>
  <c r="E279" i="22" s="1"/>
  <c r="E186" i="46" s="1"/>
  <c r="E66" i="46" s="1"/>
  <c r="G196" i="22"/>
  <c r="G271" i="22" s="1"/>
  <c r="E194" i="22"/>
  <c r="E269" i="22" s="1"/>
  <c r="E294" i="22" s="1"/>
  <c r="E344" i="22" s="1"/>
  <c r="C210" i="22"/>
  <c r="F198" i="22"/>
  <c r="F273" i="22" s="1"/>
  <c r="F298" i="22" s="1"/>
  <c r="F348" i="22" s="1"/>
  <c r="C197" i="22"/>
  <c r="D196" i="22"/>
  <c r="D271" i="22" s="1"/>
  <c r="D296" i="22" s="1"/>
  <c r="D346" i="22" s="1"/>
  <c r="E195" i="22"/>
  <c r="E270" i="22" s="1"/>
  <c r="E295" i="22" s="1"/>
  <c r="E345" i="22" s="1"/>
  <c r="G209" i="22"/>
  <c r="G284" i="22" s="1"/>
  <c r="G202" i="22"/>
  <c r="G277" i="22" s="1"/>
  <c r="C201" i="22"/>
  <c r="D206" i="22"/>
  <c r="D281" i="22" s="1"/>
  <c r="D306" i="22" s="1"/>
  <c r="D356" i="22" s="1"/>
  <c r="E206" i="22"/>
  <c r="E281" i="22" s="1"/>
  <c r="E306" i="22" s="1"/>
  <c r="E356" i="22" s="1"/>
  <c r="G193" i="22"/>
  <c r="G198" i="22"/>
  <c r="G273" i="22" s="1"/>
  <c r="F196" i="22"/>
  <c r="F271" i="22" s="1"/>
  <c r="F296" i="22" s="1"/>
  <c r="F346" i="22" s="1"/>
  <c r="D208" i="22"/>
  <c r="D283" i="22" s="1"/>
  <c r="D308" i="22" s="1"/>
  <c r="D358" i="22" s="1"/>
  <c r="C199" i="22"/>
  <c r="D210" i="22"/>
  <c r="D285" i="22" s="1"/>
  <c r="D310" i="22" s="1"/>
  <c r="D360" i="22" s="1"/>
  <c r="E211" i="22"/>
  <c r="E286" i="22" s="1"/>
  <c r="E311" i="22" s="1"/>
  <c r="E361" i="22" s="1"/>
  <c r="F202" i="22"/>
  <c r="F277" i="22" s="1"/>
  <c r="F210" i="22"/>
  <c r="F285" i="22" s="1"/>
  <c r="G204" i="22"/>
  <c r="G279" i="22" s="1"/>
  <c r="C204" i="22"/>
  <c r="D212" i="22"/>
  <c r="D287" i="22" s="1"/>
  <c r="F195" i="22"/>
  <c r="F270" i="22" s="1"/>
  <c r="F208" i="22"/>
  <c r="F283" i="22" s="1"/>
  <c r="G201" i="22"/>
  <c r="G276" i="22" s="1"/>
  <c r="E200" i="22"/>
  <c r="E275" i="22" s="1"/>
  <c r="E209" i="22"/>
  <c r="E284" i="22" s="1"/>
  <c r="C208" i="22"/>
  <c r="D207" i="22"/>
  <c r="D282" i="22" s="1"/>
  <c r="F197" i="22"/>
  <c r="F272" i="22" s="1"/>
  <c r="F297" i="22" s="1"/>
  <c r="F347" i="22" s="1"/>
  <c r="F212" i="22"/>
  <c r="F287" i="22" s="1"/>
  <c r="F200" i="22"/>
  <c r="F275" i="22" s="1"/>
  <c r="G197" i="22"/>
  <c r="G272" i="22" s="1"/>
  <c r="G179" i="46" s="1"/>
  <c r="G59" i="46" s="1"/>
  <c r="C198" i="22"/>
  <c r="C207" i="22"/>
  <c r="D204" i="22"/>
  <c r="D279" i="22" s="1"/>
  <c r="D304" i="22" s="1"/>
  <c r="D354" i="22" s="1"/>
  <c r="E202" i="22"/>
  <c r="E277" i="22" s="1"/>
  <c r="E207" i="22"/>
  <c r="E282" i="22" s="1"/>
  <c r="G199" i="22"/>
  <c r="G274" i="22" s="1"/>
  <c r="E210" i="22"/>
  <c r="E285" i="22" s="1"/>
  <c r="G206" i="22"/>
  <c r="G281" i="22" s="1"/>
  <c r="D198" i="22"/>
  <c r="D273" i="22" s="1"/>
  <c r="D298" i="22" s="1"/>
  <c r="D348" i="22" s="1"/>
  <c r="E205" i="22"/>
  <c r="E280" i="22" s="1"/>
  <c r="C211" i="22"/>
  <c r="E198" i="22"/>
  <c r="E273" i="22" s="1"/>
  <c r="E298" i="22" s="1"/>
  <c r="E348" i="22" s="1"/>
  <c r="E208" i="22"/>
  <c r="E283" i="22" s="1"/>
  <c r="E308" i="22" s="1"/>
  <c r="E358" i="22" s="1"/>
  <c r="F194" i="22"/>
  <c r="F269" i="22" s="1"/>
  <c r="G207" i="22"/>
  <c r="G282" i="22" s="1"/>
  <c r="D209" i="22"/>
  <c r="D284" i="22" s="1"/>
  <c r="G210" i="22"/>
  <c r="G285" i="22" s="1"/>
  <c r="G230" i="44" s="1"/>
  <c r="D195" i="22"/>
  <c r="D270" i="22" s="1"/>
  <c r="D295" i="22" s="1"/>
  <c r="D345" i="22" s="1"/>
  <c r="C206" i="22"/>
  <c r="G200" i="22"/>
  <c r="G275" i="22" s="1"/>
  <c r="E197" i="22"/>
  <c r="E272" i="22" s="1"/>
  <c r="E297" i="22" s="1"/>
  <c r="E347" i="22" s="1"/>
  <c r="F209" i="22"/>
  <c r="F284" i="22" s="1"/>
  <c r="F203" i="22"/>
  <c r="F278" i="22" s="1"/>
  <c r="G208" i="22"/>
  <c r="G283" i="22" s="1"/>
  <c r="D193" i="22"/>
  <c r="F199" i="22"/>
  <c r="F274" i="22" s="1"/>
  <c r="G212" i="22"/>
  <c r="G287" i="22" s="1"/>
  <c r="D200" i="22"/>
  <c r="D275" i="22" s="1"/>
  <c r="C193" i="22"/>
  <c r="C212" i="22"/>
  <c r="E201" i="22"/>
  <c r="E276" i="22" s="1"/>
  <c r="E301" i="22" s="1"/>
  <c r="E351" i="22" s="1"/>
  <c r="G211" i="22"/>
  <c r="G286" i="22" s="1"/>
  <c r="F206" i="22"/>
  <c r="F281" i="22" s="1"/>
  <c r="E203" i="22"/>
  <c r="E278" i="22" s="1"/>
  <c r="G205" i="22"/>
  <c r="G280" i="22" s="1"/>
  <c r="C200" i="22"/>
  <c r="C188" i="22"/>
  <c r="H188" i="22" s="1"/>
  <c r="AK40" i="49"/>
  <c r="AQ29" i="49"/>
  <c r="F213" i="29"/>
  <c r="T29" i="49"/>
  <c r="E73" i="49" s="1"/>
  <c r="F268" i="29"/>
  <c r="F288" i="29" s="1"/>
  <c r="H210" i="29"/>
  <c r="C285" i="29"/>
  <c r="H285" i="29" s="1"/>
  <c r="H198" i="29"/>
  <c r="C273" i="29"/>
  <c r="H199" i="29"/>
  <c r="C274" i="29"/>
  <c r="H197" i="29"/>
  <c r="C272" i="29"/>
  <c r="H272" i="29" s="1"/>
  <c r="E268" i="29"/>
  <c r="E213" i="29"/>
  <c r="S29" i="49"/>
  <c r="D73" i="49" s="1"/>
  <c r="D112" i="49" s="1"/>
  <c r="D213" i="29"/>
  <c r="R29" i="49"/>
  <c r="C73" i="49" s="1"/>
  <c r="C112" i="49" s="1"/>
  <c r="D268" i="29"/>
  <c r="C283" i="29"/>
  <c r="H208" i="29"/>
  <c r="G213" i="29"/>
  <c r="G268" i="29"/>
  <c r="G288" i="29" s="1"/>
  <c r="U29" i="49"/>
  <c r="F73" i="49" s="1"/>
  <c r="H207" i="29"/>
  <c r="C282" i="29"/>
  <c r="H282" i="29" s="1"/>
  <c r="C277" i="29"/>
  <c r="H277" i="29" s="1"/>
  <c r="H202" i="29"/>
  <c r="C286" i="29"/>
  <c r="H211" i="29"/>
  <c r="C268" i="29"/>
  <c r="H193" i="29"/>
  <c r="C213" i="29"/>
  <c r="Q29" i="49"/>
  <c r="H196" i="29"/>
  <c r="C271" i="29"/>
  <c r="H205" i="29"/>
  <c r="C280" i="29"/>
  <c r="H280" i="29" s="1"/>
  <c r="C279" i="29"/>
  <c r="H279" i="29" s="1"/>
  <c r="H204" i="29"/>
  <c r="C281" i="29"/>
  <c r="H206" i="29"/>
  <c r="H209" i="29"/>
  <c r="C284" i="29"/>
  <c r="H284" i="29" s="1"/>
  <c r="H203" i="29"/>
  <c r="C278" i="29"/>
  <c r="H278" i="29" s="1"/>
  <c r="H195" i="29"/>
  <c r="C270" i="29"/>
  <c r="H200" i="29"/>
  <c r="C275" i="29"/>
  <c r="H275" i="29" s="1"/>
  <c r="C287" i="29"/>
  <c r="H212" i="29"/>
  <c r="H201" i="29"/>
  <c r="C276" i="29"/>
  <c r="C269" i="29"/>
  <c r="H194" i="29"/>
  <c r="AK9" i="49"/>
  <c r="AK35" i="49"/>
  <c r="H136" i="44"/>
  <c r="AK20" i="49"/>
  <c r="G188" i="12"/>
  <c r="AP11" i="49"/>
  <c r="H207" i="12"/>
  <c r="C282" i="12"/>
  <c r="H282" i="12" s="1"/>
  <c r="C271" i="12"/>
  <c r="H196" i="12"/>
  <c r="C281" i="12"/>
  <c r="H206" i="12"/>
  <c r="AK25" i="49"/>
  <c r="F188" i="12"/>
  <c r="AO11" i="49"/>
  <c r="G213" i="12"/>
  <c r="U11" i="49"/>
  <c r="G268" i="12"/>
  <c r="G288" i="12" s="1"/>
  <c r="T11" i="49"/>
  <c r="F268" i="12"/>
  <c r="F213" i="12"/>
  <c r="E188" i="12"/>
  <c r="AN11" i="49"/>
  <c r="H198" i="12"/>
  <c r="C273" i="12"/>
  <c r="C280" i="12"/>
  <c r="H280" i="12" s="1"/>
  <c r="H205" i="12"/>
  <c r="C287" i="12"/>
  <c r="H212" i="12"/>
  <c r="C270" i="12"/>
  <c r="H195" i="12"/>
  <c r="AM11" i="49"/>
  <c r="D188" i="12"/>
  <c r="C277" i="12"/>
  <c r="C302" i="12" s="1"/>
  <c r="C352" i="12" s="1"/>
  <c r="H202" i="12"/>
  <c r="C284" i="12"/>
  <c r="H284" i="12" s="1"/>
  <c r="H209" i="12"/>
  <c r="R11" i="49"/>
  <c r="D268" i="12"/>
  <c r="D213" i="12"/>
  <c r="C188" i="12"/>
  <c r="AL11" i="49"/>
  <c r="H168" i="12"/>
  <c r="H279" i="12"/>
  <c r="H277" i="12"/>
  <c r="C268" i="12"/>
  <c r="Q11" i="49"/>
  <c r="C213" i="12"/>
  <c r="H193" i="12"/>
  <c r="AK11" i="49"/>
  <c r="E213" i="12"/>
  <c r="S11" i="49"/>
  <c r="E268" i="12"/>
  <c r="C285" i="12"/>
  <c r="H285" i="12" s="1"/>
  <c r="H210" i="12"/>
  <c r="C275" i="12"/>
  <c r="H275" i="12" s="1"/>
  <c r="H200" i="12"/>
  <c r="AK43" i="49"/>
  <c r="C272" i="12"/>
  <c r="H197" i="12"/>
  <c r="C283" i="12"/>
  <c r="H208" i="12"/>
  <c r="C279" i="12"/>
  <c r="H204" i="12"/>
  <c r="AK8" i="49"/>
  <c r="H122" i="44"/>
  <c r="H278" i="12"/>
  <c r="H201" i="12"/>
  <c r="C276" i="12"/>
  <c r="C278" i="12"/>
  <c r="H203" i="12"/>
  <c r="C269" i="12"/>
  <c r="H194" i="12"/>
  <c r="C286" i="12"/>
  <c r="C311" i="12" s="1"/>
  <c r="C361" i="12" s="1"/>
  <c r="H211" i="12"/>
  <c r="C274" i="12"/>
  <c r="H199" i="12"/>
  <c r="AK34" i="49"/>
  <c r="AK23" i="49"/>
  <c r="AK10" i="49"/>
  <c r="AK16" i="49"/>
  <c r="AK26" i="49"/>
  <c r="E347" i="12"/>
  <c r="D345" i="12"/>
  <c r="F346" i="12"/>
  <c r="E358" i="12"/>
  <c r="AK31" i="49"/>
  <c r="AK42" i="49"/>
  <c r="AK21" i="49"/>
  <c r="AK30" i="49"/>
  <c r="AK13" i="49"/>
  <c r="AK41" i="49"/>
  <c r="AK27" i="49"/>
  <c r="AK33" i="49"/>
  <c r="AK14" i="49"/>
  <c r="AK39" i="49"/>
  <c r="AK38" i="49"/>
  <c r="AK37" i="49"/>
  <c r="AK19" i="49"/>
  <c r="AK24" i="49"/>
  <c r="AK17" i="49"/>
  <c r="AK7" i="49"/>
  <c r="AK29" i="49"/>
  <c r="AK22" i="49"/>
  <c r="AK18" i="49"/>
  <c r="AK32" i="49"/>
  <c r="AK28" i="49"/>
  <c r="AP40" i="49"/>
  <c r="G188" i="39"/>
  <c r="C210" i="39"/>
  <c r="G200" i="39"/>
  <c r="G275" i="39" s="1"/>
  <c r="D210" i="39"/>
  <c r="D285" i="39" s="1"/>
  <c r="D310" i="39" s="1"/>
  <c r="D360" i="39" s="1"/>
  <c r="C212" i="39"/>
  <c r="G212" i="39"/>
  <c r="G287" i="39" s="1"/>
  <c r="D193" i="39"/>
  <c r="D199" i="39"/>
  <c r="D274" i="39" s="1"/>
  <c r="D299" i="39" s="1"/>
  <c r="D349" i="39" s="1"/>
  <c r="E211" i="39"/>
  <c r="E286" i="39" s="1"/>
  <c r="E311" i="39" s="1"/>
  <c r="E361" i="39" s="1"/>
  <c r="C200" i="39"/>
  <c r="F196" i="39"/>
  <c r="F271" i="39" s="1"/>
  <c r="F296" i="39" s="1"/>
  <c r="F346" i="39" s="1"/>
  <c r="G198" i="39"/>
  <c r="G273" i="39" s="1"/>
  <c r="C211" i="39"/>
  <c r="G206" i="39"/>
  <c r="G281" i="39" s="1"/>
  <c r="C198" i="39"/>
  <c r="G193" i="39"/>
  <c r="E202" i="39"/>
  <c r="E277" i="39" s="1"/>
  <c r="E302" i="39" s="1"/>
  <c r="E352" i="39" s="1"/>
  <c r="C204" i="39"/>
  <c r="G196" i="39"/>
  <c r="G271" i="39" s="1"/>
  <c r="G216" i="44" s="1"/>
  <c r="C199" i="39"/>
  <c r="F208" i="39"/>
  <c r="F283" i="39" s="1"/>
  <c r="F308" i="39" s="1"/>
  <c r="F358" i="39" s="1"/>
  <c r="E209" i="39"/>
  <c r="E284" i="39" s="1"/>
  <c r="G194" i="39"/>
  <c r="G269" i="39" s="1"/>
  <c r="D198" i="39"/>
  <c r="D273" i="39" s="1"/>
  <c r="D298" i="39" s="1"/>
  <c r="D348" i="39" s="1"/>
  <c r="F209" i="39"/>
  <c r="F284" i="39" s="1"/>
  <c r="F229" i="44" s="1"/>
  <c r="F207" i="39"/>
  <c r="F282" i="39" s="1"/>
  <c r="C201" i="39"/>
  <c r="F199" i="39"/>
  <c r="F274" i="39" s="1"/>
  <c r="F181" i="46" s="1"/>
  <c r="F61" i="46" s="1"/>
  <c r="F37" i="46" s="1"/>
  <c r="R12" i="46" s="1"/>
  <c r="G207" i="39"/>
  <c r="G282" i="39" s="1"/>
  <c r="D195" i="39"/>
  <c r="D270" i="39" s="1"/>
  <c r="D295" i="39" s="1"/>
  <c r="D345" i="39" s="1"/>
  <c r="D211" i="39"/>
  <c r="D286" i="39" s="1"/>
  <c r="D311" i="39" s="1"/>
  <c r="D361" i="39" s="1"/>
  <c r="D203" i="39"/>
  <c r="D278" i="39" s="1"/>
  <c r="G210" i="39"/>
  <c r="G285" i="39" s="1"/>
  <c r="F212" i="39"/>
  <c r="F287" i="39" s="1"/>
  <c r="F232" i="44" s="1"/>
  <c r="F256" i="44" s="1"/>
  <c r="F304" i="44" s="1"/>
  <c r="C196" i="39"/>
  <c r="G197" i="39"/>
  <c r="G272" i="39" s="1"/>
  <c r="E195" i="39"/>
  <c r="E270" i="39" s="1"/>
  <c r="E295" i="39" s="1"/>
  <c r="E345" i="39" s="1"/>
  <c r="F204" i="39"/>
  <c r="F279" i="39" s="1"/>
  <c r="D208" i="39"/>
  <c r="D283" i="39" s="1"/>
  <c r="D308" i="39" s="1"/>
  <c r="D358" i="39" s="1"/>
  <c r="G201" i="39"/>
  <c r="G276" i="39" s="1"/>
  <c r="G221" i="44" s="1"/>
  <c r="E197" i="39"/>
  <c r="E272" i="39" s="1"/>
  <c r="E297" i="39" s="1"/>
  <c r="E347" i="39" s="1"/>
  <c r="F194" i="39"/>
  <c r="F269" i="39" s="1"/>
  <c r="F294" i="39" s="1"/>
  <c r="F344" i="39" s="1"/>
  <c r="E201" i="39"/>
  <c r="E276" i="39" s="1"/>
  <c r="E221" i="44" s="1"/>
  <c r="E245" i="44" s="1"/>
  <c r="E293" i="44" s="1"/>
  <c r="F193" i="39"/>
  <c r="G211" i="39"/>
  <c r="G286" i="39" s="1"/>
  <c r="E212" i="39"/>
  <c r="E287" i="39" s="1"/>
  <c r="G195" i="39"/>
  <c r="G270" i="39" s="1"/>
  <c r="D212" i="39"/>
  <c r="D287" i="39" s="1"/>
  <c r="D312" i="39" s="1"/>
  <c r="D362" i="39" s="1"/>
  <c r="F206" i="39"/>
  <c r="F281" i="39" s="1"/>
  <c r="F226" i="44" s="1"/>
  <c r="F250" i="44" s="1"/>
  <c r="F298" i="44" s="1"/>
  <c r="F201" i="39"/>
  <c r="F276" i="39" s="1"/>
  <c r="F195" i="39"/>
  <c r="F270" i="39" s="1"/>
  <c r="F215" i="44" s="1"/>
  <c r="F239" i="44" s="1"/>
  <c r="F287" i="44" s="1"/>
  <c r="G203" i="39"/>
  <c r="G278" i="39" s="1"/>
  <c r="G185" i="46" s="1"/>
  <c r="G65" i="46" s="1"/>
  <c r="G41" i="46" s="1"/>
  <c r="S16" i="46" s="1"/>
  <c r="G202" i="39"/>
  <c r="G277" i="39" s="1"/>
  <c r="E203" i="39"/>
  <c r="E278" i="39" s="1"/>
  <c r="F202" i="39"/>
  <c r="F277" i="39" s="1"/>
  <c r="D207" i="39"/>
  <c r="D282" i="39" s="1"/>
  <c r="E196" i="39"/>
  <c r="E271" i="39" s="1"/>
  <c r="E296" i="39" s="1"/>
  <c r="E346" i="39" s="1"/>
  <c r="C194" i="39"/>
  <c r="F203" i="39"/>
  <c r="F278" i="39" s="1"/>
  <c r="D201" i="39"/>
  <c r="D276" i="39" s="1"/>
  <c r="D221" i="44" s="1"/>
  <c r="D245" i="44" s="1"/>
  <c r="D293" i="44" s="1"/>
  <c r="E210" i="39"/>
  <c r="E285" i="39" s="1"/>
  <c r="E230" i="44" s="1"/>
  <c r="E200" i="39"/>
  <c r="E275" i="39" s="1"/>
  <c r="F197" i="39"/>
  <c r="F272" i="39" s="1"/>
  <c r="F217" i="44" s="1"/>
  <c r="F241" i="44" s="1"/>
  <c r="F289" i="44" s="1"/>
  <c r="E198" i="39"/>
  <c r="E273" i="39" s="1"/>
  <c r="E298" i="39" s="1"/>
  <c r="E348" i="39" s="1"/>
  <c r="D206" i="39"/>
  <c r="D281" i="39" s="1"/>
  <c r="D306" i="39" s="1"/>
  <c r="D356" i="39" s="1"/>
  <c r="E199" i="39"/>
  <c r="E274" i="39" s="1"/>
  <c r="E299" i="39" s="1"/>
  <c r="E349" i="39" s="1"/>
  <c r="C195" i="39"/>
  <c r="G208" i="39"/>
  <c r="G283" i="39" s="1"/>
  <c r="G228" i="44" s="1"/>
  <c r="E206" i="39"/>
  <c r="E281" i="39" s="1"/>
  <c r="E306" i="39" s="1"/>
  <c r="E356" i="39" s="1"/>
  <c r="D202" i="39"/>
  <c r="D277" i="39" s="1"/>
  <c r="D184" i="46" s="1"/>
  <c r="D64" i="46" s="1"/>
  <c r="D40" i="46" s="1"/>
  <c r="P15" i="46" s="1"/>
  <c r="F211" i="39"/>
  <c r="F286" i="39" s="1"/>
  <c r="F311" i="39" s="1"/>
  <c r="F361" i="39" s="1"/>
  <c r="C208" i="39"/>
  <c r="E205" i="39"/>
  <c r="E280" i="39" s="1"/>
  <c r="E187" i="46" s="1"/>
  <c r="E67" i="46" s="1"/>
  <c r="E193" i="39"/>
  <c r="G199" i="39"/>
  <c r="G274" i="39" s="1"/>
  <c r="F210" i="39"/>
  <c r="F285" i="39" s="1"/>
  <c r="E194" i="39"/>
  <c r="E269" i="39" s="1"/>
  <c r="E294" i="39" s="1"/>
  <c r="E344" i="39" s="1"/>
  <c r="D194" i="39"/>
  <c r="D269" i="39" s="1"/>
  <c r="D294" i="39" s="1"/>
  <c r="D344" i="39" s="1"/>
  <c r="D209" i="39"/>
  <c r="D284" i="39" s="1"/>
  <c r="G209" i="39"/>
  <c r="G284" i="39" s="1"/>
  <c r="G229" i="44" s="1"/>
  <c r="G253" i="44" s="1"/>
  <c r="G301" i="44" s="1"/>
  <c r="C207" i="39"/>
  <c r="F200" i="39"/>
  <c r="F275" i="39" s="1"/>
  <c r="F182" i="46" s="1"/>
  <c r="F62" i="46" s="1"/>
  <c r="C203" i="39"/>
  <c r="G205" i="39"/>
  <c r="G280" i="39" s="1"/>
  <c r="D204" i="39"/>
  <c r="D279" i="39" s="1"/>
  <c r="D304" i="39" s="1"/>
  <c r="D354" i="39" s="1"/>
  <c r="D205" i="39"/>
  <c r="D280" i="39" s="1"/>
  <c r="C197" i="39"/>
  <c r="E207" i="39"/>
  <c r="E282" i="39" s="1"/>
  <c r="F205" i="39"/>
  <c r="F280" i="39" s="1"/>
  <c r="F198" i="39"/>
  <c r="F273" i="39" s="1"/>
  <c r="F298" i="39" s="1"/>
  <c r="F348" i="39" s="1"/>
  <c r="C206" i="39"/>
  <c r="G204" i="39"/>
  <c r="G279" i="39" s="1"/>
  <c r="G224" i="44" s="1"/>
  <c r="E204" i="39"/>
  <c r="E279" i="39" s="1"/>
  <c r="D200" i="39"/>
  <c r="D275" i="39" s="1"/>
  <c r="D220" i="44" s="1"/>
  <c r="D197" i="39"/>
  <c r="D272" i="39" s="1"/>
  <c r="D297" i="39" s="1"/>
  <c r="D347" i="39" s="1"/>
  <c r="C209" i="39"/>
  <c r="D196" i="39"/>
  <c r="D271" i="39" s="1"/>
  <c r="D296" i="39" s="1"/>
  <c r="D346" i="39" s="1"/>
  <c r="E208" i="39"/>
  <c r="E283" i="39" s="1"/>
  <c r="E308" i="39" s="1"/>
  <c r="E358" i="39" s="1"/>
  <c r="C193" i="39"/>
  <c r="C205" i="39"/>
  <c r="C202" i="39"/>
  <c r="F188" i="39"/>
  <c r="AO40" i="49"/>
  <c r="E188" i="39"/>
  <c r="AN40" i="49"/>
  <c r="D188" i="39"/>
  <c r="AM40" i="49"/>
  <c r="C117" i="44"/>
  <c r="D133" i="44"/>
  <c r="H184" i="39"/>
  <c r="H168" i="39"/>
  <c r="AL40" i="49"/>
  <c r="C188" i="39"/>
  <c r="H176" i="39"/>
  <c r="C125" i="44"/>
  <c r="H125" i="44" s="1"/>
  <c r="G133" i="44"/>
  <c r="AQ25" i="49"/>
  <c r="C284" i="25"/>
  <c r="H284" i="25" s="1"/>
  <c r="H209" i="25"/>
  <c r="E213" i="25"/>
  <c r="S25" i="49"/>
  <c r="D64" i="49" s="1"/>
  <c r="D103" i="49" s="1"/>
  <c r="E268" i="25"/>
  <c r="C286" i="25"/>
  <c r="H211" i="25"/>
  <c r="C287" i="25"/>
  <c r="H212" i="25"/>
  <c r="C213" i="25"/>
  <c r="H193" i="25"/>
  <c r="Q25" i="49"/>
  <c r="C268" i="25"/>
  <c r="H197" i="25"/>
  <c r="C272" i="25"/>
  <c r="C271" i="25"/>
  <c r="H196" i="25"/>
  <c r="H199" i="25"/>
  <c r="C274" i="25"/>
  <c r="C276" i="25"/>
  <c r="H201" i="25"/>
  <c r="C281" i="25"/>
  <c r="H206" i="25"/>
  <c r="R25" i="49"/>
  <c r="C64" i="49" s="1"/>
  <c r="C103" i="49" s="1"/>
  <c r="D213" i="25"/>
  <c r="D268" i="25"/>
  <c r="H195" i="25"/>
  <c r="C270" i="25"/>
  <c r="C280" i="25"/>
  <c r="H280" i="25" s="1"/>
  <c r="H205" i="25"/>
  <c r="H204" i="25"/>
  <c r="C279" i="25"/>
  <c r="C269" i="25"/>
  <c r="H194" i="25"/>
  <c r="H207" i="25"/>
  <c r="C282" i="25"/>
  <c r="H282" i="25" s="1"/>
  <c r="C283" i="25"/>
  <c r="H208" i="25"/>
  <c r="C275" i="25"/>
  <c r="H275" i="25" s="1"/>
  <c r="H200" i="25"/>
  <c r="C277" i="25"/>
  <c r="H277" i="25" s="1"/>
  <c r="H202" i="25"/>
  <c r="F213" i="25"/>
  <c r="F268" i="25"/>
  <c r="T25" i="49"/>
  <c r="E64" i="49" s="1"/>
  <c r="E103" i="49" s="1"/>
  <c r="C278" i="25"/>
  <c r="H278" i="25" s="1"/>
  <c r="H203" i="25"/>
  <c r="H210" i="25"/>
  <c r="C285" i="25"/>
  <c r="H285" i="25" s="1"/>
  <c r="C57" i="49"/>
  <c r="C96" i="49" s="1"/>
  <c r="H198" i="25"/>
  <c r="C273" i="25"/>
  <c r="U25" i="49"/>
  <c r="F64" i="49" s="1"/>
  <c r="G268" i="25"/>
  <c r="G288" i="25" s="1"/>
  <c r="G213" i="25"/>
  <c r="H269" i="15"/>
  <c r="C294" i="15"/>
  <c r="C344" i="15" s="1"/>
  <c r="C299" i="15"/>
  <c r="C349" i="15" s="1"/>
  <c r="H274" i="15"/>
  <c r="H310" i="15"/>
  <c r="S11" i="48" s="1"/>
  <c r="H360" i="15"/>
  <c r="H277" i="15"/>
  <c r="C302" i="15"/>
  <c r="C352" i="15" s="1"/>
  <c r="F293" i="15"/>
  <c r="F343" i="15" s="1"/>
  <c r="F288" i="15"/>
  <c r="F313" i="15" s="1"/>
  <c r="F363" i="15" s="1"/>
  <c r="H286" i="15"/>
  <c r="C311" i="15"/>
  <c r="C361" i="15" s="1"/>
  <c r="E57" i="49"/>
  <c r="E96" i="49" s="1"/>
  <c r="C296" i="15"/>
  <c r="C346" i="15" s="1"/>
  <c r="H271" i="15"/>
  <c r="F57" i="49"/>
  <c r="AQ13" i="49"/>
  <c r="C288" i="15"/>
  <c r="C293" i="15"/>
  <c r="H268" i="15"/>
  <c r="E293" i="15"/>
  <c r="E343" i="15" s="1"/>
  <c r="E288" i="15"/>
  <c r="E313" i="15" s="1"/>
  <c r="E363" i="15" s="1"/>
  <c r="D57" i="49"/>
  <c r="D96" i="49" s="1"/>
  <c r="H281" i="15"/>
  <c r="C306" i="15"/>
  <c r="C356" i="15" s="1"/>
  <c r="H188" i="15"/>
  <c r="H213" i="15"/>
  <c r="H132" i="44"/>
  <c r="V13" i="49"/>
  <c r="B57" i="49"/>
  <c r="B96" i="49" s="1"/>
  <c r="H280" i="15"/>
  <c r="C305" i="15"/>
  <c r="C355" i="15" s="1"/>
  <c r="C301" i="15"/>
  <c r="C351" i="15" s="1"/>
  <c r="H276" i="15"/>
  <c r="C298" i="15"/>
  <c r="C348" i="15" s="1"/>
  <c r="H273" i="15"/>
  <c r="D293" i="15"/>
  <c r="D343" i="15" s="1"/>
  <c r="D288" i="15"/>
  <c r="D313" i="15" s="1"/>
  <c r="D363" i="15" s="1"/>
  <c r="H272" i="15"/>
  <c r="C297" i="15"/>
  <c r="C347" i="15" s="1"/>
  <c r="H270" i="15"/>
  <c r="C295" i="15"/>
  <c r="C345" i="15" s="1"/>
  <c r="H283" i="15"/>
  <c r="C308" i="15"/>
  <c r="C358" i="15" s="1"/>
  <c r="H170" i="32"/>
  <c r="D268" i="32"/>
  <c r="R32" i="49"/>
  <c r="C76" i="49" s="1"/>
  <c r="C115" i="49" s="1"/>
  <c r="D213" i="32"/>
  <c r="C269" i="32"/>
  <c r="H194" i="32"/>
  <c r="C287" i="32"/>
  <c r="H287" i="32" s="1"/>
  <c r="H212" i="32"/>
  <c r="H199" i="32"/>
  <c r="C274" i="32"/>
  <c r="C282" i="32"/>
  <c r="H282" i="32" s="1"/>
  <c r="H207" i="32"/>
  <c r="H171" i="32"/>
  <c r="D188" i="32"/>
  <c r="G270" i="32"/>
  <c r="G177" i="46" s="1"/>
  <c r="G57" i="46" s="1"/>
  <c r="E270" i="32"/>
  <c r="E295" i="32" s="1"/>
  <c r="E345" i="32" s="1"/>
  <c r="C119" i="44"/>
  <c r="H119" i="44" s="1"/>
  <c r="C188" i="32"/>
  <c r="C273" i="32"/>
  <c r="H198" i="32"/>
  <c r="E268" i="32"/>
  <c r="S32" i="49"/>
  <c r="D76" i="49" s="1"/>
  <c r="D115" i="49" s="1"/>
  <c r="E213" i="32"/>
  <c r="C283" i="32"/>
  <c r="H208" i="32"/>
  <c r="F268" i="32"/>
  <c r="T32" i="49"/>
  <c r="E76" i="49" s="1"/>
  <c r="E115" i="49" s="1"/>
  <c r="F213" i="32"/>
  <c r="AQ32" i="49"/>
  <c r="C270" i="32"/>
  <c r="H195" i="32"/>
  <c r="H204" i="32"/>
  <c r="C279" i="32"/>
  <c r="H202" i="32"/>
  <c r="C277" i="32"/>
  <c r="C286" i="32"/>
  <c r="H211" i="32"/>
  <c r="C275" i="32"/>
  <c r="H275" i="32" s="1"/>
  <c r="H200" i="32"/>
  <c r="H197" i="32"/>
  <c r="C272" i="32"/>
  <c r="H131" i="44"/>
  <c r="H175" i="32"/>
  <c r="H203" i="32"/>
  <c r="C278" i="32"/>
  <c r="H278" i="32" s="1"/>
  <c r="C284" i="32"/>
  <c r="H284" i="32" s="1"/>
  <c r="H209" i="32"/>
  <c r="D270" i="32"/>
  <c r="D295" i="32" s="1"/>
  <c r="D345" i="32" s="1"/>
  <c r="H123" i="44"/>
  <c r="C276" i="32"/>
  <c r="H201" i="32"/>
  <c r="C271" i="32"/>
  <c r="H196" i="32"/>
  <c r="G188" i="32"/>
  <c r="D275" i="32"/>
  <c r="H206" i="32"/>
  <c r="C281" i="32"/>
  <c r="F270" i="32"/>
  <c r="F295" i="32" s="1"/>
  <c r="F345" i="32" s="1"/>
  <c r="H210" i="32"/>
  <c r="C285" i="32"/>
  <c r="H285" i="32" s="1"/>
  <c r="G268" i="32"/>
  <c r="G213" i="32"/>
  <c r="U32" i="49"/>
  <c r="F76" i="49" s="1"/>
  <c r="C280" i="32"/>
  <c r="H280" i="32" s="1"/>
  <c r="H205" i="32"/>
  <c r="C213" i="32"/>
  <c r="H193" i="32"/>
  <c r="Q32" i="49"/>
  <c r="C268" i="32"/>
  <c r="H188" i="36"/>
  <c r="H130" i="44"/>
  <c r="C213" i="34"/>
  <c r="H193" i="34"/>
  <c r="C268" i="34"/>
  <c r="Q35" i="49"/>
  <c r="H124" i="44"/>
  <c r="C282" i="34"/>
  <c r="H282" i="34" s="1"/>
  <c r="H207" i="34"/>
  <c r="T36" i="49"/>
  <c r="E80" i="49" s="1"/>
  <c r="E119" i="49" s="1"/>
  <c r="F268" i="35"/>
  <c r="F213" i="35"/>
  <c r="C269" i="35"/>
  <c r="H194" i="35"/>
  <c r="E268" i="35"/>
  <c r="S36" i="49"/>
  <c r="D80" i="49" s="1"/>
  <c r="D119" i="49" s="1"/>
  <c r="E213" i="35"/>
  <c r="H171" i="34"/>
  <c r="C188" i="34"/>
  <c r="F213" i="36"/>
  <c r="T37" i="49"/>
  <c r="E81" i="49" s="1"/>
  <c r="E120" i="49" s="1"/>
  <c r="F268" i="36"/>
  <c r="C280" i="36"/>
  <c r="H280" i="36" s="1"/>
  <c r="H205" i="36"/>
  <c r="H207" i="36"/>
  <c r="C282" i="36"/>
  <c r="H282" i="36" s="1"/>
  <c r="H199" i="36"/>
  <c r="C274" i="36"/>
  <c r="E120" i="44"/>
  <c r="E137" i="44" s="1"/>
  <c r="C279" i="34"/>
  <c r="H204" i="34"/>
  <c r="H209" i="34"/>
  <c r="C284" i="34"/>
  <c r="H284" i="34" s="1"/>
  <c r="H212" i="33"/>
  <c r="C287" i="33"/>
  <c r="H206" i="33"/>
  <c r="C281" i="33"/>
  <c r="C281" i="35"/>
  <c r="H206" i="35"/>
  <c r="C283" i="35"/>
  <c r="H208" i="35"/>
  <c r="C276" i="35"/>
  <c r="H201" i="35"/>
  <c r="H211" i="36"/>
  <c r="C286" i="36"/>
  <c r="G120" i="44"/>
  <c r="H200" i="34"/>
  <c r="C275" i="34"/>
  <c r="H275" i="34" s="1"/>
  <c r="G268" i="33"/>
  <c r="G288" i="33" s="1"/>
  <c r="G213" i="33"/>
  <c r="U34" i="49"/>
  <c r="F78" i="49" s="1"/>
  <c r="C276" i="33"/>
  <c r="H201" i="33"/>
  <c r="H196" i="33"/>
  <c r="C271" i="33"/>
  <c r="C287" i="35"/>
  <c r="H287" i="35" s="1"/>
  <c r="H212" i="35"/>
  <c r="C277" i="36"/>
  <c r="H277" i="36" s="1"/>
  <c r="H202" i="36"/>
  <c r="C283" i="34"/>
  <c r="H208" i="34"/>
  <c r="H135" i="44"/>
  <c r="H126" i="44"/>
  <c r="C271" i="35"/>
  <c r="H196" i="35"/>
  <c r="C272" i="34"/>
  <c r="H272" i="34" s="1"/>
  <c r="H197" i="34"/>
  <c r="F213" i="34"/>
  <c r="F268" i="34"/>
  <c r="T35" i="49"/>
  <c r="E79" i="49" s="1"/>
  <c r="E118" i="49" s="1"/>
  <c r="H184" i="33"/>
  <c r="C133" i="44"/>
  <c r="C285" i="35"/>
  <c r="H210" i="35"/>
  <c r="E213" i="36"/>
  <c r="S37" i="49"/>
  <c r="D81" i="49" s="1"/>
  <c r="D120" i="49" s="1"/>
  <c r="E268" i="36"/>
  <c r="D188" i="33"/>
  <c r="H211" i="34"/>
  <c r="C286" i="34"/>
  <c r="C270" i="34"/>
  <c r="H195" i="34"/>
  <c r="H202" i="33"/>
  <c r="C277" i="33"/>
  <c r="H277" i="33" s="1"/>
  <c r="H196" i="36"/>
  <c r="C271" i="36"/>
  <c r="C283" i="36"/>
  <c r="H208" i="36"/>
  <c r="H118" i="44"/>
  <c r="F120" i="44"/>
  <c r="C128" i="44"/>
  <c r="H128" i="44" s="1"/>
  <c r="D284" i="33"/>
  <c r="E268" i="33"/>
  <c r="E213" i="33"/>
  <c r="S34" i="49"/>
  <c r="D78" i="49" s="1"/>
  <c r="D117" i="49" s="1"/>
  <c r="C286" i="33"/>
  <c r="H211" i="33"/>
  <c r="C276" i="34"/>
  <c r="H201" i="34"/>
  <c r="C270" i="33"/>
  <c r="H195" i="33"/>
  <c r="H203" i="33"/>
  <c r="C278" i="33"/>
  <c r="H278" i="33" s="1"/>
  <c r="H211" i="35"/>
  <c r="C286" i="35"/>
  <c r="C274" i="35"/>
  <c r="H199" i="35"/>
  <c r="G268" i="35"/>
  <c r="G288" i="35" s="1"/>
  <c r="G313" i="35" s="1"/>
  <c r="G363" i="35" s="1"/>
  <c r="G213" i="35"/>
  <c r="U36" i="49"/>
  <c r="F80" i="49" s="1"/>
  <c r="C275" i="35"/>
  <c r="H275" i="35" s="1"/>
  <c r="H200" i="35"/>
  <c r="G268" i="36"/>
  <c r="G288" i="36" s="1"/>
  <c r="G313" i="36" s="1"/>
  <c r="G363" i="36" s="1"/>
  <c r="G213" i="36"/>
  <c r="U37" i="49"/>
  <c r="F81" i="49" s="1"/>
  <c r="H197" i="36"/>
  <c r="C272" i="36"/>
  <c r="C273" i="34"/>
  <c r="H198" i="34"/>
  <c r="C274" i="33"/>
  <c r="H199" i="33"/>
  <c r="H209" i="33"/>
  <c r="C284" i="33"/>
  <c r="C280" i="33"/>
  <c r="H280" i="33" s="1"/>
  <c r="H205" i="33"/>
  <c r="H203" i="34"/>
  <c r="C278" i="34"/>
  <c r="H278" i="34" s="1"/>
  <c r="H206" i="34"/>
  <c r="C281" i="34"/>
  <c r="C280" i="34"/>
  <c r="H280" i="34" s="1"/>
  <c r="H205" i="34"/>
  <c r="C287" i="34"/>
  <c r="H287" i="34" s="1"/>
  <c r="H212" i="34"/>
  <c r="H207" i="33"/>
  <c r="C282" i="33"/>
  <c r="H282" i="33" s="1"/>
  <c r="C278" i="35"/>
  <c r="H278" i="35" s="1"/>
  <c r="H203" i="35"/>
  <c r="H206" i="36"/>
  <c r="C281" i="36"/>
  <c r="C279" i="36"/>
  <c r="H279" i="36" s="1"/>
  <c r="H204" i="36"/>
  <c r="C285" i="36"/>
  <c r="H285" i="36" s="1"/>
  <c r="H210" i="36"/>
  <c r="C274" i="34"/>
  <c r="H199" i="34"/>
  <c r="R34" i="49"/>
  <c r="C78" i="49" s="1"/>
  <c r="C117" i="49" s="1"/>
  <c r="D268" i="33"/>
  <c r="D213" i="33"/>
  <c r="C285" i="34"/>
  <c r="H285" i="34" s="1"/>
  <c r="H210" i="34"/>
  <c r="C271" i="34"/>
  <c r="H196" i="34"/>
  <c r="H194" i="33"/>
  <c r="C269" i="33"/>
  <c r="H210" i="33"/>
  <c r="C285" i="33"/>
  <c r="H285" i="33" s="1"/>
  <c r="C272" i="35"/>
  <c r="H197" i="35"/>
  <c r="C282" i="35"/>
  <c r="H282" i="35" s="1"/>
  <c r="H207" i="35"/>
  <c r="C284" i="35"/>
  <c r="H284" i="35" s="1"/>
  <c r="H209" i="35"/>
  <c r="C270" i="35"/>
  <c r="H195" i="35"/>
  <c r="R37" i="49"/>
  <c r="C81" i="49" s="1"/>
  <c r="C120" i="49" s="1"/>
  <c r="D213" i="36"/>
  <c r="D268" i="36"/>
  <c r="H198" i="36"/>
  <c r="C273" i="36"/>
  <c r="H209" i="36"/>
  <c r="C284" i="36"/>
  <c r="H284" i="36" s="1"/>
  <c r="H194" i="36"/>
  <c r="C269" i="36"/>
  <c r="H193" i="36"/>
  <c r="C213" i="36"/>
  <c r="H213" i="36" s="1"/>
  <c r="C268" i="36"/>
  <c r="Q37" i="49"/>
  <c r="H200" i="36"/>
  <c r="C275" i="36"/>
  <c r="H275" i="36" s="1"/>
  <c r="H201" i="36"/>
  <c r="C276" i="36"/>
  <c r="C269" i="34"/>
  <c r="H194" i="34"/>
  <c r="E268" i="34"/>
  <c r="S35" i="49"/>
  <c r="D79" i="49" s="1"/>
  <c r="D118" i="49" s="1"/>
  <c r="E213" i="34"/>
  <c r="D213" i="34"/>
  <c r="D268" i="34"/>
  <c r="R35" i="49"/>
  <c r="C79" i="49" s="1"/>
  <c r="C118" i="49" s="1"/>
  <c r="H202" i="34"/>
  <c r="C277" i="34"/>
  <c r="H277" i="34" s="1"/>
  <c r="T34" i="49"/>
  <c r="E78" i="49" s="1"/>
  <c r="E117" i="49" s="1"/>
  <c r="F268" i="33"/>
  <c r="F213" i="33"/>
  <c r="C283" i="33"/>
  <c r="H208" i="33"/>
  <c r="Q34" i="49"/>
  <c r="C213" i="33"/>
  <c r="H193" i="33"/>
  <c r="C268" i="33"/>
  <c r="G188" i="33"/>
  <c r="H205" i="35"/>
  <c r="C280" i="35"/>
  <c r="H280" i="35" s="1"/>
  <c r="H202" i="35"/>
  <c r="C277" i="35"/>
  <c r="U35" i="49"/>
  <c r="F79" i="49" s="1"/>
  <c r="G213" i="34"/>
  <c r="G268" i="34"/>
  <c r="G288" i="34" s="1"/>
  <c r="G313" i="34" s="1"/>
  <c r="G363" i="34" s="1"/>
  <c r="C273" i="33"/>
  <c r="H198" i="33"/>
  <c r="C272" i="33"/>
  <c r="H197" i="33"/>
  <c r="C279" i="33"/>
  <c r="H204" i="33"/>
  <c r="H200" i="33"/>
  <c r="C275" i="33"/>
  <c r="H275" i="33" s="1"/>
  <c r="F133" i="44"/>
  <c r="F188" i="33"/>
  <c r="D268" i="35"/>
  <c r="R36" i="49"/>
  <c r="C80" i="49" s="1"/>
  <c r="C119" i="49" s="1"/>
  <c r="D213" i="35"/>
  <c r="C268" i="35"/>
  <c r="C213" i="35"/>
  <c r="Q36" i="49"/>
  <c r="H193" i="35"/>
  <c r="C279" i="35"/>
  <c r="H279" i="35" s="1"/>
  <c r="H204" i="35"/>
  <c r="D188" i="34"/>
  <c r="H203" i="36"/>
  <c r="C278" i="36"/>
  <c r="H278" i="36" s="1"/>
  <c r="H195" i="36"/>
  <c r="C270" i="36"/>
  <c r="C287" i="36"/>
  <c r="H212" i="36"/>
  <c r="C273" i="35"/>
  <c r="H198" i="35"/>
  <c r="R26" i="49"/>
  <c r="D213" i="26"/>
  <c r="D268" i="26"/>
  <c r="H194" i="26"/>
  <c r="C269" i="26"/>
  <c r="H129" i="44"/>
  <c r="C272" i="26"/>
  <c r="H272" i="26" s="1"/>
  <c r="H197" i="26"/>
  <c r="C275" i="26"/>
  <c r="H275" i="26" s="1"/>
  <c r="H200" i="26"/>
  <c r="C281" i="26"/>
  <c r="H206" i="26"/>
  <c r="H198" i="26"/>
  <c r="C273" i="26"/>
  <c r="G213" i="26"/>
  <c r="U26" i="49"/>
  <c r="G268" i="26"/>
  <c r="G288" i="26" s="1"/>
  <c r="G188" i="26"/>
  <c r="AP26" i="49"/>
  <c r="C282" i="26"/>
  <c r="H282" i="26" s="1"/>
  <c r="H207" i="26"/>
  <c r="F213" i="26"/>
  <c r="T26" i="49"/>
  <c r="F268" i="26"/>
  <c r="F288" i="26" s="1"/>
  <c r="F313" i="26" s="1"/>
  <c r="F363" i="26" s="1"/>
  <c r="C270" i="26"/>
  <c r="H195" i="26"/>
  <c r="C283" i="26"/>
  <c r="H208" i="26"/>
  <c r="C278" i="26"/>
  <c r="H278" i="26" s="1"/>
  <c r="H203" i="26"/>
  <c r="C280" i="26"/>
  <c r="H280" i="26" s="1"/>
  <c r="H205" i="26"/>
  <c r="H196" i="26"/>
  <c r="C271" i="26"/>
  <c r="H121" i="44"/>
  <c r="F188" i="26"/>
  <c r="AO26" i="49"/>
  <c r="AM26" i="49"/>
  <c r="D188" i="26"/>
  <c r="C277" i="26"/>
  <c r="H277" i="26" s="1"/>
  <c r="H202" i="26"/>
  <c r="E188" i="26"/>
  <c r="AN26" i="49"/>
  <c r="H211" i="26"/>
  <c r="C286" i="26"/>
  <c r="H204" i="26"/>
  <c r="C279" i="26"/>
  <c r="H279" i="26" s="1"/>
  <c r="H210" i="26"/>
  <c r="C285" i="26"/>
  <c r="H285" i="26" s="1"/>
  <c r="AL26" i="49"/>
  <c r="H168" i="26"/>
  <c r="C188" i="26"/>
  <c r="H188" i="26" s="1"/>
  <c r="H212" i="26"/>
  <c r="C287" i="26"/>
  <c r="D117" i="44"/>
  <c r="C268" i="26"/>
  <c r="C213" i="26"/>
  <c r="H193" i="26"/>
  <c r="Q26" i="49"/>
  <c r="H201" i="26"/>
  <c r="C276" i="26"/>
  <c r="H134" i="44"/>
  <c r="E213" i="26"/>
  <c r="E268" i="26"/>
  <c r="S26" i="49"/>
  <c r="C284" i="26"/>
  <c r="H284" i="26" s="1"/>
  <c r="H209" i="26"/>
  <c r="H199" i="26"/>
  <c r="C274" i="26"/>
  <c r="AQ14" i="49"/>
  <c r="O43" i="49"/>
  <c r="C120" i="44"/>
  <c r="H171" i="16"/>
  <c r="F188" i="16"/>
  <c r="C207" i="16"/>
  <c r="E207" i="16"/>
  <c r="E282" i="16" s="1"/>
  <c r="F209" i="16"/>
  <c r="F284" i="16" s="1"/>
  <c r="D200" i="16"/>
  <c r="D275" i="16" s="1"/>
  <c r="C204" i="16"/>
  <c r="E202" i="16"/>
  <c r="E277" i="16" s="1"/>
  <c r="D203" i="16"/>
  <c r="D278" i="16" s="1"/>
  <c r="C200" i="16"/>
  <c r="F201" i="16"/>
  <c r="F276" i="16" s="1"/>
  <c r="E203" i="16"/>
  <c r="E278" i="16" s="1"/>
  <c r="F211" i="16"/>
  <c r="F286" i="16" s="1"/>
  <c r="D208" i="16"/>
  <c r="D283" i="16" s="1"/>
  <c r="D308" i="16" s="1"/>
  <c r="D358" i="16" s="1"/>
  <c r="E210" i="16"/>
  <c r="E285" i="16" s="1"/>
  <c r="E208" i="16"/>
  <c r="E283" i="16" s="1"/>
  <c r="E308" i="16" s="1"/>
  <c r="E358" i="16" s="1"/>
  <c r="D195" i="16"/>
  <c r="D270" i="16" s="1"/>
  <c r="D295" i="16" s="1"/>
  <c r="D345" i="16" s="1"/>
  <c r="D198" i="16"/>
  <c r="D273" i="16" s="1"/>
  <c r="D298" i="16" s="1"/>
  <c r="D348" i="16" s="1"/>
  <c r="F196" i="16"/>
  <c r="F271" i="16" s="1"/>
  <c r="F296" i="16" s="1"/>
  <c r="F346" i="16" s="1"/>
  <c r="F212" i="16"/>
  <c r="F287" i="16" s="1"/>
  <c r="F312" i="16" s="1"/>
  <c r="F362" i="16" s="1"/>
  <c r="G198" i="16"/>
  <c r="G273" i="16" s="1"/>
  <c r="C209" i="16"/>
  <c r="E211" i="16"/>
  <c r="E286" i="16" s="1"/>
  <c r="E311" i="16" s="1"/>
  <c r="E361" i="16" s="1"/>
  <c r="C205" i="16"/>
  <c r="G202" i="16"/>
  <c r="G277" i="16" s="1"/>
  <c r="F203" i="16"/>
  <c r="F278" i="16" s="1"/>
  <c r="D194" i="16"/>
  <c r="D269" i="16" s="1"/>
  <c r="D294" i="16" s="1"/>
  <c r="D344" i="16" s="1"/>
  <c r="D206" i="16"/>
  <c r="D281" i="16" s="1"/>
  <c r="D306" i="16" s="1"/>
  <c r="D356" i="16" s="1"/>
  <c r="F193" i="16"/>
  <c r="G209" i="16"/>
  <c r="G284" i="16" s="1"/>
  <c r="G196" i="16"/>
  <c r="G271" i="16" s="1"/>
  <c r="E200" i="16"/>
  <c r="E275" i="16" s="1"/>
  <c r="C210" i="16"/>
  <c r="C195" i="16"/>
  <c r="E197" i="16"/>
  <c r="E272" i="16" s="1"/>
  <c r="F198" i="16"/>
  <c r="F273" i="16" s="1"/>
  <c r="F205" i="16"/>
  <c r="F280" i="16" s="1"/>
  <c r="G205" i="16"/>
  <c r="G280" i="16" s="1"/>
  <c r="D201" i="16"/>
  <c r="D276" i="16" s="1"/>
  <c r="D301" i="16" s="1"/>
  <c r="D351" i="16" s="1"/>
  <c r="G201" i="16"/>
  <c r="G276" i="16" s="1"/>
  <c r="E206" i="16"/>
  <c r="E281" i="16" s="1"/>
  <c r="E306" i="16" s="1"/>
  <c r="E356" i="16" s="1"/>
  <c r="C206" i="16"/>
  <c r="F206" i="16"/>
  <c r="F281" i="16" s="1"/>
  <c r="D210" i="16"/>
  <c r="D285" i="16" s="1"/>
  <c r="D310" i="16" s="1"/>
  <c r="D360" i="16" s="1"/>
  <c r="G200" i="16"/>
  <c r="G275" i="16" s="1"/>
  <c r="F208" i="16"/>
  <c r="F283" i="16" s="1"/>
  <c r="F308" i="16" s="1"/>
  <c r="F358" i="16" s="1"/>
  <c r="E209" i="16"/>
  <c r="E284" i="16" s="1"/>
  <c r="G210" i="16"/>
  <c r="G285" i="16" s="1"/>
  <c r="G192" i="46" s="1"/>
  <c r="G72" i="46" s="1"/>
  <c r="F195" i="16"/>
  <c r="F270" i="16" s="1"/>
  <c r="C201" i="16"/>
  <c r="C193" i="16"/>
  <c r="D207" i="16"/>
  <c r="D282" i="16" s="1"/>
  <c r="E212" i="16"/>
  <c r="E287" i="16" s="1"/>
  <c r="E312" i="16" s="1"/>
  <c r="E362" i="16" s="1"/>
  <c r="F202" i="16"/>
  <c r="F277" i="16" s="1"/>
  <c r="E199" i="16"/>
  <c r="E274" i="16" s="1"/>
  <c r="D196" i="16"/>
  <c r="D271" i="16" s="1"/>
  <c r="D296" i="16" s="1"/>
  <c r="D346" i="16" s="1"/>
  <c r="F207" i="16"/>
  <c r="F282" i="16" s="1"/>
  <c r="G208" i="16"/>
  <c r="G283" i="16" s="1"/>
  <c r="D197" i="16"/>
  <c r="D272" i="16" s="1"/>
  <c r="D297" i="16" s="1"/>
  <c r="D347" i="16" s="1"/>
  <c r="F200" i="16"/>
  <c r="F275" i="16" s="1"/>
  <c r="C199" i="16"/>
  <c r="D199" i="16"/>
  <c r="D274" i="16" s="1"/>
  <c r="D299" i="16" s="1"/>
  <c r="D349" i="16" s="1"/>
  <c r="E198" i="16"/>
  <c r="E273" i="16" s="1"/>
  <c r="E298" i="16" s="1"/>
  <c r="E348" i="16" s="1"/>
  <c r="G193" i="16"/>
  <c r="G197" i="16"/>
  <c r="G272" i="16" s="1"/>
  <c r="C196" i="16"/>
  <c r="C212" i="16"/>
  <c r="C198" i="16"/>
  <c r="E201" i="16"/>
  <c r="E276" i="16" s="1"/>
  <c r="G207" i="16"/>
  <c r="G282" i="16" s="1"/>
  <c r="G307" i="16" s="1"/>
  <c r="G357" i="16" s="1"/>
  <c r="G195" i="16"/>
  <c r="G270" i="16" s="1"/>
  <c r="F204" i="16"/>
  <c r="F279" i="16" s="1"/>
  <c r="D212" i="16"/>
  <c r="D287" i="16" s="1"/>
  <c r="D312" i="16" s="1"/>
  <c r="D362" i="16" s="1"/>
  <c r="G204" i="16"/>
  <c r="G279" i="16" s="1"/>
  <c r="D202" i="16"/>
  <c r="D277" i="16" s="1"/>
  <c r="E204" i="16"/>
  <c r="E279" i="16" s="1"/>
  <c r="E193" i="16"/>
  <c r="G211" i="16"/>
  <c r="G286" i="16" s="1"/>
  <c r="G231" i="44" s="1"/>
  <c r="C194" i="16"/>
  <c r="G199" i="16"/>
  <c r="G274" i="16" s="1"/>
  <c r="D204" i="16"/>
  <c r="D279" i="16" s="1"/>
  <c r="E194" i="16"/>
  <c r="E269" i="16" s="1"/>
  <c r="E294" i="16" s="1"/>
  <c r="E344" i="16" s="1"/>
  <c r="E196" i="16"/>
  <c r="E271" i="16" s="1"/>
  <c r="E296" i="16" s="1"/>
  <c r="E346" i="16" s="1"/>
  <c r="G194" i="16"/>
  <c r="G269" i="16" s="1"/>
  <c r="G176" i="46" s="1"/>
  <c r="G56" i="46" s="1"/>
  <c r="D209" i="16"/>
  <c r="D284" i="16" s="1"/>
  <c r="C197" i="16"/>
  <c r="E205" i="16"/>
  <c r="E280" i="16" s="1"/>
  <c r="C208" i="16"/>
  <c r="D193" i="16"/>
  <c r="C203" i="16"/>
  <c r="C202" i="16"/>
  <c r="C211" i="16"/>
  <c r="F210" i="16"/>
  <c r="F285" i="16" s="1"/>
  <c r="D205" i="16"/>
  <c r="D280" i="16" s="1"/>
  <c r="G212" i="16"/>
  <c r="G287" i="16" s="1"/>
  <c r="D211" i="16"/>
  <c r="D286" i="16" s="1"/>
  <c r="D311" i="16" s="1"/>
  <c r="D361" i="16" s="1"/>
  <c r="F199" i="16"/>
  <c r="F274" i="16" s="1"/>
  <c r="E195" i="16"/>
  <c r="E270" i="16" s="1"/>
  <c r="E295" i="16" s="1"/>
  <c r="E345" i="16" s="1"/>
  <c r="F194" i="16"/>
  <c r="F269" i="16" s="1"/>
  <c r="F294" i="16" s="1"/>
  <c r="F344" i="16" s="1"/>
  <c r="G203" i="16"/>
  <c r="G278" i="16" s="1"/>
  <c r="F197" i="16"/>
  <c r="F272" i="16" s="1"/>
  <c r="G206" i="16"/>
  <c r="G281" i="16" s="1"/>
  <c r="G226" i="44" s="1"/>
  <c r="G250" i="44" s="1"/>
  <c r="G298" i="44" s="1"/>
  <c r="D188" i="16"/>
  <c r="H188" i="16" s="1"/>
  <c r="E295" i="6"/>
  <c r="E345" i="6" s="1"/>
  <c r="D217" i="44"/>
  <c r="D241" i="44" s="1"/>
  <c r="D289" i="44" s="1"/>
  <c r="C279" i="6"/>
  <c r="H204" i="6"/>
  <c r="F301" i="6"/>
  <c r="F351" i="6" s="1"/>
  <c r="F183" i="46"/>
  <c r="F63" i="46" s="1"/>
  <c r="F39" i="46" s="1"/>
  <c r="R14" i="46" s="1"/>
  <c r="F221" i="44"/>
  <c r="F245" i="44" s="1"/>
  <c r="F293" i="44" s="1"/>
  <c r="F298" i="6"/>
  <c r="F348" i="6" s="1"/>
  <c r="D306" i="6"/>
  <c r="D356" i="6" s="1"/>
  <c r="F308" i="6"/>
  <c r="F358" i="6" s="1"/>
  <c r="F228" i="44"/>
  <c r="F252" i="44" s="1"/>
  <c r="F300" i="44" s="1"/>
  <c r="F190" i="46"/>
  <c r="F70" i="46" s="1"/>
  <c r="F46" i="46" s="1"/>
  <c r="R21" i="46" s="1"/>
  <c r="C270" i="6"/>
  <c r="H195" i="6"/>
  <c r="E298" i="6"/>
  <c r="E348" i="6" s="1"/>
  <c r="E193" i="46"/>
  <c r="E73" i="46" s="1"/>
  <c r="E49" i="46" s="1"/>
  <c r="Q24" i="46" s="1"/>
  <c r="E311" i="6"/>
  <c r="E361" i="6" s="1"/>
  <c r="E231" i="44"/>
  <c r="E255" i="44" s="1"/>
  <c r="E303" i="44" s="1"/>
  <c r="C276" i="6"/>
  <c r="H201" i="6"/>
  <c r="C278" i="6"/>
  <c r="H203" i="6"/>
  <c r="E306" i="6"/>
  <c r="E356" i="6" s="1"/>
  <c r="H188" i="6"/>
  <c r="F296" i="6"/>
  <c r="F346" i="6" s="1"/>
  <c r="F216" i="44"/>
  <c r="F240" i="44" s="1"/>
  <c r="F288" i="44" s="1"/>
  <c r="F178" i="46"/>
  <c r="F58" i="46" s="1"/>
  <c r="F34" i="46" s="1"/>
  <c r="R9" i="46" s="1"/>
  <c r="D225" i="44"/>
  <c r="D249" i="44" s="1"/>
  <c r="D297" i="44" s="1"/>
  <c r="D187" i="46"/>
  <c r="D67" i="46" s="1"/>
  <c r="D43" i="46" s="1"/>
  <c r="P18" i="46" s="1"/>
  <c r="R7" i="49"/>
  <c r="D213" i="6"/>
  <c r="D268" i="6"/>
  <c r="G186" i="46"/>
  <c r="G66" i="46" s="1"/>
  <c r="E301" i="6"/>
  <c r="E351" i="6" s="1"/>
  <c r="D180" i="46"/>
  <c r="D60" i="46" s="1"/>
  <c r="D36" i="46" s="1"/>
  <c r="P11" i="46" s="1"/>
  <c r="D298" i="6"/>
  <c r="D348" i="6" s="1"/>
  <c r="U7" i="49"/>
  <c r="G213" i="6"/>
  <c r="G268" i="6"/>
  <c r="E227" i="44"/>
  <c r="E251" i="44" s="1"/>
  <c r="E299" i="44" s="1"/>
  <c r="C277" i="6"/>
  <c r="H202" i="6"/>
  <c r="C283" i="6"/>
  <c r="H208" i="6"/>
  <c r="G214" i="44"/>
  <c r="E216" i="44"/>
  <c r="E240" i="44" s="1"/>
  <c r="E288" i="44" s="1"/>
  <c r="E178" i="46"/>
  <c r="E58" i="46" s="1"/>
  <c r="E34" i="46" s="1"/>
  <c r="Q9" i="46" s="1"/>
  <c r="E296" i="6"/>
  <c r="E346" i="6" s="1"/>
  <c r="C282" i="6"/>
  <c r="H207" i="6"/>
  <c r="D192" i="46"/>
  <c r="D72" i="46" s="1"/>
  <c r="D48" i="46" s="1"/>
  <c r="P23" i="46" s="1"/>
  <c r="D310" i="6"/>
  <c r="D360" i="6" s="1"/>
  <c r="AQ7" i="49"/>
  <c r="E190" i="46"/>
  <c r="E70" i="46" s="1"/>
  <c r="E46" i="46" s="1"/>
  <c r="Q21" i="46" s="1"/>
  <c r="E308" i="6"/>
  <c r="E358" i="6" s="1"/>
  <c r="E228" i="44"/>
  <c r="E252" i="44" s="1"/>
  <c r="E300" i="44" s="1"/>
  <c r="C269" i="6"/>
  <c r="H194" i="6"/>
  <c r="D301" i="6"/>
  <c r="D351" i="6" s="1"/>
  <c r="D295" i="6"/>
  <c r="D345" i="6" s="1"/>
  <c r="H197" i="6"/>
  <c r="C272" i="6"/>
  <c r="C285" i="6"/>
  <c r="H210" i="6"/>
  <c r="C287" i="6"/>
  <c r="H212" i="6"/>
  <c r="F191" i="46"/>
  <c r="F71" i="46" s="1"/>
  <c r="D186" i="46"/>
  <c r="D66" i="46" s="1"/>
  <c r="D42" i="46" s="1"/>
  <c r="P17" i="46" s="1"/>
  <c r="G187" i="46"/>
  <c r="G67" i="46" s="1"/>
  <c r="G225" i="44"/>
  <c r="G217" i="44"/>
  <c r="C281" i="6"/>
  <c r="H206" i="6"/>
  <c r="G182" i="46"/>
  <c r="G62" i="46" s="1"/>
  <c r="G38" i="46" s="1"/>
  <c r="S13" i="46" s="1"/>
  <c r="E220" i="44"/>
  <c r="E182" i="46"/>
  <c r="E62" i="46" s="1"/>
  <c r="T7" i="49"/>
  <c r="F268" i="6"/>
  <c r="F213" i="6"/>
  <c r="D299" i="6"/>
  <c r="D349" i="6" s="1"/>
  <c r="D181" i="46"/>
  <c r="D61" i="46" s="1"/>
  <c r="D37" i="46" s="1"/>
  <c r="P12" i="46" s="1"/>
  <c r="F223" i="44"/>
  <c r="F185" i="46"/>
  <c r="F65" i="46" s="1"/>
  <c r="G218" i="44"/>
  <c r="G180" i="46"/>
  <c r="G60" i="46" s="1"/>
  <c r="C273" i="6"/>
  <c r="H198" i="6"/>
  <c r="C284" i="6"/>
  <c r="H209" i="6"/>
  <c r="F222" i="44"/>
  <c r="F246" i="44" s="1"/>
  <c r="F294" i="44" s="1"/>
  <c r="F184" i="46"/>
  <c r="F64" i="46" s="1"/>
  <c r="F40" i="46" s="1"/>
  <c r="R15" i="46" s="1"/>
  <c r="G232" i="44"/>
  <c r="C280" i="6"/>
  <c r="H205" i="6"/>
  <c r="F312" i="6"/>
  <c r="F362" i="6" s="1"/>
  <c r="F179" i="46"/>
  <c r="F59" i="46" s="1"/>
  <c r="F35" i="46" s="1"/>
  <c r="R10" i="46" s="1"/>
  <c r="C268" i="6"/>
  <c r="Q7" i="49"/>
  <c r="H193" i="6"/>
  <c r="C213" i="6"/>
  <c r="E294" i="6"/>
  <c r="E344" i="6" s="1"/>
  <c r="E179" i="46"/>
  <c r="E59" i="46" s="1"/>
  <c r="E35" i="46" s="1"/>
  <c r="Q10" i="46" s="1"/>
  <c r="C271" i="6"/>
  <c r="H196" i="6"/>
  <c r="D191" i="46"/>
  <c r="D71" i="46" s="1"/>
  <c r="D229" i="44"/>
  <c r="E213" i="6"/>
  <c r="S7" i="49"/>
  <c r="E268" i="6"/>
  <c r="F224" i="44"/>
  <c r="F186" i="46"/>
  <c r="F66" i="46" s="1"/>
  <c r="E312" i="6"/>
  <c r="E362" i="6" s="1"/>
  <c r="G183" i="46"/>
  <c r="G63" i="46" s="1"/>
  <c r="D312" i="6"/>
  <c r="D362" i="6" s="1"/>
  <c r="D232" i="44"/>
  <c r="D256" i="44" s="1"/>
  <c r="D304" i="44" s="1"/>
  <c r="E224" i="44"/>
  <c r="G188" i="46"/>
  <c r="G68" i="46" s="1"/>
  <c r="G44" i="46" s="1"/>
  <c r="S19" i="46" s="1"/>
  <c r="D308" i="6"/>
  <c r="D358" i="6" s="1"/>
  <c r="C275" i="6"/>
  <c r="H200" i="6"/>
  <c r="C286" i="6"/>
  <c r="H211" i="6"/>
  <c r="F294" i="6"/>
  <c r="F344" i="6" s="1"/>
  <c r="H199" i="6"/>
  <c r="C274" i="6"/>
  <c r="D294" i="6"/>
  <c r="D344" i="6" s="1"/>
  <c r="F231" i="44"/>
  <c r="F255" i="44" s="1"/>
  <c r="F303" i="44" s="1"/>
  <c r="F193" i="46"/>
  <c r="F73" i="46" s="1"/>
  <c r="F49" i="46" s="1"/>
  <c r="R24" i="46" s="1"/>
  <c r="D296" i="6"/>
  <c r="D346" i="6" s="1"/>
  <c r="D216" i="44"/>
  <c r="D240" i="44" s="1"/>
  <c r="D288" i="44" s="1"/>
  <c r="D178" i="46"/>
  <c r="D58" i="46" s="1"/>
  <c r="D34" i="46" s="1"/>
  <c r="P9" i="46" s="1"/>
  <c r="F306" i="6"/>
  <c r="F356" i="6" s="1"/>
  <c r="D311" i="6"/>
  <c r="D361" i="6" s="1"/>
  <c r="D302" i="6"/>
  <c r="D352" i="6" s="1"/>
  <c r="D222" i="44"/>
  <c r="D246" i="44" s="1"/>
  <c r="D294" i="44" s="1"/>
  <c r="D86" i="49" l="1"/>
  <c r="D125" i="49" s="1"/>
  <c r="C157" i="44"/>
  <c r="G141" i="44"/>
  <c r="E155" i="44"/>
  <c r="E151" i="44"/>
  <c r="C147" i="44"/>
  <c r="H147" i="44" s="1"/>
  <c r="C149" i="44"/>
  <c r="E159" i="44"/>
  <c r="C153" i="44"/>
  <c r="C151" i="44"/>
  <c r="H309" i="27"/>
  <c r="R25" i="48" s="1"/>
  <c r="R44" i="48" s="1" a="1"/>
  <c r="R44" i="48" s="1"/>
  <c r="D153" i="44"/>
  <c r="C142" i="44"/>
  <c r="F141" i="44"/>
  <c r="C143" i="44"/>
  <c r="F155" i="44"/>
  <c r="G151" i="44"/>
  <c r="F157" i="44"/>
  <c r="D151" i="44"/>
  <c r="H299" i="27"/>
  <c r="H25" i="48" s="1"/>
  <c r="H349" i="27"/>
  <c r="G71" i="49"/>
  <c r="G110" i="49" s="1"/>
  <c r="I27" i="49"/>
  <c r="H296" i="27"/>
  <c r="E25" i="48" s="1"/>
  <c r="H346" i="27"/>
  <c r="H344" i="27"/>
  <c r="H294" i="27"/>
  <c r="C25" i="48" s="1"/>
  <c r="H298" i="27"/>
  <c r="G25" i="48" s="1"/>
  <c r="H348" i="27"/>
  <c r="H306" i="27"/>
  <c r="O25" i="48" s="1"/>
  <c r="H356" i="27"/>
  <c r="H361" i="27"/>
  <c r="H311" i="27"/>
  <c r="T25" i="48" s="1"/>
  <c r="H310" i="27"/>
  <c r="S25" i="48" s="1"/>
  <c r="H360" i="27"/>
  <c r="H354" i="27"/>
  <c r="H304" i="27"/>
  <c r="M25" i="48" s="1"/>
  <c r="H345" i="27"/>
  <c r="H295" i="27"/>
  <c r="D25" i="48" s="1"/>
  <c r="H293" i="27"/>
  <c r="B25" i="48" s="1"/>
  <c r="H343" i="27"/>
  <c r="D319" i="27"/>
  <c r="G333" i="27"/>
  <c r="C330" i="27"/>
  <c r="F319" i="27"/>
  <c r="E321" i="27"/>
  <c r="H330" i="27"/>
  <c r="G321" i="27"/>
  <c r="H326" i="27"/>
  <c r="D326" i="27"/>
  <c r="E318" i="27"/>
  <c r="E334" i="27"/>
  <c r="C324" i="27"/>
  <c r="E322" i="27"/>
  <c r="C327" i="27"/>
  <c r="D327" i="27"/>
  <c r="G337" i="27"/>
  <c r="D338" i="27"/>
  <c r="G335" i="27"/>
  <c r="F325" i="27"/>
  <c r="F318" i="27"/>
  <c r="G320" i="27"/>
  <c r="E319" i="27"/>
  <c r="F336" i="27"/>
  <c r="F323" i="27"/>
  <c r="E326" i="27"/>
  <c r="C326" i="27"/>
  <c r="D331" i="27"/>
  <c r="D330" i="27"/>
  <c r="F335" i="27"/>
  <c r="F337" i="27"/>
  <c r="F332" i="27"/>
  <c r="E337" i="27"/>
  <c r="D324" i="27"/>
  <c r="C328" i="27"/>
  <c r="G334" i="27"/>
  <c r="E324" i="27"/>
  <c r="G318" i="27"/>
  <c r="E328" i="27"/>
  <c r="H328" i="27"/>
  <c r="C322" i="27"/>
  <c r="G319" i="27"/>
  <c r="C331" i="27"/>
  <c r="F321" i="27"/>
  <c r="G328" i="27"/>
  <c r="D322" i="27"/>
  <c r="D320" i="27"/>
  <c r="D321" i="27"/>
  <c r="F333" i="27"/>
  <c r="G325" i="27"/>
  <c r="F324" i="27"/>
  <c r="E325" i="27"/>
  <c r="G332" i="27"/>
  <c r="F331" i="27"/>
  <c r="C332" i="27"/>
  <c r="F334" i="27"/>
  <c r="D323" i="27"/>
  <c r="D318" i="27"/>
  <c r="C333" i="27"/>
  <c r="H325" i="27"/>
  <c r="E332" i="27"/>
  <c r="G338" i="27"/>
  <c r="H322" i="27"/>
  <c r="H332" i="27"/>
  <c r="G326" i="27"/>
  <c r="D332" i="27"/>
  <c r="D333" i="27"/>
  <c r="C325" i="27"/>
  <c r="D336" i="27"/>
  <c r="D335" i="27"/>
  <c r="H327" i="27"/>
  <c r="E335" i="27"/>
  <c r="D325" i="27"/>
  <c r="C321" i="27"/>
  <c r="C337" i="27"/>
  <c r="E323" i="27"/>
  <c r="F329" i="27"/>
  <c r="E331" i="27"/>
  <c r="F326" i="27"/>
  <c r="F327" i="27"/>
  <c r="G331" i="27"/>
  <c r="G323" i="27"/>
  <c r="C320" i="27"/>
  <c r="G322" i="27"/>
  <c r="F338" i="27"/>
  <c r="E329" i="27"/>
  <c r="D337" i="27"/>
  <c r="C334" i="27"/>
  <c r="C329" i="27"/>
  <c r="F322" i="27"/>
  <c r="E338" i="27"/>
  <c r="C319" i="27"/>
  <c r="C343" i="27"/>
  <c r="G330" i="27"/>
  <c r="F328" i="27"/>
  <c r="C323" i="27"/>
  <c r="E333" i="27"/>
  <c r="C335" i="27"/>
  <c r="D328" i="27"/>
  <c r="C318" i="27"/>
  <c r="G336" i="27"/>
  <c r="C336" i="27"/>
  <c r="D329" i="27"/>
  <c r="E320" i="27"/>
  <c r="F330" i="27"/>
  <c r="F320" i="27"/>
  <c r="G324" i="27"/>
  <c r="E327" i="27"/>
  <c r="E330" i="27"/>
  <c r="D334" i="27"/>
  <c r="E336" i="27"/>
  <c r="G327" i="27"/>
  <c r="G329" i="27"/>
  <c r="H308" i="27"/>
  <c r="Q25" i="48" s="1"/>
  <c r="H358" i="27"/>
  <c r="H362" i="27"/>
  <c r="H312" i="27"/>
  <c r="U25" i="48" s="1"/>
  <c r="H288" i="27"/>
  <c r="C313" i="27"/>
  <c r="C363" i="27" s="1"/>
  <c r="F160" i="44"/>
  <c r="E157" i="44"/>
  <c r="D145" i="44"/>
  <c r="E153" i="44"/>
  <c r="D157" i="44"/>
  <c r="G143" i="44"/>
  <c r="D155" i="44"/>
  <c r="E148" i="44"/>
  <c r="F153" i="44"/>
  <c r="C152" i="44"/>
  <c r="F142" i="44"/>
  <c r="F145" i="44"/>
  <c r="C144" i="44"/>
  <c r="D142" i="44"/>
  <c r="G159" i="44"/>
  <c r="F151" i="44"/>
  <c r="E144" i="44"/>
  <c r="D148" i="44"/>
  <c r="F154" i="44"/>
  <c r="E143" i="44"/>
  <c r="E141" i="44"/>
  <c r="C146" i="44"/>
  <c r="F159" i="44"/>
  <c r="E147" i="44"/>
  <c r="C145" i="44"/>
  <c r="D156" i="44"/>
  <c r="C159" i="44"/>
  <c r="E160" i="44"/>
  <c r="E156" i="44"/>
  <c r="G153" i="44"/>
  <c r="E152" i="44"/>
  <c r="E158" i="44"/>
  <c r="C156" i="44"/>
  <c r="G144" i="44"/>
  <c r="G145" i="44"/>
  <c r="G147" i="44"/>
  <c r="G146" i="44"/>
  <c r="F152" i="44"/>
  <c r="F147" i="44"/>
  <c r="G152" i="44"/>
  <c r="D141" i="44"/>
  <c r="E145" i="44"/>
  <c r="D158" i="44"/>
  <c r="C148" i="44"/>
  <c r="C150" i="44"/>
  <c r="G156" i="44"/>
  <c r="G148" i="44"/>
  <c r="G157" i="44"/>
  <c r="G158" i="44"/>
  <c r="D144" i="44"/>
  <c r="F150" i="44"/>
  <c r="E150" i="44"/>
  <c r="E149" i="44"/>
  <c r="F156" i="44"/>
  <c r="D159" i="44"/>
  <c r="C154" i="44"/>
  <c r="G142" i="44"/>
  <c r="D143" i="44"/>
  <c r="G155" i="44"/>
  <c r="D150" i="44"/>
  <c r="C141" i="44"/>
  <c r="D152" i="44"/>
  <c r="F143" i="44"/>
  <c r="D147" i="44"/>
  <c r="F149" i="44"/>
  <c r="E146" i="44"/>
  <c r="F144" i="44"/>
  <c r="E154" i="44"/>
  <c r="G149" i="44"/>
  <c r="E142" i="44"/>
  <c r="D160" i="44"/>
  <c r="G160" i="44"/>
  <c r="D149" i="44"/>
  <c r="C160" i="44"/>
  <c r="D146" i="44"/>
  <c r="G150" i="44"/>
  <c r="F148" i="44"/>
  <c r="F146" i="44"/>
  <c r="D154" i="44"/>
  <c r="C158" i="44"/>
  <c r="F158" i="44"/>
  <c r="G154" i="44"/>
  <c r="H281" i="9"/>
  <c r="C306" i="9"/>
  <c r="C356" i="9" s="1"/>
  <c r="H276" i="9"/>
  <c r="C301" i="9"/>
  <c r="C351" i="9" s="1"/>
  <c r="H271" i="9"/>
  <c r="C296" i="9"/>
  <c r="C346" i="9" s="1"/>
  <c r="C299" i="9"/>
  <c r="C349" i="9" s="1"/>
  <c r="H274" i="9"/>
  <c r="C293" i="9"/>
  <c r="H268" i="9"/>
  <c r="C288" i="9"/>
  <c r="D288" i="9"/>
  <c r="D313" i="9" s="1"/>
  <c r="D363" i="9" s="1"/>
  <c r="D293" i="9"/>
  <c r="D343" i="9" s="1"/>
  <c r="E293" i="9"/>
  <c r="E343" i="9" s="1"/>
  <c r="E288" i="9"/>
  <c r="E313" i="9" s="1"/>
  <c r="E363" i="9" s="1"/>
  <c r="H270" i="9"/>
  <c r="C295" i="9"/>
  <c r="C345" i="9" s="1"/>
  <c r="B52" i="49"/>
  <c r="B91" i="49" s="1"/>
  <c r="V8" i="49"/>
  <c r="C311" i="9"/>
  <c r="C361" i="9" s="1"/>
  <c r="H286" i="9"/>
  <c r="H283" i="9"/>
  <c r="C308" i="9"/>
  <c r="C358" i="9" s="1"/>
  <c r="H213" i="9"/>
  <c r="H273" i="9"/>
  <c r="C298" i="9"/>
  <c r="C348" i="9" s="1"/>
  <c r="H282" i="9"/>
  <c r="C307" i="9"/>
  <c r="C357" i="9" s="1"/>
  <c r="H269" i="9"/>
  <c r="C294" i="9"/>
  <c r="C344" i="9" s="1"/>
  <c r="H287" i="9"/>
  <c r="C312" i="9"/>
  <c r="C362" i="9" s="1"/>
  <c r="H302" i="9"/>
  <c r="H352" i="9"/>
  <c r="F293" i="9"/>
  <c r="F343" i="9" s="1"/>
  <c r="F288" i="9"/>
  <c r="F313" i="9" s="1"/>
  <c r="F363" i="9" s="1"/>
  <c r="H350" i="9"/>
  <c r="H300" i="9"/>
  <c r="C308" i="41"/>
  <c r="C358" i="41" s="1"/>
  <c r="H276" i="41"/>
  <c r="D288" i="41"/>
  <c r="D313" i="41" s="1"/>
  <c r="D363" i="41" s="1"/>
  <c r="H213" i="41"/>
  <c r="G288" i="40"/>
  <c r="G313" i="40" s="1"/>
  <c r="G363" i="40" s="1"/>
  <c r="G331" i="17"/>
  <c r="E322" i="17"/>
  <c r="C336" i="17"/>
  <c r="E336" i="17"/>
  <c r="D321" i="17"/>
  <c r="H329" i="17"/>
  <c r="E337" i="17"/>
  <c r="C334" i="17"/>
  <c r="G321" i="17"/>
  <c r="C330" i="17"/>
  <c r="D325" i="17"/>
  <c r="G318" i="17"/>
  <c r="G328" i="17"/>
  <c r="F326" i="17"/>
  <c r="E324" i="17"/>
  <c r="D330" i="17"/>
  <c r="G334" i="17"/>
  <c r="G337" i="17"/>
  <c r="F323" i="17"/>
  <c r="G329" i="17"/>
  <c r="D329" i="17"/>
  <c r="H337" i="17"/>
  <c r="F328" i="17"/>
  <c r="C320" i="17"/>
  <c r="C337" i="17"/>
  <c r="E326" i="17"/>
  <c r="D319" i="17"/>
  <c r="D336" i="17"/>
  <c r="G338" i="17"/>
  <c r="C323" i="17"/>
  <c r="G327" i="17"/>
  <c r="D327" i="17"/>
  <c r="C325" i="17"/>
  <c r="E329" i="17"/>
  <c r="D328" i="17"/>
  <c r="D337" i="17"/>
  <c r="E334" i="17"/>
  <c r="G324" i="17"/>
  <c r="G323" i="17"/>
  <c r="G320" i="17"/>
  <c r="C318" i="17"/>
  <c r="C327" i="17"/>
  <c r="F318" i="17"/>
  <c r="F327" i="17"/>
  <c r="G325" i="17"/>
  <c r="C324" i="17"/>
  <c r="C321" i="17"/>
  <c r="C335" i="17"/>
  <c r="C332" i="17"/>
  <c r="E331" i="17"/>
  <c r="G333" i="17"/>
  <c r="D338" i="17"/>
  <c r="F320" i="17"/>
  <c r="H331" i="17"/>
  <c r="H319" i="17"/>
  <c r="E325" i="17"/>
  <c r="G336" i="17"/>
  <c r="E321" i="17"/>
  <c r="F330" i="17"/>
  <c r="E338" i="17"/>
  <c r="E323" i="17"/>
  <c r="E328" i="17"/>
  <c r="G326" i="17"/>
  <c r="H320" i="17"/>
  <c r="F322" i="17"/>
  <c r="H330" i="17"/>
  <c r="E327" i="17"/>
  <c r="F324" i="17"/>
  <c r="D332" i="17"/>
  <c r="D326" i="17"/>
  <c r="F329" i="17"/>
  <c r="D334" i="17"/>
  <c r="F337" i="17"/>
  <c r="F331" i="17"/>
  <c r="E335" i="17"/>
  <c r="H334" i="17"/>
  <c r="H326" i="17"/>
  <c r="D323" i="17"/>
  <c r="C343" i="17"/>
  <c r="H332" i="17"/>
  <c r="C322" i="17"/>
  <c r="H328" i="17"/>
  <c r="G319" i="17"/>
  <c r="H325" i="17"/>
  <c r="E318" i="17"/>
  <c r="C326" i="17"/>
  <c r="F325" i="17"/>
  <c r="D335" i="17"/>
  <c r="F338" i="17"/>
  <c r="G335" i="17"/>
  <c r="D333" i="17"/>
  <c r="F334" i="17"/>
  <c r="C319" i="17"/>
  <c r="F321" i="17"/>
  <c r="F333" i="17"/>
  <c r="H335" i="17"/>
  <c r="C333" i="17"/>
  <c r="C328" i="17"/>
  <c r="F335" i="17"/>
  <c r="D324" i="17"/>
  <c r="E320" i="17"/>
  <c r="G330" i="17"/>
  <c r="F332" i="17"/>
  <c r="F319" i="17"/>
  <c r="E332" i="17"/>
  <c r="E319" i="17"/>
  <c r="G332" i="17"/>
  <c r="C329" i="17"/>
  <c r="E330" i="17"/>
  <c r="D320" i="17"/>
  <c r="D331" i="17"/>
  <c r="C331" i="17"/>
  <c r="D322" i="17"/>
  <c r="D318" i="17"/>
  <c r="G322" i="17"/>
  <c r="E333" i="17"/>
  <c r="F336" i="17"/>
  <c r="C313" i="17"/>
  <c r="C363" i="17" s="1"/>
  <c r="H288" i="17"/>
  <c r="H311" i="17"/>
  <c r="T13" i="48" s="1"/>
  <c r="H361" i="17"/>
  <c r="H343" i="17"/>
  <c r="H293" i="17"/>
  <c r="B13" i="48" s="1"/>
  <c r="H358" i="17"/>
  <c r="H308" i="17"/>
  <c r="Q13" i="48" s="1"/>
  <c r="G59" i="49"/>
  <c r="G98" i="49" s="1"/>
  <c r="I15" i="49"/>
  <c r="H356" i="17"/>
  <c r="H306" i="17"/>
  <c r="O13" i="48" s="1"/>
  <c r="H344" i="17"/>
  <c r="H294" i="17"/>
  <c r="C13" i="48" s="1"/>
  <c r="H346" i="17"/>
  <c r="H296" i="17"/>
  <c r="E13" i="48" s="1"/>
  <c r="H352" i="17"/>
  <c r="H302" i="17"/>
  <c r="K13" i="48" s="1"/>
  <c r="H347" i="17"/>
  <c r="H297" i="17"/>
  <c r="F13" i="48" s="1"/>
  <c r="H299" i="17"/>
  <c r="H13" i="48" s="1"/>
  <c r="H349" i="17"/>
  <c r="H295" i="17"/>
  <c r="D13" i="48" s="1"/>
  <c r="H345" i="17"/>
  <c r="H348" i="17"/>
  <c r="H298" i="17"/>
  <c r="G13" i="48" s="1"/>
  <c r="F293" i="40"/>
  <c r="F343" i="40" s="1"/>
  <c r="F288" i="40"/>
  <c r="F313" i="40" s="1"/>
  <c r="F363" i="40" s="1"/>
  <c r="H272" i="40"/>
  <c r="C297" i="40"/>
  <c r="C347" i="40" s="1"/>
  <c r="D288" i="40"/>
  <c r="D313" i="40" s="1"/>
  <c r="D363" i="40" s="1"/>
  <c r="D293" i="40"/>
  <c r="D343" i="40" s="1"/>
  <c r="C299" i="40"/>
  <c r="C349" i="40" s="1"/>
  <c r="H274" i="40"/>
  <c r="H283" i="40"/>
  <c r="C308" i="40"/>
  <c r="C358" i="40" s="1"/>
  <c r="C293" i="40"/>
  <c r="H268" i="40"/>
  <c r="C288" i="40"/>
  <c r="H276" i="40"/>
  <c r="C301" i="40"/>
  <c r="C351" i="40" s="1"/>
  <c r="H279" i="40"/>
  <c r="C304" i="40"/>
  <c r="C354" i="40" s="1"/>
  <c r="H360" i="40"/>
  <c r="H310" i="40"/>
  <c r="S39" i="48" s="1"/>
  <c r="C298" i="40"/>
  <c r="C348" i="40" s="1"/>
  <c r="H273" i="40"/>
  <c r="H213" i="40"/>
  <c r="H269" i="40"/>
  <c r="C294" i="40"/>
  <c r="C344" i="40" s="1"/>
  <c r="H286" i="40"/>
  <c r="C311" i="40"/>
  <c r="C361" i="40" s="1"/>
  <c r="B85" i="49"/>
  <c r="B124" i="49" s="1"/>
  <c r="V41" i="49"/>
  <c r="H271" i="40"/>
  <c r="C296" i="40"/>
  <c r="C346" i="40" s="1"/>
  <c r="E288" i="40"/>
  <c r="E313" i="40" s="1"/>
  <c r="E363" i="40" s="1"/>
  <c r="E293" i="40"/>
  <c r="E343" i="40" s="1"/>
  <c r="H312" i="40"/>
  <c r="U39" i="48" s="1"/>
  <c r="H362" i="40"/>
  <c r="H281" i="40"/>
  <c r="C306" i="40"/>
  <c r="C356" i="40" s="1"/>
  <c r="C295" i="40"/>
  <c r="C345" i="40" s="1"/>
  <c r="H270" i="40"/>
  <c r="H362" i="11"/>
  <c r="H312" i="11"/>
  <c r="U8" i="48" s="1"/>
  <c r="E320" i="11"/>
  <c r="E322" i="11"/>
  <c r="D322" i="11"/>
  <c r="C319" i="11"/>
  <c r="E329" i="11"/>
  <c r="G337" i="11"/>
  <c r="E335" i="11"/>
  <c r="F319" i="11"/>
  <c r="C335" i="11"/>
  <c r="C327" i="11"/>
  <c r="D332" i="11"/>
  <c r="G318" i="11"/>
  <c r="E336" i="11"/>
  <c r="G325" i="11"/>
  <c r="C320" i="11"/>
  <c r="F327" i="11"/>
  <c r="C331" i="11"/>
  <c r="D337" i="11"/>
  <c r="G328" i="11"/>
  <c r="F335" i="11"/>
  <c r="D319" i="11"/>
  <c r="G332" i="11"/>
  <c r="C318" i="11"/>
  <c r="D328" i="11"/>
  <c r="E327" i="11"/>
  <c r="F322" i="11"/>
  <c r="D318" i="11"/>
  <c r="D338" i="11"/>
  <c r="H332" i="11"/>
  <c r="E323" i="11"/>
  <c r="F330" i="11"/>
  <c r="C328" i="11"/>
  <c r="E328" i="11"/>
  <c r="F329" i="11"/>
  <c r="G330" i="11"/>
  <c r="F328" i="11"/>
  <c r="G334" i="11"/>
  <c r="H334" i="11"/>
  <c r="C325" i="11"/>
  <c r="D327" i="11"/>
  <c r="E333" i="11"/>
  <c r="D326" i="11"/>
  <c r="H330" i="11"/>
  <c r="E330" i="11"/>
  <c r="C324" i="11"/>
  <c r="F325" i="11"/>
  <c r="C330" i="11"/>
  <c r="D334" i="11"/>
  <c r="F333" i="11"/>
  <c r="E321" i="11"/>
  <c r="F334" i="11"/>
  <c r="E332" i="11"/>
  <c r="H328" i="11"/>
  <c r="G333" i="11"/>
  <c r="G338" i="11"/>
  <c r="D333" i="11"/>
  <c r="H325" i="11"/>
  <c r="F324" i="11"/>
  <c r="C322" i="11"/>
  <c r="D335" i="11"/>
  <c r="H327" i="11"/>
  <c r="E325" i="11"/>
  <c r="C334" i="11"/>
  <c r="F320" i="11"/>
  <c r="C337" i="11"/>
  <c r="C336" i="11"/>
  <c r="C333" i="11"/>
  <c r="C332" i="11"/>
  <c r="G324" i="11"/>
  <c r="G320" i="11"/>
  <c r="E326" i="11"/>
  <c r="D329" i="11"/>
  <c r="H329" i="11"/>
  <c r="F337" i="11"/>
  <c r="G322" i="11"/>
  <c r="E331" i="11"/>
  <c r="C321" i="11"/>
  <c r="C329" i="11"/>
  <c r="G319" i="11"/>
  <c r="G326" i="11"/>
  <c r="D336" i="11"/>
  <c r="D323" i="11"/>
  <c r="C343" i="11"/>
  <c r="D325" i="11"/>
  <c r="F321" i="11"/>
  <c r="F323" i="11"/>
  <c r="G331" i="11"/>
  <c r="E338" i="11"/>
  <c r="H337" i="11"/>
  <c r="C323" i="11"/>
  <c r="E324" i="11"/>
  <c r="D320" i="11"/>
  <c r="F336" i="11"/>
  <c r="D330" i="11"/>
  <c r="F326" i="11"/>
  <c r="H322" i="11"/>
  <c r="H324" i="11"/>
  <c r="G329" i="11"/>
  <c r="E337" i="11"/>
  <c r="E318" i="11"/>
  <c r="C326" i="11"/>
  <c r="F338" i="11"/>
  <c r="F318" i="11"/>
  <c r="G335" i="11"/>
  <c r="E319" i="11"/>
  <c r="D324" i="11"/>
  <c r="F331" i="11"/>
  <c r="G323" i="11"/>
  <c r="D331" i="11"/>
  <c r="F332" i="11"/>
  <c r="G327" i="11"/>
  <c r="G336" i="11"/>
  <c r="E334" i="11"/>
  <c r="G321" i="11"/>
  <c r="D321" i="11"/>
  <c r="H343" i="11"/>
  <c r="H293" i="11"/>
  <c r="B8" i="48" s="1"/>
  <c r="C313" i="11"/>
  <c r="C363" i="11" s="1"/>
  <c r="H288" i="11"/>
  <c r="H301" i="11"/>
  <c r="J8" i="48" s="1"/>
  <c r="H351" i="11"/>
  <c r="H296" i="11"/>
  <c r="E8" i="48" s="1"/>
  <c r="H346" i="11"/>
  <c r="H360" i="11"/>
  <c r="H310" i="11"/>
  <c r="S8" i="48" s="1"/>
  <c r="H356" i="11"/>
  <c r="H306" i="11"/>
  <c r="O8" i="48" s="1"/>
  <c r="H298" i="11"/>
  <c r="G8" i="48" s="1"/>
  <c r="H348" i="11"/>
  <c r="G54" i="49"/>
  <c r="G93" i="49" s="1"/>
  <c r="I10" i="49"/>
  <c r="H308" i="11"/>
  <c r="Q8" i="48" s="1"/>
  <c r="H358" i="11"/>
  <c r="H295" i="11"/>
  <c r="D8" i="48" s="1"/>
  <c r="H345" i="11"/>
  <c r="H294" i="11"/>
  <c r="C8" i="48" s="1"/>
  <c r="H344" i="11"/>
  <c r="H361" i="11"/>
  <c r="H311" i="11"/>
  <c r="T8" i="48" s="1"/>
  <c r="F83" i="49"/>
  <c r="H270" i="20"/>
  <c r="C295" i="20"/>
  <c r="C345" i="20" s="1"/>
  <c r="E293" i="20"/>
  <c r="E343" i="20" s="1"/>
  <c r="E288" i="20"/>
  <c r="E313" i="20" s="1"/>
  <c r="E363" i="20" s="1"/>
  <c r="H271" i="20"/>
  <c r="C296" i="20"/>
  <c r="C346" i="20" s="1"/>
  <c r="C299" i="20"/>
  <c r="C349" i="20" s="1"/>
  <c r="H274" i="20"/>
  <c r="F293" i="20"/>
  <c r="F343" i="20" s="1"/>
  <c r="F288" i="20"/>
  <c r="F313" i="20" s="1"/>
  <c r="F363" i="20" s="1"/>
  <c r="H281" i="20"/>
  <c r="C306" i="20"/>
  <c r="C356" i="20" s="1"/>
  <c r="C293" i="20"/>
  <c r="C288" i="20"/>
  <c r="H268" i="20"/>
  <c r="B62" i="49"/>
  <c r="B101" i="49" s="1"/>
  <c r="V18" i="49"/>
  <c r="H276" i="20"/>
  <c r="C301" i="20"/>
  <c r="C351" i="20" s="1"/>
  <c r="H269" i="20"/>
  <c r="C294" i="20"/>
  <c r="C344" i="20" s="1"/>
  <c r="H213" i="20"/>
  <c r="C308" i="20"/>
  <c r="C358" i="20" s="1"/>
  <c r="H283" i="20"/>
  <c r="C311" i="20"/>
  <c r="C361" i="20" s="1"/>
  <c r="H286" i="20"/>
  <c r="H360" i="20"/>
  <c r="H310" i="20"/>
  <c r="S16" i="48" s="1"/>
  <c r="C312" i="20"/>
  <c r="C362" i="20" s="1"/>
  <c r="H287" i="20"/>
  <c r="H273" i="20"/>
  <c r="C298" i="20"/>
  <c r="C348" i="20" s="1"/>
  <c r="D293" i="20"/>
  <c r="D343" i="20" s="1"/>
  <c r="D288" i="20"/>
  <c r="D313" i="20" s="1"/>
  <c r="D363" i="20" s="1"/>
  <c r="C297" i="20"/>
  <c r="C347" i="20" s="1"/>
  <c r="H272" i="20"/>
  <c r="H286" i="23"/>
  <c r="C311" i="23"/>
  <c r="C361" i="23" s="1"/>
  <c r="C294" i="23"/>
  <c r="C344" i="23" s="1"/>
  <c r="H269" i="23"/>
  <c r="H273" i="23"/>
  <c r="C298" i="23"/>
  <c r="C348" i="23" s="1"/>
  <c r="H310" i="23"/>
  <c r="S21" i="48" s="1"/>
  <c r="H360" i="23"/>
  <c r="C308" i="23"/>
  <c r="C358" i="23" s="1"/>
  <c r="H283" i="23"/>
  <c r="C293" i="23"/>
  <c r="C288" i="23"/>
  <c r="H268" i="23"/>
  <c r="V23" i="49"/>
  <c r="B68" i="49"/>
  <c r="B107" i="49" s="1"/>
  <c r="F293" i="23"/>
  <c r="F343" i="23" s="1"/>
  <c r="F288" i="23"/>
  <c r="F313" i="23" s="1"/>
  <c r="F363" i="23" s="1"/>
  <c r="H213" i="23"/>
  <c r="C295" i="23"/>
  <c r="C345" i="23" s="1"/>
  <c r="H270" i="23"/>
  <c r="E288" i="23"/>
  <c r="E313" i="23" s="1"/>
  <c r="E363" i="23" s="1"/>
  <c r="E293" i="23"/>
  <c r="E343" i="23" s="1"/>
  <c r="D288" i="23"/>
  <c r="D313" i="23" s="1"/>
  <c r="D363" i="23" s="1"/>
  <c r="D293" i="23"/>
  <c r="D343" i="23" s="1"/>
  <c r="C299" i="23"/>
  <c r="C349" i="23" s="1"/>
  <c r="H274" i="23"/>
  <c r="H281" i="23"/>
  <c r="C306" i="23"/>
  <c r="C356" i="23" s="1"/>
  <c r="H271" i="23"/>
  <c r="C296" i="23"/>
  <c r="C346" i="23" s="1"/>
  <c r="C312" i="23"/>
  <c r="C362" i="23" s="1"/>
  <c r="H287" i="23"/>
  <c r="H213" i="33"/>
  <c r="H284" i="33"/>
  <c r="H188" i="33"/>
  <c r="H288" i="41"/>
  <c r="C313" i="41"/>
  <c r="C363" i="41" s="1"/>
  <c r="H362" i="41"/>
  <c r="H312" i="41"/>
  <c r="U40" i="48" s="1"/>
  <c r="H347" i="41"/>
  <c r="H297" i="41"/>
  <c r="F40" i="48" s="1"/>
  <c r="H356" i="41"/>
  <c r="H306" i="41"/>
  <c r="O40" i="48" s="1"/>
  <c r="H346" i="41"/>
  <c r="H296" i="41"/>
  <c r="E40" i="48" s="1"/>
  <c r="H344" i="41"/>
  <c r="H294" i="41"/>
  <c r="C40" i="48" s="1"/>
  <c r="G86" i="49"/>
  <c r="G125" i="49" s="1"/>
  <c r="I42" i="49"/>
  <c r="H355" i="41"/>
  <c r="H305" i="41"/>
  <c r="N40" i="48" s="1"/>
  <c r="H348" i="41"/>
  <c r="H298" i="41"/>
  <c r="G40" i="48" s="1"/>
  <c r="H311" i="41"/>
  <c r="T40" i="48" s="1"/>
  <c r="H361" i="41"/>
  <c r="H299" i="41"/>
  <c r="H40" i="48" s="1"/>
  <c r="H349" i="41"/>
  <c r="H304" i="41"/>
  <c r="M40" i="48" s="1"/>
  <c r="H354" i="41"/>
  <c r="F336" i="41"/>
  <c r="F326" i="41"/>
  <c r="D334" i="41"/>
  <c r="H325" i="41"/>
  <c r="F318" i="41"/>
  <c r="E330" i="41"/>
  <c r="C320" i="41"/>
  <c r="D326" i="41"/>
  <c r="E338" i="41"/>
  <c r="C322" i="41"/>
  <c r="H335" i="41"/>
  <c r="F331" i="41"/>
  <c r="C343" i="41"/>
  <c r="E332" i="41"/>
  <c r="D328" i="41"/>
  <c r="H328" i="41"/>
  <c r="C327" i="41"/>
  <c r="G318" i="41"/>
  <c r="D329" i="41"/>
  <c r="G319" i="41"/>
  <c r="E331" i="41"/>
  <c r="E333" i="41"/>
  <c r="C334" i="41"/>
  <c r="F321" i="41"/>
  <c r="G322" i="41"/>
  <c r="C319" i="41"/>
  <c r="D320" i="41"/>
  <c r="E323" i="41"/>
  <c r="D322" i="41"/>
  <c r="G338" i="41"/>
  <c r="E322" i="41"/>
  <c r="E325" i="41"/>
  <c r="E334" i="41"/>
  <c r="F322" i="41"/>
  <c r="D330" i="41"/>
  <c r="C318" i="41"/>
  <c r="C332" i="41"/>
  <c r="D332" i="41"/>
  <c r="E319" i="41"/>
  <c r="E324" i="41"/>
  <c r="D338" i="41"/>
  <c r="E318" i="41"/>
  <c r="F337" i="41"/>
  <c r="C324" i="41"/>
  <c r="C331" i="41"/>
  <c r="G320" i="41"/>
  <c r="D327" i="41"/>
  <c r="D335" i="41"/>
  <c r="E335" i="41"/>
  <c r="G334" i="41"/>
  <c r="C336" i="41"/>
  <c r="G329" i="41"/>
  <c r="F323" i="41"/>
  <c r="C325" i="41"/>
  <c r="E321" i="41"/>
  <c r="E337" i="41"/>
  <c r="E336" i="41"/>
  <c r="H334" i="41"/>
  <c r="C330" i="41"/>
  <c r="F319" i="41"/>
  <c r="G333" i="41"/>
  <c r="E329" i="41"/>
  <c r="F329" i="41"/>
  <c r="G327" i="41"/>
  <c r="G328" i="41"/>
  <c r="F325" i="41"/>
  <c r="G325" i="41"/>
  <c r="D331" i="41"/>
  <c r="C328" i="41"/>
  <c r="H332" i="41"/>
  <c r="C335" i="41"/>
  <c r="F335" i="41"/>
  <c r="G337" i="41"/>
  <c r="C329" i="41"/>
  <c r="G332" i="41"/>
  <c r="G336" i="41"/>
  <c r="D324" i="41"/>
  <c r="F334" i="41"/>
  <c r="C326" i="41"/>
  <c r="H327" i="41"/>
  <c r="D325" i="41"/>
  <c r="C323" i="41"/>
  <c r="H326" i="41"/>
  <c r="F327" i="41"/>
  <c r="G321" i="41"/>
  <c r="G324" i="41"/>
  <c r="F328" i="41"/>
  <c r="G323" i="41"/>
  <c r="F320" i="41"/>
  <c r="D318" i="41"/>
  <c r="F333" i="41"/>
  <c r="F332" i="41"/>
  <c r="D321" i="41"/>
  <c r="E328" i="41"/>
  <c r="C321" i="41"/>
  <c r="F330" i="41"/>
  <c r="C333" i="41"/>
  <c r="D319" i="41"/>
  <c r="E326" i="41"/>
  <c r="C337" i="41"/>
  <c r="D323" i="41"/>
  <c r="G335" i="41"/>
  <c r="G331" i="41"/>
  <c r="D336" i="41"/>
  <c r="F324" i="41"/>
  <c r="E320" i="41"/>
  <c r="F338" i="41"/>
  <c r="E327" i="41"/>
  <c r="H329" i="41"/>
  <c r="G326" i="41"/>
  <c r="D333" i="41"/>
  <c r="D337" i="41"/>
  <c r="G330" i="41"/>
  <c r="H295" i="41"/>
  <c r="D40" i="48" s="1"/>
  <c r="H345" i="41"/>
  <c r="H343" i="41"/>
  <c r="H293" i="41"/>
  <c r="B40" i="48" s="1"/>
  <c r="H308" i="41"/>
  <c r="Q40" i="48" s="1"/>
  <c r="H358" i="41"/>
  <c r="H352" i="28"/>
  <c r="H302" i="28"/>
  <c r="K26" i="48" s="1"/>
  <c r="C298" i="28"/>
  <c r="C348" i="28" s="1"/>
  <c r="H273" i="28"/>
  <c r="H276" i="28"/>
  <c r="C301" i="28"/>
  <c r="C351" i="28" s="1"/>
  <c r="D293" i="28"/>
  <c r="D343" i="28" s="1"/>
  <c r="D288" i="28"/>
  <c r="D313" i="28" s="1"/>
  <c r="D363" i="28" s="1"/>
  <c r="E293" i="28"/>
  <c r="E343" i="28" s="1"/>
  <c r="E288" i="28"/>
  <c r="E313" i="28" s="1"/>
  <c r="E363" i="28" s="1"/>
  <c r="C294" i="28"/>
  <c r="C344" i="28" s="1"/>
  <c r="H269" i="28"/>
  <c r="C306" i="28"/>
  <c r="C356" i="28" s="1"/>
  <c r="H281" i="28"/>
  <c r="C311" i="28"/>
  <c r="C361" i="28" s="1"/>
  <c r="H286" i="28"/>
  <c r="B72" i="49"/>
  <c r="B111" i="49" s="1"/>
  <c r="V28" i="49"/>
  <c r="H310" i="28"/>
  <c r="S26" i="48" s="1"/>
  <c r="H360" i="28"/>
  <c r="H268" i="28"/>
  <c r="C293" i="28"/>
  <c r="C288" i="28"/>
  <c r="H270" i="28"/>
  <c r="C295" i="28"/>
  <c r="C345" i="28" s="1"/>
  <c r="H362" i="28"/>
  <c r="H312" i="28"/>
  <c r="U26" i="48" s="1"/>
  <c r="H271" i="28"/>
  <c r="C296" i="28"/>
  <c r="C346" i="28" s="1"/>
  <c r="H274" i="28"/>
  <c r="C299" i="28"/>
  <c r="C349" i="28" s="1"/>
  <c r="H279" i="28"/>
  <c r="C304" i="28"/>
  <c r="C354" i="28" s="1"/>
  <c r="H283" i="28"/>
  <c r="C308" i="28"/>
  <c r="C358" i="28" s="1"/>
  <c r="F288" i="28"/>
  <c r="F313" i="28" s="1"/>
  <c r="F363" i="28" s="1"/>
  <c r="F293" i="28"/>
  <c r="F343" i="28" s="1"/>
  <c r="H310" i="19"/>
  <c r="S15" i="48" s="1"/>
  <c r="H360" i="19"/>
  <c r="C301" i="19"/>
  <c r="C351" i="19" s="1"/>
  <c r="H276" i="19"/>
  <c r="C308" i="19"/>
  <c r="C358" i="19" s="1"/>
  <c r="H283" i="19"/>
  <c r="C298" i="19"/>
  <c r="C348" i="19" s="1"/>
  <c r="H273" i="19"/>
  <c r="C311" i="19"/>
  <c r="C361" i="19" s="1"/>
  <c r="H286" i="19"/>
  <c r="C304" i="19"/>
  <c r="C354" i="19" s="1"/>
  <c r="H279" i="19"/>
  <c r="C297" i="19"/>
  <c r="C347" i="19" s="1"/>
  <c r="H272" i="19"/>
  <c r="C306" i="19"/>
  <c r="C356" i="19" s="1"/>
  <c r="H281" i="19"/>
  <c r="C294" i="19"/>
  <c r="C344" i="19" s="1"/>
  <c r="H269" i="19"/>
  <c r="F288" i="19"/>
  <c r="F313" i="19" s="1"/>
  <c r="F363" i="19" s="1"/>
  <c r="F293" i="19"/>
  <c r="F343" i="19" s="1"/>
  <c r="H274" i="19"/>
  <c r="C299" i="19"/>
  <c r="C349" i="19" s="1"/>
  <c r="H287" i="19"/>
  <c r="C312" i="19"/>
  <c r="C362" i="19" s="1"/>
  <c r="C296" i="19"/>
  <c r="C346" i="19" s="1"/>
  <c r="H271" i="19"/>
  <c r="B61" i="49"/>
  <c r="B100" i="49" s="1"/>
  <c r="V17" i="49"/>
  <c r="H213" i="19"/>
  <c r="E288" i="19"/>
  <c r="E313" i="19" s="1"/>
  <c r="E363" i="19" s="1"/>
  <c r="E293" i="19"/>
  <c r="E343" i="19" s="1"/>
  <c r="D288" i="19"/>
  <c r="D313" i="19" s="1"/>
  <c r="D363" i="19" s="1"/>
  <c r="D293" i="19"/>
  <c r="D343" i="19" s="1"/>
  <c r="C288" i="19"/>
  <c r="H268" i="19"/>
  <c r="C293" i="19"/>
  <c r="H270" i="19"/>
  <c r="C295" i="19"/>
  <c r="C345" i="19" s="1"/>
  <c r="H360" i="59"/>
  <c r="H310" i="59"/>
  <c r="S31" i="48" s="1"/>
  <c r="H276" i="59"/>
  <c r="C301" i="59"/>
  <c r="C351" i="59" s="1"/>
  <c r="C296" i="59"/>
  <c r="C346" i="59" s="1"/>
  <c r="H271" i="59"/>
  <c r="G288" i="59"/>
  <c r="G313" i="59" s="1"/>
  <c r="G363" i="59" s="1"/>
  <c r="H274" i="59"/>
  <c r="C299" i="59"/>
  <c r="C349" i="59" s="1"/>
  <c r="H270" i="59"/>
  <c r="C295" i="59"/>
  <c r="C345" i="59" s="1"/>
  <c r="C297" i="59"/>
  <c r="C347" i="59" s="1"/>
  <c r="H272" i="59"/>
  <c r="H268" i="59"/>
  <c r="C293" i="59"/>
  <c r="C288" i="59"/>
  <c r="B77" i="49"/>
  <c r="B116" i="49" s="1"/>
  <c r="V33" i="49"/>
  <c r="E288" i="59"/>
  <c r="E313" i="59" s="1"/>
  <c r="E363" i="59" s="1"/>
  <c r="E293" i="59"/>
  <c r="E343" i="59" s="1"/>
  <c r="C294" i="59"/>
  <c r="C344" i="59" s="1"/>
  <c r="H269" i="59"/>
  <c r="H300" i="59"/>
  <c r="I31" i="48" s="1"/>
  <c r="H350" i="59"/>
  <c r="H281" i="59"/>
  <c r="C306" i="59"/>
  <c r="C356" i="59" s="1"/>
  <c r="H213" i="59"/>
  <c r="H277" i="59"/>
  <c r="D288" i="59"/>
  <c r="D313" i="59" s="1"/>
  <c r="D363" i="59" s="1"/>
  <c r="D293" i="59"/>
  <c r="D343" i="59" s="1"/>
  <c r="H286" i="59"/>
  <c r="C311" i="59"/>
  <c r="C361" i="59" s="1"/>
  <c r="C298" i="59"/>
  <c r="C348" i="59" s="1"/>
  <c r="H273" i="59"/>
  <c r="C304" i="59"/>
  <c r="C354" i="59" s="1"/>
  <c r="H279" i="59"/>
  <c r="H283" i="59"/>
  <c r="C308" i="59"/>
  <c r="C358" i="59" s="1"/>
  <c r="H352" i="10"/>
  <c r="H302" i="10"/>
  <c r="K7" i="48" s="1"/>
  <c r="I9" i="49"/>
  <c r="G53" i="49"/>
  <c r="G92" i="49" s="1"/>
  <c r="H346" i="10"/>
  <c r="H296" i="10"/>
  <c r="E7" i="48" s="1"/>
  <c r="H306" i="10"/>
  <c r="O7" i="48" s="1"/>
  <c r="H356" i="10"/>
  <c r="H288" i="10"/>
  <c r="C313" i="10"/>
  <c r="C363" i="10" s="1"/>
  <c r="H343" i="10"/>
  <c r="H293" i="10"/>
  <c r="B7" i="48" s="1"/>
  <c r="C337" i="10"/>
  <c r="E331" i="10"/>
  <c r="E322" i="10"/>
  <c r="E324" i="10"/>
  <c r="E320" i="10"/>
  <c r="F337" i="10"/>
  <c r="F323" i="10"/>
  <c r="D318" i="10"/>
  <c r="D334" i="10"/>
  <c r="H321" i="10"/>
  <c r="H335" i="10"/>
  <c r="F335" i="10"/>
  <c r="F334" i="10"/>
  <c r="E336" i="10"/>
  <c r="G334" i="10"/>
  <c r="F336" i="10"/>
  <c r="D331" i="10"/>
  <c r="F321" i="10"/>
  <c r="C322" i="10"/>
  <c r="C321" i="10"/>
  <c r="E333" i="10"/>
  <c r="C325" i="10"/>
  <c r="D319" i="10"/>
  <c r="D337" i="10"/>
  <c r="E335" i="10"/>
  <c r="G320" i="10"/>
  <c r="D336" i="10"/>
  <c r="H337" i="10"/>
  <c r="D323" i="10"/>
  <c r="E338" i="10"/>
  <c r="F331" i="10"/>
  <c r="C334" i="10"/>
  <c r="G330" i="10"/>
  <c r="G336" i="10"/>
  <c r="E325" i="10"/>
  <c r="D324" i="10"/>
  <c r="H322" i="10"/>
  <c r="G324" i="10"/>
  <c r="F330" i="10"/>
  <c r="F329" i="10"/>
  <c r="G318" i="10"/>
  <c r="G325" i="10"/>
  <c r="D327" i="10"/>
  <c r="F325" i="10"/>
  <c r="F322" i="10"/>
  <c r="D335" i="10"/>
  <c r="D330" i="10"/>
  <c r="D320" i="10"/>
  <c r="F318" i="10"/>
  <c r="D329" i="10"/>
  <c r="G333" i="10"/>
  <c r="H325" i="10"/>
  <c r="G322" i="10"/>
  <c r="D332" i="10"/>
  <c r="G338" i="10"/>
  <c r="H332" i="10"/>
  <c r="C343" i="10"/>
  <c r="E326" i="10"/>
  <c r="D338" i="10"/>
  <c r="D321" i="10"/>
  <c r="C327" i="10"/>
  <c r="G332" i="10"/>
  <c r="C329" i="10"/>
  <c r="G319" i="10"/>
  <c r="F326" i="10"/>
  <c r="G321" i="10"/>
  <c r="C336" i="10"/>
  <c r="C324" i="10"/>
  <c r="F320" i="10"/>
  <c r="E337" i="10"/>
  <c r="F319" i="10"/>
  <c r="G337" i="10"/>
  <c r="G326" i="10"/>
  <c r="H334" i="10"/>
  <c r="C335" i="10"/>
  <c r="H329" i="10"/>
  <c r="C333" i="10"/>
  <c r="C330" i="10"/>
  <c r="G328" i="10"/>
  <c r="F338" i="10"/>
  <c r="C332" i="10"/>
  <c r="D325" i="10"/>
  <c r="E329" i="10"/>
  <c r="E332" i="10"/>
  <c r="H324" i="10"/>
  <c r="C319" i="10"/>
  <c r="F327" i="10"/>
  <c r="D322" i="10"/>
  <c r="E334" i="10"/>
  <c r="E318" i="10"/>
  <c r="H331" i="10"/>
  <c r="C328" i="10"/>
  <c r="D328" i="10"/>
  <c r="G335" i="10"/>
  <c r="E327" i="10"/>
  <c r="G331" i="10"/>
  <c r="G329" i="10"/>
  <c r="D333" i="10"/>
  <c r="E319" i="10"/>
  <c r="F333" i="10"/>
  <c r="H327" i="10"/>
  <c r="C326" i="10"/>
  <c r="F328" i="10"/>
  <c r="E330" i="10"/>
  <c r="C331" i="10"/>
  <c r="C320" i="10"/>
  <c r="E323" i="10"/>
  <c r="E328" i="10"/>
  <c r="H326" i="10"/>
  <c r="D326" i="10"/>
  <c r="E321" i="10"/>
  <c r="G327" i="10"/>
  <c r="F324" i="10"/>
  <c r="F332" i="10"/>
  <c r="C323" i="10"/>
  <c r="H330" i="10"/>
  <c r="H328" i="10"/>
  <c r="C318" i="10"/>
  <c r="G323" i="10"/>
  <c r="H361" i="10"/>
  <c r="H311" i="10"/>
  <c r="T7" i="48" s="1"/>
  <c r="H298" i="10"/>
  <c r="G7" i="48" s="1"/>
  <c r="H348" i="10"/>
  <c r="H344" i="10"/>
  <c r="H294" i="10"/>
  <c r="C7" i="48" s="1"/>
  <c r="H295" i="10"/>
  <c r="D7" i="48" s="1"/>
  <c r="H345" i="10"/>
  <c r="H358" i="10"/>
  <c r="H308" i="10"/>
  <c r="Q7" i="48" s="1"/>
  <c r="H213" i="35"/>
  <c r="AQ39" i="49"/>
  <c r="E83" i="49"/>
  <c r="E122" i="49" s="1"/>
  <c r="C83" i="49"/>
  <c r="C122" i="49" s="1"/>
  <c r="C296" i="38"/>
  <c r="C346" i="38" s="1"/>
  <c r="H271" i="38"/>
  <c r="E293" i="38"/>
  <c r="E343" i="38" s="1"/>
  <c r="E288" i="38"/>
  <c r="E313" i="38" s="1"/>
  <c r="E363" i="38" s="1"/>
  <c r="D83" i="49"/>
  <c r="D122" i="49" s="1"/>
  <c r="C312" i="38"/>
  <c r="C362" i="38" s="1"/>
  <c r="H287" i="38"/>
  <c r="C294" i="38"/>
  <c r="C344" i="38" s="1"/>
  <c r="H269" i="38"/>
  <c r="H276" i="38"/>
  <c r="C301" i="38"/>
  <c r="C351" i="38" s="1"/>
  <c r="C298" i="38"/>
  <c r="C348" i="38" s="1"/>
  <c r="H273" i="38"/>
  <c r="H286" i="38"/>
  <c r="C311" i="38"/>
  <c r="C361" i="38" s="1"/>
  <c r="C295" i="38"/>
  <c r="C345" i="38" s="1"/>
  <c r="H270" i="38"/>
  <c r="H268" i="38"/>
  <c r="C293" i="38"/>
  <c r="C288" i="38"/>
  <c r="F293" i="38"/>
  <c r="F343" i="38" s="1"/>
  <c r="F288" i="38"/>
  <c r="F313" i="38" s="1"/>
  <c r="F363" i="38" s="1"/>
  <c r="H310" i="38"/>
  <c r="S37" i="48" s="1"/>
  <c r="H360" i="38"/>
  <c r="C302" i="38"/>
  <c r="C352" i="38" s="1"/>
  <c r="H277" i="38"/>
  <c r="H281" i="38"/>
  <c r="C306" i="38"/>
  <c r="C356" i="38" s="1"/>
  <c r="V39" i="49"/>
  <c r="B83" i="49"/>
  <c r="B122" i="49" s="1"/>
  <c r="C308" i="38"/>
  <c r="C358" i="38" s="1"/>
  <c r="H283" i="38"/>
  <c r="H274" i="38"/>
  <c r="C299" i="38"/>
  <c r="C349" i="38" s="1"/>
  <c r="D288" i="38"/>
  <c r="D313" i="38" s="1"/>
  <c r="D363" i="38" s="1"/>
  <c r="D293" i="38"/>
  <c r="D343" i="38" s="1"/>
  <c r="D293" i="37"/>
  <c r="D343" i="37" s="1"/>
  <c r="D288" i="37"/>
  <c r="D313" i="37" s="1"/>
  <c r="D363" i="37" s="1"/>
  <c r="C312" i="37"/>
  <c r="C362" i="37" s="1"/>
  <c r="H287" i="37"/>
  <c r="H273" i="37"/>
  <c r="C298" i="37"/>
  <c r="C348" i="37" s="1"/>
  <c r="C297" i="37"/>
  <c r="C347" i="37" s="1"/>
  <c r="H272" i="37"/>
  <c r="C294" i="37"/>
  <c r="C344" i="37" s="1"/>
  <c r="H269" i="37"/>
  <c r="C306" i="37"/>
  <c r="C356" i="37" s="1"/>
  <c r="H281" i="37"/>
  <c r="E288" i="37"/>
  <c r="E313" i="37" s="1"/>
  <c r="E363" i="37" s="1"/>
  <c r="E293" i="37"/>
  <c r="E343" i="37" s="1"/>
  <c r="H286" i="37"/>
  <c r="C311" i="37"/>
  <c r="C361" i="37" s="1"/>
  <c r="V38" i="49"/>
  <c r="B82" i="49"/>
  <c r="B121" i="49" s="1"/>
  <c r="C295" i="37"/>
  <c r="C345" i="37" s="1"/>
  <c r="H270" i="37"/>
  <c r="C293" i="37"/>
  <c r="C288" i="37"/>
  <c r="H268" i="37"/>
  <c r="H213" i="37"/>
  <c r="F293" i="37"/>
  <c r="F343" i="37" s="1"/>
  <c r="F288" i="37"/>
  <c r="F313" i="37" s="1"/>
  <c r="F363" i="37" s="1"/>
  <c r="C308" i="37"/>
  <c r="C358" i="37" s="1"/>
  <c r="H283" i="37"/>
  <c r="C299" i="37"/>
  <c r="C349" i="37" s="1"/>
  <c r="H274" i="37"/>
  <c r="H276" i="37"/>
  <c r="C301" i="37"/>
  <c r="C351" i="37" s="1"/>
  <c r="C302" i="37"/>
  <c r="C352" i="37" s="1"/>
  <c r="H277" i="37"/>
  <c r="H271" i="37"/>
  <c r="C296" i="37"/>
  <c r="C346" i="37" s="1"/>
  <c r="H360" i="37"/>
  <c r="H310" i="37"/>
  <c r="S36" i="48" s="1"/>
  <c r="H272" i="18"/>
  <c r="C297" i="18"/>
  <c r="C347" i="18" s="1"/>
  <c r="V16" i="49"/>
  <c r="B60" i="49"/>
  <c r="B99" i="49" s="1"/>
  <c r="H279" i="18"/>
  <c r="C304" i="18"/>
  <c r="C354" i="18" s="1"/>
  <c r="H213" i="18"/>
  <c r="H270" i="18"/>
  <c r="C295" i="18"/>
  <c r="C345" i="18" s="1"/>
  <c r="H277" i="18"/>
  <c r="C302" i="18"/>
  <c r="C352" i="18" s="1"/>
  <c r="C311" i="18"/>
  <c r="C361" i="18" s="1"/>
  <c r="H286" i="18"/>
  <c r="E288" i="18"/>
  <c r="E313" i="18" s="1"/>
  <c r="E363" i="18" s="1"/>
  <c r="E293" i="18"/>
  <c r="E343" i="18" s="1"/>
  <c r="C306" i="18"/>
  <c r="C356" i="18" s="1"/>
  <c r="H281" i="18"/>
  <c r="H269" i="18"/>
  <c r="C294" i="18"/>
  <c r="C344" i="18" s="1"/>
  <c r="F288" i="18"/>
  <c r="F313" i="18" s="1"/>
  <c r="F363" i="18" s="1"/>
  <c r="F293" i="18"/>
  <c r="F343" i="18" s="1"/>
  <c r="C308" i="18"/>
  <c r="C358" i="18" s="1"/>
  <c r="H283" i="18"/>
  <c r="H273" i="18"/>
  <c r="C298" i="18"/>
  <c r="C348" i="18" s="1"/>
  <c r="D288" i="18"/>
  <c r="D313" i="18" s="1"/>
  <c r="D363" i="18" s="1"/>
  <c r="D293" i="18"/>
  <c r="D343" i="18" s="1"/>
  <c r="C288" i="18"/>
  <c r="H268" i="18"/>
  <c r="C293" i="18"/>
  <c r="C295" i="14"/>
  <c r="C345" i="14" s="1"/>
  <c r="H270" i="14"/>
  <c r="H276" i="14"/>
  <c r="C301" i="14"/>
  <c r="C351" i="14" s="1"/>
  <c r="D288" i="14"/>
  <c r="D313" i="14" s="1"/>
  <c r="D363" i="14" s="1"/>
  <c r="D293" i="14"/>
  <c r="D343" i="14" s="1"/>
  <c r="H273" i="14"/>
  <c r="C298" i="14"/>
  <c r="C348" i="14" s="1"/>
  <c r="C308" i="14"/>
  <c r="C358" i="14" s="1"/>
  <c r="H283" i="14"/>
  <c r="H310" i="14"/>
  <c r="S10" i="48" s="1"/>
  <c r="H360" i="14"/>
  <c r="H268" i="14"/>
  <c r="C293" i="14"/>
  <c r="C288" i="14"/>
  <c r="H277" i="14"/>
  <c r="C302" i="14"/>
  <c r="C352" i="14" s="1"/>
  <c r="B56" i="49"/>
  <c r="B95" i="49" s="1"/>
  <c r="V12" i="49"/>
  <c r="G137" i="44"/>
  <c r="H213" i="14"/>
  <c r="H281" i="14"/>
  <c r="C306" i="14"/>
  <c r="C356" i="14" s="1"/>
  <c r="C296" i="14"/>
  <c r="C346" i="14" s="1"/>
  <c r="H271" i="14"/>
  <c r="C294" i="14"/>
  <c r="C344" i="14" s="1"/>
  <c r="H269" i="14"/>
  <c r="E293" i="14"/>
  <c r="E343" i="14" s="1"/>
  <c r="E288" i="14"/>
  <c r="E313" i="14" s="1"/>
  <c r="E363" i="14" s="1"/>
  <c r="H286" i="14"/>
  <c r="C311" i="14"/>
  <c r="C361" i="14" s="1"/>
  <c r="H287" i="14"/>
  <c r="C312" i="14"/>
  <c r="C362" i="14" s="1"/>
  <c r="H274" i="14"/>
  <c r="C299" i="14"/>
  <c r="C349" i="14" s="1"/>
  <c r="H271" i="62"/>
  <c r="C296" i="62"/>
  <c r="C346" i="62" s="1"/>
  <c r="C308" i="62"/>
  <c r="C358" i="62" s="1"/>
  <c r="H283" i="62"/>
  <c r="H269" i="62"/>
  <c r="C294" i="62"/>
  <c r="C344" i="62" s="1"/>
  <c r="H281" i="62"/>
  <c r="C306" i="62"/>
  <c r="C356" i="62" s="1"/>
  <c r="E293" i="62"/>
  <c r="E343" i="62" s="1"/>
  <c r="E288" i="62"/>
  <c r="E313" i="62" s="1"/>
  <c r="E363" i="62" s="1"/>
  <c r="D288" i="62"/>
  <c r="D313" i="62" s="1"/>
  <c r="D363" i="62" s="1"/>
  <c r="D293" i="62"/>
  <c r="D343" i="62" s="1"/>
  <c r="V22" i="49"/>
  <c r="B67" i="49"/>
  <c r="B106" i="49" s="1"/>
  <c r="H349" i="62"/>
  <c r="H299" i="62"/>
  <c r="H20" i="48" s="1"/>
  <c r="H268" i="62"/>
  <c r="C293" i="62"/>
  <c r="C288" i="62"/>
  <c r="C298" i="62"/>
  <c r="C348" i="62" s="1"/>
  <c r="H273" i="62"/>
  <c r="H286" i="62"/>
  <c r="C311" i="62"/>
  <c r="C361" i="62" s="1"/>
  <c r="H270" i="62"/>
  <c r="C295" i="62"/>
  <c r="C345" i="62" s="1"/>
  <c r="H360" i="62"/>
  <c r="H310" i="62"/>
  <c r="S20" i="48" s="1"/>
  <c r="E189" i="46"/>
  <c r="E69" i="46" s="1"/>
  <c r="E45" i="46" s="1"/>
  <c r="Q20" i="46" s="1"/>
  <c r="G219" i="44"/>
  <c r="G220" i="44"/>
  <c r="G244" i="44" s="1"/>
  <c r="G292" i="44" s="1"/>
  <c r="D190" i="46"/>
  <c r="D70" i="46" s="1"/>
  <c r="D46" i="46" s="1"/>
  <c r="P21" i="46" s="1"/>
  <c r="F189" i="46"/>
  <c r="F69" i="46" s="1"/>
  <c r="F45" i="46" s="1"/>
  <c r="R20" i="46" s="1"/>
  <c r="E194" i="46"/>
  <c r="E74" i="46" s="1"/>
  <c r="E50" i="46" s="1"/>
  <c r="Q25" i="46" s="1"/>
  <c r="E223" i="44"/>
  <c r="G194" i="46"/>
  <c r="G74" i="46" s="1"/>
  <c r="C268" i="22"/>
  <c r="Q21" i="49"/>
  <c r="C213" i="22"/>
  <c r="H193" i="22"/>
  <c r="C278" i="22"/>
  <c r="H278" i="22" s="1"/>
  <c r="H203" i="22"/>
  <c r="C287" i="22"/>
  <c r="H287" i="22" s="1"/>
  <c r="H212" i="22"/>
  <c r="H199" i="22"/>
  <c r="C274" i="22"/>
  <c r="C272" i="22"/>
  <c r="H197" i="22"/>
  <c r="H209" i="22"/>
  <c r="C284" i="22"/>
  <c r="H284" i="22" s="1"/>
  <c r="D215" i="44"/>
  <c r="D239" i="44" s="1"/>
  <c r="D287" i="44" s="1"/>
  <c r="D179" i="46"/>
  <c r="D59" i="46" s="1"/>
  <c r="D35" i="46" s="1"/>
  <c r="P10" i="46" s="1"/>
  <c r="F230" i="44"/>
  <c r="F187" i="46"/>
  <c r="F67" i="46" s="1"/>
  <c r="G184" i="46"/>
  <c r="G64" i="46" s="1"/>
  <c r="G227" i="44"/>
  <c r="G251" i="44" s="1"/>
  <c r="G299" i="44" s="1"/>
  <c r="C285" i="22"/>
  <c r="H285" i="22" s="1"/>
  <c r="H210" i="22"/>
  <c r="T21" i="49"/>
  <c r="E66" i="49" s="1"/>
  <c r="E105" i="49" s="1"/>
  <c r="F213" i="22"/>
  <c r="F268" i="22"/>
  <c r="E268" i="22"/>
  <c r="E213" i="22"/>
  <c r="S21" i="49"/>
  <c r="D66" i="49" s="1"/>
  <c r="D105" i="49" s="1"/>
  <c r="C282" i="22"/>
  <c r="H282" i="22" s="1"/>
  <c r="H207" i="22"/>
  <c r="G268" i="22"/>
  <c r="G288" i="22" s="1"/>
  <c r="U21" i="49"/>
  <c r="F66" i="49" s="1"/>
  <c r="G213" i="22"/>
  <c r="H205" i="22"/>
  <c r="C280" i="22"/>
  <c r="H280" i="22" s="1"/>
  <c r="D268" i="22"/>
  <c r="R21" i="49"/>
  <c r="C66" i="49" s="1"/>
  <c r="C105" i="49" s="1"/>
  <c r="D213" i="22"/>
  <c r="C273" i="22"/>
  <c r="H198" i="22"/>
  <c r="C271" i="22"/>
  <c r="H196" i="22"/>
  <c r="C275" i="22"/>
  <c r="H275" i="22" s="1"/>
  <c r="H200" i="22"/>
  <c r="C279" i="22"/>
  <c r="H204" i="22"/>
  <c r="C286" i="22"/>
  <c r="H211" i="22"/>
  <c r="C276" i="22"/>
  <c r="C183" i="46" s="1"/>
  <c r="H201" i="22"/>
  <c r="C269" i="22"/>
  <c r="H194" i="22"/>
  <c r="E229" i="44"/>
  <c r="C270" i="22"/>
  <c r="H195" i="22"/>
  <c r="H202" i="22"/>
  <c r="C277" i="22"/>
  <c r="H206" i="22"/>
  <c r="C281" i="22"/>
  <c r="H208" i="22"/>
  <c r="C283" i="22"/>
  <c r="AN43" i="49"/>
  <c r="C299" i="29"/>
  <c r="C349" i="29" s="1"/>
  <c r="H274" i="29"/>
  <c r="C295" i="29"/>
  <c r="C345" i="29" s="1"/>
  <c r="H270" i="29"/>
  <c r="H271" i="29"/>
  <c r="C296" i="29"/>
  <c r="C346" i="29" s="1"/>
  <c r="V29" i="49"/>
  <c r="B73" i="49"/>
  <c r="B112" i="49" s="1"/>
  <c r="E293" i="29"/>
  <c r="E343" i="29" s="1"/>
  <c r="E288" i="29"/>
  <c r="E313" i="29" s="1"/>
  <c r="E363" i="29" s="1"/>
  <c r="H213" i="29"/>
  <c r="H273" i="29"/>
  <c r="C298" i="29"/>
  <c r="C348" i="29" s="1"/>
  <c r="C308" i="29"/>
  <c r="C358" i="29" s="1"/>
  <c r="H283" i="29"/>
  <c r="H269" i="29"/>
  <c r="C294" i="29"/>
  <c r="C344" i="29" s="1"/>
  <c r="H268" i="29"/>
  <c r="C288" i="29"/>
  <c r="C293" i="29"/>
  <c r="D293" i="29"/>
  <c r="D343" i="29" s="1"/>
  <c r="D288" i="29"/>
  <c r="D313" i="29" s="1"/>
  <c r="D363" i="29" s="1"/>
  <c r="H310" i="29"/>
  <c r="S27" i="48" s="1"/>
  <c r="H360" i="29"/>
  <c r="H276" i="29"/>
  <c r="C301" i="29"/>
  <c r="C351" i="29" s="1"/>
  <c r="H281" i="29"/>
  <c r="C306" i="29"/>
  <c r="C356" i="29" s="1"/>
  <c r="H286" i="29"/>
  <c r="C311" i="29"/>
  <c r="C361" i="29" s="1"/>
  <c r="E55" i="49"/>
  <c r="E94" i="49" s="1"/>
  <c r="H287" i="29"/>
  <c r="C312" i="29"/>
  <c r="C362" i="29" s="1"/>
  <c r="F55" i="49"/>
  <c r="F137" i="44"/>
  <c r="C297" i="12"/>
  <c r="C347" i="12" s="1"/>
  <c r="H272" i="12"/>
  <c r="B55" i="49"/>
  <c r="B94" i="49" s="1"/>
  <c r="V11" i="49"/>
  <c r="D137" i="44"/>
  <c r="AP43" i="49"/>
  <c r="C301" i="12"/>
  <c r="C351" i="12" s="1"/>
  <c r="H276" i="12"/>
  <c r="C293" i="12"/>
  <c r="H268" i="12"/>
  <c r="C288" i="12"/>
  <c r="H281" i="12"/>
  <c r="C306" i="12"/>
  <c r="C356" i="12" s="1"/>
  <c r="H302" i="12"/>
  <c r="K9" i="48" s="1"/>
  <c r="H352" i="12"/>
  <c r="C296" i="12"/>
  <c r="C346" i="12" s="1"/>
  <c r="H271" i="12"/>
  <c r="F293" i="12"/>
  <c r="F343" i="12" s="1"/>
  <c r="F288" i="12"/>
  <c r="F313" i="12" s="1"/>
  <c r="F363" i="12" s="1"/>
  <c r="H360" i="12"/>
  <c r="H310" i="12"/>
  <c r="S9" i="48" s="1"/>
  <c r="AQ11" i="49"/>
  <c r="C295" i="12"/>
  <c r="C345" i="12" s="1"/>
  <c r="H270" i="12"/>
  <c r="H274" i="12"/>
  <c r="C299" i="12"/>
  <c r="C349" i="12" s="1"/>
  <c r="E288" i="12"/>
  <c r="E313" i="12" s="1"/>
  <c r="E363" i="12" s="1"/>
  <c r="E293" i="12"/>
  <c r="E343" i="12" s="1"/>
  <c r="H188" i="12"/>
  <c r="D55" i="49"/>
  <c r="D94" i="49" s="1"/>
  <c r="H287" i="12"/>
  <c r="C312" i="12"/>
  <c r="C362" i="12" s="1"/>
  <c r="H213" i="12"/>
  <c r="D293" i="12"/>
  <c r="D343" i="12" s="1"/>
  <c r="D288" i="12"/>
  <c r="D313" i="12" s="1"/>
  <c r="D363" i="12" s="1"/>
  <c r="H286" i="12"/>
  <c r="C308" i="12"/>
  <c r="C358" i="12" s="1"/>
  <c r="H283" i="12"/>
  <c r="C55" i="49"/>
  <c r="C94" i="49" s="1"/>
  <c r="C294" i="12"/>
  <c r="C344" i="12" s="1"/>
  <c r="H269" i="12"/>
  <c r="C298" i="12"/>
  <c r="C348" i="12" s="1"/>
  <c r="H273" i="12"/>
  <c r="D182" i="46"/>
  <c r="D62" i="46" s="1"/>
  <c r="E191" i="46"/>
  <c r="E71" i="46" s="1"/>
  <c r="F220" i="44"/>
  <c r="E232" i="44"/>
  <c r="E256" i="44" s="1"/>
  <c r="E304" i="44" s="1"/>
  <c r="F218" i="44"/>
  <c r="F242" i="44" s="1"/>
  <c r="F290" i="44" s="1"/>
  <c r="E181" i="46"/>
  <c r="E61" i="46" s="1"/>
  <c r="E37" i="46" s="1"/>
  <c r="Q12" i="46" s="1"/>
  <c r="D214" i="44"/>
  <c r="D238" i="44" s="1"/>
  <c r="D286" i="44" s="1"/>
  <c r="D231" i="44"/>
  <c r="D255" i="44" s="1"/>
  <c r="D303" i="44" s="1"/>
  <c r="D176" i="46"/>
  <c r="D56" i="46" s="1"/>
  <c r="D32" i="46" s="1"/>
  <c r="P7" i="46" s="1"/>
  <c r="G178" i="46"/>
  <c r="G58" i="46" s="1"/>
  <c r="D224" i="44"/>
  <c r="D248" i="44" s="1"/>
  <c r="D296" i="44" s="1"/>
  <c r="E185" i="46"/>
  <c r="E65" i="46" s="1"/>
  <c r="E217" i="44"/>
  <c r="E241" i="44" s="1"/>
  <c r="E289" i="44" s="1"/>
  <c r="F188" i="46"/>
  <c r="F68" i="46" s="1"/>
  <c r="F44" i="46" s="1"/>
  <c r="R19" i="46" s="1"/>
  <c r="G190" i="46"/>
  <c r="G70" i="46" s="1"/>
  <c r="E180" i="46"/>
  <c r="E60" i="46" s="1"/>
  <c r="E36" i="46" s="1"/>
  <c r="Q11" i="46" s="1"/>
  <c r="D177" i="46"/>
  <c r="D57" i="46" s="1"/>
  <c r="D33" i="46" s="1"/>
  <c r="P8" i="46" s="1"/>
  <c r="G223" i="44"/>
  <c r="G247" i="44" s="1"/>
  <c r="G295" i="44" s="1"/>
  <c r="D227" i="44"/>
  <c r="D251" i="44" s="1"/>
  <c r="D299" i="44" s="1"/>
  <c r="F214" i="44"/>
  <c r="F238" i="44" s="1"/>
  <c r="F286" i="44" s="1"/>
  <c r="E222" i="44"/>
  <c r="E246" i="44" s="1"/>
  <c r="E294" i="44" s="1"/>
  <c r="E183" i="46"/>
  <c r="E63" i="46" s="1"/>
  <c r="E39" i="46" s="1"/>
  <c r="Q14" i="46" s="1"/>
  <c r="G191" i="46"/>
  <c r="G71" i="46" s="1"/>
  <c r="G47" i="46" s="1"/>
  <c r="S22" i="46" s="1"/>
  <c r="F180" i="46"/>
  <c r="F60" i="46" s="1"/>
  <c r="F36" i="46" s="1"/>
  <c r="R11" i="46" s="1"/>
  <c r="D193" i="46"/>
  <c r="D73" i="46" s="1"/>
  <c r="D49" i="46" s="1"/>
  <c r="P24" i="46" s="1"/>
  <c r="F176" i="46"/>
  <c r="F56" i="46" s="1"/>
  <c r="F32" i="46" s="1"/>
  <c r="R7" i="46" s="1"/>
  <c r="E184" i="46"/>
  <c r="E64" i="46" s="1"/>
  <c r="E40" i="46" s="1"/>
  <c r="Q15" i="46" s="1"/>
  <c r="D219" i="44"/>
  <c r="D243" i="44" s="1"/>
  <c r="D291" i="44" s="1"/>
  <c r="AO43" i="49"/>
  <c r="D185" i="46"/>
  <c r="D65" i="46" s="1"/>
  <c r="AQ40" i="49"/>
  <c r="D194" i="46"/>
  <c r="D74" i="46" s="1"/>
  <c r="D50" i="46" s="1"/>
  <c r="P25" i="46" s="1"/>
  <c r="D228" i="44"/>
  <c r="D252" i="44" s="1"/>
  <c r="D300" i="44" s="1"/>
  <c r="E225" i="44"/>
  <c r="F225" i="44"/>
  <c r="F219" i="44"/>
  <c r="F243" i="44" s="1"/>
  <c r="F291" i="44" s="1"/>
  <c r="H207" i="39"/>
  <c r="C282" i="39"/>
  <c r="H282" i="39" s="1"/>
  <c r="G222" i="44"/>
  <c r="E192" i="46"/>
  <c r="E72" i="46" s="1"/>
  <c r="F268" i="39"/>
  <c r="F213" i="39"/>
  <c r="T40" i="49"/>
  <c r="E84" i="49" s="1"/>
  <c r="E123" i="49" s="1"/>
  <c r="H199" i="39"/>
  <c r="C274" i="39"/>
  <c r="D218" i="44"/>
  <c r="D242" i="44" s="1"/>
  <c r="D290" i="44" s="1"/>
  <c r="C281" i="39"/>
  <c r="H206" i="39"/>
  <c r="H195" i="39"/>
  <c r="C270" i="39"/>
  <c r="D268" i="39"/>
  <c r="R40" i="49"/>
  <c r="C84" i="49" s="1"/>
  <c r="C123" i="49" s="1"/>
  <c r="D213" i="39"/>
  <c r="H188" i="39"/>
  <c r="H204" i="39"/>
  <c r="C279" i="39"/>
  <c r="C224" i="44" s="1"/>
  <c r="C277" i="39"/>
  <c r="H202" i="39"/>
  <c r="C287" i="39"/>
  <c r="H212" i="39"/>
  <c r="C280" i="39"/>
  <c r="H280" i="39" s="1"/>
  <c r="H205" i="39"/>
  <c r="G268" i="39"/>
  <c r="G288" i="39" s="1"/>
  <c r="U40" i="49"/>
  <c r="F84" i="49" s="1"/>
  <c r="G213" i="39"/>
  <c r="C213" i="39"/>
  <c r="H213" i="39" s="1"/>
  <c r="Q40" i="49"/>
  <c r="H193" i="39"/>
  <c r="C268" i="39"/>
  <c r="C213" i="44" s="1"/>
  <c r="H197" i="39"/>
  <c r="C272" i="39"/>
  <c r="C276" i="39"/>
  <c r="H276" i="39" s="1"/>
  <c r="H201" i="39"/>
  <c r="C273" i="39"/>
  <c r="C218" i="44" s="1"/>
  <c r="H198" i="39"/>
  <c r="S40" i="49"/>
  <c r="D84" i="49" s="1"/>
  <c r="D123" i="49" s="1"/>
  <c r="E213" i="39"/>
  <c r="E268" i="39"/>
  <c r="H210" i="39"/>
  <c r="C285" i="39"/>
  <c r="H285" i="39" s="1"/>
  <c r="C286" i="39"/>
  <c r="H211" i="39"/>
  <c r="C283" i="39"/>
  <c r="H208" i="39"/>
  <c r="D183" i="46"/>
  <c r="D63" i="46" s="1"/>
  <c r="D39" i="46" s="1"/>
  <c r="P14" i="46" s="1"/>
  <c r="H203" i="39"/>
  <c r="C278" i="39"/>
  <c r="H278" i="39" s="1"/>
  <c r="H196" i="39"/>
  <c r="C271" i="39"/>
  <c r="C284" i="39"/>
  <c r="H284" i="39" s="1"/>
  <c r="H209" i="39"/>
  <c r="AM43" i="49"/>
  <c r="H194" i="39"/>
  <c r="C269" i="39"/>
  <c r="C275" i="39"/>
  <c r="H275" i="39" s="1"/>
  <c r="H200" i="39"/>
  <c r="V25" i="49"/>
  <c r="B64" i="49"/>
  <c r="B103" i="49" s="1"/>
  <c r="H281" i="25"/>
  <c r="C306" i="25"/>
  <c r="C356" i="25" s="1"/>
  <c r="H213" i="25"/>
  <c r="C294" i="25"/>
  <c r="C344" i="25" s="1"/>
  <c r="H269" i="25"/>
  <c r="F288" i="25"/>
  <c r="F313" i="25" s="1"/>
  <c r="F363" i="25" s="1"/>
  <c r="F293" i="25"/>
  <c r="F343" i="25" s="1"/>
  <c r="C304" i="25"/>
  <c r="C354" i="25" s="1"/>
  <c r="H279" i="25"/>
  <c r="H276" i="25"/>
  <c r="C301" i="25"/>
  <c r="C351" i="25" s="1"/>
  <c r="H287" i="25"/>
  <c r="C312" i="25"/>
  <c r="C362" i="25" s="1"/>
  <c r="H274" i="25"/>
  <c r="C299" i="25"/>
  <c r="C349" i="25" s="1"/>
  <c r="C311" i="25"/>
  <c r="C361" i="25" s="1"/>
  <c r="H286" i="25"/>
  <c r="H352" i="25"/>
  <c r="H302" i="25"/>
  <c r="K23" i="48" s="1"/>
  <c r="E288" i="25"/>
  <c r="E313" i="25" s="1"/>
  <c r="E363" i="25" s="1"/>
  <c r="E293" i="25"/>
  <c r="E343" i="25" s="1"/>
  <c r="H273" i="25"/>
  <c r="C298" i="25"/>
  <c r="C348" i="25" s="1"/>
  <c r="C295" i="25"/>
  <c r="C345" i="25" s="1"/>
  <c r="H270" i="25"/>
  <c r="C296" i="25"/>
  <c r="C346" i="25" s="1"/>
  <c r="H271" i="25"/>
  <c r="C297" i="25"/>
  <c r="C347" i="25" s="1"/>
  <c r="H272" i="25"/>
  <c r="D293" i="25"/>
  <c r="D343" i="25" s="1"/>
  <c r="D288" i="25"/>
  <c r="D313" i="25" s="1"/>
  <c r="D363" i="25" s="1"/>
  <c r="H310" i="25"/>
  <c r="S23" i="48" s="1"/>
  <c r="H360" i="25"/>
  <c r="H283" i="25"/>
  <c r="C308" i="25"/>
  <c r="C358" i="25" s="1"/>
  <c r="H268" i="25"/>
  <c r="C293" i="25"/>
  <c r="C288" i="25"/>
  <c r="H348" i="15"/>
  <c r="H298" i="15"/>
  <c r="G11" i="48" s="1"/>
  <c r="H356" i="15"/>
  <c r="H306" i="15"/>
  <c r="O11" i="48" s="1"/>
  <c r="H361" i="15"/>
  <c r="H311" i="15"/>
  <c r="T11" i="48" s="1"/>
  <c r="H351" i="15"/>
  <c r="H301" i="15"/>
  <c r="J11" i="48" s="1"/>
  <c r="H293" i="15"/>
  <c r="B11" i="48" s="1"/>
  <c r="H343" i="15"/>
  <c r="H308" i="15"/>
  <c r="Q11" i="48" s="1"/>
  <c r="H358" i="15"/>
  <c r="H355" i="15"/>
  <c r="H305" i="15"/>
  <c r="N11" i="48" s="1"/>
  <c r="F321" i="15"/>
  <c r="E329" i="15"/>
  <c r="F320" i="15"/>
  <c r="D331" i="15"/>
  <c r="D338" i="15"/>
  <c r="H335" i="15"/>
  <c r="F319" i="15"/>
  <c r="F323" i="15"/>
  <c r="C336" i="15"/>
  <c r="E337" i="15"/>
  <c r="C337" i="15"/>
  <c r="F318" i="15"/>
  <c r="F329" i="15"/>
  <c r="H323" i="15"/>
  <c r="F327" i="15"/>
  <c r="G323" i="15"/>
  <c r="H329" i="15"/>
  <c r="G327" i="15"/>
  <c r="F324" i="15"/>
  <c r="E328" i="15"/>
  <c r="C343" i="15"/>
  <c r="G336" i="15"/>
  <c r="D323" i="15"/>
  <c r="G318" i="15"/>
  <c r="H332" i="15"/>
  <c r="F322" i="15"/>
  <c r="G320" i="15"/>
  <c r="F330" i="15"/>
  <c r="C321" i="15"/>
  <c r="G325" i="15"/>
  <c r="C325" i="15"/>
  <c r="G326" i="15"/>
  <c r="E331" i="15"/>
  <c r="F335" i="15"/>
  <c r="G322" i="15"/>
  <c r="D318" i="15"/>
  <c r="E322" i="15"/>
  <c r="E321" i="15"/>
  <c r="E336" i="15"/>
  <c r="E323" i="15"/>
  <c r="D321" i="15"/>
  <c r="C326" i="15"/>
  <c r="E325" i="15"/>
  <c r="D336" i="15"/>
  <c r="D327" i="15"/>
  <c r="G328" i="15"/>
  <c r="G332" i="15"/>
  <c r="E318" i="15"/>
  <c r="F326" i="15"/>
  <c r="D332" i="15"/>
  <c r="D337" i="15"/>
  <c r="D319" i="15"/>
  <c r="E319" i="15"/>
  <c r="G319" i="15"/>
  <c r="F336" i="15"/>
  <c r="H334" i="15"/>
  <c r="C323" i="15"/>
  <c r="G321" i="15"/>
  <c r="C329" i="15"/>
  <c r="D325" i="15"/>
  <c r="E326" i="15"/>
  <c r="G329" i="15"/>
  <c r="G330" i="15"/>
  <c r="E335" i="15"/>
  <c r="C322" i="15"/>
  <c r="D322" i="15"/>
  <c r="D320" i="15"/>
  <c r="E330" i="15"/>
  <c r="F337" i="15"/>
  <c r="C334" i="15"/>
  <c r="D324" i="15"/>
  <c r="D335" i="15"/>
  <c r="H333" i="15"/>
  <c r="F332" i="15"/>
  <c r="C324" i="15"/>
  <c r="C332" i="15"/>
  <c r="C335" i="15"/>
  <c r="G324" i="15"/>
  <c r="D330" i="15"/>
  <c r="F334" i="15"/>
  <c r="E327" i="15"/>
  <c r="D334" i="15"/>
  <c r="C328" i="15"/>
  <c r="D333" i="15"/>
  <c r="E324" i="15"/>
  <c r="C318" i="15"/>
  <c r="G334" i="15"/>
  <c r="H336" i="15"/>
  <c r="C327" i="15"/>
  <c r="F325" i="15"/>
  <c r="G338" i="15"/>
  <c r="F331" i="15"/>
  <c r="F328" i="15"/>
  <c r="H337" i="15"/>
  <c r="E338" i="15"/>
  <c r="G337" i="15"/>
  <c r="G331" i="15"/>
  <c r="C338" i="15"/>
  <c r="E334" i="15"/>
  <c r="E333" i="15"/>
  <c r="D329" i="15"/>
  <c r="F338" i="15"/>
  <c r="C330" i="15"/>
  <c r="G333" i="15"/>
  <c r="C331" i="15"/>
  <c r="G335" i="15"/>
  <c r="C319" i="15"/>
  <c r="E332" i="15"/>
  <c r="H325" i="15"/>
  <c r="C333" i="15"/>
  <c r="E320" i="15"/>
  <c r="H319" i="15"/>
  <c r="H328" i="15"/>
  <c r="D326" i="15"/>
  <c r="C320" i="15"/>
  <c r="D328" i="15"/>
  <c r="F333" i="15"/>
  <c r="H330" i="15"/>
  <c r="H352" i="15"/>
  <c r="H302" i="15"/>
  <c r="K11" i="48" s="1"/>
  <c r="H288" i="15"/>
  <c r="C313" i="15"/>
  <c r="C363" i="15" s="1"/>
  <c r="H295" i="15"/>
  <c r="D11" i="48" s="1"/>
  <c r="H345" i="15"/>
  <c r="G57" i="49"/>
  <c r="G96" i="49" s="1"/>
  <c r="I13" i="49"/>
  <c r="H349" i="15"/>
  <c r="H299" i="15"/>
  <c r="H11" i="48" s="1"/>
  <c r="H347" i="15"/>
  <c r="H297" i="15"/>
  <c r="F11" i="48" s="1"/>
  <c r="H346" i="15"/>
  <c r="H296" i="15"/>
  <c r="E11" i="48" s="1"/>
  <c r="H344" i="15"/>
  <c r="H294" i="15"/>
  <c r="C11" i="48" s="1"/>
  <c r="F293" i="32"/>
  <c r="F343" i="32" s="1"/>
  <c r="F288" i="32"/>
  <c r="F313" i="32" s="1"/>
  <c r="F363" i="32" s="1"/>
  <c r="H360" i="32"/>
  <c r="H310" i="32"/>
  <c r="S30" i="48" s="1"/>
  <c r="H286" i="32"/>
  <c r="C311" i="32"/>
  <c r="C361" i="32" s="1"/>
  <c r="H283" i="32"/>
  <c r="C308" i="32"/>
  <c r="C358" i="32" s="1"/>
  <c r="F177" i="46"/>
  <c r="F57" i="46" s="1"/>
  <c r="F33" i="46" s="1"/>
  <c r="R8" i="46" s="1"/>
  <c r="C302" i="32"/>
  <c r="C352" i="32" s="1"/>
  <c r="H277" i="32"/>
  <c r="G288" i="32"/>
  <c r="G313" i="32" s="1"/>
  <c r="G363" i="32" s="1"/>
  <c r="C293" i="32"/>
  <c r="C288" i="32"/>
  <c r="H268" i="32"/>
  <c r="H281" i="32"/>
  <c r="C306" i="32"/>
  <c r="C356" i="32" s="1"/>
  <c r="H279" i="32"/>
  <c r="C304" i="32"/>
  <c r="C354" i="32" s="1"/>
  <c r="E293" i="32"/>
  <c r="E343" i="32" s="1"/>
  <c r="E288" i="32"/>
  <c r="E313" i="32" s="1"/>
  <c r="E363" i="32" s="1"/>
  <c r="D288" i="32"/>
  <c r="D313" i="32" s="1"/>
  <c r="D363" i="32" s="1"/>
  <c r="D293" i="32"/>
  <c r="D343" i="32" s="1"/>
  <c r="G215" i="44"/>
  <c r="V32" i="49"/>
  <c r="B76" i="49"/>
  <c r="B115" i="49" s="1"/>
  <c r="H274" i="32"/>
  <c r="C299" i="32"/>
  <c r="C349" i="32" s="1"/>
  <c r="E215" i="44"/>
  <c r="E239" i="44" s="1"/>
  <c r="E287" i="44" s="1"/>
  <c r="H273" i="32"/>
  <c r="C298" i="32"/>
  <c r="C348" i="32" s="1"/>
  <c r="H213" i="32"/>
  <c r="H270" i="32"/>
  <c r="C295" i="32"/>
  <c r="C345" i="32" s="1"/>
  <c r="H188" i="32"/>
  <c r="H276" i="32"/>
  <c r="C301" i="32"/>
  <c r="C351" i="32" s="1"/>
  <c r="E177" i="46"/>
  <c r="E57" i="46" s="1"/>
  <c r="E33" i="46" s="1"/>
  <c r="Q8" i="46" s="1"/>
  <c r="C297" i="32"/>
  <c r="C347" i="32" s="1"/>
  <c r="H272" i="32"/>
  <c r="H269" i="32"/>
  <c r="C294" i="32"/>
  <c r="C344" i="32" s="1"/>
  <c r="C296" i="32"/>
  <c r="C346" i="32" s="1"/>
  <c r="H271" i="32"/>
  <c r="C137" i="44"/>
  <c r="H117" i="44"/>
  <c r="H120" i="44"/>
  <c r="AQ26" i="49"/>
  <c r="D288" i="36"/>
  <c r="D313" i="36" s="1"/>
  <c r="D363" i="36" s="1"/>
  <c r="D293" i="36"/>
  <c r="D343" i="36" s="1"/>
  <c r="H360" i="33"/>
  <c r="H310" i="33"/>
  <c r="S32" i="48" s="1"/>
  <c r="H274" i="34"/>
  <c r="C299" i="34"/>
  <c r="C349" i="34" s="1"/>
  <c r="H274" i="33"/>
  <c r="C299" i="33"/>
  <c r="C349" i="33" s="1"/>
  <c r="C311" i="33"/>
  <c r="C361" i="33" s="1"/>
  <c r="H286" i="33"/>
  <c r="H285" i="35"/>
  <c r="C310" i="35"/>
  <c r="C360" i="35" s="1"/>
  <c r="H281" i="33"/>
  <c r="C306" i="33"/>
  <c r="C356" i="33" s="1"/>
  <c r="C294" i="35"/>
  <c r="C344" i="35" s="1"/>
  <c r="H269" i="35"/>
  <c r="H279" i="33"/>
  <c r="C304" i="33"/>
  <c r="C354" i="33" s="1"/>
  <c r="H352" i="33"/>
  <c r="H302" i="33"/>
  <c r="K32" i="48" s="1"/>
  <c r="H133" i="44"/>
  <c r="C308" i="34"/>
  <c r="C358" i="34" s="1"/>
  <c r="H283" i="34"/>
  <c r="H300" i="34"/>
  <c r="I33" i="48" s="1"/>
  <c r="H350" i="34"/>
  <c r="H273" i="35"/>
  <c r="C298" i="35"/>
  <c r="C348" i="35" s="1"/>
  <c r="V36" i="49"/>
  <c r="B80" i="49"/>
  <c r="B119" i="49" s="1"/>
  <c r="C293" i="33"/>
  <c r="C288" i="33"/>
  <c r="H268" i="33"/>
  <c r="D293" i="34"/>
  <c r="D343" i="34" s="1"/>
  <c r="D288" i="34"/>
  <c r="D313" i="34" s="1"/>
  <c r="D363" i="34" s="1"/>
  <c r="B81" i="49"/>
  <c r="B120" i="49" s="1"/>
  <c r="V37" i="49"/>
  <c r="H269" i="33"/>
  <c r="C294" i="33"/>
  <c r="C344" i="33" s="1"/>
  <c r="H360" i="36"/>
  <c r="H310" i="36"/>
  <c r="S35" i="48" s="1"/>
  <c r="H273" i="34"/>
  <c r="C298" i="34"/>
  <c r="C348" i="34" s="1"/>
  <c r="C299" i="35"/>
  <c r="C349" i="35" s="1"/>
  <c r="H274" i="35"/>
  <c r="H287" i="33"/>
  <c r="C312" i="33"/>
  <c r="C362" i="33" s="1"/>
  <c r="F293" i="35"/>
  <c r="F343" i="35" s="1"/>
  <c r="F288" i="35"/>
  <c r="F313" i="35" s="1"/>
  <c r="F363" i="35" s="1"/>
  <c r="H272" i="33"/>
  <c r="C297" i="33"/>
  <c r="C347" i="33" s="1"/>
  <c r="C288" i="36"/>
  <c r="H268" i="36"/>
  <c r="C293" i="36"/>
  <c r="H281" i="34"/>
  <c r="C306" i="34"/>
  <c r="C356" i="34" s="1"/>
  <c r="C297" i="36"/>
  <c r="C347" i="36" s="1"/>
  <c r="H272" i="36"/>
  <c r="C311" i="35"/>
  <c r="C361" i="35" s="1"/>
  <c r="H286" i="35"/>
  <c r="E288" i="33"/>
  <c r="E313" i="33" s="1"/>
  <c r="E363" i="33" s="1"/>
  <c r="E293" i="33"/>
  <c r="E343" i="33" s="1"/>
  <c r="F288" i="36"/>
  <c r="F313" i="36" s="1"/>
  <c r="F363" i="36" s="1"/>
  <c r="F293" i="36"/>
  <c r="F343" i="36" s="1"/>
  <c r="C293" i="35"/>
  <c r="H268" i="35"/>
  <c r="C288" i="35"/>
  <c r="C295" i="35"/>
  <c r="C345" i="35" s="1"/>
  <c r="H270" i="35"/>
  <c r="H270" i="34"/>
  <c r="C295" i="34"/>
  <c r="C345" i="34" s="1"/>
  <c r="F288" i="34"/>
  <c r="F313" i="34" s="1"/>
  <c r="F363" i="34" s="1"/>
  <c r="F293" i="34"/>
  <c r="F343" i="34" s="1"/>
  <c r="H286" i="36"/>
  <c r="C311" i="36"/>
  <c r="C361" i="36" s="1"/>
  <c r="H287" i="36"/>
  <c r="C312" i="36"/>
  <c r="C362" i="36" s="1"/>
  <c r="H273" i="33"/>
  <c r="C298" i="33"/>
  <c r="C348" i="33" s="1"/>
  <c r="B78" i="49"/>
  <c r="B117" i="49" s="1"/>
  <c r="V34" i="49"/>
  <c r="H271" i="34"/>
  <c r="C296" i="34"/>
  <c r="C346" i="34" s="1"/>
  <c r="C306" i="36"/>
  <c r="C356" i="36" s="1"/>
  <c r="H281" i="36"/>
  <c r="H286" i="34"/>
  <c r="C311" i="34"/>
  <c r="C361" i="34" s="1"/>
  <c r="H307" i="34"/>
  <c r="P33" i="48" s="1"/>
  <c r="H357" i="34"/>
  <c r="C295" i="36"/>
  <c r="C345" i="36" s="1"/>
  <c r="H270" i="36"/>
  <c r="E293" i="34"/>
  <c r="E343" i="34" s="1"/>
  <c r="E288" i="34"/>
  <c r="E313" i="34" s="1"/>
  <c r="E363" i="34" s="1"/>
  <c r="H269" i="36"/>
  <c r="C294" i="36"/>
  <c r="C344" i="36" s="1"/>
  <c r="C296" i="33"/>
  <c r="C346" i="33" s="1"/>
  <c r="H271" i="33"/>
  <c r="H188" i="34"/>
  <c r="D293" i="35"/>
  <c r="D343" i="35" s="1"/>
  <c r="D288" i="35"/>
  <c r="D313" i="35" s="1"/>
  <c r="D363" i="35" s="1"/>
  <c r="C308" i="33"/>
  <c r="C358" i="33" s="1"/>
  <c r="H283" i="33"/>
  <c r="H360" i="34"/>
  <c r="H310" i="34"/>
  <c r="S33" i="48" s="1"/>
  <c r="C301" i="35"/>
  <c r="C351" i="35" s="1"/>
  <c r="H276" i="35"/>
  <c r="H279" i="34"/>
  <c r="C304" i="34"/>
  <c r="C354" i="34" s="1"/>
  <c r="C294" i="34"/>
  <c r="C344" i="34" s="1"/>
  <c r="H269" i="34"/>
  <c r="H353" i="35"/>
  <c r="H303" i="35"/>
  <c r="L34" i="48" s="1"/>
  <c r="H270" i="33"/>
  <c r="C295" i="33"/>
  <c r="C345" i="33" s="1"/>
  <c r="E293" i="36"/>
  <c r="E343" i="36" s="1"/>
  <c r="E288" i="36"/>
  <c r="E313" i="36" s="1"/>
  <c r="E363" i="36" s="1"/>
  <c r="B79" i="49"/>
  <c r="B118" i="49" s="1"/>
  <c r="V35" i="49"/>
  <c r="C302" i="35"/>
  <c r="C352" i="35" s="1"/>
  <c r="H277" i="35"/>
  <c r="F293" i="33"/>
  <c r="F343" i="33" s="1"/>
  <c r="F288" i="33"/>
  <c r="F313" i="33" s="1"/>
  <c r="F363" i="33" s="1"/>
  <c r="D288" i="33"/>
  <c r="D313" i="33" s="1"/>
  <c r="D363" i="33" s="1"/>
  <c r="D293" i="33"/>
  <c r="D343" i="33" s="1"/>
  <c r="H300" i="35"/>
  <c r="I34" i="48" s="1"/>
  <c r="H350" i="35"/>
  <c r="C296" i="35"/>
  <c r="C346" i="35" s="1"/>
  <c r="H271" i="35"/>
  <c r="C301" i="33"/>
  <c r="C351" i="33" s="1"/>
  <c r="H276" i="33"/>
  <c r="H283" i="35"/>
  <c r="C308" i="35"/>
  <c r="C358" i="35" s="1"/>
  <c r="H274" i="36"/>
  <c r="C299" i="36"/>
  <c r="C349" i="36" s="1"/>
  <c r="H268" i="34"/>
  <c r="C293" i="34"/>
  <c r="C288" i="34"/>
  <c r="C301" i="36"/>
  <c r="C351" i="36" s="1"/>
  <c r="H276" i="36"/>
  <c r="C298" i="36"/>
  <c r="C348" i="36" s="1"/>
  <c r="H273" i="36"/>
  <c r="C297" i="35"/>
  <c r="C347" i="35" s="1"/>
  <c r="H272" i="35"/>
  <c r="H276" i="34"/>
  <c r="C301" i="34"/>
  <c r="C351" i="34" s="1"/>
  <c r="H283" i="36"/>
  <c r="C308" i="36"/>
  <c r="C358" i="36" s="1"/>
  <c r="E288" i="35"/>
  <c r="E313" i="35" s="1"/>
  <c r="E363" i="35" s="1"/>
  <c r="E293" i="35"/>
  <c r="E343" i="35" s="1"/>
  <c r="C296" i="36"/>
  <c r="C346" i="36" s="1"/>
  <c r="H271" i="36"/>
  <c r="H281" i="35"/>
  <c r="C306" i="35"/>
  <c r="C356" i="35" s="1"/>
  <c r="H213" i="34"/>
  <c r="D69" i="49"/>
  <c r="D108" i="49" s="1"/>
  <c r="AL43" i="49"/>
  <c r="F69" i="49"/>
  <c r="H268" i="26"/>
  <c r="C293" i="26"/>
  <c r="C288" i="26"/>
  <c r="C312" i="26"/>
  <c r="C362" i="26" s="1"/>
  <c r="H287" i="26"/>
  <c r="E288" i="26"/>
  <c r="E313" i="26" s="1"/>
  <c r="E363" i="26" s="1"/>
  <c r="E293" i="26"/>
  <c r="E343" i="26" s="1"/>
  <c r="C308" i="26"/>
  <c r="C358" i="26" s="1"/>
  <c r="H283" i="26"/>
  <c r="H276" i="26"/>
  <c r="C301" i="26"/>
  <c r="C351" i="26" s="1"/>
  <c r="H310" i="26"/>
  <c r="S24" i="48" s="1"/>
  <c r="H360" i="26"/>
  <c r="C298" i="26"/>
  <c r="C348" i="26" s="1"/>
  <c r="H273" i="26"/>
  <c r="C294" i="26"/>
  <c r="C344" i="26" s="1"/>
  <c r="H269" i="26"/>
  <c r="C295" i="26"/>
  <c r="C345" i="26" s="1"/>
  <c r="H270" i="26"/>
  <c r="V26" i="49"/>
  <c r="B69" i="49"/>
  <c r="B108" i="49" s="1"/>
  <c r="D288" i="26"/>
  <c r="D313" i="26" s="1"/>
  <c r="D363" i="26" s="1"/>
  <c r="D293" i="26"/>
  <c r="D343" i="26" s="1"/>
  <c r="H271" i="26"/>
  <c r="C296" i="26"/>
  <c r="C346" i="26" s="1"/>
  <c r="E69" i="49"/>
  <c r="H281" i="26"/>
  <c r="C306" i="26"/>
  <c r="C356" i="26" s="1"/>
  <c r="H274" i="26"/>
  <c r="C299" i="26"/>
  <c r="C349" i="26" s="1"/>
  <c r="H213" i="26"/>
  <c r="C311" i="26"/>
  <c r="C361" i="26" s="1"/>
  <c r="H286" i="26"/>
  <c r="C69" i="49"/>
  <c r="C108" i="49" s="1"/>
  <c r="E214" i="44"/>
  <c r="E238" i="44" s="1"/>
  <c r="E286" i="44" s="1"/>
  <c r="F194" i="46"/>
  <c r="F74" i="46" s="1"/>
  <c r="F50" i="46" s="1"/>
  <c r="R25" i="46" s="1"/>
  <c r="G181" i="46"/>
  <c r="G61" i="46" s="1"/>
  <c r="G193" i="46"/>
  <c r="G73" i="46" s="1"/>
  <c r="E226" i="44"/>
  <c r="E250" i="44" s="1"/>
  <c r="E298" i="44" s="1"/>
  <c r="E218" i="44"/>
  <c r="E242" i="44" s="1"/>
  <c r="E290" i="44" s="1"/>
  <c r="H199" i="16"/>
  <c r="C274" i="16"/>
  <c r="E219" i="44"/>
  <c r="E243" i="44" s="1"/>
  <c r="E291" i="44" s="1"/>
  <c r="D223" i="44"/>
  <c r="D189" i="46"/>
  <c r="D69" i="46" s="1"/>
  <c r="D45" i="46" s="1"/>
  <c r="P20" i="46" s="1"/>
  <c r="D188" i="46"/>
  <c r="D68" i="46" s="1"/>
  <c r="D44" i="46" s="1"/>
  <c r="P19" i="46" s="1"/>
  <c r="H205" i="16"/>
  <c r="C280" i="16"/>
  <c r="H280" i="16" s="1"/>
  <c r="D230" i="44"/>
  <c r="D254" i="44" s="1"/>
  <c r="D302" i="44" s="1"/>
  <c r="G189" i="46"/>
  <c r="G69" i="46" s="1"/>
  <c r="G45" i="46" s="1"/>
  <c r="S20" i="46" s="1"/>
  <c r="E188" i="46"/>
  <c r="E68" i="46" s="1"/>
  <c r="E44" i="46" s="1"/>
  <c r="Q19" i="46" s="1"/>
  <c r="D226" i="44"/>
  <c r="D250" i="44" s="1"/>
  <c r="D298" i="44" s="1"/>
  <c r="H195" i="16"/>
  <c r="C270" i="16"/>
  <c r="C284" i="16"/>
  <c r="H284" i="16" s="1"/>
  <c r="H209" i="16"/>
  <c r="H200" i="16"/>
  <c r="C275" i="16"/>
  <c r="H275" i="16" s="1"/>
  <c r="C285" i="16"/>
  <c r="H285" i="16" s="1"/>
  <c r="H210" i="16"/>
  <c r="C286" i="16"/>
  <c r="H211" i="16"/>
  <c r="H198" i="16"/>
  <c r="C273" i="16"/>
  <c r="P19" i="49"/>
  <c r="P20" i="49"/>
  <c r="P28" i="49"/>
  <c r="P43" i="49"/>
  <c r="P14" i="49"/>
  <c r="P25" i="49"/>
  <c r="P9" i="49"/>
  <c r="P34" i="49"/>
  <c r="P8" i="49"/>
  <c r="P42" i="49"/>
  <c r="P29" i="49"/>
  <c r="P36" i="49"/>
  <c r="P37" i="49"/>
  <c r="P17" i="49"/>
  <c r="P27" i="49"/>
  <c r="P31" i="49"/>
  <c r="P41" i="49"/>
  <c r="P21" i="49"/>
  <c r="P30" i="49"/>
  <c r="P12" i="49"/>
  <c r="P32" i="49"/>
  <c r="P24" i="49"/>
  <c r="P40" i="49"/>
  <c r="P13" i="49"/>
  <c r="P16" i="49"/>
  <c r="P7" i="49"/>
  <c r="P38" i="49"/>
  <c r="P26" i="49"/>
  <c r="P15" i="49"/>
  <c r="P11" i="49"/>
  <c r="P18" i="49"/>
  <c r="P33" i="49"/>
  <c r="P35" i="49"/>
  <c r="P23" i="49"/>
  <c r="P22" i="49"/>
  <c r="P39" i="49"/>
  <c r="P10" i="49"/>
  <c r="H202" i="16"/>
  <c r="C277" i="16"/>
  <c r="H277" i="16" s="1"/>
  <c r="H194" i="16"/>
  <c r="C269" i="16"/>
  <c r="H212" i="16"/>
  <c r="C287" i="16"/>
  <c r="C279" i="16"/>
  <c r="H279" i="16" s="1"/>
  <c r="H204" i="16"/>
  <c r="H203" i="16"/>
  <c r="C278" i="16"/>
  <c r="H278" i="16" s="1"/>
  <c r="C271" i="16"/>
  <c r="H196" i="16"/>
  <c r="H206" i="16"/>
  <c r="C281" i="16"/>
  <c r="D268" i="16"/>
  <c r="D213" i="16"/>
  <c r="R14" i="49"/>
  <c r="C58" i="49" s="1"/>
  <c r="C97" i="49" s="1"/>
  <c r="E268" i="16"/>
  <c r="S14" i="49"/>
  <c r="D58" i="49" s="1"/>
  <c r="D97" i="49" s="1"/>
  <c r="E213" i="16"/>
  <c r="T14" i="49"/>
  <c r="E58" i="49" s="1"/>
  <c r="E97" i="49" s="1"/>
  <c r="F213" i="16"/>
  <c r="F268" i="16"/>
  <c r="C283" i="16"/>
  <c r="H208" i="16"/>
  <c r="G213" i="16"/>
  <c r="G268" i="16"/>
  <c r="G288" i="16" s="1"/>
  <c r="G313" i="16" s="1"/>
  <c r="G363" i="16" s="1"/>
  <c r="U14" i="49"/>
  <c r="F58" i="49" s="1"/>
  <c r="F192" i="46"/>
  <c r="F72" i="46" s="1"/>
  <c r="Q14" i="49"/>
  <c r="C213" i="16"/>
  <c r="H213" i="16" s="1"/>
  <c r="H193" i="16"/>
  <c r="C268" i="16"/>
  <c r="H207" i="16"/>
  <c r="C282" i="16"/>
  <c r="H282" i="16" s="1"/>
  <c r="E176" i="46"/>
  <c r="E56" i="46" s="1"/>
  <c r="E32" i="46" s="1"/>
  <c r="Q7" i="46" s="1"/>
  <c r="H197" i="16"/>
  <c r="C272" i="16"/>
  <c r="C276" i="16"/>
  <c r="H201" i="16"/>
  <c r="H213" i="6"/>
  <c r="C294" i="6"/>
  <c r="C344" i="6" s="1"/>
  <c r="H269" i="6"/>
  <c r="H282" i="6"/>
  <c r="C301" i="6"/>
  <c r="C351" i="6" s="1"/>
  <c r="H276" i="6"/>
  <c r="C221" i="44"/>
  <c r="C311" i="6"/>
  <c r="C361" i="6" s="1"/>
  <c r="H286" i="6"/>
  <c r="G288" i="6"/>
  <c r="H275" i="6"/>
  <c r="C220" i="44"/>
  <c r="C182" i="46"/>
  <c r="E293" i="6"/>
  <c r="E343" i="6" s="1"/>
  <c r="E288" i="6"/>
  <c r="E313" i="6" s="1"/>
  <c r="E363" i="6" s="1"/>
  <c r="F51" i="49"/>
  <c r="D51" i="49"/>
  <c r="D90" i="49" s="1"/>
  <c r="D293" i="6"/>
  <c r="D343" i="6" s="1"/>
  <c r="D288" i="6"/>
  <c r="D313" i="6" s="1"/>
  <c r="D363" i="6" s="1"/>
  <c r="C312" i="6"/>
  <c r="C362" i="6" s="1"/>
  <c r="C194" i="46"/>
  <c r="C232" i="44"/>
  <c r="H287" i="6"/>
  <c r="H279" i="6"/>
  <c r="F293" i="6"/>
  <c r="F343" i="6" s="1"/>
  <c r="F175" i="46"/>
  <c r="F288" i="6"/>
  <c r="F313" i="6" s="1"/>
  <c r="F363" i="6" s="1"/>
  <c r="F213" i="44"/>
  <c r="H283" i="6"/>
  <c r="C308" i="6"/>
  <c r="C358" i="6" s="1"/>
  <c r="C190" i="46"/>
  <c r="C228" i="44"/>
  <c r="C51" i="49"/>
  <c r="C90" i="49" s="1"/>
  <c r="H274" i="6"/>
  <c r="C299" i="6"/>
  <c r="C349" i="6" s="1"/>
  <c r="H284" i="6"/>
  <c r="C229" i="44"/>
  <c r="C191" i="46"/>
  <c r="E51" i="49"/>
  <c r="E90" i="49" s="1"/>
  <c r="C226" i="44"/>
  <c r="H281" i="6"/>
  <c r="C188" i="46"/>
  <c r="C306" i="6"/>
  <c r="C356" i="6" s="1"/>
  <c r="H271" i="6"/>
  <c r="C296" i="6"/>
  <c r="C346" i="6" s="1"/>
  <c r="C178" i="46"/>
  <c r="V7" i="49"/>
  <c r="B51" i="49"/>
  <c r="B90" i="49" s="1"/>
  <c r="H280" i="6"/>
  <c r="C298" i="6"/>
  <c r="C348" i="6" s="1"/>
  <c r="H273" i="6"/>
  <c r="H285" i="6"/>
  <c r="H278" i="6"/>
  <c r="C295" i="6"/>
  <c r="C345" i="6" s="1"/>
  <c r="H270" i="6"/>
  <c r="H268" i="6"/>
  <c r="C293" i="6"/>
  <c r="C288" i="6"/>
  <c r="C179" i="46"/>
  <c r="H272" i="6"/>
  <c r="C217" i="44"/>
  <c r="H277" i="6"/>
  <c r="C222" i="44"/>
  <c r="C184" i="46"/>
  <c r="H318" i="27" l="1"/>
  <c r="H144" i="44"/>
  <c r="R45" i="48" a="1"/>
  <c r="R45" i="48" s="1"/>
  <c r="R42" i="48" a="1"/>
  <c r="R42" i="48" s="1"/>
  <c r="H334" i="27"/>
  <c r="R43" i="48"/>
  <c r="H155" i="44"/>
  <c r="H151" i="44"/>
  <c r="H158" i="44"/>
  <c r="H149" i="44"/>
  <c r="H141" i="44"/>
  <c r="H154" i="44"/>
  <c r="H142" i="44"/>
  <c r="H146" i="44"/>
  <c r="H152" i="44"/>
  <c r="H157" i="44"/>
  <c r="H159" i="44"/>
  <c r="H321" i="27"/>
  <c r="H323" i="27"/>
  <c r="H156" i="44"/>
  <c r="E161" i="44"/>
  <c r="H153" i="44"/>
  <c r="H148" i="44"/>
  <c r="H143" i="44"/>
  <c r="H335" i="27"/>
  <c r="H337" i="27"/>
  <c r="H336" i="27"/>
  <c r="C161" i="44"/>
  <c r="H324" i="27"/>
  <c r="H160" i="44"/>
  <c r="H150" i="44"/>
  <c r="F161" i="44"/>
  <c r="H329" i="27"/>
  <c r="G161" i="44"/>
  <c r="H145" i="44"/>
  <c r="H333" i="27"/>
  <c r="C338" i="27"/>
  <c r="H320" i="27"/>
  <c r="H319" i="27"/>
  <c r="H331" i="27"/>
  <c r="H313" i="27"/>
  <c r="H363" i="27"/>
  <c r="D25" i="47" s="1"/>
  <c r="C25" i="47"/>
  <c r="C22" i="56"/>
  <c r="D161" i="44"/>
  <c r="H288" i="9"/>
  <c r="C313" i="9"/>
  <c r="C363" i="9" s="1"/>
  <c r="H308" i="9"/>
  <c r="H358" i="9"/>
  <c r="H343" i="9"/>
  <c r="H293" i="9"/>
  <c r="J302" i="9"/>
  <c r="K6" i="48"/>
  <c r="H361" i="9"/>
  <c r="H311" i="9"/>
  <c r="E332" i="9"/>
  <c r="C328" i="9"/>
  <c r="C333" i="9"/>
  <c r="F331" i="9"/>
  <c r="D318" i="9"/>
  <c r="F321" i="9"/>
  <c r="G321" i="9"/>
  <c r="D335" i="9"/>
  <c r="E318" i="9"/>
  <c r="C324" i="9"/>
  <c r="E337" i="9"/>
  <c r="C331" i="9"/>
  <c r="E335" i="9"/>
  <c r="D322" i="9"/>
  <c r="E328" i="9"/>
  <c r="C336" i="9"/>
  <c r="G323" i="9"/>
  <c r="D329" i="9"/>
  <c r="H333" i="9"/>
  <c r="J333" i="9" s="1"/>
  <c r="H327" i="9"/>
  <c r="J327" i="9" s="1"/>
  <c r="F332" i="9"/>
  <c r="D334" i="9"/>
  <c r="G337" i="9"/>
  <c r="E331" i="9"/>
  <c r="F338" i="9"/>
  <c r="E329" i="9"/>
  <c r="G329" i="9"/>
  <c r="D323" i="9"/>
  <c r="F320" i="9"/>
  <c r="G318" i="9"/>
  <c r="C326" i="9"/>
  <c r="E330" i="9"/>
  <c r="E326" i="9"/>
  <c r="F319" i="9"/>
  <c r="C330" i="9"/>
  <c r="D328" i="9"/>
  <c r="F325" i="9"/>
  <c r="D321" i="9"/>
  <c r="H318" i="9"/>
  <c r="J318" i="9" s="1"/>
  <c r="C321" i="9"/>
  <c r="G322" i="9"/>
  <c r="F335" i="9"/>
  <c r="C334" i="9"/>
  <c r="G326" i="9"/>
  <c r="G319" i="9"/>
  <c r="H330" i="9"/>
  <c r="J330" i="9" s="1"/>
  <c r="F323" i="9"/>
  <c r="C319" i="9"/>
  <c r="F327" i="9"/>
  <c r="E333" i="9"/>
  <c r="H335" i="9"/>
  <c r="J335" i="9" s="1"/>
  <c r="F328" i="9"/>
  <c r="D325" i="9"/>
  <c r="G320" i="9"/>
  <c r="G338" i="9"/>
  <c r="F324" i="9"/>
  <c r="C343" i="9"/>
  <c r="F330" i="9"/>
  <c r="C332" i="9"/>
  <c r="D337" i="9"/>
  <c r="G324" i="9"/>
  <c r="C327" i="9"/>
  <c r="F333" i="9"/>
  <c r="E323" i="9"/>
  <c r="D324" i="9"/>
  <c r="H334" i="9"/>
  <c r="J334" i="9" s="1"/>
  <c r="E325" i="9"/>
  <c r="H329" i="9"/>
  <c r="J329" i="9" s="1"/>
  <c r="E322" i="9"/>
  <c r="E321" i="9"/>
  <c r="E334" i="9"/>
  <c r="C337" i="9"/>
  <c r="E336" i="9"/>
  <c r="H328" i="9"/>
  <c r="J328" i="9" s="1"/>
  <c r="E338" i="9"/>
  <c r="D327" i="9"/>
  <c r="D336" i="9"/>
  <c r="F329" i="9"/>
  <c r="G336" i="9"/>
  <c r="F326" i="9"/>
  <c r="E327" i="9"/>
  <c r="D338" i="9"/>
  <c r="G334" i="9"/>
  <c r="G330" i="9"/>
  <c r="F334" i="9"/>
  <c r="C338" i="9"/>
  <c r="F337" i="9"/>
  <c r="G327" i="9"/>
  <c r="C320" i="9"/>
  <c r="D332" i="9"/>
  <c r="C325" i="9"/>
  <c r="G331" i="9"/>
  <c r="C329" i="9"/>
  <c r="D319" i="9"/>
  <c r="E320" i="9"/>
  <c r="C322" i="9"/>
  <c r="F322" i="9"/>
  <c r="C323" i="9"/>
  <c r="H325" i="9"/>
  <c r="J325" i="9" s="1"/>
  <c r="D331" i="9"/>
  <c r="D330" i="9"/>
  <c r="F318" i="9"/>
  <c r="G325" i="9"/>
  <c r="E319" i="9"/>
  <c r="G328" i="9"/>
  <c r="C335" i="9"/>
  <c r="G332" i="9"/>
  <c r="D326" i="9"/>
  <c r="G335" i="9"/>
  <c r="D320" i="9"/>
  <c r="E324" i="9"/>
  <c r="C318" i="9"/>
  <c r="G333" i="9"/>
  <c r="H323" i="9"/>
  <c r="J323" i="9" s="1"/>
  <c r="F336" i="9"/>
  <c r="H322" i="9"/>
  <c r="J322" i="9" s="1"/>
  <c r="D333" i="9"/>
  <c r="H349" i="9"/>
  <c r="H299" i="9"/>
  <c r="H362" i="9"/>
  <c r="H312" i="9"/>
  <c r="I8" i="49"/>
  <c r="G52" i="49"/>
  <c r="G91" i="49" s="1"/>
  <c r="H294" i="9"/>
  <c r="H344" i="9"/>
  <c r="H296" i="9"/>
  <c r="H321" i="9" s="1"/>
  <c r="J321" i="9" s="1"/>
  <c r="H346" i="9"/>
  <c r="H345" i="9"/>
  <c r="H295" i="9"/>
  <c r="H320" i="9" s="1"/>
  <c r="J320" i="9" s="1"/>
  <c r="H357" i="9"/>
  <c r="H307" i="9"/>
  <c r="H332" i="9" s="1"/>
  <c r="J332" i="9" s="1"/>
  <c r="H351" i="9"/>
  <c r="H301" i="9"/>
  <c r="J300" i="9"/>
  <c r="I6" i="48"/>
  <c r="H348" i="9"/>
  <c r="H298" i="9"/>
  <c r="H356" i="9"/>
  <c r="H306" i="9"/>
  <c r="H331" i="9" s="1"/>
  <c r="J331" i="9" s="1"/>
  <c r="H337" i="41"/>
  <c r="C338" i="41"/>
  <c r="H324" i="17"/>
  <c r="H333" i="17"/>
  <c r="H327" i="17"/>
  <c r="H318" i="17"/>
  <c r="H322" i="17"/>
  <c r="H324" i="41"/>
  <c r="H322" i="41"/>
  <c r="H323" i="41"/>
  <c r="H330" i="41"/>
  <c r="H331" i="41"/>
  <c r="C338" i="17"/>
  <c r="C10" i="56"/>
  <c r="C13" i="47"/>
  <c r="H363" i="17"/>
  <c r="D13" i="47" s="1"/>
  <c r="H313" i="17"/>
  <c r="H336" i="17"/>
  <c r="H321" i="17"/>
  <c r="H323" i="17"/>
  <c r="H343" i="40"/>
  <c r="H293" i="40"/>
  <c r="B39" i="48" s="1"/>
  <c r="H361" i="40"/>
  <c r="H311" i="40"/>
  <c r="T39" i="48" s="1"/>
  <c r="H356" i="40"/>
  <c r="H306" i="40"/>
  <c r="O39" i="48" s="1"/>
  <c r="H294" i="40"/>
  <c r="C39" i="48" s="1"/>
  <c r="H344" i="40"/>
  <c r="F319" i="40"/>
  <c r="G332" i="40"/>
  <c r="H330" i="40"/>
  <c r="F324" i="40"/>
  <c r="D328" i="40"/>
  <c r="E318" i="40"/>
  <c r="D329" i="40"/>
  <c r="C324" i="40"/>
  <c r="C319" i="40"/>
  <c r="E336" i="40"/>
  <c r="G326" i="40"/>
  <c r="G322" i="40"/>
  <c r="F331" i="40"/>
  <c r="F325" i="40"/>
  <c r="C320" i="40"/>
  <c r="D325" i="40"/>
  <c r="C327" i="40"/>
  <c r="H334" i="40"/>
  <c r="E327" i="40"/>
  <c r="C325" i="40"/>
  <c r="D323" i="40"/>
  <c r="D319" i="40"/>
  <c r="C326" i="40"/>
  <c r="D334" i="40"/>
  <c r="G329" i="40"/>
  <c r="E324" i="40"/>
  <c r="C331" i="40"/>
  <c r="C328" i="40"/>
  <c r="D335" i="40"/>
  <c r="G337" i="40"/>
  <c r="D331" i="40"/>
  <c r="C333" i="40"/>
  <c r="C332" i="40"/>
  <c r="G318" i="40"/>
  <c r="D326" i="40"/>
  <c r="E325" i="40"/>
  <c r="H332" i="40"/>
  <c r="D330" i="40"/>
  <c r="E334" i="40"/>
  <c r="D322" i="40"/>
  <c r="C321" i="40"/>
  <c r="F338" i="40"/>
  <c r="G327" i="40"/>
  <c r="D336" i="40"/>
  <c r="C335" i="40"/>
  <c r="D321" i="40"/>
  <c r="E329" i="40"/>
  <c r="G330" i="40"/>
  <c r="E319" i="40"/>
  <c r="F321" i="40"/>
  <c r="G320" i="40"/>
  <c r="G331" i="40"/>
  <c r="D332" i="40"/>
  <c r="H335" i="40"/>
  <c r="F336" i="40"/>
  <c r="E330" i="40"/>
  <c r="C329" i="40"/>
  <c r="C330" i="40"/>
  <c r="E322" i="40"/>
  <c r="F335" i="40"/>
  <c r="E338" i="40"/>
  <c r="E332" i="40"/>
  <c r="H337" i="40"/>
  <c r="H328" i="40"/>
  <c r="D327" i="40"/>
  <c r="E335" i="40"/>
  <c r="G335" i="40"/>
  <c r="F326" i="40"/>
  <c r="F328" i="40"/>
  <c r="D333" i="40"/>
  <c r="D324" i="40"/>
  <c r="E333" i="40"/>
  <c r="E320" i="40"/>
  <c r="F318" i="40"/>
  <c r="C323" i="40"/>
  <c r="F323" i="40"/>
  <c r="C334" i="40"/>
  <c r="C322" i="40"/>
  <c r="E321" i="40"/>
  <c r="C318" i="40"/>
  <c r="E323" i="40"/>
  <c r="G325" i="40"/>
  <c r="G324" i="40"/>
  <c r="F327" i="40"/>
  <c r="G323" i="40"/>
  <c r="D318" i="40"/>
  <c r="F334" i="40"/>
  <c r="F330" i="40"/>
  <c r="G319" i="40"/>
  <c r="F320" i="40"/>
  <c r="E337" i="40"/>
  <c r="F333" i="40"/>
  <c r="C336" i="40"/>
  <c r="F332" i="40"/>
  <c r="G336" i="40"/>
  <c r="G333" i="40"/>
  <c r="F322" i="40"/>
  <c r="E326" i="40"/>
  <c r="H325" i="40"/>
  <c r="D320" i="40"/>
  <c r="G338" i="40"/>
  <c r="E331" i="40"/>
  <c r="C343" i="40"/>
  <c r="C337" i="40"/>
  <c r="G328" i="40"/>
  <c r="H336" i="40"/>
  <c r="D337" i="40"/>
  <c r="D338" i="40"/>
  <c r="F337" i="40"/>
  <c r="F329" i="40"/>
  <c r="G334" i="40"/>
  <c r="E328" i="40"/>
  <c r="H327" i="40"/>
  <c r="G321" i="40"/>
  <c r="H288" i="40"/>
  <c r="C313" i="40"/>
  <c r="C363" i="40" s="1"/>
  <c r="H298" i="40"/>
  <c r="G39" i="48" s="1"/>
  <c r="H348" i="40"/>
  <c r="H358" i="40"/>
  <c r="H308" i="40"/>
  <c r="Q39" i="48" s="1"/>
  <c r="H349" i="40"/>
  <c r="H299" i="40"/>
  <c r="H39" i="48" s="1"/>
  <c r="H346" i="40"/>
  <c r="H296" i="40"/>
  <c r="E39" i="48" s="1"/>
  <c r="G85" i="49"/>
  <c r="G124" i="49" s="1"/>
  <c r="I41" i="49"/>
  <c r="H354" i="40"/>
  <c r="H304" i="40"/>
  <c r="M39" i="48" s="1"/>
  <c r="H297" i="40"/>
  <c r="F39" i="48" s="1"/>
  <c r="H347" i="40"/>
  <c r="H295" i="40"/>
  <c r="D39" i="48" s="1"/>
  <c r="H345" i="40"/>
  <c r="H351" i="40"/>
  <c r="H301" i="40"/>
  <c r="J39" i="48" s="1"/>
  <c r="C338" i="11"/>
  <c r="H335" i="11"/>
  <c r="H321" i="11"/>
  <c r="H333" i="11"/>
  <c r="H318" i="11"/>
  <c r="H320" i="11"/>
  <c r="H326" i="11"/>
  <c r="H331" i="11"/>
  <c r="H336" i="11"/>
  <c r="H323" i="11"/>
  <c r="H319" i="11"/>
  <c r="C8" i="47"/>
  <c r="C5" i="56"/>
  <c r="H313" i="11"/>
  <c r="H363" i="11"/>
  <c r="D8" i="47" s="1"/>
  <c r="H347" i="20"/>
  <c r="H297" i="20"/>
  <c r="F16" i="48" s="1"/>
  <c r="H358" i="20"/>
  <c r="H308" i="20"/>
  <c r="Q16" i="48" s="1"/>
  <c r="H356" i="20"/>
  <c r="H306" i="20"/>
  <c r="O16" i="48" s="1"/>
  <c r="H294" i="20"/>
  <c r="C16" i="48" s="1"/>
  <c r="H344" i="20"/>
  <c r="H299" i="20"/>
  <c r="H16" i="48" s="1"/>
  <c r="H349" i="20"/>
  <c r="H298" i="20"/>
  <c r="G16" i="48" s="1"/>
  <c r="H348" i="20"/>
  <c r="H362" i="20"/>
  <c r="H312" i="20"/>
  <c r="U16" i="48" s="1"/>
  <c r="H301" i="20"/>
  <c r="J16" i="48" s="1"/>
  <c r="H351" i="20"/>
  <c r="G62" i="49"/>
  <c r="G101" i="49" s="1"/>
  <c r="I18" i="49"/>
  <c r="H346" i="20"/>
  <c r="H296" i="20"/>
  <c r="E16" i="48" s="1"/>
  <c r="H343" i="20"/>
  <c r="H293" i="20"/>
  <c r="B16" i="48" s="1"/>
  <c r="H361" i="20"/>
  <c r="H311" i="20"/>
  <c r="T16" i="48" s="1"/>
  <c r="H288" i="20"/>
  <c r="C313" i="20"/>
  <c r="C363" i="20" s="1"/>
  <c r="F321" i="20"/>
  <c r="E337" i="20"/>
  <c r="C343" i="20"/>
  <c r="H327" i="20"/>
  <c r="D323" i="20"/>
  <c r="E328" i="20"/>
  <c r="F319" i="20"/>
  <c r="C328" i="20"/>
  <c r="G326" i="20"/>
  <c r="H331" i="20"/>
  <c r="F327" i="20"/>
  <c r="F330" i="20"/>
  <c r="E326" i="20"/>
  <c r="D332" i="20"/>
  <c r="D322" i="20"/>
  <c r="C334" i="20"/>
  <c r="G322" i="20"/>
  <c r="G328" i="20"/>
  <c r="F318" i="20"/>
  <c r="F326" i="20"/>
  <c r="D321" i="20"/>
  <c r="C318" i="20"/>
  <c r="G327" i="20"/>
  <c r="H325" i="20"/>
  <c r="H322" i="20"/>
  <c r="F322" i="20"/>
  <c r="E333" i="20"/>
  <c r="G323" i="20"/>
  <c r="G336" i="20"/>
  <c r="F337" i="20"/>
  <c r="E332" i="20"/>
  <c r="D338" i="20"/>
  <c r="D336" i="20"/>
  <c r="F332" i="20"/>
  <c r="F338" i="20"/>
  <c r="G318" i="20"/>
  <c r="F325" i="20"/>
  <c r="E338" i="20"/>
  <c r="G331" i="20"/>
  <c r="E334" i="20"/>
  <c r="D329" i="20"/>
  <c r="H334" i="20"/>
  <c r="F333" i="20"/>
  <c r="E330" i="20"/>
  <c r="D320" i="20"/>
  <c r="D318" i="20"/>
  <c r="E323" i="20"/>
  <c r="H335" i="20"/>
  <c r="F323" i="20"/>
  <c r="H329" i="20"/>
  <c r="D325" i="20"/>
  <c r="G320" i="20"/>
  <c r="F329" i="20"/>
  <c r="G338" i="20"/>
  <c r="F336" i="20"/>
  <c r="D324" i="20"/>
  <c r="F320" i="20"/>
  <c r="G335" i="20"/>
  <c r="C331" i="20"/>
  <c r="C330" i="20"/>
  <c r="D327" i="20"/>
  <c r="H319" i="20"/>
  <c r="F328" i="20"/>
  <c r="C333" i="20"/>
  <c r="G321" i="20"/>
  <c r="E324" i="20"/>
  <c r="C323" i="20"/>
  <c r="C326" i="20"/>
  <c r="C336" i="20"/>
  <c r="G325" i="20"/>
  <c r="D335" i="20"/>
  <c r="D334" i="20"/>
  <c r="E325" i="20"/>
  <c r="H324" i="20"/>
  <c r="C327" i="20"/>
  <c r="G337" i="20"/>
  <c r="E321" i="20"/>
  <c r="G330" i="20"/>
  <c r="G319" i="20"/>
  <c r="C321" i="20"/>
  <c r="D331" i="20"/>
  <c r="D337" i="20"/>
  <c r="E331" i="20"/>
  <c r="F324" i="20"/>
  <c r="E319" i="20"/>
  <c r="H332" i="20"/>
  <c r="E327" i="20"/>
  <c r="C322" i="20"/>
  <c r="G332" i="20"/>
  <c r="E329" i="20"/>
  <c r="E335" i="20"/>
  <c r="C325" i="20"/>
  <c r="D328" i="20"/>
  <c r="C338" i="20"/>
  <c r="F331" i="20"/>
  <c r="D330" i="20"/>
  <c r="D333" i="20"/>
  <c r="E320" i="20"/>
  <c r="C337" i="20"/>
  <c r="C320" i="20"/>
  <c r="G324" i="20"/>
  <c r="H326" i="20"/>
  <c r="F334" i="20"/>
  <c r="D319" i="20"/>
  <c r="F335" i="20"/>
  <c r="H336" i="20"/>
  <c r="C332" i="20"/>
  <c r="C335" i="20"/>
  <c r="E336" i="20"/>
  <c r="G333" i="20"/>
  <c r="C329" i="20"/>
  <c r="E322" i="20"/>
  <c r="C319" i="20"/>
  <c r="C324" i="20"/>
  <c r="H337" i="20"/>
  <c r="H318" i="20"/>
  <c r="D326" i="20"/>
  <c r="E318" i="20"/>
  <c r="H328" i="20"/>
  <c r="G329" i="20"/>
  <c r="G334" i="20"/>
  <c r="H330" i="20"/>
  <c r="H295" i="20"/>
  <c r="D16" i="48" s="1"/>
  <c r="H345" i="20"/>
  <c r="H288" i="23"/>
  <c r="C313" i="23"/>
  <c r="C363" i="23" s="1"/>
  <c r="G326" i="23"/>
  <c r="D337" i="23"/>
  <c r="G324" i="23"/>
  <c r="C334" i="23"/>
  <c r="F330" i="23"/>
  <c r="H322" i="23"/>
  <c r="F334" i="23"/>
  <c r="H327" i="23"/>
  <c r="E338" i="23"/>
  <c r="G335" i="23"/>
  <c r="F332" i="23"/>
  <c r="G321" i="23"/>
  <c r="F327" i="23"/>
  <c r="G333" i="23"/>
  <c r="D318" i="23"/>
  <c r="H328" i="23"/>
  <c r="F320" i="23"/>
  <c r="C320" i="23"/>
  <c r="C324" i="23"/>
  <c r="F318" i="23"/>
  <c r="D323" i="23"/>
  <c r="E318" i="23"/>
  <c r="H329" i="23"/>
  <c r="C338" i="23"/>
  <c r="G336" i="23"/>
  <c r="D336" i="23"/>
  <c r="F321" i="23"/>
  <c r="E335" i="23"/>
  <c r="D333" i="23"/>
  <c r="F325" i="23"/>
  <c r="F331" i="23"/>
  <c r="C325" i="23"/>
  <c r="C329" i="23"/>
  <c r="C336" i="23"/>
  <c r="G327" i="23"/>
  <c r="D327" i="23"/>
  <c r="D319" i="23"/>
  <c r="F319" i="23"/>
  <c r="G332" i="23"/>
  <c r="C335" i="23"/>
  <c r="C323" i="23"/>
  <c r="E337" i="23"/>
  <c r="H334" i="23"/>
  <c r="H332" i="23"/>
  <c r="G338" i="23"/>
  <c r="H335" i="23"/>
  <c r="C328" i="23"/>
  <c r="F333" i="23"/>
  <c r="D324" i="23"/>
  <c r="C333" i="23"/>
  <c r="G325" i="23"/>
  <c r="H330" i="23"/>
  <c r="E332" i="23"/>
  <c r="E321" i="23"/>
  <c r="D322" i="23"/>
  <c r="G337" i="23"/>
  <c r="G329" i="23"/>
  <c r="E334" i="23"/>
  <c r="E322" i="23"/>
  <c r="C330" i="23"/>
  <c r="E328" i="23"/>
  <c r="D332" i="23"/>
  <c r="D325" i="23"/>
  <c r="F323" i="23"/>
  <c r="D326" i="23"/>
  <c r="F329" i="23"/>
  <c r="G320" i="23"/>
  <c r="F336" i="23"/>
  <c r="C322" i="23"/>
  <c r="C343" i="23"/>
  <c r="E336" i="23"/>
  <c r="C318" i="23"/>
  <c r="H325" i="23"/>
  <c r="G330" i="23"/>
  <c r="D334" i="23"/>
  <c r="E329" i="23"/>
  <c r="E330" i="23"/>
  <c r="F326" i="23"/>
  <c r="G331" i="23"/>
  <c r="D330" i="23"/>
  <c r="C337" i="23"/>
  <c r="F324" i="23"/>
  <c r="D329" i="23"/>
  <c r="C321" i="23"/>
  <c r="E325" i="23"/>
  <c r="E319" i="23"/>
  <c r="H326" i="23"/>
  <c r="D335" i="23"/>
  <c r="C326" i="23"/>
  <c r="F335" i="23"/>
  <c r="E326" i="23"/>
  <c r="F337" i="23"/>
  <c r="E320" i="23"/>
  <c r="E323" i="23"/>
  <c r="E327" i="23"/>
  <c r="E331" i="23"/>
  <c r="G319" i="23"/>
  <c r="D321" i="23"/>
  <c r="C319" i="23"/>
  <c r="F338" i="23"/>
  <c r="E324" i="23"/>
  <c r="D328" i="23"/>
  <c r="G323" i="23"/>
  <c r="C332" i="23"/>
  <c r="F322" i="23"/>
  <c r="G322" i="23"/>
  <c r="E333" i="23"/>
  <c r="G334" i="23"/>
  <c r="D331" i="23"/>
  <c r="C327" i="23"/>
  <c r="D320" i="23"/>
  <c r="F328" i="23"/>
  <c r="D338" i="23"/>
  <c r="C331" i="23"/>
  <c r="G318" i="23"/>
  <c r="G328" i="23"/>
  <c r="H308" i="23"/>
  <c r="Q21" i="48" s="1"/>
  <c r="H358" i="23"/>
  <c r="H312" i="23"/>
  <c r="U21" i="48" s="1"/>
  <c r="H362" i="23"/>
  <c r="H345" i="23"/>
  <c r="H295" i="23"/>
  <c r="D21" i="48" s="1"/>
  <c r="H296" i="23"/>
  <c r="E21" i="48" s="1"/>
  <c r="H346" i="23"/>
  <c r="H298" i="23"/>
  <c r="G21" i="48" s="1"/>
  <c r="H348" i="23"/>
  <c r="H294" i="23"/>
  <c r="C21" i="48" s="1"/>
  <c r="H344" i="23"/>
  <c r="H356" i="23"/>
  <c r="H306" i="23"/>
  <c r="O21" i="48" s="1"/>
  <c r="H349" i="23"/>
  <c r="H299" i="23"/>
  <c r="H21" i="48" s="1"/>
  <c r="G68" i="49"/>
  <c r="G107" i="49" s="1"/>
  <c r="I23" i="49"/>
  <c r="H293" i="23"/>
  <c r="B21" i="48" s="1"/>
  <c r="H343" i="23"/>
  <c r="H361" i="23"/>
  <c r="H311" i="23"/>
  <c r="T21" i="48" s="1"/>
  <c r="H320" i="41"/>
  <c r="H333" i="41"/>
  <c r="H321" i="41"/>
  <c r="H336" i="41"/>
  <c r="H318" i="41"/>
  <c r="H319" i="41"/>
  <c r="C40" i="47"/>
  <c r="H313" i="41"/>
  <c r="C37" i="56"/>
  <c r="H363" i="41"/>
  <c r="D40" i="47" s="1"/>
  <c r="H295" i="28"/>
  <c r="D26" i="48" s="1"/>
  <c r="H345" i="28"/>
  <c r="C313" i="28"/>
  <c r="C363" i="28" s="1"/>
  <c r="H288" i="28"/>
  <c r="H308" i="28"/>
  <c r="Q26" i="48" s="1"/>
  <c r="H358" i="28"/>
  <c r="F324" i="28"/>
  <c r="D337" i="28"/>
  <c r="H328" i="28"/>
  <c r="F319" i="28"/>
  <c r="F323" i="28"/>
  <c r="H322" i="28"/>
  <c r="G334" i="28"/>
  <c r="F336" i="28"/>
  <c r="C334" i="28"/>
  <c r="D318" i="28"/>
  <c r="F318" i="28"/>
  <c r="H334" i="28"/>
  <c r="H330" i="28"/>
  <c r="C330" i="28"/>
  <c r="G329" i="28"/>
  <c r="D327" i="28"/>
  <c r="F322" i="28"/>
  <c r="E332" i="28"/>
  <c r="E320" i="28"/>
  <c r="D331" i="28"/>
  <c r="F335" i="28"/>
  <c r="E328" i="28"/>
  <c r="F331" i="28"/>
  <c r="D329" i="28"/>
  <c r="D332" i="28"/>
  <c r="G323" i="28"/>
  <c r="E319" i="28"/>
  <c r="H335" i="28"/>
  <c r="D322" i="28"/>
  <c r="E326" i="28"/>
  <c r="G332" i="28"/>
  <c r="C327" i="28"/>
  <c r="E322" i="28"/>
  <c r="D328" i="28"/>
  <c r="E318" i="28"/>
  <c r="C329" i="28"/>
  <c r="G337" i="28"/>
  <c r="G324" i="28"/>
  <c r="H326" i="28"/>
  <c r="C336" i="28"/>
  <c r="C332" i="28"/>
  <c r="H327" i="28"/>
  <c r="D321" i="28"/>
  <c r="C318" i="28"/>
  <c r="E330" i="28"/>
  <c r="E324" i="28"/>
  <c r="F325" i="28"/>
  <c r="F330" i="28"/>
  <c r="D325" i="28"/>
  <c r="C324" i="28"/>
  <c r="D334" i="28"/>
  <c r="E321" i="28"/>
  <c r="F320" i="28"/>
  <c r="D338" i="28"/>
  <c r="C328" i="28"/>
  <c r="H325" i="28"/>
  <c r="E331" i="28"/>
  <c r="E329" i="28"/>
  <c r="D333" i="28"/>
  <c r="D324" i="28"/>
  <c r="E325" i="28"/>
  <c r="E335" i="28"/>
  <c r="C337" i="28"/>
  <c r="C319" i="28"/>
  <c r="C333" i="28"/>
  <c r="F332" i="28"/>
  <c r="D320" i="28"/>
  <c r="C321" i="28"/>
  <c r="C320" i="28"/>
  <c r="F329" i="28"/>
  <c r="E336" i="28"/>
  <c r="F326" i="28"/>
  <c r="G325" i="28"/>
  <c r="G320" i="28"/>
  <c r="D319" i="28"/>
  <c r="F337" i="28"/>
  <c r="E338" i="28"/>
  <c r="G336" i="28"/>
  <c r="D323" i="28"/>
  <c r="D336" i="28"/>
  <c r="G327" i="28"/>
  <c r="F333" i="28"/>
  <c r="E327" i="28"/>
  <c r="D330" i="28"/>
  <c r="D326" i="28"/>
  <c r="G328" i="28"/>
  <c r="H319" i="28"/>
  <c r="H321" i="28"/>
  <c r="H320" i="28"/>
  <c r="G319" i="28"/>
  <c r="F338" i="28"/>
  <c r="F327" i="28"/>
  <c r="G333" i="28"/>
  <c r="G318" i="28"/>
  <c r="G326" i="28"/>
  <c r="G338" i="28"/>
  <c r="C335" i="28"/>
  <c r="G335" i="28"/>
  <c r="C338" i="28"/>
  <c r="G321" i="28"/>
  <c r="G322" i="28"/>
  <c r="H332" i="28"/>
  <c r="C343" i="28"/>
  <c r="E323" i="28"/>
  <c r="F328" i="28"/>
  <c r="G330" i="28"/>
  <c r="C323" i="28"/>
  <c r="E337" i="28"/>
  <c r="E333" i="28"/>
  <c r="H337" i="28"/>
  <c r="G331" i="28"/>
  <c r="F321" i="28"/>
  <c r="C322" i="28"/>
  <c r="F334" i="28"/>
  <c r="C325" i="28"/>
  <c r="C331" i="28"/>
  <c r="D335" i="28"/>
  <c r="C326" i="28"/>
  <c r="E334" i="28"/>
  <c r="H344" i="28"/>
  <c r="H294" i="28"/>
  <c r="C26" i="48" s="1"/>
  <c r="H343" i="28"/>
  <c r="H293" i="28"/>
  <c r="B26" i="48" s="1"/>
  <c r="H354" i="28"/>
  <c r="H304" i="28"/>
  <c r="M26" i="48" s="1"/>
  <c r="H299" i="28"/>
  <c r="H26" i="48" s="1"/>
  <c r="H349" i="28"/>
  <c r="G72" i="49"/>
  <c r="G111" i="49" s="1"/>
  <c r="I28" i="49"/>
  <c r="H351" i="28"/>
  <c r="H301" i="28"/>
  <c r="J26" i="48" s="1"/>
  <c r="H296" i="28"/>
  <c r="E26" i="48" s="1"/>
  <c r="H346" i="28"/>
  <c r="H298" i="28"/>
  <c r="G26" i="48" s="1"/>
  <c r="H348" i="28"/>
  <c r="H306" i="28"/>
  <c r="O26" i="48" s="1"/>
  <c r="H356" i="28"/>
  <c r="H311" i="28"/>
  <c r="T26" i="48" s="1"/>
  <c r="H361" i="28"/>
  <c r="C313" i="19"/>
  <c r="C363" i="19" s="1"/>
  <c r="H288" i="19"/>
  <c r="H361" i="19"/>
  <c r="H311" i="19"/>
  <c r="T15" i="48" s="1"/>
  <c r="H362" i="19"/>
  <c r="H312" i="19"/>
  <c r="U15" i="48" s="1"/>
  <c r="H349" i="19"/>
  <c r="H299" i="19"/>
  <c r="H15" i="48" s="1"/>
  <c r="H327" i="19"/>
  <c r="G335" i="19"/>
  <c r="H332" i="19"/>
  <c r="H328" i="19"/>
  <c r="C327" i="19"/>
  <c r="G318" i="19"/>
  <c r="E328" i="19"/>
  <c r="F324" i="19"/>
  <c r="C337" i="19"/>
  <c r="H337" i="19"/>
  <c r="F335" i="19"/>
  <c r="C329" i="19"/>
  <c r="E334" i="19"/>
  <c r="E324" i="19"/>
  <c r="C328" i="19"/>
  <c r="G323" i="19"/>
  <c r="G334" i="19"/>
  <c r="D335" i="19"/>
  <c r="F338" i="19"/>
  <c r="C321" i="19"/>
  <c r="D336" i="19"/>
  <c r="G329" i="19"/>
  <c r="D337" i="19"/>
  <c r="F322" i="19"/>
  <c r="E322" i="19"/>
  <c r="G326" i="19"/>
  <c r="G337" i="19"/>
  <c r="G320" i="19"/>
  <c r="D322" i="19"/>
  <c r="E337" i="19"/>
  <c r="E326" i="19"/>
  <c r="G331" i="19"/>
  <c r="E319" i="19"/>
  <c r="C322" i="19"/>
  <c r="C336" i="19"/>
  <c r="H325" i="19"/>
  <c r="F326" i="19"/>
  <c r="G327" i="19"/>
  <c r="F332" i="19"/>
  <c r="F328" i="19"/>
  <c r="G322" i="19"/>
  <c r="D319" i="19"/>
  <c r="D332" i="19"/>
  <c r="H335" i="19"/>
  <c r="F318" i="19"/>
  <c r="C338" i="19"/>
  <c r="C333" i="19"/>
  <c r="E332" i="19"/>
  <c r="G328" i="19"/>
  <c r="E321" i="19"/>
  <c r="D330" i="19"/>
  <c r="D325" i="19"/>
  <c r="G324" i="19"/>
  <c r="D321" i="19"/>
  <c r="D334" i="19"/>
  <c r="H323" i="19"/>
  <c r="D324" i="19"/>
  <c r="G321" i="19"/>
  <c r="F321" i="19"/>
  <c r="C319" i="19"/>
  <c r="F320" i="19"/>
  <c r="G330" i="19"/>
  <c r="F319" i="19"/>
  <c r="C324" i="19"/>
  <c r="E338" i="19"/>
  <c r="D318" i="19"/>
  <c r="C320" i="19"/>
  <c r="H318" i="19"/>
  <c r="G325" i="19"/>
  <c r="G336" i="19"/>
  <c r="D320" i="19"/>
  <c r="E331" i="19"/>
  <c r="D338" i="19"/>
  <c r="F334" i="19"/>
  <c r="H326" i="19"/>
  <c r="F336" i="19"/>
  <c r="C332" i="19"/>
  <c r="G333" i="19"/>
  <c r="C335" i="19"/>
  <c r="F330" i="19"/>
  <c r="G319" i="19"/>
  <c r="E327" i="19"/>
  <c r="D326" i="19"/>
  <c r="F323" i="19"/>
  <c r="C323" i="19"/>
  <c r="E318" i="19"/>
  <c r="H330" i="19"/>
  <c r="F327" i="19"/>
  <c r="F325" i="19"/>
  <c r="C318" i="19"/>
  <c r="C334" i="19"/>
  <c r="E329" i="19"/>
  <c r="H331" i="19"/>
  <c r="D327" i="19"/>
  <c r="E335" i="19"/>
  <c r="E323" i="19"/>
  <c r="D331" i="19"/>
  <c r="F331" i="19"/>
  <c r="G332" i="19"/>
  <c r="C343" i="19"/>
  <c r="E336" i="19"/>
  <c r="H334" i="19"/>
  <c r="D328" i="19"/>
  <c r="F337" i="19"/>
  <c r="E325" i="19"/>
  <c r="F333" i="19"/>
  <c r="H336" i="19"/>
  <c r="F329" i="19"/>
  <c r="G338" i="19"/>
  <c r="E330" i="19"/>
  <c r="C326" i="19"/>
  <c r="D323" i="19"/>
  <c r="C325" i="19"/>
  <c r="C330" i="19"/>
  <c r="H319" i="19"/>
  <c r="D329" i="19"/>
  <c r="E320" i="19"/>
  <c r="D333" i="19"/>
  <c r="C331" i="19"/>
  <c r="E333" i="19"/>
  <c r="H348" i="19"/>
  <c r="H298" i="19"/>
  <c r="G15" i="48" s="1"/>
  <c r="H343" i="19"/>
  <c r="H293" i="19"/>
  <c r="B15" i="48" s="1"/>
  <c r="H344" i="19"/>
  <c r="H294" i="19"/>
  <c r="C15" i="48" s="1"/>
  <c r="H358" i="19"/>
  <c r="H308" i="19"/>
  <c r="Q15" i="48" s="1"/>
  <c r="I17" i="49"/>
  <c r="G61" i="49"/>
  <c r="G100" i="49" s="1"/>
  <c r="H356" i="19"/>
  <c r="H306" i="19"/>
  <c r="O15" i="48" s="1"/>
  <c r="H301" i="19"/>
  <c r="J15" i="48" s="1"/>
  <c r="H351" i="19"/>
  <c r="H346" i="19"/>
  <c r="H296" i="19"/>
  <c r="E15" i="48" s="1"/>
  <c r="H297" i="19"/>
  <c r="F15" i="48" s="1"/>
  <c r="H347" i="19"/>
  <c r="H354" i="19"/>
  <c r="H304" i="19"/>
  <c r="M15" i="48" s="1"/>
  <c r="H295" i="19"/>
  <c r="D15" i="48" s="1"/>
  <c r="H345" i="19"/>
  <c r="H348" i="59"/>
  <c r="H298" i="59"/>
  <c r="G31" i="48" s="1"/>
  <c r="H294" i="59"/>
  <c r="C31" i="48" s="1"/>
  <c r="H344" i="59"/>
  <c r="H345" i="59"/>
  <c r="H295" i="59"/>
  <c r="D31" i="48" s="1"/>
  <c r="H349" i="59"/>
  <c r="H299" i="59"/>
  <c r="H31" i="48" s="1"/>
  <c r="H354" i="59"/>
  <c r="H304" i="59"/>
  <c r="M31" i="48" s="1"/>
  <c r="H311" i="59"/>
  <c r="T31" i="48" s="1"/>
  <c r="H361" i="59"/>
  <c r="G77" i="49"/>
  <c r="G116" i="49" s="1"/>
  <c r="I33" i="49"/>
  <c r="H296" i="59"/>
  <c r="E31" i="48" s="1"/>
  <c r="H346" i="59"/>
  <c r="C313" i="59"/>
  <c r="C363" i="59" s="1"/>
  <c r="H288" i="59"/>
  <c r="F321" i="59"/>
  <c r="F334" i="59"/>
  <c r="F319" i="59"/>
  <c r="D333" i="59"/>
  <c r="E326" i="59"/>
  <c r="C322" i="59"/>
  <c r="G326" i="59"/>
  <c r="E331" i="59"/>
  <c r="G332" i="59"/>
  <c r="H320" i="59"/>
  <c r="C335" i="59"/>
  <c r="H332" i="59"/>
  <c r="C337" i="59"/>
  <c r="C334" i="59"/>
  <c r="F335" i="59"/>
  <c r="F336" i="59"/>
  <c r="E328" i="59"/>
  <c r="G330" i="59"/>
  <c r="C343" i="59"/>
  <c r="F322" i="59"/>
  <c r="D326" i="59"/>
  <c r="E338" i="59"/>
  <c r="E318" i="59"/>
  <c r="E325" i="59"/>
  <c r="E327" i="59"/>
  <c r="G331" i="59"/>
  <c r="C326" i="59"/>
  <c r="E320" i="59"/>
  <c r="D329" i="59"/>
  <c r="E322" i="59"/>
  <c r="G323" i="59"/>
  <c r="G336" i="59"/>
  <c r="F325" i="59"/>
  <c r="G335" i="59"/>
  <c r="C319" i="59"/>
  <c r="E333" i="59"/>
  <c r="F329" i="59"/>
  <c r="H321" i="59"/>
  <c r="H319" i="59"/>
  <c r="H318" i="59"/>
  <c r="D327" i="59"/>
  <c r="E319" i="59"/>
  <c r="H334" i="59"/>
  <c r="D320" i="59"/>
  <c r="H325" i="59"/>
  <c r="C318" i="59"/>
  <c r="F338" i="59"/>
  <c r="D328" i="59"/>
  <c r="H337" i="59"/>
  <c r="D334" i="59"/>
  <c r="G319" i="59"/>
  <c r="E323" i="59"/>
  <c r="E330" i="59"/>
  <c r="D318" i="59"/>
  <c r="F333" i="59"/>
  <c r="D332" i="59"/>
  <c r="F337" i="59"/>
  <c r="G325" i="59"/>
  <c r="H324" i="59"/>
  <c r="C338" i="59"/>
  <c r="D336" i="59"/>
  <c r="F330" i="59"/>
  <c r="G322" i="59"/>
  <c r="C321" i="59"/>
  <c r="D337" i="59"/>
  <c r="C333" i="59"/>
  <c r="H330" i="59"/>
  <c r="C325" i="59"/>
  <c r="G329" i="59"/>
  <c r="G324" i="59"/>
  <c r="F332" i="59"/>
  <c r="E334" i="59"/>
  <c r="C328" i="59"/>
  <c r="G334" i="59"/>
  <c r="G338" i="59"/>
  <c r="E329" i="59"/>
  <c r="F328" i="59"/>
  <c r="D321" i="59"/>
  <c r="G318" i="59"/>
  <c r="G333" i="59"/>
  <c r="H327" i="59"/>
  <c r="C324" i="59"/>
  <c r="F331" i="59"/>
  <c r="E321" i="59"/>
  <c r="F318" i="59"/>
  <c r="F324" i="59"/>
  <c r="C323" i="59"/>
  <c r="G321" i="59"/>
  <c r="C320" i="59"/>
  <c r="G327" i="59"/>
  <c r="C329" i="59"/>
  <c r="D331" i="59"/>
  <c r="G337" i="59"/>
  <c r="D324" i="59"/>
  <c r="H335" i="59"/>
  <c r="E337" i="59"/>
  <c r="F320" i="59"/>
  <c r="F323" i="59"/>
  <c r="G328" i="59"/>
  <c r="C336" i="59"/>
  <c r="C331" i="59"/>
  <c r="D330" i="59"/>
  <c r="D335" i="59"/>
  <c r="D323" i="59"/>
  <c r="F327" i="59"/>
  <c r="D338" i="59"/>
  <c r="D325" i="59"/>
  <c r="G320" i="59"/>
  <c r="E335" i="59"/>
  <c r="C330" i="59"/>
  <c r="H328" i="59"/>
  <c r="D319" i="59"/>
  <c r="F326" i="59"/>
  <c r="C327" i="59"/>
  <c r="H323" i="59"/>
  <c r="E324" i="59"/>
  <c r="C332" i="59"/>
  <c r="E332" i="59"/>
  <c r="E336" i="59"/>
  <c r="D322" i="59"/>
  <c r="H351" i="59"/>
  <c r="H301" i="59"/>
  <c r="J31" i="48" s="1"/>
  <c r="H293" i="59"/>
  <c r="B31" i="48" s="1"/>
  <c r="H343" i="59"/>
  <c r="H358" i="59"/>
  <c r="H308" i="59"/>
  <c r="Q31" i="48" s="1"/>
  <c r="H306" i="59"/>
  <c r="O31" i="48" s="1"/>
  <c r="H356" i="59"/>
  <c r="H347" i="59"/>
  <c r="H297" i="59"/>
  <c r="F31" i="48" s="1"/>
  <c r="H320" i="10"/>
  <c r="H318" i="10"/>
  <c r="H319" i="10"/>
  <c r="H333" i="10"/>
  <c r="H323" i="10"/>
  <c r="C4" i="56"/>
  <c r="C7" i="47"/>
  <c r="H363" i="10"/>
  <c r="D7" i="47" s="1"/>
  <c r="H313" i="10"/>
  <c r="C338" i="10"/>
  <c r="H336" i="10"/>
  <c r="H301" i="38"/>
  <c r="J37" i="48" s="1"/>
  <c r="H351" i="38"/>
  <c r="H349" i="38"/>
  <c r="H299" i="38"/>
  <c r="H37" i="48" s="1"/>
  <c r="H344" i="38"/>
  <c r="H294" i="38"/>
  <c r="C37" i="48" s="1"/>
  <c r="H308" i="38"/>
  <c r="Q37" i="48" s="1"/>
  <c r="H358" i="38"/>
  <c r="H288" i="38"/>
  <c r="C313" i="38"/>
  <c r="C363" i="38" s="1"/>
  <c r="C320" i="38"/>
  <c r="E320" i="38"/>
  <c r="E328" i="38"/>
  <c r="G331" i="38"/>
  <c r="D329" i="38"/>
  <c r="H325" i="38"/>
  <c r="C321" i="38"/>
  <c r="F327" i="38"/>
  <c r="E336" i="38"/>
  <c r="D334" i="38"/>
  <c r="G322" i="38"/>
  <c r="D333" i="38"/>
  <c r="F326" i="38"/>
  <c r="D336" i="38"/>
  <c r="F331" i="38"/>
  <c r="D321" i="38"/>
  <c r="D323" i="38"/>
  <c r="F332" i="38"/>
  <c r="C330" i="38"/>
  <c r="C323" i="38"/>
  <c r="C338" i="38"/>
  <c r="G325" i="38"/>
  <c r="H328" i="38"/>
  <c r="E333" i="38"/>
  <c r="G318" i="38"/>
  <c r="G336" i="38"/>
  <c r="F322" i="38"/>
  <c r="D326" i="38"/>
  <c r="D319" i="38"/>
  <c r="C343" i="38"/>
  <c r="F329" i="38"/>
  <c r="E319" i="38"/>
  <c r="D327" i="38"/>
  <c r="C318" i="38"/>
  <c r="C335" i="38"/>
  <c r="H322" i="38"/>
  <c r="E324" i="38"/>
  <c r="E325" i="38"/>
  <c r="C332" i="38"/>
  <c r="E331" i="38"/>
  <c r="E330" i="38"/>
  <c r="G323" i="38"/>
  <c r="E334" i="38"/>
  <c r="G320" i="38"/>
  <c r="F335" i="38"/>
  <c r="G335" i="38"/>
  <c r="E337" i="38"/>
  <c r="F338" i="38"/>
  <c r="D335" i="38"/>
  <c r="G328" i="38"/>
  <c r="G337" i="38"/>
  <c r="F336" i="38"/>
  <c r="C329" i="38"/>
  <c r="C331" i="38"/>
  <c r="H319" i="38"/>
  <c r="H327" i="38"/>
  <c r="H324" i="38"/>
  <c r="H326" i="38"/>
  <c r="G324" i="38"/>
  <c r="C319" i="38"/>
  <c r="G329" i="38"/>
  <c r="G321" i="38"/>
  <c r="G327" i="38"/>
  <c r="E321" i="38"/>
  <c r="D332" i="38"/>
  <c r="E327" i="38"/>
  <c r="D331" i="38"/>
  <c r="E326" i="38"/>
  <c r="E335" i="38"/>
  <c r="D330" i="38"/>
  <c r="H334" i="38"/>
  <c r="C322" i="38"/>
  <c r="E322" i="38"/>
  <c r="H335" i="38"/>
  <c r="C324" i="38"/>
  <c r="G334" i="38"/>
  <c r="F324" i="38"/>
  <c r="H330" i="38"/>
  <c r="F325" i="38"/>
  <c r="F320" i="38"/>
  <c r="D318" i="38"/>
  <c r="G326" i="38"/>
  <c r="F330" i="38"/>
  <c r="F337" i="38"/>
  <c r="E318" i="38"/>
  <c r="F323" i="38"/>
  <c r="D322" i="38"/>
  <c r="C336" i="38"/>
  <c r="E332" i="38"/>
  <c r="E323" i="38"/>
  <c r="D320" i="38"/>
  <c r="C328" i="38"/>
  <c r="F334" i="38"/>
  <c r="H332" i="38"/>
  <c r="C337" i="38"/>
  <c r="F328" i="38"/>
  <c r="C325" i="38"/>
  <c r="G319" i="38"/>
  <c r="D325" i="38"/>
  <c r="H329" i="38"/>
  <c r="D328" i="38"/>
  <c r="D338" i="38"/>
  <c r="C326" i="38"/>
  <c r="D337" i="38"/>
  <c r="D324" i="38"/>
  <c r="F319" i="38"/>
  <c r="F333" i="38"/>
  <c r="G332" i="38"/>
  <c r="G333" i="38"/>
  <c r="E338" i="38"/>
  <c r="C333" i="38"/>
  <c r="C327" i="38"/>
  <c r="G330" i="38"/>
  <c r="C334" i="38"/>
  <c r="F318" i="38"/>
  <c r="E329" i="38"/>
  <c r="F321" i="38"/>
  <c r="G338" i="38"/>
  <c r="H362" i="38"/>
  <c r="H312" i="38"/>
  <c r="U37" i="48" s="1"/>
  <c r="H293" i="38"/>
  <c r="B37" i="48" s="1"/>
  <c r="H343" i="38"/>
  <c r="I39" i="49"/>
  <c r="G83" i="49"/>
  <c r="G122" i="49" s="1"/>
  <c r="H295" i="38"/>
  <c r="D37" i="48" s="1"/>
  <c r="H345" i="38"/>
  <c r="H356" i="38"/>
  <c r="H306" i="38"/>
  <c r="O37" i="48" s="1"/>
  <c r="H352" i="38"/>
  <c r="H302" i="38"/>
  <c r="K37" i="48" s="1"/>
  <c r="H361" i="38"/>
  <c r="H311" i="38"/>
  <c r="T37" i="48" s="1"/>
  <c r="H346" i="38"/>
  <c r="H296" i="38"/>
  <c r="E37" i="48" s="1"/>
  <c r="H298" i="38"/>
  <c r="G37" i="48" s="1"/>
  <c r="H348" i="38"/>
  <c r="H356" i="37"/>
  <c r="H306" i="37"/>
  <c r="O36" i="48" s="1"/>
  <c r="H346" i="37"/>
  <c r="H296" i="37"/>
  <c r="E36" i="48" s="1"/>
  <c r="H343" i="37"/>
  <c r="H293" i="37"/>
  <c r="B36" i="48" s="1"/>
  <c r="H352" i="37"/>
  <c r="H302" i="37"/>
  <c r="K36" i="48" s="1"/>
  <c r="H288" i="37"/>
  <c r="C313" i="37"/>
  <c r="C363" i="37" s="1"/>
  <c r="H344" i="37"/>
  <c r="H294" i="37"/>
  <c r="C36" i="48" s="1"/>
  <c r="G319" i="37"/>
  <c r="G320" i="37"/>
  <c r="F329" i="37"/>
  <c r="D323" i="37"/>
  <c r="H325" i="37"/>
  <c r="C321" i="37"/>
  <c r="F323" i="37"/>
  <c r="E335" i="37"/>
  <c r="D325" i="37"/>
  <c r="G330" i="37"/>
  <c r="H323" i="37"/>
  <c r="F336" i="37"/>
  <c r="G326" i="37"/>
  <c r="E333" i="37"/>
  <c r="G318" i="37"/>
  <c r="C324" i="37"/>
  <c r="F331" i="37"/>
  <c r="C329" i="37"/>
  <c r="C336" i="37"/>
  <c r="F327" i="37"/>
  <c r="D335" i="37"/>
  <c r="C326" i="37"/>
  <c r="H322" i="37"/>
  <c r="C338" i="37"/>
  <c r="H331" i="37"/>
  <c r="C327" i="37"/>
  <c r="G331" i="37"/>
  <c r="E320" i="37"/>
  <c r="F335" i="37"/>
  <c r="F330" i="37"/>
  <c r="G323" i="37"/>
  <c r="E334" i="37"/>
  <c r="G337" i="37"/>
  <c r="D318" i="37"/>
  <c r="C334" i="37"/>
  <c r="E336" i="37"/>
  <c r="D329" i="37"/>
  <c r="F319" i="37"/>
  <c r="H332" i="37"/>
  <c r="C318" i="37"/>
  <c r="F333" i="37"/>
  <c r="D336" i="37"/>
  <c r="G324" i="37"/>
  <c r="F324" i="37"/>
  <c r="H327" i="37"/>
  <c r="C322" i="37"/>
  <c r="G329" i="37"/>
  <c r="F320" i="37"/>
  <c r="G327" i="37"/>
  <c r="D321" i="37"/>
  <c r="F318" i="37"/>
  <c r="D319" i="37"/>
  <c r="G338" i="37"/>
  <c r="D333" i="37"/>
  <c r="C343" i="37"/>
  <c r="F325" i="37"/>
  <c r="C332" i="37"/>
  <c r="G322" i="37"/>
  <c r="D338" i="37"/>
  <c r="E337" i="37"/>
  <c r="E326" i="37"/>
  <c r="E332" i="37"/>
  <c r="H330" i="37"/>
  <c r="E331" i="37"/>
  <c r="G325" i="37"/>
  <c r="H334" i="37"/>
  <c r="C331" i="37"/>
  <c r="C323" i="37"/>
  <c r="E318" i="37"/>
  <c r="E338" i="37"/>
  <c r="G328" i="37"/>
  <c r="D331" i="37"/>
  <c r="C337" i="37"/>
  <c r="E324" i="37"/>
  <c r="F334" i="37"/>
  <c r="E325" i="37"/>
  <c r="E329" i="37"/>
  <c r="C330" i="37"/>
  <c r="D326" i="37"/>
  <c r="H328" i="37"/>
  <c r="E327" i="37"/>
  <c r="F337" i="37"/>
  <c r="D320" i="37"/>
  <c r="E330" i="37"/>
  <c r="F326" i="37"/>
  <c r="C325" i="37"/>
  <c r="G332" i="37"/>
  <c r="H335" i="37"/>
  <c r="H321" i="37"/>
  <c r="G336" i="37"/>
  <c r="D332" i="37"/>
  <c r="C319" i="37"/>
  <c r="G333" i="37"/>
  <c r="D330" i="37"/>
  <c r="C333" i="37"/>
  <c r="D324" i="37"/>
  <c r="C335" i="37"/>
  <c r="F322" i="37"/>
  <c r="F332" i="37"/>
  <c r="D328" i="37"/>
  <c r="D327" i="37"/>
  <c r="G335" i="37"/>
  <c r="H329" i="37"/>
  <c r="E321" i="37"/>
  <c r="G321" i="37"/>
  <c r="E322" i="37"/>
  <c r="D334" i="37"/>
  <c r="F328" i="37"/>
  <c r="F338" i="37"/>
  <c r="D322" i="37"/>
  <c r="G334" i="37"/>
  <c r="E319" i="37"/>
  <c r="C320" i="37"/>
  <c r="D337" i="37"/>
  <c r="E328" i="37"/>
  <c r="E323" i="37"/>
  <c r="C328" i="37"/>
  <c r="F321" i="37"/>
  <c r="H324" i="37"/>
  <c r="H345" i="37"/>
  <c r="H295" i="37"/>
  <c r="D36" i="48" s="1"/>
  <c r="H297" i="37"/>
  <c r="F36" i="48" s="1"/>
  <c r="H347" i="37"/>
  <c r="H351" i="37"/>
  <c r="H301" i="37"/>
  <c r="J36" i="48" s="1"/>
  <c r="H349" i="37"/>
  <c r="H299" i="37"/>
  <c r="H36" i="48" s="1"/>
  <c r="I38" i="49"/>
  <c r="G82" i="49"/>
  <c r="G121" i="49" s="1"/>
  <c r="H348" i="37"/>
  <c r="H298" i="37"/>
  <c r="G36" i="48" s="1"/>
  <c r="H308" i="37"/>
  <c r="Q36" i="48" s="1"/>
  <c r="H358" i="37"/>
  <c r="H362" i="37"/>
  <c r="H312" i="37"/>
  <c r="U36" i="48" s="1"/>
  <c r="H361" i="37"/>
  <c r="H311" i="37"/>
  <c r="T36" i="48" s="1"/>
  <c r="H298" i="18"/>
  <c r="G14" i="48" s="1"/>
  <c r="H348" i="18"/>
  <c r="H358" i="18"/>
  <c r="H308" i="18"/>
  <c r="Q14" i="48" s="1"/>
  <c r="H352" i="18"/>
  <c r="H302" i="18"/>
  <c r="K14" i="48" s="1"/>
  <c r="H295" i="18"/>
  <c r="D14" i="48" s="1"/>
  <c r="H345" i="18"/>
  <c r="F322" i="18"/>
  <c r="G318" i="18"/>
  <c r="G327" i="18"/>
  <c r="H334" i="18"/>
  <c r="C326" i="18"/>
  <c r="E326" i="18"/>
  <c r="C323" i="18"/>
  <c r="C328" i="18"/>
  <c r="H332" i="18"/>
  <c r="C337" i="18"/>
  <c r="D327" i="18"/>
  <c r="C320" i="18"/>
  <c r="H328" i="18"/>
  <c r="E327" i="18"/>
  <c r="D326" i="18"/>
  <c r="G334" i="18"/>
  <c r="D324" i="18"/>
  <c r="D335" i="18"/>
  <c r="C332" i="18"/>
  <c r="G328" i="18"/>
  <c r="H335" i="18"/>
  <c r="F331" i="18"/>
  <c r="C329" i="18"/>
  <c r="D334" i="18"/>
  <c r="D328" i="18"/>
  <c r="D320" i="18"/>
  <c r="D337" i="18"/>
  <c r="C343" i="18"/>
  <c r="F327" i="18"/>
  <c r="F334" i="18"/>
  <c r="G323" i="18"/>
  <c r="H324" i="18"/>
  <c r="F325" i="18"/>
  <c r="F323" i="18"/>
  <c r="F337" i="18"/>
  <c r="G338" i="18"/>
  <c r="F319" i="18"/>
  <c r="F335" i="18"/>
  <c r="G337" i="18"/>
  <c r="E328" i="18"/>
  <c r="H326" i="18"/>
  <c r="G321" i="18"/>
  <c r="F318" i="18"/>
  <c r="E322" i="18"/>
  <c r="F321" i="18"/>
  <c r="H337" i="18"/>
  <c r="E332" i="18"/>
  <c r="E323" i="18"/>
  <c r="G332" i="18"/>
  <c r="F326" i="18"/>
  <c r="D333" i="18"/>
  <c r="E331" i="18"/>
  <c r="G330" i="18"/>
  <c r="E321" i="18"/>
  <c r="D323" i="18"/>
  <c r="C321" i="18"/>
  <c r="H325" i="18"/>
  <c r="F329" i="18"/>
  <c r="G335" i="18"/>
  <c r="D322" i="18"/>
  <c r="C330" i="18"/>
  <c r="F330" i="18"/>
  <c r="C318" i="18"/>
  <c r="F328" i="18"/>
  <c r="G326" i="18"/>
  <c r="F333" i="18"/>
  <c r="G319" i="18"/>
  <c r="C334" i="18"/>
  <c r="D319" i="18"/>
  <c r="F320" i="18"/>
  <c r="C322" i="18"/>
  <c r="E324" i="18"/>
  <c r="E337" i="18"/>
  <c r="G324" i="18"/>
  <c r="D332" i="18"/>
  <c r="E333" i="18"/>
  <c r="C336" i="18"/>
  <c r="F336" i="18"/>
  <c r="C324" i="18"/>
  <c r="D336" i="18"/>
  <c r="C319" i="18"/>
  <c r="F332" i="18"/>
  <c r="E336" i="18"/>
  <c r="F324" i="18"/>
  <c r="G333" i="18"/>
  <c r="G336" i="18"/>
  <c r="D330" i="18"/>
  <c r="C333" i="18"/>
  <c r="E320" i="18"/>
  <c r="E335" i="18"/>
  <c r="G329" i="18"/>
  <c r="D338" i="18"/>
  <c r="E319" i="18"/>
  <c r="G331" i="18"/>
  <c r="D325" i="18"/>
  <c r="F338" i="18"/>
  <c r="D329" i="18"/>
  <c r="E329" i="18"/>
  <c r="G322" i="18"/>
  <c r="C327" i="18"/>
  <c r="E330" i="18"/>
  <c r="G320" i="18"/>
  <c r="H321" i="18"/>
  <c r="E325" i="18"/>
  <c r="C325" i="18"/>
  <c r="G325" i="18"/>
  <c r="C335" i="18"/>
  <c r="D331" i="18"/>
  <c r="D321" i="18"/>
  <c r="E318" i="18"/>
  <c r="E338" i="18"/>
  <c r="C331" i="18"/>
  <c r="E334" i="18"/>
  <c r="H330" i="18"/>
  <c r="D318" i="18"/>
  <c r="H294" i="18"/>
  <c r="C14" i="48" s="1"/>
  <c r="H344" i="18"/>
  <c r="H343" i="18"/>
  <c r="H293" i="18"/>
  <c r="B14" i="48" s="1"/>
  <c r="H356" i="18"/>
  <c r="H306" i="18"/>
  <c r="O14" i="48" s="1"/>
  <c r="H354" i="18"/>
  <c r="H304" i="18"/>
  <c r="M14" i="48" s="1"/>
  <c r="H288" i="18"/>
  <c r="C313" i="18"/>
  <c r="C363" i="18" s="1"/>
  <c r="G60" i="49"/>
  <c r="G99" i="49" s="1"/>
  <c r="I16" i="49"/>
  <c r="H361" i="18"/>
  <c r="H311" i="18"/>
  <c r="T14" i="48" s="1"/>
  <c r="H297" i="18"/>
  <c r="F14" i="48" s="1"/>
  <c r="H347" i="18"/>
  <c r="H299" i="14"/>
  <c r="H10" i="48" s="1"/>
  <c r="H349" i="14"/>
  <c r="H356" i="14"/>
  <c r="H306" i="14"/>
  <c r="O10" i="48" s="1"/>
  <c r="H358" i="14"/>
  <c r="H308" i="14"/>
  <c r="Q10" i="48" s="1"/>
  <c r="H312" i="14"/>
  <c r="U10" i="48" s="1"/>
  <c r="H362" i="14"/>
  <c r="G56" i="49"/>
  <c r="G95" i="49" s="1"/>
  <c r="I12" i="49"/>
  <c r="H348" i="14"/>
  <c r="H298" i="14"/>
  <c r="G10" i="48" s="1"/>
  <c r="H311" i="14"/>
  <c r="T10" i="48" s="1"/>
  <c r="H361" i="14"/>
  <c r="H302" i="14"/>
  <c r="K10" i="48" s="1"/>
  <c r="H352" i="14"/>
  <c r="H294" i="14"/>
  <c r="C10" i="48" s="1"/>
  <c r="H344" i="14"/>
  <c r="H288" i="14"/>
  <c r="C313" i="14"/>
  <c r="C363" i="14" s="1"/>
  <c r="H301" i="14"/>
  <c r="J10" i="48" s="1"/>
  <c r="H351" i="14"/>
  <c r="E319" i="14"/>
  <c r="E333" i="14"/>
  <c r="F324" i="14"/>
  <c r="E324" i="14"/>
  <c r="G331" i="14"/>
  <c r="F337" i="14"/>
  <c r="E321" i="14"/>
  <c r="C334" i="14"/>
  <c r="C319" i="14"/>
  <c r="F336" i="14"/>
  <c r="E322" i="14"/>
  <c r="E327" i="14"/>
  <c r="D332" i="14"/>
  <c r="D320" i="14"/>
  <c r="C321" i="14"/>
  <c r="E336" i="14"/>
  <c r="F330" i="14"/>
  <c r="D318" i="14"/>
  <c r="H318" i="14"/>
  <c r="D330" i="14"/>
  <c r="C329" i="14"/>
  <c r="E334" i="14"/>
  <c r="F319" i="14"/>
  <c r="C325" i="14"/>
  <c r="C331" i="14"/>
  <c r="C327" i="14"/>
  <c r="G327" i="14"/>
  <c r="C326" i="14"/>
  <c r="G321" i="14"/>
  <c r="F333" i="14"/>
  <c r="H334" i="14"/>
  <c r="C336" i="14"/>
  <c r="H325" i="14"/>
  <c r="C320" i="14"/>
  <c r="D324" i="14"/>
  <c r="G337" i="14"/>
  <c r="C323" i="14"/>
  <c r="C338" i="14"/>
  <c r="H336" i="14"/>
  <c r="D338" i="14"/>
  <c r="H331" i="14"/>
  <c r="E325" i="14"/>
  <c r="F320" i="14"/>
  <c r="G324" i="14"/>
  <c r="D335" i="14"/>
  <c r="E330" i="14"/>
  <c r="F318" i="14"/>
  <c r="D319" i="14"/>
  <c r="H337" i="14"/>
  <c r="F335" i="14"/>
  <c r="G338" i="14"/>
  <c r="F327" i="14"/>
  <c r="C335" i="14"/>
  <c r="D327" i="14"/>
  <c r="H329" i="14"/>
  <c r="C318" i="14"/>
  <c r="F325" i="14"/>
  <c r="F323" i="14"/>
  <c r="D334" i="14"/>
  <c r="G326" i="14"/>
  <c r="E335" i="14"/>
  <c r="G323" i="14"/>
  <c r="H330" i="14"/>
  <c r="E329" i="14"/>
  <c r="D322" i="14"/>
  <c r="G325" i="14"/>
  <c r="D323" i="14"/>
  <c r="D321" i="14"/>
  <c r="G332" i="14"/>
  <c r="E323" i="14"/>
  <c r="G334" i="14"/>
  <c r="F334" i="14"/>
  <c r="G335" i="14"/>
  <c r="E337" i="14"/>
  <c r="C330" i="14"/>
  <c r="D328" i="14"/>
  <c r="E338" i="14"/>
  <c r="E332" i="14"/>
  <c r="E318" i="14"/>
  <c r="G319" i="14"/>
  <c r="F321" i="14"/>
  <c r="D336" i="14"/>
  <c r="G336" i="14"/>
  <c r="F326" i="14"/>
  <c r="F331" i="14"/>
  <c r="D326" i="14"/>
  <c r="F338" i="14"/>
  <c r="G320" i="14"/>
  <c r="H328" i="14"/>
  <c r="H321" i="14"/>
  <c r="D331" i="14"/>
  <c r="F332" i="14"/>
  <c r="E328" i="14"/>
  <c r="G322" i="14"/>
  <c r="C337" i="14"/>
  <c r="H332" i="14"/>
  <c r="G330" i="14"/>
  <c r="D329" i="14"/>
  <c r="E320" i="14"/>
  <c r="C324" i="14"/>
  <c r="H327" i="14"/>
  <c r="F322" i="14"/>
  <c r="F328" i="14"/>
  <c r="E331" i="14"/>
  <c r="D325" i="14"/>
  <c r="H335" i="14"/>
  <c r="D333" i="14"/>
  <c r="D337" i="14"/>
  <c r="C328" i="14"/>
  <c r="F329" i="14"/>
  <c r="G318" i="14"/>
  <c r="H322" i="14"/>
  <c r="G329" i="14"/>
  <c r="G333" i="14"/>
  <c r="H333" i="14"/>
  <c r="G328" i="14"/>
  <c r="C333" i="14"/>
  <c r="H324" i="14"/>
  <c r="C332" i="14"/>
  <c r="E326" i="14"/>
  <c r="C322" i="14"/>
  <c r="C343" i="14"/>
  <c r="H345" i="14"/>
  <c r="H295" i="14"/>
  <c r="D10" i="48" s="1"/>
  <c r="H296" i="14"/>
  <c r="E10" i="48" s="1"/>
  <c r="H346" i="14"/>
  <c r="H343" i="14"/>
  <c r="H293" i="14"/>
  <c r="B10" i="48" s="1"/>
  <c r="H295" i="62"/>
  <c r="D20" i="48" s="1"/>
  <c r="H345" i="62"/>
  <c r="H361" i="62"/>
  <c r="H311" i="62"/>
  <c r="T20" i="48" s="1"/>
  <c r="H348" i="62"/>
  <c r="H298" i="62"/>
  <c r="G20" i="48" s="1"/>
  <c r="H306" i="62"/>
  <c r="O20" i="48" s="1"/>
  <c r="H356" i="62"/>
  <c r="C313" i="62"/>
  <c r="C363" i="62" s="1"/>
  <c r="H288" i="62"/>
  <c r="G322" i="62"/>
  <c r="G332" i="62"/>
  <c r="E325" i="62"/>
  <c r="C329" i="62"/>
  <c r="G327" i="62"/>
  <c r="E335" i="62"/>
  <c r="D328" i="62"/>
  <c r="D321" i="62"/>
  <c r="D330" i="62"/>
  <c r="G323" i="62"/>
  <c r="C328" i="62"/>
  <c r="D329" i="62"/>
  <c r="G333" i="62"/>
  <c r="G326" i="62"/>
  <c r="E333" i="62"/>
  <c r="G337" i="62"/>
  <c r="G324" i="62"/>
  <c r="D323" i="62"/>
  <c r="E321" i="62"/>
  <c r="F330" i="62"/>
  <c r="G330" i="62"/>
  <c r="G335" i="62"/>
  <c r="F337" i="62"/>
  <c r="C332" i="62"/>
  <c r="F321" i="62"/>
  <c r="G320" i="62"/>
  <c r="D332" i="62"/>
  <c r="D318" i="62"/>
  <c r="C326" i="62"/>
  <c r="H334" i="62"/>
  <c r="E334" i="62"/>
  <c r="C330" i="62"/>
  <c r="G328" i="62"/>
  <c r="C337" i="62"/>
  <c r="G336" i="62"/>
  <c r="H326" i="62"/>
  <c r="E320" i="62"/>
  <c r="E329" i="62"/>
  <c r="E331" i="62"/>
  <c r="F332" i="62"/>
  <c r="C324" i="62"/>
  <c r="D320" i="62"/>
  <c r="E324" i="62"/>
  <c r="C343" i="62"/>
  <c r="E332" i="62"/>
  <c r="D319" i="62"/>
  <c r="C338" i="62"/>
  <c r="F338" i="62"/>
  <c r="C334" i="62"/>
  <c r="D334" i="62"/>
  <c r="H327" i="62"/>
  <c r="H328" i="62"/>
  <c r="H329" i="62"/>
  <c r="F336" i="62"/>
  <c r="C318" i="62"/>
  <c r="C325" i="62"/>
  <c r="D325" i="62"/>
  <c r="G321" i="62"/>
  <c r="D335" i="62"/>
  <c r="F335" i="62"/>
  <c r="G319" i="62"/>
  <c r="D324" i="62"/>
  <c r="F319" i="62"/>
  <c r="F323" i="62"/>
  <c r="E318" i="62"/>
  <c r="D338" i="62"/>
  <c r="F331" i="62"/>
  <c r="G331" i="62"/>
  <c r="F320" i="62"/>
  <c r="G338" i="62"/>
  <c r="F327" i="62"/>
  <c r="D333" i="62"/>
  <c r="D331" i="62"/>
  <c r="C335" i="62"/>
  <c r="E323" i="62"/>
  <c r="H322" i="62"/>
  <c r="G334" i="62"/>
  <c r="H330" i="62"/>
  <c r="E337" i="62"/>
  <c r="D337" i="62"/>
  <c r="F329" i="62"/>
  <c r="F328" i="62"/>
  <c r="C333" i="62"/>
  <c r="G329" i="62"/>
  <c r="C323" i="62"/>
  <c r="F324" i="62"/>
  <c r="E336" i="62"/>
  <c r="D327" i="62"/>
  <c r="D322" i="62"/>
  <c r="E330" i="62"/>
  <c r="D336" i="62"/>
  <c r="F325" i="62"/>
  <c r="F326" i="62"/>
  <c r="H337" i="62"/>
  <c r="F322" i="62"/>
  <c r="F333" i="62"/>
  <c r="C322" i="62"/>
  <c r="H325" i="62"/>
  <c r="G325" i="62"/>
  <c r="E319" i="62"/>
  <c r="E322" i="62"/>
  <c r="C321" i="62"/>
  <c r="H323" i="62"/>
  <c r="H320" i="62"/>
  <c r="F318" i="62"/>
  <c r="H324" i="62"/>
  <c r="C319" i="62"/>
  <c r="G318" i="62"/>
  <c r="H333" i="62"/>
  <c r="F334" i="62"/>
  <c r="H335" i="62"/>
  <c r="H331" i="62"/>
  <c r="E326" i="62"/>
  <c r="C336" i="62"/>
  <c r="E338" i="62"/>
  <c r="H332" i="62"/>
  <c r="E328" i="62"/>
  <c r="C331" i="62"/>
  <c r="C320" i="62"/>
  <c r="E327" i="62"/>
  <c r="H318" i="62"/>
  <c r="C327" i="62"/>
  <c r="H319" i="62"/>
  <c r="D326" i="62"/>
  <c r="H343" i="62"/>
  <c r="H293" i="62"/>
  <c r="B20" i="48" s="1"/>
  <c r="H294" i="62"/>
  <c r="C20" i="48" s="1"/>
  <c r="H344" i="62"/>
  <c r="H358" i="62"/>
  <c r="H308" i="62"/>
  <c r="Q20" i="48" s="1"/>
  <c r="G67" i="49"/>
  <c r="G106" i="49" s="1"/>
  <c r="I22" i="49"/>
  <c r="H296" i="62"/>
  <c r="E20" i="48" s="1"/>
  <c r="H346" i="62"/>
  <c r="H220" i="44"/>
  <c r="H244" i="44" s="1"/>
  <c r="I41" i="48" s="1"/>
  <c r="C296" i="22"/>
  <c r="C346" i="22" s="1"/>
  <c r="H271" i="22"/>
  <c r="H229" i="44"/>
  <c r="H253" i="44" s="1"/>
  <c r="R41" i="48" s="1"/>
  <c r="C299" i="22"/>
  <c r="C349" i="22" s="1"/>
  <c r="H274" i="22"/>
  <c r="H277" i="22"/>
  <c r="C302" i="22"/>
  <c r="C352" i="22" s="1"/>
  <c r="C304" i="22"/>
  <c r="C354" i="22" s="1"/>
  <c r="H279" i="22"/>
  <c r="H360" i="22"/>
  <c r="H310" i="22"/>
  <c r="S19" i="48" s="1"/>
  <c r="H270" i="22"/>
  <c r="C295" i="22"/>
  <c r="C345" i="22" s="1"/>
  <c r="H269" i="22"/>
  <c r="C294" i="22"/>
  <c r="C344" i="22" s="1"/>
  <c r="C298" i="22"/>
  <c r="C348" i="22" s="1"/>
  <c r="H273" i="22"/>
  <c r="H213" i="22"/>
  <c r="E293" i="22"/>
  <c r="E343" i="22" s="1"/>
  <c r="E288" i="22"/>
  <c r="E313" i="22" s="1"/>
  <c r="E363" i="22" s="1"/>
  <c r="B66" i="49"/>
  <c r="B105" i="49" s="1"/>
  <c r="V21" i="49"/>
  <c r="C216" i="44"/>
  <c r="H216" i="44" s="1"/>
  <c r="H276" i="22"/>
  <c r="C301" i="22"/>
  <c r="C351" i="22" s="1"/>
  <c r="H283" i="22"/>
  <c r="C308" i="22"/>
  <c r="C358" i="22" s="1"/>
  <c r="F293" i="22"/>
  <c r="F343" i="22" s="1"/>
  <c r="F288" i="22"/>
  <c r="F313" i="22" s="1"/>
  <c r="F363" i="22" s="1"/>
  <c r="C293" i="22"/>
  <c r="H268" i="22"/>
  <c r="C288" i="22"/>
  <c r="D293" i="22"/>
  <c r="D343" i="22" s="1"/>
  <c r="D288" i="22"/>
  <c r="D313" i="22" s="1"/>
  <c r="D363" i="22" s="1"/>
  <c r="C306" i="22"/>
  <c r="C356" i="22" s="1"/>
  <c r="H281" i="22"/>
  <c r="H286" i="22"/>
  <c r="C311" i="22"/>
  <c r="C361" i="22" s="1"/>
  <c r="C297" i="22"/>
  <c r="C347" i="22" s="1"/>
  <c r="H272" i="22"/>
  <c r="H348" i="29"/>
  <c r="H298" i="29"/>
  <c r="G27" i="48" s="1"/>
  <c r="H312" i="29"/>
  <c r="U27" i="48" s="1"/>
  <c r="H362" i="29"/>
  <c r="C328" i="29"/>
  <c r="H329" i="29"/>
  <c r="D328" i="29"/>
  <c r="D320" i="29"/>
  <c r="G322" i="29"/>
  <c r="E324" i="29"/>
  <c r="D335" i="29"/>
  <c r="H335" i="29"/>
  <c r="D322" i="29"/>
  <c r="G333" i="29"/>
  <c r="D326" i="29"/>
  <c r="C332" i="29"/>
  <c r="G321" i="29"/>
  <c r="G318" i="29"/>
  <c r="G325" i="29"/>
  <c r="C329" i="29"/>
  <c r="G332" i="29"/>
  <c r="D319" i="29"/>
  <c r="E325" i="29"/>
  <c r="C325" i="29"/>
  <c r="D337" i="29"/>
  <c r="F329" i="29"/>
  <c r="H328" i="29"/>
  <c r="D321" i="29"/>
  <c r="C335" i="29"/>
  <c r="C336" i="29"/>
  <c r="H325" i="29"/>
  <c r="G334" i="29"/>
  <c r="G326" i="29"/>
  <c r="C326" i="29"/>
  <c r="H334" i="29"/>
  <c r="F331" i="29"/>
  <c r="D327" i="29"/>
  <c r="E327" i="29"/>
  <c r="E326" i="29"/>
  <c r="C319" i="29"/>
  <c r="G338" i="29"/>
  <c r="F328" i="29"/>
  <c r="E328" i="29"/>
  <c r="G337" i="29"/>
  <c r="H337" i="29"/>
  <c r="D336" i="29"/>
  <c r="E320" i="29"/>
  <c r="E332" i="29"/>
  <c r="C334" i="29"/>
  <c r="H330" i="29"/>
  <c r="E323" i="29"/>
  <c r="H322" i="29"/>
  <c r="D332" i="29"/>
  <c r="H324" i="29"/>
  <c r="G319" i="29"/>
  <c r="C324" i="29"/>
  <c r="F323" i="29"/>
  <c r="C343" i="29"/>
  <c r="E331" i="29"/>
  <c r="F324" i="29"/>
  <c r="G329" i="29"/>
  <c r="E322" i="29"/>
  <c r="E330" i="29"/>
  <c r="E333" i="29"/>
  <c r="F337" i="29"/>
  <c r="F338" i="29"/>
  <c r="C333" i="29"/>
  <c r="C318" i="29"/>
  <c r="D323" i="29"/>
  <c r="E319" i="29"/>
  <c r="C321" i="29"/>
  <c r="E338" i="29"/>
  <c r="D324" i="29"/>
  <c r="E337" i="29"/>
  <c r="G335" i="29"/>
  <c r="C323" i="29"/>
  <c r="C337" i="29"/>
  <c r="F319" i="29"/>
  <c r="D325" i="29"/>
  <c r="E318" i="29"/>
  <c r="G320" i="29"/>
  <c r="F334" i="29"/>
  <c r="H320" i="29"/>
  <c r="C322" i="29"/>
  <c r="G331" i="29"/>
  <c r="G327" i="29"/>
  <c r="G330" i="29"/>
  <c r="D338" i="29"/>
  <c r="G328" i="29"/>
  <c r="D331" i="29"/>
  <c r="D333" i="29"/>
  <c r="F333" i="29"/>
  <c r="H321" i="29"/>
  <c r="F330" i="29"/>
  <c r="F326" i="29"/>
  <c r="F332" i="29"/>
  <c r="G323" i="29"/>
  <c r="F318" i="29"/>
  <c r="F320" i="29"/>
  <c r="H327" i="29"/>
  <c r="C331" i="29"/>
  <c r="G324" i="29"/>
  <c r="C330" i="29"/>
  <c r="H332" i="29"/>
  <c r="E336" i="29"/>
  <c r="E329" i="29"/>
  <c r="H336" i="29"/>
  <c r="D330" i="29"/>
  <c r="G336" i="29"/>
  <c r="F322" i="29"/>
  <c r="D329" i="29"/>
  <c r="E321" i="29"/>
  <c r="C320" i="29"/>
  <c r="E335" i="29"/>
  <c r="F325" i="29"/>
  <c r="H323" i="29"/>
  <c r="D318" i="29"/>
  <c r="F327" i="29"/>
  <c r="C327" i="29"/>
  <c r="H319" i="29"/>
  <c r="E334" i="29"/>
  <c r="H326" i="29"/>
  <c r="F335" i="29"/>
  <c r="F321" i="29"/>
  <c r="D334" i="29"/>
  <c r="F336" i="29"/>
  <c r="H288" i="29"/>
  <c r="C313" i="29"/>
  <c r="C363" i="29" s="1"/>
  <c r="G73" i="49"/>
  <c r="G112" i="49" s="1"/>
  <c r="I29" i="49"/>
  <c r="H343" i="29"/>
  <c r="H293" i="29"/>
  <c r="B27" i="48" s="1"/>
  <c r="H311" i="29"/>
  <c r="T27" i="48" s="1"/>
  <c r="H361" i="29"/>
  <c r="H346" i="29"/>
  <c r="H296" i="29"/>
  <c r="E27" i="48" s="1"/>
  <c r="H344" i="29"/>
  <c r="H294" i="29"/>
  <c r="C27" i="48" s="1"/>
  <c r="H345" i="29"/>
  <c r="H295" i="29"/>
  <c r="D27" i="48" s="1"/>
  <c r="H356" i="29"/>
  <c r="H306" i="29"/>
  <c r="O27" i="48" s="1"/>
  <c r="H358" i="29"/>
  <c r="H308" i="29"/>
  <c r="Q27" i="48" s="1"/>
  <c r="H349" i="29"/>
  <c r="H299" i="29"/>
  <c r="H27" i="48" s="1"/>
  <c r="H301" i="29"/>
  <c r="J27" i="48" s="1"/>
  <c r="H351" i="29"/>
  <c r="H306" i="12"/>
  <c r="O9" i="48" s="1"/>
  <c r="H356" i="12"/>
  <c r="C313" i="12"/>
  <c r="C363" i="12" s="1"/>
  <c r="H288" i="12"/>
  <c r="H343" i="12"/>
  <c r="H293" i="12"/>
  <c r="B9" i="48" s="1"/>
  <c r="D336" i="12"/>
  <c r="F326" i="12"/>
  <c r="D337" i="12"/>
  <c r="E324" i="12"/>
  <c r="C332" i="12"/>
  <c r="E331" i="12"/>
  <c r="E326" i="12"/>
  <c r="G324" i="12"/>
  <c r="H330" i="12"/>
  <c r="C337" i="12"/>
  <c r="E337" i="12"/>
  <c r="C325" i="12"/>
  <c r="D326" i="12"/>
  <c r="H325" i="12"/>
  <c r="C331" i="12"/>
  <c r="C343" i="12"/>
  <c r="C318" i="12"/>
  <c r="F330" i="12"/>
  <c r="E320" i="12"/>
  <c r="F320" i="12"/>
  <c r="F331" i="12"/>
  <c r="H329" i="12"/>
  <c r="F327" i="12"/>
  <c r="D329" i="12"/>
  <c r="G331" i="12"/>
  <c r="G335" i="12"/>
  <c r="G318" i="12"/>
  <c r="G326" i="12"/>
  <c r="C320" i="12"/>
  <c r="G327" i="12"/>
  <c r="C336" i="12"/>
  <c r="G338" i="12"/>
  <c r="E321" i="12"/>
  <c r="F329" i="12"/>
  <c r="G320" i="12"/>
  <c r="E332" i="12"/>
  <c r="C327" i="12"/>
  <c r="G336" i="12"/>
  <c r="D321" i="12"/>
  <c r="H334" i="12"/>
  <c r="E336" i="12"/>
  <c r="G323" i="12"/>
  <c r="G333" i="12"/>
  <c r="F337" i="12"/>
  <c r="E335" i="12"/>
  <c r="C328" i="12"/>
  <c r="D328" i="12"/>
  <c r="G322" i="12"/>
  <c r="D331" i="12"/>
  <c r="C334" i="12"/>
  <c r="G330" i="12"/>
  <c r="F336" i="12"/>
  <c r="D322" i="12"/>
  <c r="G328" i="12"/>
  <c r="D334" i="12"/>
  <c r="F323" i="12"/>
  <c r="D323" i="12"/>
  <c r="E334" i="12"/>
  <c r="C333" i="12"/>
  <c r="F318" i="12"/>
  <c r="G337" i="12"/>
  <c r="D332" i="12"/>
  <c r="C324" i="12"/>
  <c r="G332" i="12"/>
  <c r="E323" i="12"/>
  <c r="F328" i="12"/>
  <c r="F332" i="12"/>
  <c r="C322" i="12"/>
  <c r="C335" i="12"/>
  <c r="D327" i="12"/>
  <c r="D318" i="12"/>
  <c r="G329" i="12"/>
  <c r="E327" i="12"/>
  <c r="E329" i="12"/>
  <c r="G319" i="12"/>
  <c r="E319" i="12"/>
  <c r="F334" i="12"/>
  <c r="F322" i="12"/>
  <c r="D319" i="12"/>
  <c r="H328" i="12"/>
  <c r="G321" i="12"/>
  <c r="H332" i="12"/>
  <c r="D324" i="12"/>
  <c r="G325" i="12"/>
  <c r="C329" i="12"/>
  <c r="D333" i="12"/>
  <c r="C319" i="12"/>
  <c r="D330" i="12"/>
  <c r="F325" i="12"/>
  <c r="C330" i="12"/>
  <c r="F319" i="12"/>
  <c r="E325" i="12"/>
  <c r="F335" i="12"/>
  <c r="F333" i="12"/>
  <c r="G334" i="12"/>
  <c r="D325" i="12"/>
  <c r="E330" i="12"/>
  <c r="D335" i="12"/>
  <c r="E328" i="12"/>
  <c r="F324" i="12"/>
  <c r="C321" i="12"/>
  <c r="H331" i="12"/>
  <c r="E322" i="12"/>
  <c r="E333" i="12"/>
  <c r="F321" i="12"/>
  <c r="H335" i="12"/>
  <c r="D320" i="12"/>
  <c r="E318" i="12"/>
  <c r="C323" i="12"/>
  <c r="F338" i="12"/>
  <c r="C326" i="12"/>
  <c r="H327" i="12"/>
  <c r="D338" i="12"/>
  <c r="E338" i="12"/>
  <c r="H137" i="44"/>
  <c r="H301" i="12"/>
  <c r="J9" i="48" s="1"/>
  <c r="H351" i="12"/>
  <c r="H348" i="12"/>
  <c r="H298" i="12"/>
  <c r="G9" i="48" s="1"/>
  <c r="H312" i="12"/>
  <c r="U9" i="48" s="1"/>
  <c r="H362" i="12"/>
  <c r="H344" i="12"/>
  <c r="H294" i="12"/>
  <c r="C9" i="48" s="1"/>
  <c r="H346" i="12"/>
  <c r="H296" i="12"/>
  <c r="E9" i="48" s="1"/>
  <c r="G55" i="49"/>
  <c r="G94" i="49" s="1"/>
  <c r="I11" i="49"/>
  <c r="H322" i="12"/>
  <c r="H323" i="12"/>
  <c r="H308" i="12"/>
  <c r="Q9" i="48" s="1"/>
  <c r="H358" i="12"/>
  <c r="H347" i="12"/>
  <c r="H297" i="12"/>
  <c r="F9" i="48" s="1"/>
  <c r="H321" i="12"/>
  <c r="H349" i="12"/>
  <c r="H299" i="12"/>
  <c r="H9" i="48" s="1"/>
  <c r="H361" i="12"/>
  <c r="H311" i="12"/>
  <c r="T9" i="48" s="1"/>
  <c r="H345" i="12"/>
  <c r="H295" i="12"/>
  <c r="C181" i="46"/>
  <c r="H181" i="46" s="1"/>
  <c r="C192" i="46"/>
  <c r="H192" i="46" s="1"/>
  <c r="C175" i="46"/>
  <c r="C55" i="46" s="1"/>
  <c r="Q43" i="49"/>
  <c r="B46" i="49" s="1"/>
  <c r="E213" i="44"/>
  <c r="E233" i="44" s="1"/>
  <c r="E257" i="44" s="1"/>
  <c r="E305" i="44" s="1"/>
  <c r="AQ43" i="49"/>
  <c r="AR38" i="49" s="1"/>
  <c r="C193" i="46"/>
  <c r="C73" i="46" s="1"/>
  <c r="C230" i="44"/>
  <c r="H230" i="44" s="1"/>
  <c r="C180" i="46"/>
  <c r="H180" i="46" s="1"/>
  <c r="H269" i="39"/>
  <c r="C294" i="39"/>
  <c r="C344" i="39" s="1"/>
  <c r="B84" i="49"/>
  <c r="B123" i="49" s="1"/>
  <c r="V40" i="49"/>
  <c r="E288" i="39"/>
  <c r="E313" i="39" s="1"/>
  <c r="E363" i="39" s="1"/>
  <c r="E293" i="39"/>
  <c r="E343" i="39" s="1"/>
  <c r="H273" i="39"/>
  <c r="C298" i="39"/>
  <c r="C348" i="39" s="1"/>
  <c r="C189" i="46"/>
  <c r="H189" i="46" s="1"/>
  <c r="H271" i="39"/>
  <c r="C296" i="39"/>
  <c r="C346" i="39" s="1"/>
  <c r="F288" i="39"/>
  <c r="F313" i="39" s="1"/>
  <c r="F363" i="39" s="1"/>
  <c r="F293" i="39"/>
  <c r="F343" i="39" s="1"/>
  <c r="C295" i="39"/>
  <c r="C345" i="39" s="1"/>
  <c r="H270" i="39"/>
  <c r="D293" i="39"/>
  <c r="D343" i="39" s="1"/>
  <c r="D288" i="39"/>
  <c r="D313" i="39" s="1"/>
  <c r="D363" i="39" s="1"/>
  <c r="D175" i="46"/>
  <c r="D55" i="46" s="1"/>
  <c r="H283" i="39"/>
  <c r="C308" i="39"/>
  <c r="C358" i="39" s="1"/>
  <c r="C297" i="39"/>
  <c r="C347" i="39" s="1"/>
  <c r="H272" i="39"/>
  <c r="H287" i="39"/>
  <c r="C312" i="39"/>
  <c r="C362" i="39" s="1"/>
  <c r="H281" i="39"/>
  <c r="C306" i="39"/>
  <c r="C356" i="39" s="1"/>
  <c r="D213" i="44"/>
  <c r="D237" i="44" s="1"/>
  <c r="D285" i="44" s="1"/>
  <c r="C311" i="39"/>
  <c r="C361" i="39" s="1"/>
  <c r="H286" i="39"/>
  <c r="H268" i="39"/>
  <c r="C288" i="39"/>
  <c r="C293" i="39"/>
  <c r="H277" i="39"/>
  <c r="C302" i="39"/>
  <c r="C352" i="39" s="1"/>
  <c r="H274" i="39"/>
  <c r="C299" i="39"/>
  <c r="C349" i="39" s="1"/>
  <c r="G213" i="44"/>
  <c r="G233" i="44" s="1"/>
  <c r="G257" i="44" s="1"/>
  <c r="G305" i="44" s="1"/>
  <c r="C214" i="44"/>
  <c r="H214" i="44" s="1"/>
  <c r="C225" i="44"/>
  <c r="C249" i="44" s="1"/>
  <c r="C297" i="44" s="1"/>
  <c r="G175" i="46"/>
  <c r="G195" i="46" s="1"/>
  <c r="G51" i="46" s="1"/>
  <c r="S26" i="46" s="1"/>
  <c r="H360" i="39"/>
  <c r="H310" i="39"/>
  <c r="S38" i="48" s="1"/>
  <c r="C304" i="39"/>
  <c r="C354" i="39" s="1"/>
  <c r="H279" i="39"/>
  <c r="H358" i="25"/>
  <c r="H308" i="25"/>
  <c r="Q23" i="48" s="1"/>
  <c r="H348" i="25"/>
  <c r="H298" i="25"/>
  <c r="G23" i="48" s="1"/>
  <c r="H301" i="25"/>
  <c r="J23" i="48" s="1"/>
  <c r="H351" i="25"/>
  <c r="H354" i="25"/>
  <c r="H304" i="25"/>
  <c r="M23" i="48" s="1"/>
  <c r="H347" i="25"/>
  <c r="H297" i="25"/>
  <c r="F23" i="48" s="1"/>
  <c r="H311" i="25"/>
  <c r="T23" i="48" s="1"/>
  <c r="H361" i="25"/>
  <c r="H344" i="25"/>
  <c r="H294" i="25"/>
  <c r="C23" i="48" s="1"/>
  <c r="H296" i="25"/>
  <c r="E23" i="48" s="1"/>
  <c r="H346" i="25"/>
  <c r="C313" i="25"/>
  <c r="C363" i="25" s="1"/>
  <c r="H288" i="25"/>
  <c r="H349" i="25"/>
  <c r="H299" i="25"/>
  <c r="H23" i="48" s="1"/>
  <c r="F324" i="25"/>
  <c r="F326" i="25"/>
  <c r="C326" i="25"/>
  <c r="D323" i="25"/>
  <c r="C337" i="25"/>
  <c r="E335" i="25"/>
  <c r="D326" i="25"/>
  <c r="D338" i="25"/>
  <c r="C330" i="25"/>
  <c r="F332" i="25"/>
  <c r="H333" i="25"/>
  <c r="G337" i="25"/>
  <c r="F325" i="25"/>
  <c r="G329" i="25"/>
  <c r="D319" i="25"/>
  <c r="H328" i="25"/>
  <c r="C332" i="25"/>
  <c r="C319" i="25"/>
  <c r="D322" i="25"/>
  <c r="F336" i="25"/>
  <c r="F318" i="25"/>
  <c r="D318" i="25"/>
  <c r="H321" i="25"/>
  <c r="D337" i="25"/>
  <c r="G324" i="25"/>
  <c r="F327" i="25"/>
  <c r="C336" i="25"/>
  <c r="G323" i="25"/>
  <c r="G332" i="25"/>
  <c r="G320" i="25"/>
  <c r="C322" i="25"/>
  <c r="D320" i="25"/>
  <c r="H334" i="25"/>
  <c r="E336" i="25"/>
  <c r="E338" i="25"/>
  <c r="G335" i="25"/>
  <c r="G336" i="25"/>
  <c r="H326" i="25"/>
  <c r="G326" i="25"/>
  <c r="E330" i="25"/>
  <c r="E329" i="25"/>
  <c r="C328" i="25"/>
  <c r="E332" i="25"/>
  <c r="C331" i="25"/>
  <c r="D331" i="25"/>
  <c r="G334" i="25"/>
  <c r="G318" i="25"/>
  <c r="C320" i="25"/>
  <c r="H327" i="25"/>
  <c r="F319" i="25"/>
  <c r="C329" i="25"/>
  <c r="C323" i="25"/>
  <c r="G330" i="25"/>
  <c r="E325" i="25"/>
  <c r="C338" i="25"/>
  <c r="E334" i="25"/>
  <c r="C335" i="25"/>
  <c r="D324" i="25"/>
  <c r="H330" i="25"/>
  <c r="D333" i="25"/>
  <c r="C321" i="25"/>
  <c r="F328" i="25"/>
  <c r="E319" i="25"/>
  <c r="E318" i="25"/>
  <c r="C324" i="25"/>
  <c r="E333" i="25"/>
  <c r="C327" i="25"/>
  <c r="D325" i="25"/>
  <c r="F337" i="25"/>
  <c r="C333" i="25"/>
  <c r="E328" i="25"/>
  <c r="D336" i="25"/>
  <c r="C325" i="25"/>
  <c r="F322" i="25"/>
  <c r="F323" i="25"/>
  <c r="G333" i="25"/>
  <c r="H329" i="25"/>
  <c r="D332" i="25"/>
  <c r="D327" i="25"/>
  <c r="H319" i="25"/>
  <c r="F331" i="25"/>
  <c r="H332" i="25"/>
  <c r="D330" i="25"/>
  <c r="F338" i="25"/>
  <c r="F335" i="25"/>
  <c r="E326" i="25"/>
  <c r="F329" i="25"/>
  <c r="G331" i="25"/>
  <c r="D321" i="25"/>
  <c r="D334" i="25"/>
  <c r="F321" i="25"/>
  <c r="F320" i="25"/>
  <c r="E324" i="25"/>
  <c r="G338" i="25"/>
  <c r="F334" i="25"/>
  <c r="H318" i="25"/>
  <c r="E331" i="25"/>
  <c r="E337" i="25"/>
  <c r="H324" i="25"/>
  <c r="E321" i="25"/>
  <c r="D328" i="25"/>
  <c r="E322" i="25"/>
  <c r="H325" i="25"/>
  <c r="C318" i="25"/>
  <c r="D329" i="25"/>
  <c r="H335" i="25"/>
  <c r="G327" i="25"/>
  <c r="G325" i="25"/>
  <c r="G319" i="25"/>
  <c r="G321" i="25"/>
  <c r="H322" i="25"/>
  <c r="E327" i="25"/>
  <c r="C334" i="25"/>
  <c r="F330" i="25"/>
  <c r="E323" i="25"/>
  <c r="F333" i="25"/>
  <c r="D335" i="25"/>
  <c r="G328" i="25"/>
  <c r="H323" i="25"/>
  <c r="C343" i="25"/>
  <c r="G322" i="25"/>
  <c r="E320" i="25"/>
  <c r="H345" i="25"/>
  <c r="H295" i="25"/>
  <c r="D23" i="48" s="1"/>
  <c r="H356" i="25"/>
  <c r="H306" i="25"/>
  <c r="O23" i="48" s="1"/>
  <c r="H343" i="25"/>
  <c r="H293" i="25"/>
  <c r="B23" i="48" s="1"/>
  <c r="H312" i="25"/>
  <c r="U23" i="48" s="1"/>
  <c r="H362" i="25"/>
  <c r="G64" i="49"/>
  <c r="G103" i="49" s="1"/>
  <c r="I25" i="49"/>
  <c r="C8" i="56"/>
  <c r="C11" i="47"/>
  <c r="H363" i="15"/>
  <c r="D11" i="47" s="1"/>
  <c r="H313" i="15"/>
  <c r="H327" i="15"/>
  <c r="H321" i="15"/>
  <c r="H322" i="15"/>
  <c r="H326" i="15"/>
  <c r="H318" i="15"/>
  <c r="H324" i="15"/>
  <c r="N44" i="48" a="1"/>
  <c r="N44" i="48" s="1"/>
  <c r="N43" i="48"/>
  <c r="N42" i="48" a="1"/>
  <c r="N42" i="48" s="1"/>
  <c r="N45" i="48" a="1"/>
  <c r="N45" i="48" s="1"/>
  <c r="H320" i="15"/>
  <c r="H331" i="15"/>
  <c r="H288" i="32"/>
  <c r="C313" i="32"/>
  <c r="C363" i="32" s="1"/>
  <c r="E321" i="32"/>
  <c r="C330" i="32"/>
  <c r="F324" i="32"/>
  <c r="G326" i="32"/>
  <c r="F336" i="32"/>
  <c r="G334" i="32"/>
  <c r="D322" i="32"/>
  <c r="C335" i="32"/>
  <c r="E323" i="32"/>
  <c r="D334" i="32"/>
  <c r="D335" i="32"/>
  <c r="E337" i="32"/>
  <c r="E329" i="32"/>
  <c r="H334" i="32"/>
  <c r="E319" i="32"/>
  <c r="G323" i="32"/>
  <c r="C321" i="32"/>
  <c r="D338" i="32"/>
  <c r="G338" i="32"/>
  <c r="E326" i="32"/>
  <c r="F325" i="32"/>
  <c r="H325" i="32"/>
  <c r="E318" i="32"/>
  <c r="D327" i="32"/>
  <c r="D324" i="32"/>
  <c r="C334" i="32"/>
  <c r="F320" i="32"/>
  <c r="C320" i="32"/>
  <c r="E338" i="32"/>
  <c r="F335" i="32"/>
  <c r="H330" i="32"/>
  <c r="E336" i="32"/>
  <c r="D328" i="32"/>
  <c r="E328" i="32"/>
  <c r="D325" i="32"/>
  <c r="E334" i="32"/>
  <c r="G320" i="32"/>
  <c r="F338" i="32"/>
  <c r="C323" i="32"/>
  <c r="F322" i="32"/>
  <c r="D329" i="32"/>
  <c r="C337" i="32"/>
  <c r="D332" i="32"/>
  <c r="H335" i="32"/>
  <c r="C331" i="32"/>
  <c r="C326" i="32"/>
  <c r="G325" i="32"/>
  <c r="H328" i="32"/>
  <c r="D336" i="32"/>
  <c r="E330" i="32"/>
  <c r="E327" i="32"/>
  <c r="E325" i="32"/>
  <c r="D331" i="32"/>
  <c r="G337" i="32"/>
  <c r="C324" i="32"/>
  <c r="D321" i="32"/>
  <c r="E335" i="32"/>
  <c r="C328" i="32"/>
  <c r="F331" i="32"/>
  <c r="D320" i="32"/>
  <c r="F319" i="32"/>
  <c r="G332" i="32"/>
  <c r="G321" i="32"/>
  <c r="C319" i="32"/>
  <c r="F332" i="32"/>
  <c r="G318" i="32"/>
  <c r="G331" i="32"/>
  <c r="D333" i="32"/>
  <c r="G328" i="32"/>
  <c r="G336" i="32"/>
  <c r="E332" i="32"/>
  <c r="F334" i="32"/>
  <c r="C327" i="32"/>
  <c r="H318" i="32"/>
  <c r="H320" i="32"/>
  <c r="F328" i="32"/>
  <c r="E320" i="32"/>
  <c r="H319" i="32"/>
  <c r="D330" i="32"/>
  <c r="F337" i="32"/>
  <c r="E331" i="32"/>
  <c r="F326" i="32"/>
  <c r="E324" i="32"/>
  <c r="F318" i="32"/>
  <c r="G329" i="32"/>
  <c r="C336" i="32"/>
  <c r="H332" i="32"/>
  <c r="F323" i="32"/>
  <c r="C318" i="32"/>
  <c r="C333" i="32"/>
  <c r="C329" i="32"/>
  <c r="D319" i="32"/>
  <c r="G322" i="32"/>
  <c r="D337" i="32"/>
  <c r="H337" i="32"/>
  <c r="G319" i="32"/>
  <c r="E333" i="32"/>
  <c r="F333" i="32"/>
  <c r="F329" i="32"/>
  <c r="G327" i="32"/>
  <c r="G330" i="32"/>
  <c r="G335" i="32"/>
  <c r="E322" i="32"/>
  <c r="C322" i="32"/>
  <c r="F327" i="32"/>
  <c r="C332" i="32"/>
  <c r="C343" i="32"/>
  <c r="D323" i="32"/>
  <c r="F321" i="32"/>
  <c r="D326" i="32"/>
  <c r="G324" i="32"/>
  <c r="C325" i="32"/>
  <c r="F330" i="32"/>
  <c r="G333" i="32"/>
  <c r="D318" i="32"/>
  <c r="H301" i="32"/>
  <c r="J30" i="48" s="1"/>
  <c r="H351" i="32"/>
  <c r="H352" i="32"/>
  <c r="H302" i="32"/>
  <c r="K30" i="48" s="1"/>
  <c r="H347" i="32"/>
  <c r="H297" i="32"/>
  <c r="F30" i="48" s="1"/>
  <c r="H293" i="32"/>
  <c r="B30" i="48" s="1"/>
  <c r="H343" i="32"/>
  <c r="G76" i="49"/>
  <c r="G115" i="49" s="1"/>
  <c r="I32" i="49"/>
  <c r="H295" i="32"/>
  <c r="D30" i="48" s="1"/>
  <c r="H345" i="32"/>
  <c r="H346" i="32"/>
  <c r="H296" i="32"/>
  <c r="E30" i="48" s="1"/>
  <c r="H356" i="32"/>
  <c r="H306" i="32"/>
  <c r="O30" i="48" s="1"/>
  <c r="H308" i="32"/>
  <c r="Q30" i="48" s="1"/>
  <c r="H358" i="32"/>
  <c r="H349" i="32"/>
  <c r="H299" i="32"/>
  <c r="H30" i="48" s="1"/>
  <c r="H298" i="32"/>
  <c r="G30" i="48" s="1"/>
  <c r="H348" i="32"/>
  <c r="H304" i="32"/>
  <c r="M30" i="48" s="1"/>
  <c r="H354" i="32"/>
  <c r="H294" i="32"/>
  <c r="C30" i="48" s="1"/>
  <c r="H344" i="32"/>
  <c r="H361" i="32"/>
  <c r="H311" i="32"/>
  <c r="T30" i="48" s="1"/>
  <c r="G330" i="34"/>
  <c r="E322" i="34"/>
  <c r="E325" i="34"/>
  <c r="E336" i="34"/>
  <c r="E331" i="34"/>
  <c r="D332" i="34"/>
  <c r="F326" i="34"/>
  <c r="E321" i="34"/>
  <c r="D330" i="34"/>
  <c r="D322" i="34"/>
  <c r="G322" i="34"/>
  <c r="F332" i="34"/>
  <c r="D329" i="34"/>
  <c r="G338" i="34"/>
  <c r="D336" i="34"/>
  <c r="C318" i="34"/>
  <c r="C332" i="34"/>
  <c r="D321" i="34"/>
  <c r="D319" i="34"/>
  <c r="D318" i="34"/>
  <c r="F334" i="34"/>
  <c r="C327" i="34"/>
  <c r="F324" i="34"/>
  <c r="G326" i="34"/>
  <c r="H330" i="34"/>
  <c r="C343" i="34"/>
  <c r="G335" i="34"/>
  <c r="F331" i="34"/>
  <c r="E334" i="34"/>
  <c r="E329" i="34"/>
  <c r="G319" i="34"/>
  <c r="H332" i="34"/>
  <c r="C323" i="34"/>
  <c r="G323" i="34"/>
  <c r="F325" i="34"/>
  <c r="H322" i="34"/>
  <c r="D337" i="34"/>
  <c r="F318" i="34"/>
  <c r="F319" i="34"/>
  <c r="E319" i="34"/>
  <c r="H328" i="34"/>
  <c r="C334" i="34"/>
  <c r="G328" i="34"/>
  <c r="D326" i="34"/>
  <c r="H335" i="34"/>
  <c r="C328" i="34"/>
  <c r="C326" i="34"/>
  <c r="F322" i="34"/>
  <c r="C333" i="34"/>
  <c r="E335" i="34"/>
  <c r="D323" i="34"/>
  <c r="F320" i="34"/>
  <c r="H327" i="34"/>
  <c r="G337" i="34"/>
  <c r="C337" i="34"/>
  <c r="E337" i="34"/>
  <c r="G332" i="34"/>
  <c r="E327" i="34"/>
  <c r="D320" i="34"/>
  <c r="G318" i="34"/>
  <c r="D325" i="34"/>
  <c r="F328" i="34"/>
  <c r="H336" i="34"/>
  <c r="C335" i="34"/>
  <c r="F337" i="34"/>
  <c r="E338" i="34"/>
  <c r="C319" i="34"/>
  <c r="E330" i="34"/>
  <c r="H325" i="34"/>
  <c r="G334" i="34"/>
  <c r="G327" i="34"/>
  <c r="F321" i="34"/>
  <c r="C320" i="34"/>
  <c r="F336" i="34"/>
  <c r="E318" i="34"/>
  <c r="C330" i="34"/>
  <c r="C336" i="34"/>
  <c r="F333" i="34"/>
  <c r="F335" i="34"/>
  <c r="D338" i="34"/>
  <c r="D333" i="34"/>
  <c r="H334" i="34"/>
  <c r="E320" i="34"/>
  <c r="F323" i="34"/>
  <c r="C325" i="34"/>
  <c r="E324" i="34"/>
  <c r="G333" i="34"/>
  <c r="E333" i="34"/>
  <c r="G325" i="34"/>
  <c r="E323" i="34"/>
  <c r="E328" i="34"/>
  <c r="G336" i="34"/>
  <c r="C329" i="34"/>
  <c r="H337" i="34"/>
  <c r="G329" i="34"/>
  <c r="D327" i="34"/>
  <c r="E326" i="34"/>
  <c r="C324" i="34"/>
  <c r="F327" i="34"/>
  <c r="G320" i="34"/>
  <c r="G321" i="34"/>
  <c r="C331" i="34"/>
  <c r="G324" i="34"/>
  <c r="F338" i="34"/>
  <c r="F329" i="34"/>
  <c r="D335" i="34"/>
  <c r="C321" i="34"/>
  <c r="D334" i="34"/>
  <c r="D328" i="34"/>
  <c r="G331" i="34"/>
  <c r="C322" i="34"/>
  <c r="F330" i="34"/>
  <c r="D331" i="34"/>
  <c r="D324" i="34"/>
  <c r="E332" i="34"/>
  <c r="H312" i="36"/>
  <c r="U35" i="48" s="1"/>
  <c r="H362" i="36"/>
  <c r="H298" i="35"/>
  <c r="G34" i="48" s="1"/>
  <c r="H348" i="35"/>
  <c r="H351" i="34"/>
  <c r="H301" i="34"/>
  <c r="J33" i="48" s="1"/>
  <c r="H302" i="35"/>
  <c r="K34" i="48" s="1"/>
  <c r="H352" i="35"/>
  <c r="H311" i="35"/>
  <c r="T34" i="48" s="1"/>
  <c r="H361" i="35"/>
  <c r="H358" i="34"/>
  <c r="H308" i="34"/>
  <c r="Q33" i="48" s="1"/>
  <c r="H360" i="35"/>
  <c r="H310" i="35"/>
  <c r="S34" i="48" s="1"/>
  <c r="H298" i="36"/>
  <c r="G35" i="48" s="1"/>
  <c r="H348" i="36"/>
  <c r="H299" i="35"/>
  <c r="H34" i="48" s="1"/>
  <c r="H349" i="35"/>
  <c r="H288" i="36"/>
  <c r="C313" i="36"/>
  <c r="C363" i="36" s="1"/>
  <c r="H293" i="34"/>
  <c r="B33" i="48" s="1"/>
  <c r="H343" i="34"/>
  <c r="H347" i="35"/>
  <c r="H297" i="35"/>
  <c r="F34" i="48" s="1"/>
  <c r="H308" i="35"/>
  <c r="Q34" i="48" s="1"/>
  <c r="H358" i="35"/>
  <c r="H354" i="34"/>
  <c r="H304" i="34"/>
  <c r="M33" i="48" s="1"/>
  <c r="H361" i="33"/>
  <c r="H311" i="33"/>
  <c r="T32" i="48" s="1"/>
  <c r="G78" i="49"/>
  <c r="G117" i="49" s="1"/>
  <c r="I34" i="49"/>
  <c r="H356" i="35"/>
  <c r="H306" i="35"/>
  <c r="O34" i="48" s="1"/>
  <c r="L44" i="48" a="1"/>
  <c r="L44" i="48" s="1"/>
  <c r="L43" i="48"/>
  <c r="L45" i="48" a="1"/>
  <c r="L45" i="48" s="1"/>
  <c r="L42" i="48" a="1"/>
  <c r="L42" i="48" s="1"/>
  <c r="H351" i="33"/>
  <c r="H301" i="33"/>
  <c r="J32" i="48" s="1"/>
  <c r="G79" i="49"/>
  <c r="G118" i="49" s="1"/>
  <c r="I35" i="49"/>
  <c r="H351" i="35"/>
  <c r="H301" i="35"/>
  <c r="J34" i="48" s="1"/>
  <c r="H294" i="36"/>
  <c r="C35" i="48" s="1"/>
  <c r="H344" i="36"/>
  <c r="H296" i="34"/>
  <c r="E33" i="48" s="1"/>
  <c r="H346" i="34"/>
  <c r="H345" i="34"/>
  <c r="H295" i="34"/>
  <c r="D33" i="48" s="1"/>
  <c r="H297" i="36"/>
  <c r="F35" i="48" s="1"/>
  <c r="H347" i="36"/>
  <c r="H362" i="33"/>
  <c r="H312" i="33"/>
  <c r="U32" i="48" s="1"/>
  <c r="H346" i="35"/>
  <c r="H296" i="35"/>
  <c r="E34" i="48" s="1"/>
  <c r="H288" i="33"/>
  <c r="C313" i="33"/>
  <c r="C363" i="33" s="1"/>
  <c r="H299" i="33"/>
  <c r="H32" i="48" s="1"/>
  <c r="H349" i="33"/>
  <c r="G331" i="33"/>
  <c r="F320" i="33"/>
  <c r="C323" i="33"/>
  <c r="C335" i="33"/>
  <c r="G338" i="33"/>
  <c r="D337" i="33"/>
  <c r="D324" i="33"/>
  <c r="F327" i="33"/>
  <c r="F336" i="33"/>
  <c r="C343" i="33"/>
  <c r="E321" i="33"/>
  <c r="D322" i="33"/>
  <c r="F326" i="33"/>
  <c r="C318" i="33"/>
  <c r="D336" i="33"/>
  <c r="H330" i="33"/>
  <c r="E331" i="33"/>
  <c r="C333" i="33"/>
  <c r="C332" i="33"/>
  <c r="D326" i="33"/>
  <c r="D320" i="33"/>
  <c r="G330" i="33"/>
  <c r="H335" i="33"/>
  <c r="F322" i="33"/>
  <c r="E336" i="33"/>
  <c r="G320" i="33"/>
  <c r="E329" i="33"/>
  <c r="E319" i="33"/>
  <c r="G322" i="33"/>
  <c r="C337" i="33"/>
  <c r="G336" i="33"/>
  <c r="D332" i="33"/>
  <c r="F334" i="33"/>
  <c r="F337" i="33"/>
  <c r="C324" i="33"/>
  <c r="C329" i="33"/>
  <c r="D335" i="33"/>
  <c r="C330" i="33"/>
  <c r="E337" i="33"/>
  <c r="F318" i="33"/>
  <c r="E320" i="33"/>
  <c r="H328" i="33"/>
  <c r="E328" i="33"/>
  <c r="D329" i="33"/>
  <c r="F319" i="33"/>
  <c r="F331" i="33"/>
  <c r="E322" i="33"/>
  <c r="F328" i="33"/>
  <c r="F324" i="33"/>
  <c r="E318" i="33"/>
  <c r="G321" i="33"/>
  <c r="D318" i="33"/>
  <c r="F335" i="33"/>
  <c r="D330" i="33"/>
  <c r="F325" i="33"/>
  <c r="G318" i="33"/>
  <c r="D334" i="33"/>
  <c r="D333" i="33"/>
  <c r="C325" i="33"/>
  <c r="F323" i="33"/>
  <c r="G337" i="33"/>
  <c r="G328" i="33"/>
  <c r="C322" i="33"/>
  <c r="G319" i="33"/>
  <c r="H325" i="33"/>
  <c r="F321" i="33"/>
  <c r="D319" i="33"/>
  <c r="H327" i="33"/>
  <c r="H334" i="33"/>
  <c r="E330" i="33"/>
  <c r="G329" i="33"/>
  <c r="D323" i="33"/>
  <c r="G323" i="33"/>
  <c r="C336" i="33"/>
  <c r="G334" i="33"/>
  <c r="G327" i="33"/>
  <c r="F333" i="33"/>
  <c r="G332" i="33"/>
  <c r="E333" i="33"/>
  <c r="C321" i="33"/>
  <c r="E324" i="33"/>
  <c r="C327" i="33"/>
  <c r="C334" i="33"/>
  <c r="G325" i="33"/>
  <c r="H332" i="33"/>
  <c r="E335" i="33"/>
  <c r="E334" i="33"/>
  <c r="G333" i="33"/>
  <c r="E326" i="33"/>
  <c r="D338" i="33"/>
  <c r="G335" i="33"/>
  <c r="C319" i="33"/>
  <c r="F329" i="33"/>
  <c r="F338" i="33"/>
  <c r="C320" i="33"/>
  <c r="F330" i="33"/>
  <c r="G324" i="33"/>
  <c r="E325" i="33"/>
  <c r="E323" i="33"/>
  <c r="E338" i="33"/>
  <c r="C331" i="33"/>
  <c r="D328" i="33"/>
  <c r="D327" i="33"/>
  <c r="C328" i="33"/>
  <c r="D331" i="33"/>
  <c r="E332" i="33"/>
  <c r="G326" i="33"/>
  <c r="D321" i="33"/>
  <c r="H323" i="33"/>
  <c r="E327" i="33"/>
  <c r="C326" i="33"/>
  <c r="F332" i="33"/>
  <c r="D325" i="33"/>
  <c r="H308" i="33"/>
  <c r="Q32" i="48" s="1"/>
  <c r="H358" i="33"/>
  <c r="H348" i="33"/>
  <c r="H298" i="33"/>
  <c r="G32" i="48" s="1"/>
  <c r="H343" i="35"/>
  <c r="H293" i="35"/>
  <c r="B34" i="48" s="1"/>
  <c r="F332" i="36"/>
  <c r="C336" i="36"/>
  <c r="E320" i="36"/>
  <c r="C318" i="36"/>
  <c r="H329" i="36"/>
  <c r="C335" i="36"/>
  <c r="F337" i="36"/>
  <c r="D325" i="36"/>
  <c r="G337" i="36"/>
  <c r="D333" i="36"/>
  <c r="C320" i="36"/>
  <c r="H334" i="36"/>
  <c r="D329" i="36"/>
  <c r="G329" i="36"/>
  <c r="D321" i="36"/>
  <c r="H330" i="36"/>
  <c r="G338" i="36"/>
  <c r="E328" i="36"/>
  <c r="E335" i="36"/>
  <c r="E324" i="36"/>
  <c r="E322" i="36"/>
  <c r="D327" i="36"/>
  <c r="G333" i="36"/>
  <c r="C321" i="36"/>
  <c r="D330" i="36"/>
  <c r="C332" i="36"/>
  <c r="G323" i="36"/>
  <c r="H332" i="36"/>
  <c r="F326" i="36"/>
  <c r="E319" i="36"/>
  <c r="D332" i="36"/>
  <c r="E338" i="36"/>
  <c r="H327" i="36"/>
  <c r="F336" i="36"/>
  <c r="C343" i="36"/>
  <c r="F318" i="36"/>
  <c r="H325" i="36"/>
  <c r="E323" i="36"/>
  <c r="D318" i="36"/>
  <c r="F322" i="36"/>
  <c r="G319" i="36"/>
  <c r="G334" i="36"/>
  <c r="H335" i="36"/>
  <c r="E321" i="36"/>
  <c r="H322" i="36"/>
  <c r="G335" i="36"/>
  <c r="D337" i="36"/>
  <c r="G321" i="36"/>
  <c r="E333" i="36"/>
  <c r="E318" i="36"/>
  <c r="C322" i="36"/>
  <c r="G330" i="36"/>
  <c r="F330" i="36"/>
  <c r="E334" i="36"/>
  <c r="C323" i="36"/>
  <c r="D331" i="36"/>
  <c r="E337" i="36"/>
  <c r="F324" i="36"/>
  <c r="C328" i="36"/>
  <c r="F335" i="36"/>
  <c r="C319" i="36"/>
  <c r="G325" i="36"/>
  <c r="G318" i="36"/>
  <c r="H328" i="36"/>
  <c r="C333" i="36"/>
  <c r="D328" i="36"/>
  <c r="D322" i="36"/>
  <c r="C330" i="36"/>
  <c r="D320" i="36"/>
  <c r="F320" i="36"/>
  <c r="E330" i="36"/>
  <c r="C329" i="36"/>
  <c r="C334" i="36"/>
  <c r="D326" i="36"/>
  <c r="F331" i="36"/>
  <c r="F333" i="36"/>
  <c r="F327" i="36"/>
  <c r="F321" i="36"/>
  <c r="G322" i="36"/>
  <c r="C326" i="36"/>
  <c r="F329" i="36"/>
  <c r="G324" i="36"/>
  <c r="G336" i="36"/>
  <c r="G320" i="36"/>
  <c r="G331" i="36"/>
  <c r="C327" i="36"/>
  <c r="C325" i="36"/>
  <c r="D324" i="36"/>
  <c r="F325" i="36"/>
  <c r="G327" i="36"/>
  <c r="F338" i="36"/>
  <c r="D334" i="36"/>
  <c r="E327" i="36"/>
  <c r="C331" i="36"/>
  <c r="C324" i="36"/>
  <c r="G328" i="36"/>
  <c r="D336" i="36"/>
  <c r="D323" i="36"/>
  <c r="E332" i="36"/>
  <c r="D319" i="36"/>
  <c r="F323" i="36"/>
  <c r="E326" i="36"/>
  <c r="E325" i="36"/>
  <c r="E331" i="36"/>
  <c r="E329" i="36"/>
  <c r="C337" i="36"/>
  <c r="D338" i="36"/>
  <c r="E336" i="36"/>
  <c r="F319" i="36"/>
  <c r="F334" i="36"/>
  <c r="G326" i="36"/>
  <c r="G332" i="36"/>
  <c r="F328" i="36"/>
  <c r="D335" i="36"/>
  <c r="H298" i="34"/>
  <c r="G33" i="48" s="1"/>
  <c r="H348" i="34"/>
  <c r="H354" i="33"/>
  <c r="H304" i="33"/>
  <c r="M32" i="48" s="1"/>
  <c r="H349" i="34"/>
  <c r="H299" i="34"/>
  <c r="H33" i="48" s="1"/>
  <c r="H345" i="35"/>
  <c r="H295" i="35"/>
  <c r="D34" i="48" s="1"/>
  <c r="H346" i="36"/>
  <c r="H296" i="36"/>
  <c r="E35" i="48" s="1"/>
  <c r="H351" i="36"/>
  <c r="H301" i="36"/>
  <c r="J35" i="48" s="1"/>
  <c r="H295" i="36"/>
  <c r="D35" i="48" s="1"/>
  <c r="H345" i="36"/>
  <c r="C313" i="35"/>
  <c r="C363" i="35" s="1"/>
  <c r="H288" i="35"/>
  <c r="H356" i="34"/>
  <c r="H306" i="34"/>
  <c r="O33" i="48" s="1"/>
  <c r="C313" i="34"/>
  <c r="C363" i="34" s="1"/>
  <c r="H288" i="34"/>
  <c r="H345" i="33"/>
  <c r="H295" i="33"/>
  <c r="D32" i="48" s="1"/>
  <c r="G322" i="35"/>
  <c r="F331" i="35"/>
  <c r="F329" i="35"/>
  <c r="E327" i="35"/>
  <c r="F321" i="35"/>
  <c r="E329" i="35"/>
  <c r="C331" i="35"/>
  <c r="H334" i="35"/>
  <c r="C319" i="35"/>
  <c r="H337" i="35"/>
  <c r="F319" i="35"/>
  <c r="D320" i="35"/>
  <c r="G337" i="35"/>
  <c r="F336" i="35"/>
  <c r="E333" i="35"/>
  <c r="D321" i="35"/>
  <c r="D332" i="35"/>
  <c r="G330" i="35"/>
  <c r="E335" i="35"/>
  <c r="F326" i="35"/>
  <c r="F333" i="35"/>
  <c r="H325" i="35"/>
  <c r="F318" i="35"/>
  <c r="D337" i="35"/>
  <c r="G324" i="35"/>
  <c r="G321" i="35"/>
  <c r="E328" i="35"/>
  <c r="C321" i="35"/>
  <c r="G334" i="35"/>
  <c r="E330" i="35"/>
  <c r="D322" i="35"/>
  <c r="F334" i="35"/>
  <c r="C337" i="35"/>
  <c r="F335" i="35"/>
  <c r="E331" i="35"/>
  <c r="C325" i="35"/>
  <c r="D326" i="35"/>
  <c r="D324" i="35"/>
  <c r="C330" i="35"/>
  <c r="C329" i="35"/>
  <c r="D334" i="35"/>
  <c r="D335" i="35"/>
  <c r="C326" i="35"/>
  <c r="H324" i="35"/>
  <c r="E332" i="35"/>
  <c r="F328" i="35"/>
  <c r="G323" i="35"/>
  <c r="G325" i="35"/>
  <c r="E334" i="35"/>
  <c r="H320" i="35"/>
  <c r="C320" i="35"/>
  <c r="D331" i="35"/>
  <c r="G318" i="35"/>
  <c r="G336" i="35"/>
  <c r="E320" i="35"/>
  <c r="C323" i="35"/>
  <c r="C324" i="35"/>
  <c r="E337" i="35"/>
  <c r="G331" i="35"/>
  <c r="E319" i="35"/>
  <c r="G327" i="35"/>
  <c r="F324" i="35"/>
  <c r="E324" i="35"/>
  <c r="H329" i="35"/>
  <c r="G329" i="35"/>
  <c r="C343" i="35"/>
  <c r="E325" i="35"/>
  <c r="E321" i="35"/>
  <c r="D319" i="35"/>
  <c r="E326" i="35"/>
  <c r="G333" i="35"/>
  <c r="D327" i="35"/>
  <c r="H330" i="35"/>
  <c r="D338" i="35"/>
  <c r="H319" i="35"/>
  <c r="F322" i="35"/>
  <c r="D328" i="35"/>
  <c r="F337" i="35"/>
  <c r="D323" i="35"/>
  <c r="C328" i="35"/>
  <c r="F320" i="35"/>
  <c r="D325" i="35"/>
  <c r="E336" i="35"/>
  <c r="C318" i="35"/>
  <c r="C332" i="35"/>
  <c r="C336" i="35"/>
  <c r="C334" i="35"/>
  <c r="H332" i="35"/>
  <c r="G335" i="35"/>
  <c r="D336" i="35"/>
  <c r="F332" i="35"/>
  <c r="C333" i="35"/>
  <c r="F325" i="35"/>
  <c r="G332" i="35"/>
  <c r="G320" i="35"/>
  <c r="G326" i="35"/>
  <c r="D318" i="35"/>
  <c r="H323" i="35"/>
  <c r="H322" i="35"/>
  <c r="D330" i="35"/>
  <c r="E323" i="35"/>
  <c r="D329" i="35"/>
  <c r="E322" i="35"/>
  <c r="F323" i="35"/>
  <c r="G338" i="35"/>
  <c r="C322" i="35"/>
  <c r="C335" i="35"/>
  <c r="C338" i="35"/>
  <c r="H328" i="35"/>
  <c r="E338" i="35"/>
  <c r="F330" i="35"/>
  <c r="F338" i="35"/>
  <c r="D333" i="35"/>
  <c r="G328" i="35"/>
  <c r="E318" i="35"/>
  <c r="C327" i="35"/>
  <c r="G319" i="35"/>
  <c r="H336" i="35"/>
  <c r="F327" i="35"/>
  <c r="H335" i="35"/>
  <c r="H331" i="35"/>
  <c r="H343" i="36"/>
  <c r="H293" i="36"/>
  <c r="B35" i="48" s="1"/>
  <c r="G80" i="49"/>
  <c r="G119" i="49" s="1"/>
  <c r="I36" i="49"/>
  <c r="H294" i="35"/>
  <c r="C34" i="48" s="1"/>
  <c r="H344" i="35"/>
  <c r="H343" i="33"/>
  <c r="H293" i="33"/>
  <c r="B32" i="48" s="1"/>
  <c r="H358" i="36"/>
  <c r="H308" i="36"/>
  <c r="Q35" i="48" s="1"/>
  <c r="H344" i="34"/>
  <c r="H294" i="34"/>
  <c r="C33" i="48" s="1"/>
  <c r="H361" i="34"/>
  <c r="H311" i="34"/>
  <c r="T33" i="48" s="1"/>
  <c r="H311" i="36"/>
  <c r="T35" i="48" s="1"/>
  <c r="H361" i="36"/>
  <c r="H347" i="33"/>
  <c r="H297" i="33"/>
  <c r="F32" i="48" s="1"/>
  <c r="H344" i="33"/>
  <c r="H294" i="33"/>
  <c r="C32" i="48" s="1"/>
  <c r="H356" i="33"/>
  <c r="H306" i="33"/>
  <c r="O32" i="48" s="1"/>
  <c r="H349" i="36"/>
  <c r="H299" i="36"/>
  <c r="H35" i="48" s="1"/>
  <c r="H296" i="33"/>
  <c r="E32" i="48" s="1"/>
  <c r="H346" i="33"/>
  <c r="H306" i="36"/>
  <c r="O35" i="48" s="1"/>
  <c r="H356" i="36"/>
  <c r="G81" i="49"/>
  <c r="G120" i="49" s="1"/>
  <c r="I37" i="49"/>
  <c r="I44" i="48" a="1"/>
  <c r="I44" i="48" s="1"/>
  <c r="I42" i="48" a="1"/>
  <c r="I42" i="48" s="1"/>
  <c r="I43" i="48"/>
  <c r="I45" i="48" a="1"/>
  <c r="I45" i="48" s="1"/>
  <c r="H362" i="26"/>
  <c r="H312" i="26"/>
  <c r="U24" i="48" s="1"/>
  <c r="I26" i="49"/>
  <c r="G69" i="49"/>
  <c r="G108" i="49" s="1"/>
  <c r="H351" i="26"/>
  <c r="H301" i="26"/>
  <c r="J24" i="48" s="1"/>
  <c r="H345" i="26"/>
  <c r="H295" i="26"/>
  <c r="D24" i="48" s="1"/>
  <c r="H311" i="26"/>
  <c r="T24" i="48" s="1"/>
  <c r="H361" i="26"/>
  <c r="H358" i="26"/>
  <c r="H308" i="26"/>
  <c r="Q24" i="48" s="1"/>
  <c r="H344" i="26"/>
  <c r="H294" i="26"/>
  <c r="C24" i="48" s="1"/>
  <c r="H356" i="26"/>
  <c r="H306" i="26"/>
  <c r="O24" i="48" s="1"/>
  <c r="H298" i="26"/>
  <c r="G24" i="48" s="1"/>
  <c r="H348" i="26"/>
  <c r="H349" i="26"/>
  <c r="H299" i="26"/>
  <c r="H24" i="48" s="1"/>
  <c r="C313" i="26"/>
  <c r="C363" i="26" s="1"/>
  <c r="H288" i="26"/>
  <c r="E333" i="26"/>
  <c r="D324" i="26"/>
  <c r="G318" i="26"/>
  <c r="F322" i="26"/>
  <c r="C325" i="26"/>
  <c r="G328" i="26"/>
  <c r="G325" i="26"/>
  <c r="F319" i="26"/>
  <c r="H331" i="26"/>
  <c r="G332" i="26"/>
  <c r="E337" i="26"/>
  <c r="E325" i="26"/>
  <c r="D331" i="26"/>
  <c r="E336" i="26"/>
  <c r="E319" i="26"/>
  <c r="D327" i="26"/>
  <c r="E329" i="26"/>
  <c r="H333" i="26"/>
  <c r="E318" i="26"/>
  <c r="D318" i="26"/>
  <c r="C320" i="26"/>
  <c r="E324" i="26"/>
  <c r="C331" i="26"/>
  <c r="F334" i="26"/>
  <c r="C334" i="26"/>
  <c r="D319" i="26"/>
  <c r="C330" i="26"/>
  <c r="D334" i="26"/>
  <c r="E338" i="26"/>
  <c r="H327" i="26"/>
  <c r="E320" i="26"/>
  <c r="D325" i="26"/>
  <c r="D335" i="26"/>
  <c r="D322" i="26"/>
  <c r="G337" i="26"/>
  <c r="G334" i="26"/>
  <c r="E328" i="26"/>
  <c r="F325" i="26"/>
  <c r="G327" i="26"/>
  <c r="C328" i="26"/>
  <c r="G329" i="26"/>
  <c r="C326" i="26"/>
  <c r="G320" i="26"/>
  <c r="H330" i="26"/>
  <c r="D333" i="26"/>
  <c r="G322" i="26"/>
  <c r="F329" i="26"/>
  <c r="C323" i="26"/>
  <c r="F318" i="26"/>
  <c r="E322" i="26"/>
  <c r="F332" i="26"/>
  <c r="G326" i="26"/>
  <c r="C332" i="26"/>
  <c r="G330" i="26"/>
  <c r="F326" i="26"/>
  <c r="F335" i="26"/>
  <c r="G319" i="26"/>
  <c r="C343" i="26"/>
  <c r="D328" i="26"/>
  <c r="D329" i="26"/>
  <c r="D336" i="26"/>
  <c r="G324" i="26"/>
  <c r="F324" i="26"/>
  <c r="H325" i="26"/>
  <c r="G321" i="26"/>
  <c r="D321" i="26"/>
  <c r="C318" i="26"/>
  <c r="E335" i="26"/>
  <c r="H329" i="26"/>
  <c r="D337" i="26"/>
  <c r="C327" i="26"/>
  <c r="G333" i="26"/>
  <c r="G331" i="26"/>
  <c r="F323" i="26"/>
  <c r="F328" i="26"/>
  <c r="C321" i="26"/>
  <c r="H319" i="26"/>
  <c r="H334" i="26"/>
  <c r="F333" i="26"/>
  <c r="F321" i="26"/>
  <c r="E332" i="26"/>
  <c r="F337" i="26"/>
  <c r="G336" i="26"/>
  <c r="E321" i="26"/>
  <c r="E327" i="26"/>
  <c r="E330" i="26"/>
  <c r="H335" i="26"/>
  <c r="D338" i="26"/>
  <c r="H324" i="26"/>
  <c r="F336" i="26"/>
  <c r="F338" i="26"/>
  <c r="F331" i="26"/>
  <c r="C324" i="26"/>
  <c r="C336" i="26"/>
  <c r="G338" i="26"/>
  <c r="E331" i="26"/>
  <c r="D330" i="26"/>
  <c r="E323" i="26"/>
  <c r="H321" i="26"/>
  <c r="H322" i="26"/>
  <c r="C337" i="26"/>
  <c r="H328" i="26"/>
  <c r="D320" i="26"/>
  <c r="C322" i="26"/>
  <c r="D326" i="26"/>
  <c r="C335" i="26"/>
  <c r="G323" i="26"/>
  <c r="C329" i="26"/>
  <c r="D332" i="26"/>
  <c r="H323" i="26"/>
  <c r="G335" i="26"/>
  <c r="F320" i="26"/>
  <c r="C319" i="26"/>
  <c r="E326" i="26"/>
  <c r="F327" i="26"/>
  <c r="F330" i="26"/>
  <c r="E334" i="26"/>
  <c r="C333" i="26"/>
  <c r="H332" i="26"/>
  <c r="D323" i="26"/>
  <c r="H346" i="26"/>
  <c r="H296" i="26"/>
  <c r="E24" i="48" s="1"/>
  <c r="H293" i="26"/>
  <c r="B24" i="48" s="1"/>
  <c r="H343" i="26"/>
  <c r="R43" i="49"/>
  <c r="C46" i="49" s="1"/>
  <c r="C48" i="49" s="1"/>
  <c r="U43" i="49"/>
  <c r="F46" i="49" s="1"/>
  <c r="T43" i="49"/>
  <c r="E46" i="49" s="1"/>
  <c r="E48" i="49" s="1"/>
  <c r="C185" i="46"/>
  <c r="H185" i="46" s="1"/>
  <c r="C231" i="44"/>
  <c r="H231" i="44" s="1"/>
  <c r="C294" i="16"/>
  <c r="C344" i="16" s="1"/>
  <c r="H269" i="16"/>
  <c r="C223" i="44"/>
  <c r="H223" i="44" s="1"/>
  <c r="H247" i="44" s="1"/>
  <c r="L41" i="48" s="1"/>
  <c r="C176" i="46"/>
  <c r="C301" i="16"/>
  <c r="C351" i="16" s="1"/>
  <c r="H276" i="16"/>
  <c r="D293" i="16"/>
  <c r="D343" i="16" s="1"/>
  <c r="D288" i="16"/>
  <c r="D313" i="16" s="1"/>
  <c r="D363" i="16" s="1"/>
  <c r="C297" i="16"/>
  <c r="C347" i="16" s="1"/>
  <c r="H272" i="16"/>
  <c r="H281" i="16"/>
  <c r="C306" i="16"/>
  <c r="C356" i="16" s="1"/>
  <c r="H270" i="16"/>
  <c r="C295" i="16"/>
  <c r="C345" i="16" s="1"/>
  <c r="C186" i="46"/>
  <c r="C66" i="46" s="1"/>
  <c r="H283" i="16"/>
  <c r="C308" i="16"/>
  <c r="C358" i="16" s="1"/>
  <c r="C299" i="16"/>
  <c r="C349" i="16" s="1"/>
  <c r="H274" i="16"/>
  <c r="H307" i="16"/>
  <c r="P12" i="48" s="1"/>
  <c r="H357" i="16"/>
  <c r="F288" i="16"/>
  <c r="F313" i="16" s="1"/>
  <c r="F363" i="16" s="1"/>
  <c r="F293" i="16"/>
  <c r="F343" i="16" s="1"/>
  <c r="C296" i="16"/>
  <c r="C346" i="16" s="1"/>
  <c r="H271" i="16"/>
  <c r="H273" i="16"/>
  <c r="C298" i="16"/>
  <c r="C348" i="16" s="1"/>
  <c r="S43" i="49"/>
  <c r="D46" i="49" s="1"/>
  <c r="D48" i="49" s="1"/>
  <c r="C288" i="16"/>
  <c r="C293" i="16"/>
  <c r="H268" i="16"/>
  <c r="C311" i="16"/>
  <c r="C361" i="16" s="1"/>
  <c r="H286" i="16"/>
  <c r="C177" i="46"/>
  <c r="H177" i="46" s="1"/>
  <c r="C215" i="44"/>
  <c r="H215" i="44" s="1"/>
  <c r="C227" i="44"/>
  <c r="C251" i="44" s="1"/>
  <c r="C299" i="44" s="1"/>
  <c r="B58" i="49"/>
  <c r="B97" i="49" s="1"/>
  <c r="V14" i="49"/>
  <c r="E288" i="16"/>
  <c r="E313" i="16" s="1"/>
  <c r="E363" i="16" s="1"/>
  <c r="E293" i="16"/>
  <c r="E343" i="16" s="1"/>
  <c r="H287" i="16"/>
  <c r="C312" i="16"/>
  <c r="C362" i="16" s="1"/>
  <c r="H310" i="16"/>
  <c r="S12" i="48" s="1"/>
  <c r="H360" i="16"/>
  <c r="C187" i="46"/>
  <c r="H187" i="46" s="1"/>
  <c r="C219" i="44"/>
  <c r="H219" i="44" s="1"/>
  <c r="E175" i="46"/>
  <c r="E195" i="46" s="1"/>
  <c r="E51" i="46" s="1"/>
  <c r="Q26" i="46" s="1"/>
  <c r="C246" i="44"/>
  <c r="C294" i="44" s="1"/>
  <c r="H222" i="44"/>
  <c r="H295" i="6"/>
  <c r="D5" i="48" s="1"/>
  <c r="H345" i="6"/>
  <c r="F237" i="44"/>
  <c r="F285" i="44" s="1"/>
  <c r="F233" i="44"/>
  <c r="F257" i="44" s="1"/>
  <c r="F305" i="44" s="1"/>
  <c r="H312" i="6"/>
  <c r="U5" i="48" s="1"/>
  <c r="H362" i="6"/>
  <c r="H352" i="6"/>
  <c r="H302" i="6"/>
  <c r="K5" i="48" s="1"/>
  <c r="C256" i="44"/>
  <c r="C304" i="44" s="1"/>
  <c r="H232" i="44"/>
  <c r="H217" i="44"/>
  <c r="C241" i="44"/>
  <c r="C289" i="44" s="1"/>
  <c r="F55" i="46"/>
  <c r="F195" i="46"/>
  <c r="F51" i="46" s="1"/>
  <c r="R26" i="46" s="1"/>
  <c r="C74" i="46"/>
  <c r="H194" i="46"/>
  <c r="H311" i="6"/>
  <c r="T5" i="48" s="1"/>
  <c r="H361" i="6"/>
  <c r="H294" i="6"/>
  <c r="C5" i="48" s="1"/>
  <c r="H344" i="6"/>
  <c r="C59" i="46"/>
  <c r="H179" i="46"/>
  <c r="H299" i="6"/>
  <c r="H5" i="48" s="1"/>
  <c r="H349" i="6"/>
  <c r="C313" i="6"/>
  <c r="C363" i="6" s="1"/>
  <c r="H288" i="6"/>
  <c r="C68" i="46"/>
  <c r="H188" i="46"/>
  <c r="E334" i="6"/>
  <c r="H332" i="6"/>
  <c r="F328" i="6"/>
  <c r="D322" i="6"/>
  <c r="F322" i="6"/>
  <c r="H322" i="6"/>
  <c r="G326" i="6"/>
  <c r="C328" i="6"/>
  <c r="D319" i="6"/>
  <c r="C325" i="6"/>
  <c r="C327" i="6"/>
  <c r="G335" i="6"/>
  <c r="G319" i="6"/>
  <c r="G336" i="6"/>
  <c r="G318" i="6"/>
  <c r="C318" i="6"/>
  <c r="D320" i="6"/>
  <c r="F321" i="6"/>
  <c r="D325" i="6"/>
  <c r="C329" i="6"/>
  <c r="E335" i="6"/>
  <c r="E331" i="6"/>
  <c r="C332" i="6"/>
  <c r="C331" i="6"/>
  <c r="F336" i="6"/>
  <c r="D328" i="6"/>
  <c r="C321" i="6"/>
  <c r="E333" i="6"/>
  <c r="G322" i="6"/>
  <c r="D337" i="6"/>
  <c r="D326" i="6"/>
  <c r="F329" i="6"/>
  <c r="G324" i="6"/>
  <c r="E324" i="6"/>
  <c r="H334" i="6"/>
  <c r="E323" i="6"/>
  <c r="E327" i="6"/>
  <c r="E326" i="6"/>
  <c r="C330" i="6"/>
  <c r="D330" i="6"/>
  <c r="F320" i="6"/>
  <c r="E328" i="6"/>
  <c r="F331" i="6"/>
  <c r="F332" i="6"/>
  <c r="E338" i="6"/>
  <c r="C322" i="6"/>
  <c r="G334" i="6"/>
  <c r="E329" i="6"/>
  <c r="E322" i="6"/>
  <c r="G338" i="6"/>
  <c r="G328" i="6"/>
  <c r="D318" i="6"/>
  <c r="G323" i="6"/>
  <c r="F334" i="6"/>
  <c r="C319" i="6"/>
  <c r="C337" i="6"/>
  <c r="F325" i="6"/>
  <c r="D338" i="6"/>
  <c r="F338" i="6"/>
  <c r="F337" i="6"/>
  <c r="F327" i="6"/>
  <c r="C333" i="6"/>
  <c r="C323" i="6"/>
  <c r="D336" i="6"/>
  <c r="H330" i="6"/>
  <c r="D321" i="6"/>
  <c r="H328" i="6"/>
  <c r="C335" i="6"/>
  <c r="D333" i="6"/>
  <c r="C336" i="6"/>
  <c r="F323" i="6"/>
  <c r="F319" i="6"/>
  <c r="F318" i="6"/>
  <c r="E318" i="6"/>
  <c r="E337" i="6"/>
  <c r="F333" i="6"/>
  <c r="G321" i="6"/>
  <c r="G333" i="6"/>
  <c r="E325" i="6"/>
  <c r="D334" i="6"/>
  <c r="C334" i="6"/>
  <c r="D327" i="6"/>
  <c r="H329" i="6"/>
  <c r="F330" i="6"/>
  <c r="H325" i="6"/>
  <c r="D335" i="6"/>
  <c r="D323" i="6"/>
  <c r="G325" i="6"/>
  <c r="D324" i="6"/>
  <c r="E320" i="6"/>
  <c r="G332" i="6"/>
  <c r="D331" i="6"/>
  <c r="G330" i="6"/>
  <c r="E330" i="6"/>
  <c r="G331" i="6"/>
  <c r="E336" i="6"/>
  <c r="G329" i="6"/>
  <c r="F324" i="6"/>
  <c r="F326" i="6"/>
  <c r="G327" i="6"/>
  <c r="E319" i="6"/>
  <c r="D329" i="6"/>
  <c r="G337" i="6"/>
  <c r="E332" i="6"/>
  <c r="C324" i="6"/>
  <c r="E321" i="6"/>
  <c r="G320" i="6"/>
  <c r="F335" i="6"/>
  <c r="C320" i="6"/>
  <c r="C343" i="6"/>
  <c r="D332" i="6"/>
  <c r="C326" i="6"/>
  <c r="I7" i="49"/>
  <c r="G51" i="49"/>
  <c r="G90" i="49" s="1"/>
  <c r="H356" i="6"/>
  <c r="H306" i="6"/>
  <c r="O5" i="48" s="1"/>
  <c r="C62" i="46"/>
  <c r="H62" i="46" s="1"/>
  <c r="H38" i="46" s="1"/>
  <c r="T13" i="46" s="1"/>
  <c r="H182" i="46"/>
  <c r="C237" i="44"/>
  <c r="C58" i="46"/>
  <c r="H178" i="46"/>
  <c r="H226" i="44"/>
  <c r="C250" i="44"/>
  <c r="C298" i="44" s="1"/>
  <c r="H228" i="44"/>
  <c r="C252" i="44"/>
  <c r="C300" i="44" s="1"/>
  <c r="H221" i="44"/>
  <c r="C245" i="44"/>
  <c r="C293" i="44" s="1"/>
  <c r="H293" i="6"/>
  <c r="B5" i="48" s="1"/>
  <c r="H343" i="6"/>
  <c r="H360" i="6"/>
  <c r="H310" i="6"/>
  <c r="S5" i="48" s="1"/>
  <c r="C70" i="46"/>
  <c r="H190" i="46"/>
  <c r="C63" i="46"/>
  <c r="H183" i="46"/>
  <c r="H218" i="44"/>
  <c r="C242" i="44"/>
  <c r="C290" i="44" s="1"/>
  <c r="H224" i="44"/>
  <c r="C248" i="44"/>
  <c r="C296" i="44" s="1"/>
  <c r="H351" i="6"/>
  <c r="H301" i="6"/>
  <c r="J5" i="48" s="1"/>
  <c r="C64" i="46"/>
  <c r="H184" i="46"/>
  <c r="H348" i="6"/>
  <c r="H298" i="6"/>
  <c r="G5" i="48" s="1"/>
  <c r="H296" i="6"/>
  <c r="E5" i="48" s="1"/>
  <c r="H346" i="6"/>
  <c r="H191" i="46"/>
  <c r="C71" i="46"/>
  <c r="H71" i="46" s="1"/>
  <c r="H47" i="46" s="1"/>
  <c r="T22" i="46" s="1"/>
  <c r="H358" i="6"/>
  <c r="H308" i="6"/>
  <c r="Q5" i="48" s="1"/>
  <c r="H161" i="44" l="1"/>
  <c r="B25" i="47"/>
  <c r="V25" i="48"/>
  <c r="H338" i="27"/>
  <c r="C6" i="48"/>
  <c r="J294" i="9"/>
  <c r="J311" i="9"/>
  <c r="T6" i="48"/>
  <c r="J6" i="48"/>
  <c r="J301" i="9"/>
  <c r="J312" i="9"/>
  <c r="U6" i="48"/>
  <c r="H319" i="9"/>
  <c r="J319" i="9" s="1"/>
  <c r="J307" i="9"/>
  <c r="P6" i="48"/>
  <c r="H6" i="48"/>
  <c r="J299" i="9"/>
  <c r="B6" i="48"/>
  <c r="J293" i="9"/>
  <c r="D6" i="48"/>
  <c r="J295" i="9"/>
  <c r="H326" i="9"/>
  <c r="J326" i="9" s="1"/>
  <c r="O6" i="48"/>
  <c r="J306" i="9"/>
  <c r="H324" i="9"/>
  <c r="J324" i="9" s="1"/>
  <c r="J308" i="9"/>
  <c r="Q6" i="48"/>
  <c r="J296" i="9"/>
  <c r="E6" i="48"/>
  <c r="H336" i="9"/>
  <c r="J336" i="9" s="1"/>
  <c r="G6" i="48"/>
  <c r="J298" i="9"/>
  <c r="H337" i="9"/>
  <c r="J337" i="9" s="1"/>
  <c r="H313" i="9"/>
  <c r="C6" i="47"/>
  <c r="H363" i="9"/>
  <c r="D6" i="47" s="1"/>
  <c r="C3" i="56"/>
  <c r="H326" i="40"/>
  <c r="H318" i="40"/>
  <c r="V13" i="48"/>
  <c r="H338" i="17"/>
  <c r="B13" i="47"/>
  <c r="H320" i="40"/>
  <c r="H324" i="40"/>
  <c r="H321" i="40"/>
  <c r="C36" i="56"/>
  <c r="C39" i="47"/>
  <c r="H363" i="40"/>
  <c r="D39" i="47" s="1"/>
  <c r="H313" i="40"/>
  <c r="H323" i="40"/>
  <c r="H333" i="40"/>
  <c r="H329" i="40"/>
  <c r="H322" i="40"/>
  <c r="C338" i="40"/>
  <c r="H319" i="40"/>
  <c r="H331" i="40"/>
  <c r="V8" i="48"/>
  <c r="H338" i="11"/>
  <c r="B8" i="47"/>
  <c r="C338" i="34"/>
  <c r="H324" i="34"/>
  <c r="H323" i="20"/>
  <c r="H321" i="20"/>
  <c r="H320" i="20"/>
  <c r="H333" i="20"/>
  <c r="H313" i="20"/>
  <c r="C16" i="47"/>
  <c r="H363" i="20"/>
  <c r="D16" i="47" s="1"/>
  <c r="C13" i="56"/>
  <c r="H319" i="23"/>
  <c r="H323" i="23"/>
  <c r="H324" i="23"/>
  <c r="H320" i="23"/>
  <c r="H337" i="23"/>
  <c r="H333" i="23"/>
  <c r="H321" i="23"/>
  <c r="H336" i="23"/>
  <c r="H318" i="23"/>
  <c r="H331" i="23"/>
  <c r="H313" i="23"/>
  <c r="C21" i="47"/>
  <c r="H363" i="23"/>
  <c r="D21" i="47" s="1"/>
  <c r="C18" i="56"/>
  <c r="C338" i="33"/>
  <c r="H324" i="33"/>
  <c r="H320" i="33"/>
  <c r="H336" i="33"/>
  <c r="H337" i="33"/>
  <c r="C60" i="46"/>
  <c r="C36" i="46" s="1"/>
  <c r="O11" i="46" s="1"/>
  <c r="H326" i="33"/>
  <c r="V40" i="48"/>
  <c r="H338" i="41"/>
  <c r="B40" i="47"/>
  <c r="H336" i="28"/>
  <c r="H331" i="28"/>
  <c r="H329" i="28"/>
  <c r="H318" i="28"/>
  <c r="H323" i="28"/>
  <c r="C26" i="47"/>
  <c r="B26" i="47" s="1"/>
  <c r="H363" i="28"/>
  <c r="D26" i="47" s="1"/>
  <c r="C23" i="56"/>
  <c r="H313" i="28"/>
  <c r="H333" i="28"/>
  <c r="H324" i="28"/>
  <c r="H329" i="19"/>
  <c r="H321" i="19"/>
  <c r="H333" i="19"/>
  <c r="H320" i="19"/>
  <c r="H324" i="19"/>
  <c r="H322" i="19"/>
  <c r="C15" i="47"/>
  <c r="C12" i="56"/>
  <c r="H363" i="19"/>
  <c r="D15" i="47" s="1"/>
  <c r="H313" i="19"/>
  <c r="H336" i="59"/>
  <c r="H333" i="59"/>
  <c r="H331" i="59"/>
  <c r="C31" i="47"/>
  <c r="C28" i="56"/>
  <c r="H363" i="59"/>
  <c r="D31" i="47" s="1"/>
  <c r="H313" i="59"/>
  <c r="H329" i="59"/>
  <c r="H326" i="59"/>
  <c r="H322" i="59"/>
  <c r="V7" i="48"/>
  <c r="H338" i="10"/>
  <c r="B7" i="47"/>
  <c r="H320" i="38"/>
  <c r="H363" i="38"/>
  <c r="D37" i="47" s="1"/>
  <c r="C37" i="47"/>
  <c r="B37" i="47" s="1"/>
  <c r="H313" i="38"/>
  <c r="C34" i="56"/>
  <c r="H321" i="38"/>
  <c r="H336" i="38"/>
  <c r="H323" i="38"/>
  <c r="H333" i="38"/>
  <c r="H337" i="38"/>
  <c r="H331" i="38"/>
  <c r="H318" i="38"/>
  <c r="H320" i="37"/>
  <c r="C238" i="44"/>
  <c r="C286" i="44" s="1"/>
  <c r="H363" i="37"/>
  <c r="D36" i="47" s="1"/>
  <c r="C33" i="56"/>
  <c r="C36" i="47"/>
  <c r="B36" i="47" s="1"/>
  <c r="H313" i="37"/>
  <c r="H319" i="37"/>
  <c r="H337" i="37"/>
  <c r="H318" i="37"/>
  <c r="H333" i="37"/>
  <c r="H336" i="37"/>
  <c r="H326" i="37"/>
  <c r="C254" i="44"/>
  <c r="C302" i="44" s="1"/>
  <c r="B87" i="49"/>
  <c r="B126" i="49" s="1"/>
  <c r="H327" i="18"/>
  <c r="H323" i="18"/>
  <c r="C338" i="18"/>
  <c r="H333" i="18"/>
  <c r="H292" i="44"/>
  <c r="C240" i="44"/>
  <c r="C288" i="44" s="1"/>
  <c r="H363" i="18"/>
  <c r="D14" i="47" s="1"/>
  <c r="C11" i="56"/>
  <c r="C14" i="47"/>
  <c r="H313" i="18"/>
  <c r="H301" i="44"/>
  <c r="H322" i="18"/>
  <c r="H331" i="18"/>
  <c r="H320" i="18"/>
  <c r="H336" i="18"/>
  <c r="H318" i="18"/>
  <c r="H319" i="18"/>
  <c r="H329" i="18"/>
  <c r="H319" i="14"/>
  <c r="H320" i="14"/>
  <c r="H363" i="14"/>
  <c r="D10" i="47" s="1"/>
  <c r="H313" i="14"/>
  <c r="C10" i="47"/>
  <c r="B10" i="47" s="1"/>
  <c r="C7" i="56"/>
  <c r="H326" i="14"/>
  <c r="H323" i="14"/>
  <c r="H321" i="62"/>
  <c r="C72" i="46"/>
  <c r="H72" i="46" s="1"/>
  <c r="H48" i="46" s="1"/>
  <c r="T23" i="46" s="1"/>
  <c r="H336" i="62"/>
  <c r="H313" i="62"/>
  <c r="C17" i="56"/>
  <c r="H363" i="62"/>
  <c r="D20" i="47" s="1"/>
  <c r="C20" i="47"/>
  <c r="B20" i="47" s="1"/>
  <c r="C69" i="46"/>
  <c r="C45" i="46" s="1"/>
  <c r="O20" i="46" s="1"/>
  <c r="H356" i="22"/>
  <c r="H306" i="22"/>
  <c r="O19" i="48" s="1"/>
  <c r="H351" i="22"/>
  <c r="H301" i="22"/>
  <c r="J19" i="48" s="1"/>
  <c r="J43" i="48" s="1"/>
  <c r="H345" i="22"/>
  <c r="H295" i="22"/>
  <c r="D19" i="48" s="1"/>
  <c r="H213" i="44"/>
  <c r="H285" i="44" s="1"/>
  <c r="G66" i="49"/>
  <c r="G105" i="49" s="1"/>
  <c r="I21" i="49"/>
  <c r="H304" i="22"/>
  <c r="M19" i="48" s="1"/>
  <c r="H354" i="22"/>
  <c r="H288" i="22"/>
  <c r="C313" i="22"/>
  <c r="C363" i="22" s="1"/>
  <c r="H343" i="22"/>
  <c r="H293" i="22"/>
  <c r="B19" i="48" s="1"/>
  <c r="G332" i="22"/>
  <c r="C335" i="22"/>
  <c r="G318" i="22"/>
  <c r="C327" i="22"/>
  <c r="D336" i="22"/>
  <c r="F322" i="22"/>
  <c r="E324" i="22"/>
  <c r="H332" i="22"/>
  <c r="F326" i="22"/>
  <c r="C325" i="22"/>
  <c r="G319" i="22"/>
  <c r="E334" i="22"/>
  <c r="E322" i="22"/>
  <c r="D328" i="22"/>
  <c r="H325" i="22"/>
  <c r="G323" i="22"/>
  <c r="F334" i="22"/>
  <c r="E326" i="22"/>
  <c r="C321" i="22"/>
  <c r="F329" i="22"/>
  <c r="C330" i="22"/>
  <c r="G324" i="22"/>
  <c r="F324" i="22"/>
  <c r="C320" i="22"/>
  <c r="E337" i="22"/>
  <c r="D334" i="22"/>
  <c r="C333" i="22"/>
  <c r="D331" i="22"/>
  <c r="G321" i="22"/>
  <c r="E318" i="22"/>
  <c r="E321" i="22"/>
  <c r="F332" i="22"/>
  <c r="F337" i="22"/>
  <c r="G331" i="22"/>
  <c r="C337" i="22"/>
  <c r="E320" i="22"/>
  <c r="D329" i="22"/>
  <c r="C336" i="22"/>
  <c r="F335" i="22"/>
  <c r="G338" i="22"/>
  <c r="E335" i="22"/>
  <c r="C326" i="22"/>
  <c r="H336" i="22"/>
  <c r="E338" i="22"/>
  <c r="E319" i="22"/>
  <c r="F318" i="22"/>
  <c r="D326" i="22"/>
  <c r="F320" i="22"/>
  <c r="G333" i="22"/>
  <c r="C331" i="22"/>
  <c r="D332" i="22"/>
  <c r="G334" i="22"/>
  <c r="E336" i="22"/>
  <c r="G327" i="22"/>
  <c r="C329" i="22"/>
  <c r="C322" i="22"/>
  <c r="E333" i="22"/>
  <c r="E323" i="22"/>
  <c r="C328" i="22"/>
  <c r="H319" i="22"/>
  <c r="G322" i="22"/>
  <c r="F321" i="22"/>
  <c r="E331" i="22"/>
  <c r="D335" i="22"/>
  <c r="G336" i="22"/>
  <c r="F331" i="22"/>
  <c r="F327" i="22"/>
  <c r="D325" i="22"/>
  <c r="F319" i="22"/>
  <c r="G335" i="22"/>
  <c r="H337" i="22"/>
  <c r="D320" i="22"/>
  <c r="G330" i="22"/>
  <c r="C319" i="22"/>
  <c r="E329" i="22"/>
  <c r="E325" i="22"/>
  <c r="H329" i="22"/>
  <c r="G328" i="22"/>
  <c r="C324" i="22"/>
  <c r="D323" i="22"/>
  <c r="F323" i="22"/>
  <c r="G325" i="22"/>
  <c r="D322" i="22"/>
  <c r="D324" i="22"/>
  <c r="D337" i="22"/>
  <c r="F328" i="22"/>
  <c r="E328" i="22"/>
  <c r="E332" i="22"/>
  <c r="F338" i="22"/>
  <c r="D333" i="22"/>
  <c r="E327" i="22"/>
  <c r="F336" i="22"/>
  <c r="D321" i="22"/>
  <c r="D338" i="22"/>
  <c r="G320" i="22"/>
  <c r="F333" i="22"/>
  <c r="G329" i="22"/>
  <c r="E330" i="22"/>
  <c r="C338" i="22"/>
  <c r="H331" i="22"/>
  <c r="C334" i="22"/>
  <c r="C332" i="22"/>
  <c r="C343" i="22"/>
  <c r="G337" i="22"/>
  <c r="D327" i="22"/>
  <c r="H334" i="22"/>
  <c r="H328" i="22"/>
  <c r="G326" i="22"/>
  <c r="H335" i="22"/>
  <c r="D330" i="22"/>
  <c r="D318" i="22"/>
  <c r="F325" i="22"/>
  <c r="C323" i="22"/>
  <c r="H330" i="22"/>
  <c r="D319" i="22"/>
  <c r="F330" i="22"/>
  <c r="C318" i="22"/>
  <c r="H352" i="22"/>
  <c r="H302" i="22"/>
  <c r="K19" i="48" s="1"/>
  <c r="H348" i="22"/>
  <c r="H298" i="22"/>
  <c r="G19" i="48" s="1"/>
  <c r="G44" i="48" s="1" a="1"/>
  <c r="G44" i="48" s="1"/>
  <c r="H349" i="22"/>
  <c r="H299" i="22"/>
  <c r="H19" i="48" s="1"/>
  <c r="H347" i="22"/>
  <c r="H297" i="22"/>
  <c r="F19" i="48" s="1"/>
  <c r="H308" i="22"/>
  <c r="Q19" i="48" s="1"/>
  <c r="H358" i="22"/>
  <c r="H344" i="22"/>
  <c r="H294" i="22"/>
  <c r="C19" i="48" s="1"/>
  <c r="C42" i="48" s="1" a="1"/>
  <c r="C42" i="48" s="1"/>
  <c r="H346" i="22"/>
  <c r="H296" i="22"/>
  <c r="E19" i="48" s="1"/>
  <c r="H311" i="22"/>
  <c r="T19" i="48" s="1"/>
  <c r="H361" i="22"/>
  <c r="AR39" i="49"/>
  <c r="C24" i="56"/>
  <c r="C27" i="47"/>
  <c r="H363" i="29"/>
  <c r="D27" i="47" s="1"/>
  <c r="H313" i="29"/>
  <c r="H333" i="29"/>
  <c r="C61" i="46"/>
  <c r="H61" i="46" s="1"/>
  <c r="H37" i="46" s="1"/>
  <c r="T12" i="46" s="1"/>
  <c r="H331" i="29"/>
  <c r="H318" i="29"/>
  <c r="C338" i="29"/>
  <c r="AR7" i="49"/>
  <c r="AR35" i="49"/>
  <c r="AR13" i="49"/>
  <c r="AR29" i="49"/>
  <c r="AR14" i="49"/>
  <c r="AR25" i="49"/>
  <c r="AR22" i="49"/>
  <c r="AR43" i="49"/>
  <c r="AR36" i="49"/>
  <c r="AR40" i="49"/>
  <c r="AR31" i="49"/>
  <c r="AR19" i="49"/>
  <c r="AR8" i="49"/>
  <c r="AR42" i="49"/>
  <c r="AR26" i="49"/>
  <c r="AR15" i="49"/>
  <c r="AR27" i="49"/>
  <c r="AR41" i="49"/>
  <c r="AR32" i="49"/>
  <c r="AR16" i="49"/>
  <c r="AR37" i="49"/>
  <c r="H337" i="12"/>
  <c r="D9" i="48"/>
  <c r="H320" i="12"/>
  <c r="H336" i="12"/>
  <c r="H324" i="12"/>
  <c r="H313" i="12"/>
  <c r="C6" i="56"/>
  <c r="H363" i="12"/>
  <c r="D9" i="47" s="1"/>
  <c r="C9" i="47"/>
  <c r="B9" i="47" s="1"/>
  <c r="C338" i="12"/>
  <c r="H318" i="12"/>
  <c r="H319" i="12"/>
  <c r="H333" i="12"/>
  <c r="H326" i="12"/>
  <c r="D233" i="44"/>
  <c r="D257" i="44" s="1"/>
  <c r="D305" i="44" s="1"/>
  <c r="D195" i="46"/>
  <c r="D51" i="46" s="1"/>
  <c r="P26" i="46" s="1"/>
  <c r="E237" i="44"/>
  <c r="E285" i="44" s="1"/>
  <c r="H193" i="46"/>
  <c r="AR33" i="49"/>
  <c r="AR20" i="49"/>
  <c r="H225" i="44"/>
  <c r="H297" i="44" s="1"/>
  <c r="AR11" i="49"/>
  <c r="AR10" i="49"/>
  <c r="AR9" i="49"/>
  <c r="AR30" i="49"/>
  <c r="AR17" i="49"/>
  <c r="AR18" i="49"/>
  <c r="AR28" i="49"/>
  <c r="AR21" i="49"/>
  <c r="AR12" i="49"/>
  <c r="AR23" i="49"/>
  <c r="AR34" i="49"/>
  <c r="AR24" i="49"/>
  <c r="G84" i="49"/>
  <c r="G123" i="49" s="1"/>
  <c r="I40" i="49"/>
  <c r="H349" i="39"/>
  <c r="H299" i="39"/>
  <c r="H38" i="48" s="1"/>
  <c r="H362" i="39"/>
  <c r="H312" i="39"/>
  <c r="U38" i="48" s="1"/>
  <c r="H297" i="39"/>
  <c r="F38" i="48" s="1"/>
  <c r="H347" i="39"/>
  <c r="H296" i="39"/>
  <c r="E38" i="48" s="1"/>
  <c r="H346" i="39"/>
  <c r="G55" i="46"/>
  <c r="G75" i="46" s="1"/>
  <c r="H352" i="39"/>
  <c r="H302" i="39"/>
  <c r="K38" i="48" s="1"/>
  <c r="H354" i="39"/>
  <c r="H304" i="39"/>
  <c r="M38" i="48" s="1"/>
  <c r="M45" i="48" s="1" a="1"/>
  <c r="M45" i="48" s="1"/>
  <c r="D323" i="39"/>
  <c r="C318" i="39"/>
  <c r="D333" i="39"/>
  <c r="E328" i="39"/>
  <c r="E338" i="39"/>
  <c r="D327" i="39"/>
  <c r="G326" i="39"/>
  <c r="F323" i="39"/>
  <c r="H335" i="39"/>
  <c r="F319" i="39"/>
  <c r="F325" i="39"/>
  <c r="G325" i="39"/>
  <c r="E323" i="39"/>
  <c r="C321" i="39"/>
  <c r="D338" i="39"/>
  <c r="C337" i="39"/>
  <c r="E325" i="39"/>
  <c r="G329" i="39"/>
  <c r="F324" i="39"/>
  <c r="F320" i="39"/>
  <c r="C325" i="39"/>
  <c r="C327" i="39"/>
  <c r="G335" i="39"/>
  <c r="F335" i="39"/>
  <c r="G337" i="39"/>
  <c r="F338" i="39"/>
  <c r="E333" i="39"/>
  <c r="F322" i="39"/>
  <c r="F337" i="39"/>
  <c r="D320" i="39"/>
  <c r="G334" i="39"/>
  <c r="D331" i="39"/>
  <c r="D334" i="39"/>
  <c r="D329" i="39"/>
  <c r="G320" i="39"/>
  <c r="E324" i="39"/>
  <c r="F332" i="39"/>
  <c r="C323" i="39"/>
  <c r="H324" i="39"/>
  <c r="C320" i="39"/>
  <c r="C331" i="39"/>
  <c r="D325" i="39"/>
  <c r="D318" i="39"/>
  <c r="E327" i="39"/>
  <c r="G321" i="39"/>
  <c r="G336" i="39"/>
  <c r="H325" i="39"/>
  <c r="F327" i="39"/>
  <c r="G318" i="39"/>
  <c r="G332" i="39"/>
  <c r="D321" i="39"/>
  <c r="E330" i="39"/>
  <c r="D328" i="39"/>
  <c r="D336" i="39"/>
  <c r="E336" i="39"/>
  <c r="F329" i="39"/>
  <c r="G328" i="39"/>
  <c r="C332" i="39"/>
  <c r="C333" i="39"/>
  <c r="H337" i="39"/>
  <c r="E322" i="39"/>
  <c r="E335" i="39"/>
  <c r="G327" i="39"/>
  <c r="F334" i="39"/>
  <c r="F318" i="39"/>
  <c r="C324" i="39"/>
  <c r="D324" i="39"/>
  <c r="E321" i="39"/>
  <c r="F330" i="39"/>
  <c r="H333" i="39"/>
  <c r="H330" i="39"/>
  <c r="G322" i="39"/>
  <c r="C334" i="39"/>
  <c r="C328" i="39"/>
  <c r="C319" i="39"/>
  <c r="D322" i="39"/>
  <c r="D332" i="39"/>
  <c r="H332" i="39"/>
  <c r="C336" i="39"/>
  <c r="G333" i="39"/>
  <c r="D326" i="39"/>
  <c r="H326" i="39"/>
  <c r="C329" i="39"/>
  <c r="G324" i="39"/>
  <c r="C330" i="39"/>
  <c r="F328" i="39"/>
  <c r="E334" i="39"/>
  <c r="E337" i="39"/>
  <c r="G323" i="39"/>
  <c r="G319" i="39"/>
  <c r="C335" i="39"/>
  <c r="G330" i="39"/>
  <c r="F331" i="39"/>
  <c r="E332" i="39"/>
  <c r="H328" i="39"/>
  <c r="F336" i="39"/>
  <c r="D335" i="39"/>
  <c r="E320" i="39"/>
  <c r="G331" i="39"/>
  <c r="D337" i="39"/>
  <c r="C326" i="39"/>
  <c r="D319" i="39"/>
  <c r="E319" i="39"/>
  <c r="E318" i="39"/>
  <c r="E326" i="39"/>
  <c r="E331" i="39"/>
  <c r="G338" i="39"/>
  <c r="H334" i="39"/>
  <c r="F321" i="39"/>
  <c r="F333" i="39"/>
  <c r="F326" i="39"/>
  <c r="E329" i="39"/>
  <c r="C322" i="39"/>
  <c r="C343" i="39"/>
  <c r="D330" i="39"/>
  <c r="H288" i="39"/>
  <c r="C313" i="39"/>
  <c r="C363" i="39" s="1"/>
  <c r="H358" i="39"/>
  <c r="H308" i="39"/>
  <c r="Q38" i="48" s="1"/>
  <c r="H348" i="39"/>
  <c r="H298" i="39"/>
  <c r="G38" i="48" s="1"/>
  <c r="H343" i="39"/>
  <c r="H293" i="39"/>
  <c r="B38" i="48" s="1"/>
  <c r="H361" i="39"/>
  <c r="H311" i="39"/>
  <c r="T38" i="48" s="1"/>
  <c r="H345" i="39"/>
  <c r="H295" i="39"/>
  <c r="D38" i="48" s="1"/>
  <c r="H356" i="39"/>
  <c r="H306" i="39"/>
  <c r="O38" i="48" s="1"/>
  <c r="O44" i="48" s="1" a="1"/>
  <c r="O44" i="48" s="1"/>
  <c r="H344" i="39"/>
  <c r="H294" i="39"/>
  <c r="C38" i="48" s="1"/>
  <c r="H331" i="25"/>
  <c r="H320" i="25"/>
  <c r="C23" i="47"/>
  <c r="C20" i="56"/>
  <c r="H313" i="25"/>
  <c r="H363" i="25"/>
  <c r="D23" i="47" s="1"/>
  <c r="H337" i="25"/>
  <c r="H336" i="25"/>
  <c r="V11" i="48"/>
  <c r="H338" i="15"/>
  <c r="B11" i="47"/>
  <c r="C255" i="44"/>
  <c r="C303" i="44" s="1"/>
  <c r="H322" i="32"/>
  <c r="H323" i="32"/>
  <c r="H336" i="32"/>
  <c r="H333" i="32"/>
  <c r="H329" i="32"/>
  <c r="H363" i="32"/>
  <c r="D30" i="47" s="1"/>
  <c r="C30" i="47"/>
  <c r="C27" i="56"/>
  <c r="H313" i="32"/>
  <c r="H321" i="32"/>
  <c r="H326" i="32"/>
  <c r="H327" i="32"/>
  <c r="C338" i="32"/>
  <c r="H324" i="32"/>
  <c r="H331" i="32"/>
  <c r="H318" i="36"/>
  <c r="H321" i="36"/>
  <c r="H320" i="36"/>
  <c r="C65" i="46"/>
  <c r="H65" i="46" s="1"/>
  <c r="H41" i="46" s="1"/>
  <c r="T16" i="46" s="1"/>
  <c r="C67" i="46"/>
  <c r="H67" i="46" s="1"/>
  <c r="H43" i="46" s="1"/>
  <c r="T18" i="46" s="1"/>
  <c r="H321" i="33"/>
  <c r="H321" i="34"/>
  <c r="H326" i="35"/>
  <c r="H318" i="35"/>
  <c r="H363" i="34"/>
  <c r="D33" i="47" s="1"/>
  <c r="C33" i="47"/>
  <c r="H313" i="34"/>
  <c r="C30" i="56"/>
  <c r="C338" i="36"/>
  <c r="H319" i="34"/>
  <c r="C57" i="46"/>
  <c r="H57" i="46" s="1"/>
  <c r="H33" i="46" s="1"/>
  <c r="T8" i="46" s="1"/>
  <c r="H337" i="36"/>
  <c r="H326" i="36"/>
  <c r="H329" i="33"/>
  <c r="H329" i="34"/>
  <c r="H331" i="34"/>
  <c r="H186" i="46"/>
  <c r="C195" i="46"/>
  <c r="C51" i="46" s="1"/>
  <c r="O26" i="46" s="1"/>
  <c r="H319" i="36"/>
  <c r="H333" i="36"/>
  <c r="H319" i="33"/>
  <c r="H322" i="33"/>
  <c r="H318" i="34"/>
  <c r="H175" i="46"/>
  <c r="H336" i="36"/>
  <c r="H323" i="34"/>
  <c r="H333" i="35"/>
  <c r="H313" i="35"/>
  <c r="H363" i="35"/>
  <c r="D34" i="47" s="1"/>
  <c r="C34" i="47"/>
  <c r="C31" i="56"/>
  <c r="H327" i="35"/>
  <c r="H331" i="36"/>
  <c r="H333" i="33"/>
  <c r="H320" i="34"/>
  <c r="E55" i="46"/>
  <c r="E31" i="46" s="1"/>
  <c r="Q6" i="46" s="1"/>
  <c r="C29" i="56"/>
  <c r="C32" i="47"/>
  <c r="H363" i="33"/>
  <c r="D32" i="47" s="1"/>
  <c r="H313" i="33"/>
  <c r="C243" i="44"/>
  <c r="C291" i="44" s="1"/>
  <c r="C239" i="44"/>
  <c r="C287" i="44" s="1"/>
  <c r="H321" i="35"/>
  <c r="H324" i="36"/>
  <c r="H331" i="33"/>
  <c r="C32" i="56"/>
  <c r="C35" i="47"/>
  <c r="H363" i="36"/>
  <c r="D35" i="47" s="1"/>
  <c r="H313" i="36"/>
  <c r="H323" i="36"/>
  <c r="H318" i="33"/>
  <c r="H333" i="34"/>
  <c r="H326" i="34"/>
  <c r="H336" i="26"/>
  <c r="H320" i="26"/>
  <c r="H326" i="26"/>
  <c r="E87" i="49"/>
  <c r="E126" i="49" s="1"/>
  <c r="H337" i="26"/>
  <c r="C338" i="26"/>
  <c r="C24" i="47"/>
  <c r="H363" i="26"/>
  <c r="D24" i="47" s="1"/>
  <c r="H313" i="26"/>
  <c r="C21" i="56"/>
  <c r="H318" i="26"/>
  <c r="F87" i="49"/>
  <c r="C87" i="49"/>
  <c r="C126" i="49" s="1"/>
  <c r="C233" i="44"/>
  <c r="H295" i="44"/>
  <c r="H227" i="44"/>
  <c r="H299" i="44" s="1"/>
  <c r="H347" i="16"/>
  <c r="H297" i="16"/>
  <c r="F12" i="48" s="1"/>
  <c r="C56" i="46"/>
  <c r="H311" i="16"/>
  <c r="T12" i="48" s="1"/>
  <c r="H361" i="16"/>
  <c r="G58" i="49"/>
  <c r="G97" i="49" s="1"/>
  <c r="I14" i="49"/>
  <c r="D87" i="49"/>
  <c r="D126" i="49" s="1"/>
  <c r="H176" i="46"/>
  <c r="P45" i="48" a="1"/>
  <c r="P45" i="48" s="1"/>
  <c r="P44" i="48" a="1"/>
  <c r="P44" i="48" s="1"/>
  <c r="P43" i="48"/>
  <c r="P42" i="48" a="1"/>
  <c r="P42" i="48" s="1"/>
  <c r="H343" i="16"/>
  <c r="H293" i="16"/>
  <c r="B12" i="48" s="1"/>
  <c r="H349" i="16"/>
  <c r="H299" i="16"/>
  <c r="H12" i="48" s="1"/>
  <c r="H44" i="48" s="1" a="1"/>
  <c r="H44" i="48" s="1"/>
  <c r="G333" i="16"/>
  <c r="G338" i="16"/>
  <c r="G328" i="16"/>
  <c r="C326" i="16"/>
  <c r="C320" i="16"/>
  <c r="G326" i="16"/>
  <c r="D335" i="16"/>
  <c r="E337" i="16"/>
  <c r="E328" i="16"/>
  <c r="D336" i="16"/>
  <c r="D318" i="16"/>
  <c r="C334" i="16"/>
  <c r="C336" i="16"/>
  <c r="E334" i="16"/>
  <c r="C330" i="16"/>
  <c r="E330" i="16"/>
  <c r="C332" i="16"/>
  <c r="C321" i="16"/>
  <c r="E331" i="16"/>
  <c r="C319" i="16"/>
  <c r="G320" i="16"/>
  <c r="G324" i="16"/>
  <c r="G334" i="16"/>
  <c r="F320" i="16"/>
  <c r="D326" i="16"/>
  <c r="D321" i="16"/>
  <c r="D334" i="16"/>
  <c r="C323" i="16"/>
  <c r="F335" i="16"/>
  <c r="D328" i="16"/>
  <c r="E320" i="16"/>
  <c r="F325" i="16"/>
  <c r="F321" i="16"/>
  <c r="H330" i="16"/>
  <c r="F318" i="16"/>
  <c r="G337" i="16"/>
  <c r="G318" i="16"/>
  <c r="D330" i="16"/>
  <c r="F324" i="16"/>
  <c r="F333" i="16"/>
  <c r="F329" i="16"/>
  <c r="E323" i="16"/>
  <c r="E332" i="16"/>
  <c r="F326" i="16"/>
  <c r="H334" i="16"/>
  <c r="C318" i="16"/>
  <c r="H329" i="16"/>
  <c r="D320" i="16"/>
  <c r="D329" i="16"/>
  <c r="F328" i="16"/>
  <c r="C337" i="16"/>
  <c r="F323" i="16"/>
  <c r="F337" i="16"/>
  <c r="G322" i="16"/>
  <c r="C324" i="16"/>
  <c r="D322" i="16"/>
  <c r="D323" i="16"/>
  <c r="E333" i="16"/>
  <c r="D327" i="16"/>
  <c r="C331" i="16"/>
  <c r="G319" i="16"/>
  <c r="D338" i="16"/>
  <c r="D332" i="16"/>
  <c r="E335" i="16"/>
  <c r="D325" i="16"/>
  <c r="G336" i="16"/>
  <c r="C329" i="16"/>
  <c r="C343" i="16"/>
  <c r="H335" i="16"/>
  <c r="C335" i="16"/>
  <c r="H325" i="16"/>
  <c r="H327" i="16"/>
  <c r="D337" i="16"/>
  <c r="G325" i="16"/>
  <c r="F332" i="16"/>
  <c r="G330" i="16"/>
  <c r="F330" i="16"/>
  <c r="E327" i="16"/>
  <c r="D331" i="16"/>
  <c r="F319" i="16"/>
  <c r="G323" i="16"/>
  <c r="C327" i="16"/>
  <c r="E325" i="16"/>
  <c r="D333" i="16"/>
  <c r="F331" i="16"/>
  <c r="H328" i="16"/>
  <c r="F322" i="16"/>
  <c r="E324" i="16"/>
  <c r="G329" i="16"/>
  <c r="E319" i="16"/>
  <c r="E329" i="16"/>
  <c r="F338" i="16"/>
  <c r="H324" i="16"/>
  <c r="C333" i="16"/>
  <c r="D319" i="16"/>
  <c r="E338" i="16"/>
  <c r="H332" i="16"/>
  <c r="C328" i="16"/>
  <c r="E336" i="16"/>
  <c r="G335" i="16"/>
  <c r="C322" i="16"/>
  <c r="E322" i="16"/>
  <c r="G321" i="16"/>
  <c r="E321" i="16"/>
  <c r="H333" i="16"/>
  <c r="E326" i="16"/>
  <c r="G332" i="16"/>
  <c r="F334" i="16"/>
  <c r="G331" i="16"/>
  <c r="H331" i="16"/>
  <c r="D324" i="16"/>
  <c r="E318" i="16"/>
  <c r="F336" i="16"/>
  <c r="F327" i="16"/>
  <c r="G327" i="16"/>
  <c r="H319" i="16"/>
  <c r="C325" i="16"/>
  <c r="H351" i="16"/>
  <c r="H301" i="16"/>
  <c r="J12" i="48" s="1"/>
  <c r="H362" i="16"/>
  <c r="H312" i="16"/>
  <c r="U12" i="48" s="1"/>
  <c r="U42" i="48" s="1" a="1"/>
  <c r="U42" i="48" s="1"/>
  <c r="H288" i="16"/>
  <c r="C313" i="16"/>
  <c r="C363" i="16" s="1"/>
  <c r="H358" i="16"/>
  <c r="H308" i="16"/>
  <c r="Q12" i="48" s="1"/>
  <c r="H294" i="16"/>
  <c r="C12" i="48" s="1"/>
  <c r="H344" i="16"/>
  <c r="H346" i="16"/>
  <c r="H296" i="16"/>
  <c r="E12" i="48" s="1"/>
  <c r="H345" i="16"/>
  <c r="H295" i="16"/>
  <c r="D12" i="48" s="1"/>
  <c r="H348" i="16"/>
  <c r="H298" i="16"/>
  <c r="G12" i="48" s="1"/>
  <c r="V43" i="49"/>
  <c r="W7" i="49" s="1"/>
  <c r="H356" i="16"/>
  <c r="H306" i="16"/>
  <c r="O12" i="48" s="1"/>
  <c r="H333" i="6"/>
  <c r="C338" i="6"/>
  <c r="H319" i="6"/>
  <c r="H337" i="6"/>
  <c r="H327" i="6"/>
  <c r="H321" i="6"/>
  <c r="H335" i="6"/>
  <c r="Q43" i="48"/>
  <c r="Q45" i="48" a="1"/>
  <c r="Q45" i="48" s="1"/>
  <c r="Q42" i="48" a="1"/>
  <c r="Q42" i="48" s="1"/>
  <c r="Q44" i="48" a="1"/>
  <c r="Q44" i="48" s="1"/>
  <c r="H320" i="6"/>
  <c r="G46" i="49"/>
  <c r="G48" i="49" s="1"/>
  <c r="B48" i="49"/>
  <c r="H287" i="44"/>
  <c r="H239" i="44"/>
  <c r="D41" i="48" s="1"/>
  <c r="H70" i="46"/>
  <c r="H46" i="46" s="1"/>
  <c r="T21" i="46" s="1"/>
  <c r="C46" i="46"/>
  <c r="O21" i="46" s="1"/>
  <c r="H300" i="44"/>
  <c r="H252" i="44"/>
  <c r="Q41" i="48" s="1"/>
  <c r="H64" i="46"/>
  <c r="H40" i="46" s="1"/>
  <c r="T15" i="46" s="1"/>
  <c r="C40" i="46"/>
  <c r="O15" i="46" s="1"/>
  <c r="C31" i="46"/>
  <c r="C35" i="46"/>
  <c r="O10" i="46" s="1"/>
  <c r="H59" i="46"/>
  <c r="H35" i="46" s="1"/>
  <c r="T10" i="46" s="1"/>
  <c r="H289" i="44"/>
  <c r="H241" i="44"/>
  <c r="F41" i="48" s="1"/>
  <c r="C5" i="47"/>
  <c r="H363" i="6"/>
  <c r="D5" i="47" s="1"/>
  <c r="H313" i="6"/>
  <c r="C2" i="56"/>
  <c r="S45" i="48" a="1"/>
  <c r="S45" i="48" s="1"/>
  <c r="S42" i="48" a="1"/>
  <c r="S42" i="48" s="1"/>
  <c r="S44" i="48" a="1"/>
  <c r="S44" i="48" s="1"/>
  <c r="S43" i="48"/>
  <c r="D31" i="46"/>
  <c r="P6" i="46" s="1"/>
  <c r="D75" i="46"/>
  <c r="H318" i="6"/>
  <c r="H331" i="6"/>
  <c r="C45" i="48" a="1"/>
  <c r="C45" i="48" s="1"/>
  <c r="C44" i="48" a="1"/>
  <c r="C44" i="48" s="1"/>
  <c r="C43" i="48"/>
  <c r="H240" i="44"/>
  <c r="E41" i="48" s="1"/>
  <c r="H288" i="44"/>
  <c r="H298" i="44"/>
  <c r="H250" i="44"/>
  <c r="O41" i="48" s="1"/>
  <c r="H324" i="6"/>
  <c r="H73" i="46"/>
  <c r="H49" i="46" s="1"/>
  <c r="T24" i="46" s="1"/>
  <c r="C49" i="46"/>
  <c r="O24" i="46" s="1"/>
  <c r="H256" i="44"/>
  <c r="U41" i="48" s="1"/>
  <c r="H304" i="44"/>
  <c r="H238" i="44"/>
  <c r="C41" i="48" s="1"/>
  <c r="H286" i="44"/>
  <c r="H74" i="46"/>
  <c r="H50" i="46" s="1"/>
  <c r="T25" i="46" s="1"/>
  <c r="C50" i="46"/>
  <c r="O25" i="46" s="1"/>
  <c r="H242" i="44"/>
  <c r="G41" i="48" s="1"/>
  <c r="H290" i="44"/>
  <c r="C34" i="46"/>
  <c r="O9" i="46" s="1"/>
  <c r="H58" i="46"/>
  <c r="H34" i="46" s="1"/>
  <c r="T9" i="46" s="1"/>
  <c r="O45" i="48" a="1"/>
  <c r="O45" i="48" s="1"/>
  <c r="H336" i="6"/>
  <c r="H303" i="44"/>
  <c r="H255" i="44"/>
  <c r="T41" i="48" s="1"/>
  <c r="H248" i="44"/>
  <c r="M41" i="48" s="1"/>
  <c r="H296" i="44"/>
  <c r="H254" i="44"/>
  <c r="S41" i="48" s="1"/>
  <c r="H302" i="44"/>
  <c r="H326" i="6"/>
  <c r="F75" i="46"/>
  <c r="F31" i="46"/>
  <c r="R6" i="46" s="1"/>
  <c r="J42" i="48" a="1"/>
  <c r="J42" i="48" s="1"/>
  <c r="J45" i="48" a="1"/>
  <c r="J45" i="48" s="1"/>
  <c r="J44" i="48" a="1"/>
  <c r="J44" i="48" s="1"/>
  <c r="H63" i="46"/>
  <c r="H39" i="46" s="1"/>
  <c r="T14" i="46" s="1"/>
  <c r="C39" i="46"/>
  <c r="O14" i="46" s="1"/>
  <c r="H245" i="44"/>
  <c r="J41" i="48" s="1"/>
  <c r="H293" i="44"/>
  <c r="K45" i="48" a="1"/>
  <c r="K45" i="48" s="1"/>
  <c r="K42" i="48" a="1"/>
  <c r="K42" i="48" s="1"/>
  <c r="H243" i="44"/>
  <c r="H41" i="48" s="1"/>
  <c r="H291" i="44"/>
  <c r="D45" i="48" a="1"/>
  <c r="D45" i="48" s="1"/>
  <c r="D44" i="48" a="1"/>
  <c r="D44" i="48" s="1"/>
  <c r="H294" i="44"/>
  <c r="H246" i="44"/>
  <c r="K41" i="48" s="1"/>
  <c r="C44" i="46"/>
  <c r="O19" i="46" s="1"/>
  <c r="H68" i="46"/>
  <c r="H44" i="46" s="1"/>
  <c r="T19" i="46" s="1"/>
  <c r="C42" i="46"/>
  <c r="O17" i="46" s="1"/>
  <c r="H66" i="46"/>
  <c r="H42" i="46" s="1"/>
  <c r="T17" i="46" s="1"/>
  <c r="E266" i="44"/>
  <c r="G268" i="44"/>
  <c r="D277" i="44"/>
  <c r="F281" i="44"/>
  <c r="D271" i="44"/>
  <c r="G278" i="44"/>
  <c r="E262" i="44"/>
  <c r="F268" i="44"/>
  <c r="F274" i="44"/>
  <c r="E267" i="44"/>
  <c r="E271" i="44"/>
  <c r="G265" i="44"/>
  <c r="F278" i="44"/>
  <c r="F264" i="44"/>
  <c r="G275" i="44"/>
  <c r="G274" i="44"/>
  <c r="D270" i="44"/>
  <c r="C285" i="44"/>
  <c r="C268" i="44"/>
  <c r="D269" i="44"/>
  <c r="C272" i="44"/>
  <c r="E274" i="44"/>
  <c r="D278" i="44"/>
  <c r="F269" i="44"/>
  <c r="C266" i="44"/>
  <c r="D264" i="44"/>
  <c r="F272" i="44"/>
  <c r="D272" i="44"/>
  <c r="D261" i="44"/>
  <c r="G279" i="44"/>
  <c r="D280" i="44"/>
  <c r="E277" i="44"/>
  <c r="G281" i="44"/>
  <c r="C274" i="44"/>
  <c r="F270" i="44"/>
  <c r="D263" i="44"/>
  <c r="E264" i="44"/>
  <c r="F262" i="44"/>
  <c r="E281" i="44"/>
  <c r="G276" i="44"/>
  <c r="C280" i="44"/>
  <c r="G269" i="44"/>
  <c r="C265" i="44"/>
  <c r="G277" i="44"/>
  <c r="G267" i="44"/>
  <c r="F265" i="44"/>
  <c r="E280" i="44"/>
  <c r="F277" i="44"/>
  <c r="E265" i="44"/>
  <c r="E273" i="44"/>
  <c r="G261" i="44"/>
  <c r="C261" i="44"/>
  <c r="G280" i="44"/>
  <c r="H271" i="44"/>
  <c r="C269" i="44"/>
  <c r="C270" i="44"/>
  <c r="E272" i="44"/>
  <c r="C275" i="44"/>
  <c r="F276" i="44"/>
  <c r="H277" i="44"/>
  <c r="D262" i="44"/>
  <c r="E269" i="44"/>
  <c r="D273" i="44"/>
  <c r="E279" i="44"/>
  <c r="D276" i="44"/>
  <c r="G266" i="44"/>
  <c r="F275" i="44"/>
  <c r="E276" i="44"/>
  <c r="D267" i="44"/>
  <c r="G272" i="44"/>
  <c r="G262" i="44"/>
  <c r="C273" i="44"/>
  <c r="E278" i="44"/>
  <c r="F273" i="44"/>
  <c r="G270" i="44"/>
  <c r="E270" i="44"/>
  <c r="E268" i="44"/>
  <c r="D279" i="44"/>
  <c r="D266" i="44"/>
  <c r="G271" i="44"/>
  <c r="F280" i="44"/>
  <c r="H268" i="44"/>
  <c r="D274" i="44"/>
  <c r="F279" i="44"/>
  <c r="E275" i="44"/>
  <c r="D275" i="44"/>
  <c r="D265" i="44"/>
  <c r="E263" i="44"/>
  <c r="F267" i="44"/>
  <c r="C271" i="44"/>
  <c r="G264" i="44"/>
  <c r="F261" i="44"/>
  <c r="F271" i="44"/>
  <c r="F266" i="44"/>
  <c r="C277" i="44"/>
  <c r="G273" i="44"/>
  <c r="C276" i="44"/>
  <c r="F263" i="44"/>
  <c r="G263" i="44"/>
  <c r="D268" i="44"/>
  <c r="H323" i="6"/>
  <c r="B6" i="47" l="1"/>
  <c r="J313" i="9"/>
  <c r="V6" i="48"/>
  <c r="H338" i="9"/>
  <c r="J338" i="9" s="1"/>
  <c r="V39" i="48"/>
  <c r="H338" i="40"/>
  <c r="B39" i="47"/>
  <c r="H60" i="46"/>
  <c r="H36" i="46" s="1"/>
  <c r="T11" i="46" s="1"/>
  <c r="B16" i="47"/>
  <c r="V16" i="48"/>
  <c r="H338" i="20"/>
  <c r="B21" i="47"/>
  <c r="V21" i="48"/>
  <c r="H338" i="23"/>
  <c r="V26" i="48"/>
  <c r="H338" i="28"/>
  <c r="C262" i="44"/>
  <c r="V15" i="48"/>
  <c r="H338" i="19"/>
  <c r="B15" i="47"/>
  <c r="C278" i="44"/>
  <c r="V31" i="48"/>
  <c r="H338" i="59"/>
  <c r="B31" i="47"/>
  <c r="V37" i="48"/>
  <c r="H338" i="38"/>
  <c r="V36" i="48"/>
  <c r="H338" i="37"/>
  <c r="E261" i="44"/>
  <c r="C48" i="46"/>
  <c r="O23" i="46" s="1"/>
  <c r="H69" i="46"/>
  <c r="H45" i="46" s="1"/>
  <c r="T20" i="46" s="1"/>
  <c r="C264" i="44"/>
  <c r="B14" i="47"/>
  <c r="D281" i="44"/>
  <c r="V14" i="48"/>
  <c r="H338" i="18"/>
  <c r="V10" i="48"/>
  <c r="H338" i="14"/>
  <c r="V20" i="48"/>
  <c r="H338" i="62"/>
  <c r="E44" i="48" a="1"/>
  <c r="E44" i="48" s="1"/>
  <c r="H323" i="22"/>
  <c r="H321" i="22"/>
  <c r="H318" i="22"/>
  <c r="G43" i="48"/>
  <c r="K44" i="48" a="1"/>
  <c r="K44" i="48" s="1"/>
  <c r="B44" i="48" a="1"/>
  <c r="B44" i="48" s="1"/>
  <c r="H327" i="22"/>
  <c r="H326" i="22"/>
  <c r="C16" i="56"/>
  <c r="H363" i="22"/>
  <c r="D19" i="47" s="1"/>
  <c r="H313" i="22"/>
  <c r="C19" i="47"/>
  <c r="C37" i="46"/>
  <c r="O12" i="46" s="1"/>
  <c r="H237" i="44"/>
  <c r="B41" i="48" s="1"/>
  <c r="H333" i="22"/>
  <c r="D43" i="48"/>
  <c r="H322" i="22"/>
  <c r="H320" i="22"/>
  <c r="C267" i="44"/>
  <c r="H324" i="22"/>
  <c r="H272" i="44"/>
  <c r="H233" i="44"/>
  <c r="H257" i="44" s="1"/>
  <c r="V27" i="48"/>
  <c r="H338" i="29"/>
  <c r="B27" i="47"/>
  <c r="W21" i="49"/>
  <c r="W39" i="49"/>
  <c r="V9" i="48"/>
  <c r="H338" i="12"/>
  <c r="M42" i="48" a="1"/>
  <c r="M42" i="48" s="1"/>
  <c r="M44" i="48" a="1"/>
  <c r="M44" i="48" s="1"/>
  <c r="M43" i="48"/>
  <c r="K43" i="48"/>
  <c r="D42" i="48" a="1"/>
  <c r="D42" i="48" s="1"/>
  <c r="H320" i="39"/>
  <c r="H327" i="39"/>
  <c r="H329" i="39"/>
  <c r="H249" i="44"/>
  <c r="N41" i="48" s="1"/>
  <c r="T42" i="48" a="1"/>
  <c r="T42" i="48" s="1"/>
  <c r="O42" i="48" a="1"/>
  <c r="O42" i="48" s="1"/>
  <c r="B43" i="48"/>
  <c r="O43" i="48"/>
  <c r="H195" i="46"/>
  <c r="W30" i="49"/>
  <c r="H313" i="39"/>
  <c r="C38" i="47"/>
  <c r="C35" i="56"/>
  <c r="H363" i="39"/>
  <c r="D38" i="47" s="1"/>
  <c r="H336" i="39"/>
  <c r="H322" i="39"/>
  <c r="H318" i="39"/>
  <c r="C338" i="39"/>
  <c r="H323" i="39"/>
  <c r="H321" i="39"/>
  <c r="C43" i="46"/>
  <c r="O18" i="46" s="1"/>
  <c r="E45" i="48" a="1"/>
  <c r="E45" i="48" s="1"/>
  <c r="H319" i="39"/>
  <c r="H331" i="39"/>
  <c r="V23" i="48"/>
  <c r="H338" i="25"/>
  <c r="B23" i="47"/>
  <c r="C75" i="46"/>
  <c r="V30" i="48"/>
  <c r="H338" i="32"/>
  <c r="C279" i="44"/>
  <c r="B30" i="47"/>
  <c r="H274" i="44"/>
  <c r="C263" i="44"/>
  <c r="C257" i="44"/>
  <c r="C305" i="44" s="1"/>
  <c r="C33" i="46"/>
  <c r="O8" i="46" s="1"/>
  <c r="H56" i="46"/>
  <c r="H32" i="46" s="1"/>
  <c r="T7" i="46" s="1"/>
  <c r="H276" i="44"/>
  <c r="C32" i="46"/>
  <c r="O7" i="46" s="1"/>
  <c r="E75" i="46"/>
  <c r="V32" i="48"/>
  <c r="H338" i="33"/>
  <c r="V34" i="48"/>
  <c r="H338" i="35"/>
  <c r="H55" i="46"/>
  <c r="H31" i="46" s="1"/>
  <c r="T6" i="46" s="1"/>
  <c r="V33" i="48"/>
  <c r="H338" i="34"/>
  <c r="V35" i="48"/>
  <c r="H338" i="36"/>
  <c r="B32" i="47"/>
  <c r="B33" i="47"/>
  <c r="B35" i="47"/>
  <c r="B34" i="47"/>
  <c r="W28" i="49"/>
  <c r="W10" i="49"/>
  <c r="W42" i="49"/>
  <c r="G87" i="49"/>
  <c r="G126" i="49" s="1"/>
  <c r="W23" i="49"/>
  <c r="V24" i="48"/>
  <c r="H338" i="26"/>
  <c r="B24" i="47"/>
  <c r="W19" i="49"/>
  <c r="W15" i="49"/>
  <c r="W9" i="49"/>
  <c r="W38" i="49"/>
  <c r="W22" i="49"/>
  <c r="H337" i="16"/>
  <c r="G45" i="48" a="1"/>
  <c r="G45" i="48" s="1"/>
  <c r="H43" i="48"/>
  <c r="U45" i="48" a="1"/>
  <c r="U45" i="48" s="1"/>
  <c r="H320" i="16"/>
  <c r="H42" i="48" a="1"/>
  <c r="H42" i="48" s="1"/>
  <c r="W24" i="49"/>
  <c r="W33" i="49"/>
  <c r="I43" i="49"/>
  <c r="H45" i="48" a="1"/>
  <c r="H45" i="48" s="1"/>
  <c r="W40" i="49"/>
  <c r="W37" i="49"/>
  <c r="E43" i="48"/>
  <c r="W17" i="49"/>
  <c r="E42" i="48" a="1"/>
  <c r="E42" i="48" s="1"/>
  <c r="H321" i="16"/>
  <c r="W11" i="49"/>
  <c r="W43" i="49"/>
  <c r="W13" i="49"/>
  <c r="W20" i="49"/>
  <c r="G42" i="48" a="1"/>
  <c r="G42" i="48" s="1"/>
  <c r="H322" i="16"/>
  <c r="W36" i="49"/>
  <c r="W16" i="49"/>
  <c r="W8" i="49"/>
  <c r="W41" i="49"/>
  <c r="W35" i="49"/>
  <c r="W32" i="49"/>
  <c r="W29" i="49"/>
  <c r="H251" i="44"/>
  <c r="B42" i="48" a="1"/>
  <c r="B42" i="48" s="1"/>
  <c r="H336" i="16"/>
  <c r="B45" i="48" a="1"/>
  <c r="B45" i="48" s="1"/>
  <c r="W26" i="49"/>
  <c r="W27" i="49"/>
  <c r="W31" i="49"/>
  <c r="W18" i="49"/>
  <c r="T44" i="48" a="1"/>
  <c r="T44" i="48" s="1"/>
  <c r="C338" i="16"/>
  <c r="T43" i="48"/>
  <c r="T45" i="48" a="1"/>
  <c r="T45" i="48" s="1"/>
  <c r="C12" i="47"/>
  <c r="H363" i="16"/>
  <c r="D12" i="47" s="1"/>
  <c r="C9" i="56"/>
  <c r="H313" i="16"/>
  <c r="W14" i="49"/>
  <c r="F45" i="48" a="1"/>
  <c r="F45" i="48" s="1"/>
  <c r="F44" i="48" a="1"/>
  <c r="F44" i="48" s="1"/>
  <c r="F43" i="48"/>
  <c r="F42" i="48" a="1"/>
  <c r="F42" i="48" s="1"/>
  <c r="W12" i="49"/>
  <c r="U44" i="48" a="1"/>
  <c r="U44" i="48" s="1"/>
  <c r="U43" i="48"/>
  <c r="H280" i="44"/>
  <c r="W34" i="49"/>
  <c r="W25" i="49"/>
  <c r="H318" i="16"/>
  <c r="H326" i="16"/>
  <c r="H323" i="16"/>
  <c r="H263" i="44"/>
  <c r="H262" i="44"/>
  <c r="H267" i="44"/>
  <c r="H279" i="44"/>
  <c r="C13" i="46"/>
  <c r="X11" i="60" s="1"/>
  <c r="AV11" i="60" s="1"/>
  <c r="C14" i="46"/>
  <c r="X12" i="60" s="1"/>
  <c r="AV12" i="60" s="1"/>
  <c r="C16" i="46"/>
  <c r="X14" i="60" s="1"/>
  <c r="AV14" i="60" s="1"/>
  <c r="D10" i="46"/>
  <c r="X30" i="60" s="1"/>
  <c r="AV30" i="60" s="1"/>
  <c r="C24" i="46"/>
  <c r="X22" i="60" s="1"/>
  <c r="AV22" i="60" s="1"/>
  <c r="D7" i="46"/>
  <c r="X27" i="60" s="1"/>
  <c r="AV27" i="60" s="1"/>
  <c r="C20" i="46"/>
  <c r="X18" i="60" s="1"/>
  <c r="AV18" i="60" s="1"/>
  <c r="D14" i="46"/>
  <c r="X34" i="60" s="1"/>
  <c r="AV34" i="60" s="1"/>
  <c r="D18" i="46"/>
  <c r="X38" i="60" s="1"/>
  <c r="AV38" i="60" s="1"/>
  <c r="C22" i="46"/>
  <c r="X20" i="60" s="1"/>
  <c r="AV20" i="60" s="1"/>
  <c r="D16" i="46"/>
  <c r="X36" i="60" s="1"/>
  <c r="AV36" i="60" s="1"/>
  <c r="D22" i="46"/>
  <c r="X42" i="60" s="1"/>
  <c r="AV42" i="60" s="1"/>
  <c r="C15" i="46"/>
  <c r="X13" i="60" s="1"/>
  <c r="AV13" i="60" s="1"/>
  <c r="D12" i="46"/>
  <c r="X32" i="60" s="1"/>
  <c r="AV32" i="60" s="1"/>
  <c r="E13" i="46"/>
  <c r="X55" i="60" s="1"/>
  <c r="AV55" i="60" s="1"/>
  <c r="E10" i="46"/>
  <c r="X52" i="60" s="1"/>
  <c r="AV52" i="60" s="1"/>
  <c r="E22" i="46"/>
  <c r="X64" i="60" s="1"/>
  <c r="AV64" i="60" s="1"/>
  <c r="E15" i="46"/>
  <c r="X57" i="60" s="1"/>
  <c r="AV57" i="60" s="1"/>
  <c r="E25" i="46"/>
  <c r="X67" i="60" s="1"/>
  <c r="AV67" i="60" s="1"/>
  <c r="G9" i="46"/>
  <c r="X95" i="60" s="1"/>
  <c r="AV95" i="60" s="1"/>
  <c r="F19" i="46"/>
  <c r="X83" i="60" s="1"/>
  <c r="AV83" i="60" s="1"/>
  <c r="E16" i="46"/>
  <c r="X58" i="60" s="1"/>
  <c r="AV58" i="60" s="1"/>
  <c r="F15" i="46"/>
  <c r="X79" i="60" s="1"/>
  <c r="AV79" i="60" s="1"/>
  <c r="G6" i="46"/>
  <c r="X92" i="60" s="1"/>
  <c r="AV92" i="60" s="1"/>
  <c r="G14" i="46"/>
  <c r="X100" i="60" s="1"/>
  <c r="AV100" i="60" s="1"/>
  <c r="G21" i="46"/>
  <c r="X107" i="60" s="1"/>
  <c r="AV107" i="60" s="1"/>
  <c r="G23" i="46"/>
  <c r="X109" i="60" s="1"/>
  <c r="AV109" i="60" s="1"/>
  <c r="G24" i="46"/>
  <c r="X110" i="60" s="1"/>
  <c r="AV110" i="60" s="1"/>
  <c r="G26" i="46"/>
  <c r="C6" i="46"/>
  <c r="H22" i="46"/>
  <c r="C19" i="46"/>
  <c r="X17" i="60" s="1"/>
  <c r="AV17" i="60" s="1"/>
  <c r="D6" i="46"/>
  <c r="X26" i="60" s="1"/>
  <c r="AV26" i="60" s="1"/>
  <c r="D20" i="46"/>
  <c r="X40" i="60" s="1"/>
  <c r="AV40" i="60" s="1"/>
  <c r="H10" i="46"/>
  <c r="H21" i="46"/>
  <c r="F26" i="46"/>
  <c r="C10" i="46"/>
  <c r="X8" i="60" s="1"/>
  <c r="AV8" i="60" s="1"/>
  <c r="D9" i="46"/>
  <c r="X29" i="60" s="1"/>
  <c r="AV29" i="60" s="1"/>
  <c r="D24" i="46"/>
  <c r="X44" i="60" s="1"/>
  <c r="AV44" i="60" s="1"/>
  <c r="H16" i="46"/>
  <c r="H18" i="46"/>
  <c r="C26" i="46"/>
  <c r="C9" i="46"/>
  <c r="X7" i="60" s="1"/>
  <c r="AV7" i="60" s="1"/>
  <c r="E11" i="46"/>
  <c r="X53" i="60" s="1"/>
  <c r="AV53" i="60" s="1"/>
  <c r="E14" i="46"/>
  <c r="X56" i="60" s="1"/>
  <c r="AV56" i="60" s="1"/>
  <c r="G11" i="46"/>
  <c r="X97" i="60" s="1"/>
  <c r="AV97" i="60" s="1"/>
  <c r="F11" i="46"/>
  <c r="X75" i="60" s="1"/>
  <c r="AV75" i="60" s="1"/>
  <c r="G15" i="46"/>
  <c r="X101" i="60" s="1"/>
  <c r="AV101" i="60" s="1"/>
  <c r="F21" i="46"/>
  <c r="X85" i="60" s="1"/>
  <c r="AV85" i="60" s="1"/>
  <c r="F13" i="46"/>
  <c r="X77" i="60" s="1"/>
  <c r="AV77" i="60" s="1"/>
  <c r="F16" i="46"/>
  <c r="X80" i="60" s="1"/>
  <c r="AV80" i="60" s="1"/>
  <c r="G17" i="46"/>
  <c r="X103" i="60" s="1"/>
  <c r="AV103" i="60" s="1"/>
  <c r="G10" i="46"/>
  <c r="X96" i="60" s="1"/>
  <c r="AV96" i="60" s="1"/>
  <c r="H8" i="46"/>
  <c r="D8" i="46"/>
  <c r="X28" i="60" s="1"/>
  <c r="AV28" i="60" s="1"/>
  <c r="D17" i="46"/>
  <c r="X37" i="60" s="1"/>
  <c r="AV37" i="60" s="1"/>
  <c r="E6" i="46"/>
  <c r="X48" i="60" s="1"/>
  <c r="AV48" i="60" s="1"/>
  <c r="F6" i="46"/>
  <c r="X70" i="60" s="1"/>
  <c r="AV70" i="60" s="1"/>
  <c r="H9" i="46"/>
  <c r="E17" i="46"/>
  <c r="X59" i="60" s="1"/>
  <c r="AV59" i="60" s="1"/>
  <c r="H17" i="46"/>
  <c r="C17" i="46"/>
  <c r="X15" i="60" s="1"/>
  <c r="AV15" i="60" s="1"/>
  <c r="D11" i="46"/>
  <c r="X31" i="60" s="1"/>
  <c r="AV31" i="60" s="1"/>
  <c r="D19" i="46"/>
  <c r="X39" i="60" s="1"/>
  <c r="AV39" i="60" s="1"/>
  <c r="E18" i="46"/>
  <c r="X60" i="60" s="1"/>
  <c r="AV60" i="60" s="1"/>
  <c r="E20" i="46"/>
  <c r="X62" i="60" s="1"/>
  <c r="AV62" i="60" s="1"/>
  <c r="F17" i="46"/>
  <c r="X81" i="60" s="1"/>
  <c r="AV81" i="60" s="1"/>
  <c r="G12" i="46"/>
  <c r="X98" i="60" s="1"/>
  <c r="AV98" i="60" s="1"/>
  <c r="F25" i="46"/>
  <c r="X89" i="60" s="1"/>
  <c r="AV89" i="60" s="1"/>
  <c r="F22" i="46"/>
  <c r="X86" i="60" s="1"/>
  <c r="AV86" i="60" s="1"/>
  <c r="F14" i="46"/>
  <c r="X78" i="60" s="1"/>
  <c r="AV78" i="60" s="1"/>
  <c r="F18" i="46"/>
  <c r="X82" i="60" s="1"/>
  <c r="AV82" i="60" s="1"/>
  <c r="G18" i="46"/>
  <c r="X104" i="60" s="1"/>
  <c r="AV104" i="60" s="1"/>
  <c r="H19" i="46"/>
  <c r="C25" i="46"/>
  <c r="X23" i="60" s="1"/>
  <c r="AV23" i="60" s="1"/>
  <c r="D21" i="46"/>
  <c r="X41" i="60" s="1"/>
  <c r="AV41" i="60" s="1"/>
  <c r="F8" i="46"/>
  <c r="X72" i="60" s="1"/>
  <c r="AV72" i="60" s="1"/>
  <c r="E26" i="46"/>
  <c r="C11" i="46"/>
  <c r="X9" i="60" s="1"/>
  <c r="AV9" i="60" s="1"/>
  <c r="E19" i="46"/>
  <c r="X61" i="60" s="1"/>
  <c r="AV61" i="60" s="1"/>
  <c r="H24" i="46"/>
  <c r="E7" i="46"/>
  <c r="X49" i="60" s="1"/>
  <c r="AV49" i="60" s="1"/>
  <c r="F9" i="46"/>
  <c r="X73" i="60" s="1"/>
  <c r="AV73" i="60" s="1"/>
  <c r="F7" i="46"/>
  <c r="X71" i="60" s="1"/>
  <c r="AV71" i="60" s="1"/>
  <c r="F23" i="46"/>
  <c r="X87" i="60" s="1"/>
  <c r="AV87" i="60" s="1"/>
  <c r="E24" i="46"/>
  <c r="X66" i="60" s="1"/>
  <c r="AV66" i="60" s="1"/>
  <c r="G13" i="46"/>
  <c r="X99" i="60" s="1"/>
  <c r="AV99" i="60" s="1"/>
  <c r="G25" i="46"/>
  <c r="X111" i="60" s="1"/>
  <c r="AV111" i="60" s="1"/>
  <c r="G8" i="46"/>
  <c r="X94" i="60" s="1"/>
  <c r="AV94" i="60" s="1"/>
  <c r="F24" i="46"/>
  <c r="X88" i="60" s="1"/>
  <c r="AV88" i="60" s="1"/>
  <c r="H14" i="46"/>
  <c r="H25" i="46"/>
  <c r="D25" i="46"/>
  <c r="X45" i="60" s="1"/>
  <c r="AV45" i="60" s="1"/>
  <c r="E8" i="46"/>
  <c r="X50" i="60" s="1"/>
  <c r="AV50" i="60" s="1"/>
  <c r="H23" i="46"/>
  <c r="D13" i="46"/>
  <c r="X33" i="60" s="1"/>
  <c r="AV33" i="60" s="1"/>
  <c r="E23" i="46"/>
  <c r="X65" i="60" s="1"/>
  <c r="AV65" i="60" s="1"/>
  <c r="H12" i="46"/>
  <c r="D26" i="46"/>
  <c r="C21" i="46"/>
  <c r="X19" i="60" s="1"/>
  <c r="AV19" i="60" s="1"/>
  <c r="E9" i="46"/>
  <c r="X51" i="60" s="1"/>
  <c r="AV51" i="60" s="1"/>
  <c r="D23" i="46"/>
  <c r="X43" i="60" s="1"/>
  <c r="AV43" i="60" s="1"/>
  <c r="F10" i="46"/>
  <c r="X74" i="60" s="1"/>
  <c r="AV74" i="60" s="1"/>
  <c r="E21" i="46"/>
  <c r="X63" i="60" s="1"/>
  <c r="AV63" i="60" s="1"/>
  <c r="G22" i="46"/>
  <c r="X108" i="60" s="1"/>
  <c r="AV108" i="60" s="1"/>
  <c r="G7" i="46"/>
  <c r="X93" i="60" s="1"/>
  <c r="AV93" i="60" s="1"/>
  <c r="F12" i="46"/>
  <c r="X76" i="60" s="1"/>
  <c r="AV76" i="60" s="1"/>
  <c r="G20" i="46"/>
  <c r="X106" i="60" s="1"/>
  <c r="AV106" i="60" s="1"/>
  <c r="G16" i="46"/>
  <c r="X102" i="60" s="1"/>
  <c r="AV102" i="60" s="1"/>
  <c r="F20" i="46"/>
  <c r="X84" i="60" s="1"/>
  <c r="AV84" i="60" s="1"/>
  <c r="G19" i="46"/>
  <c r="X105" i="60" s="1"/>
  <c r="AV105" i="60" s="1"/>
  <c r="H15" i="46"/>
  <c r="D15" i="46"/>
  <c r="X35" i="60" s="1"/>
  <c r="AV35" i="60" s="1"/>
  <c r="E12" i="46"/>
  <c r="X54" i="60" s="1"/>
  <c r="AV54" i="60" s="1"/>
  <c r="H13" i="46"/>
  <c r="O6" i="46"/>
  <c r="H270" i="44"/>
  <c r="H266" i="44"/>
  <c r="H265" i="44"/>
  <c r="H278" i="44"/>
  <c r="C39" i="56"/>
  <c r="C40" i="56"/>
  <c r="H269" i="44"/>
  <c r="V5" i="48"/>
  <c r="H338" i="6"/>
  <c r="H264" i="44"/>
  <c r="C41" i="47"/>
  <c r="B5" i="47"/>
  <c r="H11" i="46" l="1"/>
  <c r="C23" i="46"/>
  <c r="X21" i="60" s="1"/>
  <c r="AV21" i="60" s="1"/>
  <c r="H20" i="46"/>
  <c r="H273" i="44"/>
  <c r="H261" i="44"/>
  <c r="C12" i="46"/>
  <c r="X10" i="60" s="1"/>
  <c r="AV10" i="60" s="1"/>
  <c r="H305" i="44"/>
  <c r="H234" i="44"/>
  <c r="H75" i="46"/>
  <c r="H51" i="46" s="1"/>
  <c r="T26" i="46" s="1"/>
  <c r="B19" i="47"/>
  <c r="V19" i="48"/>
  <c r="H338" i="22"/>
  <c r="C8" i="46"/>
  <c r="X6" i="60" s="1"/>
  <c r="AV6" i="60" s="1"/>
  <c r="H7" i="46"/>
  <c r="H6" i="46"/>
  <c r="C18" i="46"/>
  <c r="X16" i="60" s="1"/>
  <c r="AV16" i="60" s="1"/>
  <c r="C281" i="44"/>
  <c r="C7" i="46"/>
  <c r="X5" i="60" s="1"/>
  <c r="B38" i="47"/>
  <c r="V38" i="48"/>
  <c r="V44" i="48" s="1" a="1"/>
  <c r="V44" i="48" s="1"/>
  <c r="H338" i="39"/>
  <c r="V12" i="48"/>
  <c r="H338" i="16"/>
  <c r="B12" i="47"/>
  <c r="P41" i="48"/>
  <c r="H275" i="44"/>
  <c r="B41" i="47"/>
  <c r="D41" i="47" s="1"/>
  <c r="V41" i="48"/>
  <c r="H281" i="44"/>
  <c r="V43" i="48"/>
  <c r="X115" i="60" l="1" a="1"/>
  <c r="X115" i="60" s="1"/>
  <c r="AV115" i="60" s="1"/>
  <c r="H26" i="46"/>
  <c r="AV5" i="60"/>
  <c r="X114" i="60"/>
  <c r="AV114" i="60" s="1"/>
  <c r="X116" i="60" a="1"/>
  <c r="X116" i="60" s="1"/>
  <c r="AV116" i="60" s="1"/>
  <c r="V42" i="48" a="1"/>
  <c r="V42" i="48" s="1"/>
  <c r="V45" i="48" a="1"/>
  <c r="V45" i="48" s="1"/>
</calcChain>
</file>

<file path=xl/sharedStrings.xml><?xml version="1.0" encoding="utf-8"?>
<sst xmlns="http://schemas.openxmlformats.org/spreadsheetml/2006/main" count="8537" uniqueCount="978">
  <si>
    <t>Nursing</t>
  </si>
  <si>
    <t>Total</t>
  </si>
  <si>
    <t>Faculty Salaries</t>
  </si>
  <si>
    <t>Semester Credit Hours</t>
  </si>
  <si>
    <t>Departmental Operating Expense (all fund sources):</t>
  </si>
  <si>
    <t>Teaching Assistant Salaries</t>
  </si>
  <si>
    <t>All Other DOE Expenses</t>
  </si>
  <si>
    <t>Department Operating Expense</t>
  </si>
  <si>
    <t>The model distributes Instruction and Research expenses by subtracting the Faculty Salaries and Teaching Assistant Salaries.  The difference is allocated as Department Operating Expenses.</t>
  </si>
  <si>
    <t xml:space="preserve">Faculty Salaries on the CBM008 Report - For your reference only - No data entry required.  </t>
  </si>
  <si>
    <t>Input in blue shaded areas - All other cells are linked</t>
  </si>
  <si>
    <t>Student Services Operating Expense Subtotal (all fund sources)</t>
  </si>
  <si>
    <t>Instruction</t>
  </si>
  <si>
    <t>Research</t>
  </si>
  <si>
    <t>Academic Support</t>
  </si>
  <si>
    <t>Institutional Support</t>
  </si>
  <si>
    <t>Element</t>
  </si>
  <si>
    <t>Amount</t>
  </si>
  <si>
    <t>Student Services (Adjusted for Student Loan Funds)</t>
  </si>
  <si>
    <t>Adjusted Amount</t>
  </si>
  <si>
    <t>Fund Group Detail (FDG)</t>
  </si>
  <si>
    <t>Sources and Uses Point of Contact</t>
  </si>
  <si>
    <t>Name</t>
  </si>
  <si>
    <t>Phone</t>
  </si>
  <si>
    <t>Email</t>
  </si>
  <si>
    <t>UGL</t>
  </si>
  <si>
    <t>UGU</t>
  </si>
  <si>
    <t>MAS</t>
  </si>
  <si>
    <t>DOC</t>
  </si>
  <si>
    <t>SP</t>
  </si>
  <si>
    <t>TOT</t>
  </si>
  <si>
    <t>Discipline</t>
  </si>
  <si>
    <t>Instruction and Research (all fund sources)</t>
  </si>
  <si>
    <t>Totals</t>
  </si>
  <si>
    <t>Academic Support Operating Expense (all fund sources)</t>
  </si>
  <si>
    <t>Institutional Support Operating Expense (all fund sources)</t>
  </si>
  <si>
    <t>No action required. The model allocates Academic Support and Other Departmental Operating Expense using Total Faculty Salaries.</t>
  </si>
  <si>
    <t>Relative Weight</t>
  </si>
  <si>
    <t>CBM008 Point of Contact</t>
  </si>
  <si>
    <t>Institutions report Teaching Load Credits and salary information for each faculty member on the CBM008 report. This model uses Teaching Load Credits to allocate faculty salaries.</t>
  </si>
  <si>
    <t>No action required. The model allocates Academic Support and Other Departmental Operating Expense using Total Faculty Salaries or Semester Credit Hours.</t>
  </si>
  <si>
    <t>Instructions:
1. Review the data on the FGD table validating it is the correct data for this fiscal year.
2. Update the TA table.
3. Update the DOE table.
4. Explain reconciliation and variance items in the space at the bottom of this form.
5. Return the survey for the THECB staff.</t>
  </si>
  <si>
    <t>Liberal Arts</t>
  </si>
  <si>
    <t>Science</t>
  </si>
  <si>
    <t>Fine Arts</t>
  </si>
  <si>
    <t>Teacher Education</t>
  </si>
  <si>
    <t>Agriculture</t>
  </si>
  <si>
    <t>Engineering</t>
  </si>
  <si>
    <t>Home Economics</t>
  </si>
  <si>
    <t>Law</t>
  </si>
  <si>
    <t>Social Service</t>
  </si>
  <si>
    <t>Library Science</t>
  </si>
  <si>
    <t>Veterinary Science</t>
  </si>
  <si>
    <t>Vocational Training</t>
  </si>
  <si>
    <t>Physical Training</t>
  </si>
  <si>
    <t>Health Services</t>
  </si>
  <si>
    <t>Pharmacy</t>
  </si>
  <si>
    <t>Business Administration</t>
  </si>
  <si>
    <t>Optometry</t>
  </si>
  <si>
    <t>Teacher Ed-Practice Teaching</t>
  </si>
  <si>
    <t>Technology</t>
  </si>
  <si>
    <t>Intercollegiate Athletics</t>
  </si>
  <si>
    <t>Total Faculty Salaries (CBM008 Report and TA Salaries Summed)</t>
  </si>
  <si>
    <t>Final Departmental Operating Expense (Other Departmental Operating Expense Allocated)</t>
  </si>
  <si>
    <t>University of Houston - Clear Lake</t>
  </si>
  <si>
    <t>011711</t>
  </si>
  <si>
    <t>FICE</t>
  </si>
  <si>
    <t>S-A</t>
  </si>
  <si>
    <t>The University of Texas at San Antonio</t>
  </si>
  <si>
    <t>TAMUG</t>
  </si>
  <si>
    <t>Texas A&amp;M University at Galveston</t>
  </si>
  <si>
    <t>TAMUCC</t>
  </si>
  <si>
    <t>Texas A&amp;M University - Corpus Christi</t>
  </si>
  <si>
    <t>The University of Texas at Tyler</t>
  </si>
  <si>
    <t>UHCL</t>
  </si>
  <si>
    <t>UHD</t>
  </si>
  <si>
    <t>University of Houston - Downtown</t>
  </si>
  <si>
    <t>UHV</t>
  </si>
  <si>
    <t>University of Houston - Victoria</t>
  </si>
  <si>
    <t>SRSU</t>
  </si>
  <si>
    <t>Sul Ross State University</t>
  </si>
  <si>
    <t>TAMUT</t>
  </si>
  <si>
    <t>Texas A&amp;M University - Texarkana</t>
  </si>
  <si>
    <t>ASU</t>
  </si>
  <si>
    <t>Angelo State University</t>
  </si>
  <si>
    <t>LU</t>
  </si>
  <si>
    <t>Lamar University</t>
  </si>
  <si>
    <t>MIDWST</t>
  </si>
  <si>
    <t>Midwestern State University</t>
  </si>
  <si>
    <t>UNT</t>
  </si>
  <si>
    <t>University of North Texas</t>
  </si>
  <si>
    <t>SHSU</t>
  </si>
  <si>
    <t>Sam Houston State University</t>
  </si>
  <si>
    <t>TXST</t>
  </si>
  <si>
    <t>Texas State University - San Marcos</t>
  </si>
  <si>
    <t>SFA</t>
  </si>
  <si>
    <t>Stephen F. Austin State University</t>
  </si>
  <si>
    <t>PVAMU</t>
  </si>
  <si>
    <t>Prairie View A&amp;M University</t>
  </si>
  <si>
    <t>TARLST</t>
  </si>
  <si>
    <t>Tarleton State University</t>
  </si>
  <si>
    <t>TAMU</t>
  </si>
  <si>
    <t>Texas A&amp;M University</t>
  </si>
  <si>
    <t>TAMUK</t>
  </si>
  <si>
    <t>Texas A&amp;M University - Kingsville</t>
  </si>
  <si>
    <t>TSU</t>
  </si>
  <si>
    <t>Texas Southern University</t>
  </si>
  <si>
    <t>TTU</t>
  </si>
  <si>
    <t>Texas Tech University</t>
  </si>
  <si>
    <t>TWU</t>
  </si>
  <si>
    <t>Texas Woman's University</t>
  </si>
  <si>
    <t>UH</t>
  </si>
  <si>
    <t>University of Houston</t>
  </si>
  <si>
    <t>ARL</t>
  </si>
  <si>
    <t>The University of Texas at Arlington</t>
  </si>
  <si>
    <t>AUS</t>
  </si>
  <si>
    <t>The University of Texas at Austin</t>
  </si>
  <si>
    <t>E-P</t>
  </si>
  <si>
    <t>The University of Texas at El Paso</t>
  </si>
  <si>
    <t>WTAMU</t>
  </si>
  <si>
    <t>West Texas A&amp;M University</t>
  </si>
  <si>
    <t>TAMIU</t>
  </si>
  <si>
    <t>Texas A&amp;M International University</t>
  </si>
  <si>
    <t>DAL</t>
  </si>
  <si>
    <t>The University of Texas at Dallas</t>
  </si>
  <si>
    <t>P-B</t>
  </si>
  <si>
    <t>The University of Texas of the Permian Basin</t>
  </si>
  <si>
    <t>003656</t>
  </si>
  <si>
    <t>CS ABBR</t>
  </si>
  <si>
    <t>DFDG ABBR</t>
  </si>
  <si>
    <t>003658</t>
  </si>
  <si>
    <t>009741</t>
  </si>
  <si>
    <t>003661</t>
  </si>
  <si>
    <t>003599</t>
  </si>
  <si>
    <t>009930</t>
  </si>
  <si>
    <t>010115</t>
  </si>
  <si>
    <t>011163</t>
  </si>
  <si>
    <t>003632</t>
  </si>
  <si>
    <t>010298</t>
  </si>
  <si>
    <t>003630</t>
  </si>
  <si>
    <t>003631</t>
  </si>
  <si>
    <t>011161</t>
  </si>
  <si>
    <t>003639</t>
  </si>
  <si>
    <t>009651</t>
  </si>
  <si>
    <t>003665</t>
  </si>
  <si>
    <t>003565</t>
  </si>
  <si>
    <t>029269</t>
  </si>
  <si>
    <t>003652</t>
  </si>
  <si>
    <t>012826</t>
  </si>
  <si>
    <t>013231</t>
  </si>
  <si>
    <t>003592</t>
  </si>
  <si>
    <t>003594</t>
  </si>
  <si>
    <t>003624</t>
  </si>
  <si>
    <t>003642</t>
  </si>
  <si>
    <t>003644</t>
  </si>
  <si>
    <t>003541</t>
  </si>
  <si>
    <t>003646</t>
  </si>
  <si>
    <t>003581</t>
  </si>
  <si>
    <t>003606</t>
  </si>
  <si>
    <t>003615</t>
  </si>
  <si>
    <t>003625</t>
  </si>
  <si>
    <t>000020</t>
  </si>
  <si>
    <t>UTA</t>
  </si>
  <si>
    <t>UT</t>
  </si>
  <si>
    <t>UTD</t>
  </si>
  <si>
    <t>UTEP</t>
  </si>
  <si>
    <t>UTPB</t>
  </si>
  <si>
    <t>UTSA</t>
  </si>
  <si>
    <t>UTT</t>
  </si>
  <si>
    <t>TAR</t>
  </si>
  <si>
    <t>MID</t>
  </si>
  <si>
    <t>SFASU</t>
  </si>
  <si>
    <t>SRSURG</t>
  </si>
  <si>
    <t>TXSUSM</t>
  </si>
  <si>
    <t>Institution</t>
  </si>
  <si>
    <t>LAW</t>
  </si>
  <si>
    <t>INSTITUTION</t>
  </si>
  <si>
    <t>Total/Total/Average</t>
  </si>
  <si>
    <t>AG</t>
  </si>
  <si>
    <t>LA</t>
  </si>
  <si>
    <t>SCI</t>
  </si>
  <si>
    <t>FA</t>
  </si>
  <si>
    <t>TE</t>
  </si>
  <si>
    <t>ENG</t>
  </si>
  <si>
    <t>HE</t>
  </si>
  <si>
    <t>SS</t>
  </si>
  <si>
    <t>LS</t>
  </si>
  <si>
    <t>VT</t>
  </si>
  <si>
    <t>PT</t>
  </si>
  <si>
    <t>HS</t>
  </si>
  <si>
    <t>PH</t>
  </si>
  <si>
    <t>BA</t>
  </si>
  <si>
    <t>OPT</t>
  </si>
  <si>
    <t>TEP</t>
  </si>
  <si>
    <t>TEC</t>
  </si>
  <si>
    <t>NUR</t>
  </si>
  <si>
    <t>High</t>
  </si>
  <si>
    <t>Academic</t>
  </si>
  <si>
    <t>Institutional</t>
  </si>
  <si>
    <t>Student</t>
  </si>
  <si>
    <t>SCHs</t>
  </si>
  <si>
    <t>Salaries</t>
  </si>
  <si>
    <t>Support</t>
  </si>
  <si>
    <t>Services</t>
  </si>
  <si>
    <t>DOE</t>
  </si>
  <si>
    <t>LDUG</t>
  </si>
  <si>
    <t>UDUG</t>
  </si>
  <si>
    <t>MAST</t>
  </si>
  <si>
    <t>DOCT</t>
  </si>
  <si>
    <t>SPPR</t>
  </si>
  <si>
    <t>$/SCH</t>
  </si>
  <si>
    <t>PCT</t>
  </si>
  <si>
    <t>Level</t>
  </si>
  <si>
    <t>SCH</t>
  </si>
  <si>
    <t>Reconciling Difference</t>
  </si>
  <si>
    <t>Index</t>
  </si>
  <si>
    <t>Teacher Education-Practical</t>
  </si>
  <si>
    <t>Low (Excluding zero values)</t>
  </si>
  <si>
    <t>Median (Excluding zero values)</t>
  </si>
  <si>
    <t>Average (Excluding zero values)</t>
  </si>
  <si>
    <t>Expenditure Per SCH</t>
  </si>
  <si>
    <t>Total Expenditure (in Millions)</t>
  </si>
  <si>
    <t>Avg Expenditure per FTSE</t>
  </si>
  <si>
    <t>Expenditure per Semester Credit Hour (All levels)</t>
  </si>
  <si>
    <t>Expenditures</t>
  </si>
  <si>
    <t xml:space="preserve">Each year, the Texas Higher Education Coordinating Board revises the Texas Public Universities Relative Expenditure Matrix used in its Instruction and Operations Formula Funding Recommendation to the Legislative Budget Board (LBB).  This survey form is designed to collect Instruction, Research, Academic Support, Institutional Support, and Student Services Expenditures for input into the Public University Expenditure Study using the Fund Group Detail (FDG) reconciled to the Statement of Revenues, Expenses and Changes in Net Assets (SRECNA) from the institution's Annual Financial Report (AFR) provided to the THECB in the Sources and Uses Survey. This survey form collects additional details relating to Teaching Assistants (TA) and Department Operating Expenses (DOE).  The Expenditure items are then inserted into the Expenditure Study Model to assign a state-wide relative weight to each discipline and level of instruction.  The product of these relative weights, each institution's semester credit hours, and a base rate determines the level of formula funding recommended for each institution. </t>
  </si>
  <si>
    <t>1. Enter TA Salaries to an academic discipline using departmental budget designations and the faculty member of record (where salaries cannot be directly charged to an academic discipline, allocate them using the non-weighted semester credit hours associated with the Expenditures).
2. Next, directly charge the salaries to the level of instruction (where unknown, allocate Expenditures using the applicable non-weighted semester credit hours associated with the Expenditures).
3. Enter Developmental Education expenses as Undergraduate Lower Level (UGL) Liberal Arts.</t>
  </si>
  <si>
    <t>No action required. The model allocates Academic Support Expenditures to the appropriate academic discipline and level of instruction using the institution's Faculty Salaries distribution reported on the CBM008 reports.</t>
  </si>
  <si>
    <t>No action required. The model allocates Institutional Support Expenditures to the appropriate levels of instruction using the institution's fall semester headcounts reported on the CBM001 report.  Expenditures are then distributed to academic disciplines using the fiscal year's non-weighted Semester Credit Hours reported in the CBM004 report.</t>
  </si>
  <si>
    <t>All Expenditures</t>
  </si>
  <si>
    <t>No action required. All Expenditures is the sum of Total Faculty Salaries, Departmental Operating Expense, Academic Support, Institutional Support , and Student Services Operating Expense.</t>
  </si>
  <si>
    <t>No action required. Expenditure Per SCH is All Expenditures divided by reported Semester Credit Hours.</t>
  </si>
  <si>
    <t>No action required. The Relative Weight is the Expenditure Per SCH divided by Undergraduate Lower Level Liberal Arts. For example, if the Expenditure per semester credit hour of Masters Teacher Education is 611 and the Undergraduate Lower Level Liberal Arts Expenditure per semester credit hour is 184, then the relative weight would be 611 divided by 184 or 3.32.</t>
  </si>
  <si>
    <t>Expenditure Per FTSE</t>
  </si>
  <si>
    <t>No action required. The Expenditure per Full Time Student Equivalent is calculated by dividing the total Expenditures by full time student equivalents. Semester Credit Hours are converted into equivalents using the following conversion factors:  UGL = 30, UGU = 30, MAS = 24, DOC = 18, SP = 24.</t>
  </si>
  <si>
    <t>TAS LA UGL</t>
  </si>
  <si>
    <t>TAS SCI UGL</t>
  </si>
  <si>
    <t>TAS FA UGL</t>
  </si>
  <si>
    <t>TAS TE UGL</t>
  </si>
  <si>
    <t>TAS AG UGL</t>
  </si>
  <si>
    <t>TAS ENG UGL</t>
  </si>
  <si>
    <t>TAS HE UGL</t>
  </si>
  <si>
    <t>TAS LAW UGL</t>
  </si>
  <si>
    <t>TAS SS UGL</t>
  </si>
  <si>
    <t>TAS LS UGL</t>
  </si>
  <si>
    <t>TAS VS UGL</t>
  </si>
  <si>
    <t>TAS VT UGL</t>
  </si>
  <si>
    <t>TAS PT UGL</t>
  </si>
  <si>
    <t>TAS HS UGL</t>
  </si>
  <si>
    <t>TAS PH UGL</t>
  </si>
  <si>
    <t>TAS BA UGL</t>
  </si>
  <si>
    <t>TAS OP UGL</t>
  </si>
  <si>
    <t>TAS TEP UGL</t>
  </si>
  <si>
    <t>TAS TEC UGL</t>
  </si>
  <si>
    <t>TAS NUR UGL</t>
  </si>
  <si>
    <t>TAS LA UGU</t>
  </si>
  <si>
    <t>TAS SCI UGU</t>
  </si>
  <si>
    <t>TAS FA UGU</t>
  </si>
  <si>
    <t>TAS TE UGU</t>
  </si>
  <si>
    <t>TAS AG UGU</t>
  </si>
  <si>
    <t>TAS ENG UGU</t>
  </si>
  <si>
    <t>TAS HE UGU</t>
  </si>
  <si>
    <t>TAS LAW UGU</t>
  </si>
  <si>
    <t>TAS SS UGU</t>
  </si>
  <si>
    <t>TAS LS UGU</t>
  </si>
  <si>
    <t>TAS VS UGU</t>
  </si>
  <si>
    <t>TAS VT UGU</t>
  </si>
  <si>
    <t>TAS PT UGU</t>
  </si>
  <si>
    <t>TAS HS UGU</t>
  </si>
  <si>
    <t>TAS PH UGU</t>
  </si>
  <si>
    <t>TAS BA UGU</t>
  </si>
  <si>
    <t>TAS OP UGU</t>
  </si>
  <si>
    <t>TAS TEP UGU</t>
  </si>
  <si>
    <t>TAS TEC UGU</t>
  </si>
  <si>
    <t>TAS NUR UGU</t>
  </si>
  <si>
    <t>TAS LA MAS</t>
  </si>
  <si>
    <t>TAS SCI MAS</t>
  </si>
  <si>
    <t>TAS FA MAS</t>
  </si>
  <si>
    <t>TAS TE MAS</t>
  </si>
  <si>
    <t>TAS AG MAS</t>
  </si>
  <si>
    <t>TAS ENG MAS</t>
  </si>
  <si>
    <t>TAS HE MAS</t>
  </si>
  <si>
    <t>TAS LAW MAS</t>
  </si>
  <si>
    <t>TAS SS MAS</t>
  </si>
  <si>
    <t>TAS LS MAS</t>
  </si>
  <si>
    <t>TAS VS MAS</t>
  </si>
  <si>
    <t>TAS VT MAS</t>
  </si>
  <si>
    <t>TAS PT MAS</t>
  </si>
  <si>
    <t>TAS HS MAS</t>
  </si>
  <si>
    <t>TAS PH MAS</t>
  </si>
  <si>
    <t>TAS BA MAS</t>
  </si>
  <si>
    <t>TAS OP MAS</t>
  </si>
  <si>
    <t>TAS TEP MAS</t>
  </si>
  <si>
    <t>TAS TEC MAS</t>
  </si>
  <si>
    <t>TAS NUR MAS</t>
  </si>
  <si>
    <t>TAS LA DOC</t>
  </si>
  <si>
    <t>TAS SCI DOC</t>
  </si>
  <si>
    <t>TAS FA DOC</t>
  </si>
  <si>
    <t>TAS TE DOC</t>
  </si>
  <si>
    <t>TAS AG DOC</t>
  </si>
  <si>
    <t>TAS ENG DOC</t>
  </si>
  <si>
    <t>TAS HE DOC</t>
  </si>
  <si>
    <t>TAS LAW DOC</t>
  </si>
  <si>
    <t>TAS SS DOC</t>
  </si>
  <si>
    <t>TAS LS DOC</t>
  </si>
  <si>
    <t>TAS VS DOC</t>
  </si>
  <si>
    <t>TAS VT DOC</t>
  </si>
  <si>
    <t>TAS PT DOC</t>
  </si>
  <si>
    <t>TAS HS DOC</t>
  </si>
  <si>
    <t>TAS PH DOC</t>
  </si>
  <si>
    <t>TAS BA DOC</t>
  </si>
  <si>
    <t>TAS OP DOC</t>
  </si>
  <si>
    <t>TAS TEP DOC</t>
  </si>
  <si>
    <t>TAS TEC DOC</t>
  </si>
  <si>
    <t>TAS NUR DOC</t>
  </si>
  <si>
    <t>TAS LA SP</t>
  </si>
  <si>
    <t>TAS SCI SP</t>
  </si>
  <si>
    <t>TAS FA SP</t>
  </si>
  <si>
    <t>TAS TE SP</t>
  </si>
  <si>
    <t>TAS AG SP</t>
  </si>
  <si>
    <t>TAS ENG SP</t>
  </si>
  <si>
    <t>TAS HE SP</t>
  </si>
  <si>
    <t>TAS LAW SP</t>
  </si>
  <si>
    <t>TAS SS SP</t>
  </si>
  <si>
    <t>TAS LS SP</t>
  </si>
  <si>
    <t>TAS VS SP</t>
  </si>
  <si>
    <t>TAS VT SP</t>
  </si>
  <si>
    <t>TAS PT SP</t>
  </si>
  <si>
    <t>TAS HS SP</t>
  </si>
  <si>
    <t>TAS PH SP</t>
  </si>
  <si>
    <t>TAS BA SP</t>
  </si>
  <si>
    <t>TAS OP SP</t>
  </si>
  <si>
    <t>TAS TEP SP</t>
  </si>
  <si>
    <t>TAS TEC SP</t>
  </si>
  <si>
    <t>TAS NUR SP</t>
  </si>
  <si>
    <t>DOE LA UGL</t>
  </si>
  <si>
    <t>DOE SCI UGL</t>
  </si>
  <si>
    <t>DOE FA UGL</t>
  </si>
  <si>
    <t>DOE TE UGL</t>
  </si>
  <si>
    <t>DOE AG UGL</t>
  </si>
  <si>
    <t>DOE ENG UGL</t>
  </si>
  <si>
    <t>DOE HE UGL</t>
  </si>
  <si>
    <t>DOE LAW UGL</t>
  </si>
  <si>
    <t>DOE SS UGL</t>
  </si>
  <si>
    <t>DOE LS UGL</t>
  </si>
  <si>
    <t>DOE VS UGL</t>
  </si>
  <si>
    <t>DOE VT UGL</t>
  </si>
  <si>
    <t>DOE PT UGL</t>
  </si>
  <si>
    <t>DOE HS UGL</t>
  </si>
  <si>
    <t>DOE PH UGL</t>
  </si>
  <si>
    <t>DOE BA UGL</t>
  </si>
  <si>
    <t>DOE OP UGL</t>
  </si>
  <si>
    <t>DOE TEP UGL</t>
  </si>
  <si>
    <t>DOE TEC UGL</t>
  </si>
  <si>
    <t>DOE NUR UGL</t>
  </si>
  <si>
    <t>DOE LA UGU</t>
  </si>
  <si>
    <t>DOE SCI UGU</t>
  </si>
  <si>
    <t>DOE FA UGU</t>
  </si>
  <si>
    <t>DOE TE UGU</t>
  </si>
  <si>
    <t>DOE AG UGU</t>
  </si>
  <si>
    <t>DOE ENG UGU</t>
  </si>
  <si>
    <t>DOE HE UGU</t>
  </si>
  <si>
    <t>DOE LAW UGU</t>
  </si>
  <si>
    <t>DOE SS UGU</t>
  </si>
  <si>
    <t>DOE LS UGU</t>
  </si>
  <si>
    <t>DOE VS UGU</t>
  </si>
  <si>
    <t>DOE VT UGU</t>
  </si>
  <si>
    <t>DOE PT UGU</t>
  </si>
  <si>
    <t>DOE HS UGU</t>
  </si>
  <si>
    <t>DOE PH UGU</t>
  </si>
  <si>
    <t>DOE BA UGU</t>
  </si>
  <si>
    <t>DOE OP UGU</t>
  </si>
  <si>
    <t>DOE TEP UGU</t>
  </si>
  <si>
    <t>DOE TEC UGU</t>
  </si>
  <si>
    <t>DOE NUR UGU</t>
  </si>
  <si>
    <t>DOE LA MAS</t>
  </si>
  <si>
    <t>DOE SCI MAS</t>
  </si>
  <si>
    <t>DOE FA MAS</t>
  </si>
  <si>
    <t>DOE TE MAS</t>
  </si>
  <si>
    <t>DOE AG MAS</t>
  </si>
  <si>
    <t>DOE ENG MAS</t>
  </si>
  <si>
    <t>DOE HE MAS</t>
  </si>
  <si>
    <t>DOE LAW MAS</t>
  </si>
  <si>
    <t>DOE SS MAS</t>
  </si>
  <si>
    <t>DOE LS MAS</t>
  </si>
  <si>
    <t>DOE VS MAS</t>
  </si>
  <si>
    <t>DOE VT MAS</t>
  </si>
  <si>
    <t>DOE PT MAS</t>
  </si>
  <si>
    <t>DOE HS MAS</t>
  </si>
  <si>
    <t>DOE PH MAS</t>
  </si>
  <si>
    <t>DOE BA MAS</t>
  </si>
  <si>
    <t>DOE OP MAS</t>
  </si>
  <si>
    <t>DOE TEP MAS</t>
  </si>
  <si>
    <t>DOE TEC MAS</t>
  </si>
  <si>
    <t>DOE NUR MAS</t>
  </si>
  <si>
    <t>DOE LA DOC</t>
  </si>
  <si>
    <t>DOE SCI DOC</t>
  </si>
  <si>
    <t>DOE FA DOC</t>
  </si>
  <si>
    <t>DOE TE DOC</t>
  </si>
  <si>
    <t>DOE AG DOC</t>
  </si>
  <si>
    <t>DOE ENG DOC</t>
  </si>
  <si>
    <t>DOE HE DOC</t>
  </si>
  <si>
    <t>DOE LAW DOC</t>
  </si>
  <si>
    <t>DOE SS DOC</t>
  </si>
  <si>
    <t>DOE LS DOC</t>
  </si>
  <si>
    <t>DOE VS DOC</t>
  </si>
  <si>
    <t>DOE VT DOC</t>
  </si>
  <si>
    <t>DOE PT DOC</t>
  </si>
  <si>
    <t>DOE HS DOC</t>
  </si>
  <si>
    <t>DOE PH DOC</t>
  </si>
  <si>
    <t>DOE BA DOC</t>
  </si>
  <si>
    <t>DOE OP DOC</t>
  </si>
  <si>
    <t>DOE TEP DOC</t>
  </si>
  <si>
    <t>DOE TEC DOC</t>
  </si>
  <si>
    <t>DOE NUR DOC</t>
  </si>
  <si>
    <t>DOE LA SP</t>
  </si>
  <si>
    <t>DOE SCI SP</t>
  </si>
  <si>
    <t>DOE FA SP</t>
  </si>
  <si>
    <t>DOE TE SP</t>
  </si>
  <si>
    <t>DOE AG SP</t>
  </si>
  <si>
    <t>DOE ENG SP</t>
  </si>
  <si>
    <t>DOE HE SP</t>
  </si>
  <si>
    <t>DOE LAW SP</t>
  </si>
  <si>
    <t>DOE SS SP</t>
  </si>
  <si>
    <t>DOE LS SP</t>
  </si>
  <si>
    <t>DOE VS SP</t>
  </si>
  <si>
    <t>DOE VT SP</t>
  </si>
  <si>
    <t>DOE PT SP</t>
  </si>
  <si>
    <t>DOE HS SP</t>
  </si>
  <si>
    <t>DOE PH SP</t>
  </si>
  <si>
    <t>DOE BA SP</t>
  </si>
  <si>
    <t>DOE OP SP</t>
  </si>
  <si>
    <t>DOE TEP SP</t>
  </si>
  <si>
    <t>DOE TEC SP</t>
  </si>
  <si>
    <t>DOE NUR SP</t>
  </si>
  <si>
    <t>DOE LA ALL</t>
  </si>
  <si>
    <t>DOE SCI ALL</t>
  </si>
  <si>
    <t>DOE FA ALL</t>
  </si>
  <si>
    <t>DOE AG ALL</t>
  </si>
  <si>
    <t>DOE TE ALL</t>
  </si>
  <si>
    <t>DOE ENG ALL</t>
  </si>
  <si>
    <t>DOE HE ALL</t>
  </si>
  <si>
    <t>DOE LAW ALL</t>
  </si>
  <si>
    <t>DOE SS ALL</t>
  </si>
  <si>
    <t>DOE LS ALL</t>
  </si>
  <si>
    <t>DOE VS ALL</t>
  </si>
  <si>
    <t>DOE VT ALL</t>
  </si>
  <si>
    <t>DOE PT ALL</t>
  </si>
  <si>
    <t>DOE HS ALL</t>
  </si>
  <si>
    <t>DOE PH ALL</t>
  </si>
  <si>
    <t>DOE BA ALL</t>
  </si>
  <si>
    <t>DOE OP ALL</t>
  </si>
  <si>
    <t>DOE TEP ALL</t>
  </si>
  <si>
    <t>DOE TEC ALL</t>
  </si>
  <si>
    <t>DOE NUR ALL</t>
  </si>
  <si>
    <t>DOE PERCENT</t>
  </si>
  <si>
    <t>InstitutionName</t>
  </si>
  <si>
    <t>FiscalYear</t>
  </si>
  <si>
    <t>AcademicSupport</t>
  </si>
  <si>
    <t>StudentServices</t>
  </si>
  <si>
    <t>InstitutionalSupport</t>
  </si>
  <si>
    <t>SUName</t>
  </si>
  <si>
    <t>SUPhone</t>
  </si>
  <si>
    <t>SUEmail</t>
  </si>
  <si>
    <t>HeadcountUGL</t>
  </si>
  <si>
    <t>HeadcountUGU</t>
  </si>
  <si>
    <t>HeadcountMAS</t>
  </si>
  <si>
    <t>HeadcountDOC</t>
  </si>
  <si>
    <t>HeadcountSP</t>
  </si>
  <si>
    <t>CBMName</t>
  </si>
  <si>
    <t>CBMPhone</t>
  </si>
  <si>
    <t>CBMEmail</t>
  </si>
  <si>
    <t>SCH_LA_UGL</t>
  </si>
  <si>
    <t>SCH_SCI_UGL</t>
  </si>
  <si>
    <t>SCH_FA_UGL</t>
  </si>
  <si>
    <t>SCH_TE_UGL</t>
  </si>
  <si>
    <t>SCH_AG_UGL</t>
  </si>
  <si>
    <t>SCH_ENG_UGL</t>
  </si>
  <si>
    <t>SCH_HE_UGL</t>
  </si>
  <si>
    <t>SCH_LAW_UGL</t>
  </si>
  <si>
    <t>SCH_SS_UGL</t>
  </si>
  <si>
    <t>SCH_LS_UGL</t>
  </si>
  <si>
    <t>SCH_VS_UGL</t>
  </si>
  <si>
    <t>SCH_VT_UGL</t>
  </si>
  <si>
    <t>SCH_PT_UGL</t>
  </si>
  <si>
    <t>SCH_HS_UGL</t>
  </si>
  <si>
    <t>SCH_PH_UGL</t>
  </si>
  <si>
    <t>SCH_BA_UGL</t>
  </si>
  <si>
    <t>SCH_OP_UGL</t>
  </si>
  <si>
    <t>SCH_TEP_UGL</t>
  </si>
  <si>
    <t>SCH_TEC_UGL</t>
  </si>
  <si>
    <t>SCH_NUR_UGL</t>
  </si>
  <si>
    <t>SCH_LA_UGU</t>
  </si>
  <si>
    <t>SCH_SCI_UGU</t>
  </si>
  <si>
    <t>SCH_FA_UGU</t>
  </si>
  <si>
    <t>SCH_TE_UGU</t>
  </si>
  <si>
    <t>SCH_AG_UGU</t>
  </si>
  <si>
    <t>SCH_ENG_UGU</t>
  </si>
  <si>
    <t>SCH_HE_UGU</t>
  </si>
  <si>
    <t>SCH_LAW_UGU</t>
  </si>
  <si>
    <t>SCH_SS_UGU</t>
  </si>
  <si>
    <t>SCH_LS_UGU</t>
  </si>
  <si>
    <t>SCH_VS_UGU</t>
  </si>
  <si>
    <t>SCH_VT_UGU</t>
  </si>
  <si>
    <t>SCH_PT_UGU</t>
  </si>
  <si>
    <t>SCH_HS_UGU</t>
  </si>
  <si>
    <t>SCH_PH_UGU</t>
  </si>
  <si>
    <t>SCH_BA_UGU</t>
  </si>
  <si>
    <t>SCH_OP_UGU</t>
  </si>
  <si>
    <t>SCH_TEP_UGU</t>
  </si>
  <si>
    <t>SCH_TEC_UGU</t>
  </si>
  <si>
    <t>SCH_NUR_UGU</t>
  </si>
  <si>
    <t>SCH_LA_MAS</t>
  </si>
  <si>
    <t>SCH_SCI_MAS</t>
  </si>
  <si>
    <t>SCH_FA_MAS</t>
  </si>
  <si>
    <t>SCH_TE_MAS</t>
  </si>
  <si>
    <t>SCH_AG_MAS</t>
  </si>
  <si>
    <t>SCH_ENG_MAS</t>
  </si>
  <si>
    <t>SCH_HE_MAS</t>
  </si>
  <si>
    <t>SCH_LAW_MAS</t>
  </si>
  <si>
    <t>SCH_SS_MAS</t>
  </si>
  <si>
    <t>SCH_LS_MAS</t>
  </si>
  <si>
    <t>SCH_VS_MAS</t>
  </si>
  <si>
    <t>SCH_VT_MAS</t>
  </si>
  <si>
    <t>SCH_PT_MAS</t>
  </si>
  <si>
    <t>SCH_HS_MAS</t>
  </si>
  <si>
    <t>SCH_PH_MAS</t>
  </si>
  <si>
    <t>SCH_BA_MAS</t>
  </si>
  <si>
    <t>SCH_OP_MAS</t>
  </si>
  <si>
    <t>SCH_TEP_MAS</t>
  </si>
  <si>
    <t>SCH_TEC_MAS</t>
  </si>
  <si>
    <t>SCH_NUR_MAS</t>
  </si>
  <si>
    <t>SCH_LA_DOC</t>
  </si>
  <si>
    <t>SCH_SCI_DOC</t>
  </si>
  <si>
    <t>SCH_FA_DOC</t>
  </si>
  <si>
    <t>SCH_TE_DOC</t>
  </si>
  <si>
    <t>SCH_AG_DOC</t>
  </si>
  <si>
    <t>SCH_ENG_DOC</t>
  </si>
  <si>
    <t>SCH_HE_DOC</t>
  </si>
  <si>
    <t>SCH_LAW_DOC</t>
  </si>
  <si>
    <t>SCH_SS_DOC</t>
  </si>
  <si>
    <t>SCH_LS_DOC</t>
  </si>
  <si>
    <t>SCH_VS_DOC</t>
  </si>
  <si>
    <t>SCH_VT_DOC</t>
  </si>
  <si>
    <t>SCH_PT_DOC</t>
  </si>
  <si>
    <t>SCH_HS_DOC</t>
  </si>
  <si>
    <t>SCH_PH_DOC</t>
  </si>
  <si>
    <t>SCH_BA_DOC</t>
  </si>
  <si>
    <t>SCH_OP_DOC</t>
  </si>
  <si>
    <t>SCH_TEP_DOC</t>
  </si>
  <si>
    <t>SCH_TEC_DOC</t>
  </si>
  <si>
    <t>SCH_NUR_DOC</t>
  </si>
  <si>
    <t>SCH_LA_SP</t>
  </si>
  <si>
    <t>SCH_SCI_SP</t>
  </si>
  <si>
    <t>SCH_FA_SP</t>
  </si>
  <si>
    <t>SCH_TE_SP</t>
  </si>
  <si>
    <t>SCH_AG_SP</t>
  </si>
  <si>
    <t>SCH_ENG_SP</t>
  </si>
  <si>
    <t>SCH_HE_SP</t>
  </si>
  <si>
    <t>SCH_LAW_SP</t>
  </si>
  <si>
    <t>SCH_SS_SP</t>
  </si>
  <si>
    <t>SCH_LS_SP</t>
  </si>
  <si>
    <t>SCH_VS_SP</t>
  </si>
  <si>
    <t>SCH_VT_SP</t>
  </si>
  <si>
    <t>SCH_PT_SP</t>
  </si>
  <si>
    <t>SCH_HS_SP</t>
  </si>
  <si>
    <t>SCH_PH_SP</t>
  </si>
  <si>
    <t>SCH_BA_SP</t>
  </si>
  <si>
    <t>SCH_OP_SP</t>
  </si>
  <si>
    <t>SCH_TEP_SP</t>
  </si>
  <si>
    <t>SCH_TEC_SP</t>
  </si>
  <si>
    <t>SCH_NUR_SP</t>
  </si>
  <si>
    <t>SAL_LA_UGL</t>
  </si>
  <si>
    <t>SAL_SCI_UGL</t>
  </si>
  <si>
    <t>SAL_FA_UGL</t>
  </si>
  <si>
    <t>SAL_TE_UGL</t>
  </si>
  <si>
    <t>SAL_AG_UGL</t>
  </si>
  <si>
    <t>SAL_ENG_UGL</t>
  </si>
  <si>
    <t>SAL_HE_UGL</t>
  </si>
  <si>
    <t>SAL_LAW_UGL</t>
  </si>
  <si>
    <t>SAL_SS_UGL</t>
  </si>
  <si>
    <t>SAL_LS_UGL</t>
  </si>
  <si>
    <t>SAL_VS_UGL</t>
  </si>
  <si>
    <t>SAL_VT_UGL</t>
  </si>
  <si>
    <t>SAL_PT_UGL</t>
  </si>
  <si>
    <t>SAL_HS_UGL</t>
  </si>
  <si>
    <t>SAL_PH_UGL</t>
  </si>
  <si>
    <t>SAL_BA_UGL</t>
  </si>
  <si>
    <t>SAL_OP_UGL</t>
  </si>
  <si>
    <t>SAL_TEP_UGL</t>
  </si>
  <si>
    <t>SAL_TEC_UGL</t>
  </si>
  <si>
    <t>SAL_NUR_UGL</t>
  </si>
  <si>
    <t>SAL_LA_UGU</t>
  </si>
  <si>
    <t>SAL_SCI_UGU</t>
  </si>
  <si>
    <t>SAL_FA_UGU</t>
  </si>
  <si>
    <t>SAL_TE_UGU</t>
  </si>
  <si>
    <t>SAL_AG_UGU</t>
  </si>
  <si>
    <t>SAL_ENG_UGU</t>
  </si>
  <si>
    <t>SAL_HE_UGU</t>
  </si>
  <si>
    <t>SAL_LAW_UGU</t>
  </si>
  <si>
    <t>SAL_SS_UGU</t>
  </si>
  <si>
    <t>SAL_LS_UGU</t>
  </si>
  <si>
    <t>SAL_VS_UGU</t>
  </si>
  <si>
    <t>SAL_VT_UGU</t>
  </si>
  <si>
    <t>SAL_PT_UGU</t>
  </si>
  <si>
    <t>SAL_HS_UGU</t>
  </si>
  <si>
    <t>SAL_PH_UGU</t>
  </si>
  <si>
    <t>SAL_BA_UGU</t>
  </si>
  <si>
    <t>SAL_OP_UGU</t>
  </si>
  <si>
    <t>SAL_TEP_UGU</t>
  </si>
  <si>
    <t>SAL_TEC_UGU</t>
  </si>
  <si>
    <t>SAL_NUR_UGU</t>
  </si>
  <si>
    <t>SAL_LA_MAS</t>
  </si>
  <si>
    <t>SAL_SCI_MAS</t>
  </si>
  <si>
    <t>SAL_FA_MAS</t>
  </si>
  <si>
    <t>SAL_TE_MAS</t>
  </si>
  <si>
    <t>SAL_AG_MAS</t>
  </si>
  <si>
    <t>SAL_ENG_MAS</t>
  </si>
  <si>
    <t>SAL_HE_MAS</t>
  </si>
  <si>
    <t>SAL_LAW_MAS</t>
  </si>
  <si>
    <t>SAL_SS_MAS</t>
  </si>
  <si>
    <t>SAL_LS_MAS</t>
  </si>
  <si>
    <t>SAL_VS_MAS</t>
  </si>
  <si>
    <t>SAL_VT_MAS</t>
  </si>
  <si>
    <t>SAL_PT_MAS</t>
  </si>
  <si>
    <t>SAL_HS_MAS</t>
  </si>
  <si>
    <t>SAL_PH_MAS</t>
  </si>
  <si>
    <t>SAL_BA_MAS</t>
  </si>
  <si>
    <t>SAL_OP_MAS</t>
  </si>
  <si>
    <t>SAL_TEP_MAS</t>
  </si>
  <si>
    <t>SAL_TEC_MAS</t>
  </si>
  <si>
    <t>SAL_NUR_MAS</t>
  </si>
  <si>
    <t>SAL_LA_DOC</t>
  </si>
  <si>
    <t>SAL_SCI_DOC</t>
  </si>
  <si>
    <t>SAL_FA_DOC</t>
  </si>
  <si>
    <t>SAL_TE_DOC</t>
  </si>
  <si>
    <t>SAL_AG_DOC</t>
  </si>
  <si>
    <t>SAL_ENG_DOC</t>
  </si>
  <si>
    <t>SAL_HE_DOC</t>
  </si>
  <si>
    <t>SAL_LAW_DOC</t>
  </si>
  <si>
    <t>SAL_SS_DOC</t>
  </si>
  <si>
    <t>SAL_LS_DOC</t>
  </si>
  <si>
    <t>SAL_VS_DOC</t>
  </si>
  <si>
    <t>SAL_VT_DOC</t>
  </si>
  <si>
    <t>SAL_PT_DOC</t>
  </si>
  <si>
    <t>SAL_HS_DOC</t>
  </si>
  <si>
    <t>SAL_PH_DOC</t>
  </si>
  <si>
    <t>SAL_BA_DOC</t>
  </si>
  <si>
    <t>SAL_OP_DOC</t>
  </si>
  <si>
    <t>SAL_TEP_DOC</t>
  </si>
  <si>
    <t>SAL_TEC_DOC</t>
  </si>
  <si>
    <t>SAL_NUR_DOC</t>
  </si>
  <si>
    <t>SAL_LA_SP</t>
  </si>
  <si>
    <t>SAL_SCI_SP</t>
  </si>
  <si>
    <t>SAL_FA_SP</t>
  </si>
  <si>
    <t>SAL_TE_SP</t>
  </si>
  <si>
    <t>SAL_AG_SP</t>
  </si>
  <si>
    <t>SAL_ENG_SP</t>
  </si>
  <si>
    <t>SAL_HE_SP</t>
  </si>
  <si>
    <t>SAL_LAW_SP</t>
  </si>
  <si>
    <t>SAL_SS_SP</t>
  </si>
  <si>
    <t>SAL_LS_SP</t>
  </si>
  <si>
    <t>SAL_VS_SP</t>
  </si>
  <si>
    <t>SAL_VT_SP</t>
  </si>
  <si>
    <t>SAL_PT_SP</t>
  </si>
  <si>
    <t>SAL_HS_SP</t>
  </si>
  <si>
    <t>SAL_PH_SP</t>
  </si>
  <si>
    <t>SAL_BA_SP</t>
  </si>
  <si>
    <t>SAL_OP_SP</t>
  </si>
  <si>
    <t>SAL_TEP_SP</t>
  </si>
  <si>
    <t>SAL_TEC_SP</t>
  </si>
  <si>
    <t>SAL_NUR_SP</t>
  </si>
  <si>
    <t>UNTD</t>
  </si>
  <si>
    <t>TAMUSA</t>
  </si>
  <si>
    <t>TAMUCT</t>
  </si>
  <si>
    <t>Texas A&amp;M University - Central Texas</t>
  </si>
  <si>
    <t>University of North Texas at Dallas</t>
  </si>
  <si>
    <t>Fall Headcount</t>
  </si>
  <si>
    <t>VS</t>
  </si>
  <si>
    <t>Cost per Semester Credit Hour</t>
  </si>
  <si>
    <t>Angelo</t>
  </si>
  <si>
    <t>Lamar</t>
  </si>
  <si>
    <t>Midwestern</t>
  </si>
  <si>
    <t>Prairie View</t>
  </si>
  <si>
    <t>Sam Houston</t>
  </si>
  <si>
    <t>Sul Ross</t>
  </si>
  <si>
    <t>Tarleton</t>
  </si>
  <si>
    <t>TAMU-Galveston</t>
  </si>
  <si>
    <t>TAMU-CC</t>
  </si>
  <si>
    <t>TAMU-Kingsville</t>
  </si>
  <si>
    <t>TAMU-San Antonio</t>
  </si>
  <si>
    <t>TAMU-Texarkana</t>
  </si>
  <si>
    <t>TAMU-Central Texas</t>
  </si>
  <si>
    <t>TxStU-SM</t>
  </si>
  <si>
    <t>UT-Arlington</t>
  </si>
  <si>
    <t>UT-Austin</t>
  </si>
  <si>
    <t>UT-Dallas</t>
  </si>
  <si>
    <t>UT-El Paso</t>
  </si>
  <si>
    <t>UT-Permian Basin</t>
  </si>
  <si>
    <t>UT-San Antonio</t>
  </si>
  <si>
    <t>UT-Tyler</t>
  </si>
  <si>
    <t>UH-Clear Lake</t>
  </si>
  <si>
    <t>UH-Downtown</t>
  </si>
  <si>
    <t>UH-Victoria</t>
  </si>
  <si>
    <t>UNT-Dallas</t>
  </si>
  <si>
    <t>TAMI</t>
  </si>
  <si>
    <t>Sul Ross-Rio Grande</t>
  </si>
  <si>
    <t>Relative Weight History</t>
  </si>
  <si>
    <t>Relative Weights</t>
  </si>
  <si>
    <t>Undergraduate Lower Level</t>
  </si>
  <si>
    <t>Undergraduate Upper Level</t>
  </si>
  <si>
    <t>Masters</t>
  </si>
  <si>
    <t>Doctoral</t>
  </si>
  <si>
    <t>Special Professional</t>
  </si>
  <si>
    <t>Average</t>
  </si>
  <si>
    <t>Standard Deviation</t>
  </si>
  <si>
    <t>Year over Year Percent Change</t>
  </si>
  <si>
    <t>Zero Line</t>
  </si>
  <si>
    <t>VetMed calculated with estimated SCH (Headcount X 24).</t>
  </si>
  <si>
    <t>Veterinary Sciences</t>
  </si>
  <si>
    <t>TxStU</t>
  </si>
  <si>
    <t>042295</t>
  </si>
  <si>
    <t>512-471-2808</t>
  </si>
  <si>
    <t>Cindy Milligan</t>
  </si>
  <si>
    <t>(972) 883-2632</t>
  </si>
  <si>
    <t>cxm133830@utdallas.edu</t>
  </si>
  <si>
    <t>210-458-6914</t>
  </si>
  <si>
    <t>903-566-7222</t>
  </si>
  <si>
    <t>979-458-6090</t>
  </si>
  <si>
    <t>713-743-8754</t>
  </si>
  <si>
    <t>713-221-8098</t>
  </si>
  <si>
    <t>June Nelson</t>
  </si>
  <si>
    <t>(361) 570-4873</t>
  </si>
  <si>
    <t>nelsonj@uhv.edu</t>
  </si>
  <si>
    <t>Chris Stovall</t>
  </si>
  <si>
    <t>(940) 397-4273</t>
  </si>
  <si>
    <t>325-942-2014</t>
  </si>
  <si>
    <t>940-898-3522</t>
  </si>
  <si>
    <t>(915) 747-5117</t>
  </si>
  <si>
    <t>Paredes, Marcelo</t>
  </si>
  <si>
    <t>Haneda, Miki</t>
  </si>
  <si>
    <t>(432) 552-2116</t>
  </si>
  <si>
    <t>haneda_m@utpb.edu</t>
  </si>
  <si>
    <t>Wilkerson, Steve</t>
  </si>
  <si>
    <t>(210) 458-4939</t>
  </si>
  <si>
    <t>Steve.Wilkerson@utsa.edu</t>
  </si>
  <si>
    <t>Lang, Donna</t>
  </si>
  <si>
    <t>(409) 740-4419</t>
  </si>
  <si>
    <t>langd@tamug.edu</t>
  </si>
  <si>
    <t>Williamson, Dean</t>
  </si>
  <si>
    <t>(936) 261-2187</t>
  </si>
  <si>
    <t>CDwilliamson@pvamu.edu</t>
  </si>
  <si>
    <t>(254) 968-9598</t>
  </si>
  <si>
    <t>Weir, George W.</t>
  </si>
  <si>
    <t>(361) 593-2315</t>
  </si>
  <si>
    <t>kagww00@tamuk.edu</t>
  </si>
  <si>
    <t>(806) 651-3451</t>
  </si>
  <si>
    <t>Bussell, Paige</t>
  </si>
  <si>
    <t>(903) 468-3209</t>
  </si>
  <si>
    <t>(903) 223-3047</t>
  </si>
  <si>
    <t>jana.boatright@tamut.edu</t>
  </si>
  <si>
    <t>Moreno, Susan E.</t>
  </si>
  <si>
    <t>(713) 743-0640</t>
  </si>
  <si>
    <t>Qumsieh, Miriam</t>
  </si>
  <si>
    <t>(281) 283-3005</t>
  </si>
  <si>
    <t>Qumsieh@uhcl.edu</t>
  </si>
  <si>
    <t>Tucker, Carol M.</t>
  </si>
  <si>
    <t>(713) 221-8269</t>
  </si>
  <si>
    <t>TuckerCa@uhd.edu</t>
  </si>
  <si>
    <t>(361) 570-4121</t>
  </si>
  <si>
    <t>Hall, Karyn</t>
  </si>
  <si>
    <t>(936) 468-3806</t>
  </si>
  <si>
    <t>khall@sfasu.edu</t>
  </si>
  <si>
    <t>(806) 742-2166</t>
  </si>
  <si>
    <t>(940) 898-3298</t>
  </si>
  <si>
    <t>(409) 880-2100</t>
  </si>
  <si>
    <t>House, Shanna</t>
  </si>
  <si>
    <t>(936) 294-1061</t>
  </si>
  <si>
    <t>shouse@shsu.edu</t>
  </si>
  <si>
    <t>Pipes, Pamela</t>
  </si>
  <si>
    <t>(432) 837-8049</t>
  </si>
  <si>
    <t>ppipes@sulross.edu</t>
  </si>
  <si>
    <t>Wright, Claudia</t>
  </si>
  <si>
    <t>(830) 773-8974 x 17</t>
  </si>
  <si>
    <t>crwright@sulross.edu</t>
  </si>
  <si>
    <t>042421</t>
  </si>
  <si>
    <t>The University of Texas - Rio Grande Valley</t>
  </si>
  <si>
    <t>042485</t>
  </si>
  <si>
    <t>UT-Rio Grande Valley</t>
  </si>
  <si>
    <t>UTRGV</t>
  </si>
  <si>
    <t>RGV</t>
  </si>
  <si>
    <t>Sheri Hardison</t>
  </si>
  <si>
    <t>281.283.2131</t>
  </si>
  <si>
    <t>940-369-5095</t>
  </si>
  <si>
    <t>806-834-1428</t>
  </si>
  <si>
    <t>Cynthia Brown</t>
  </si>
  <si>
    <t>409-880-7925</t>
  </si>
  <si>
    <t>cynthia.brown@lamar.edu</t>
  </si>
  <si>
    <t>42295</t>
  </si>
  <si>
    <t>Texas A&amp;M University - San Antonio</t>
  </si>
  <si>
    <t>936-294-1074</t>
  </si>
  <si>
    <t>Joanne Richardson</t>
  </si>
  <si>
    <t>(915) 747-7892</t>
  </si>
  <si>
    <t>jrichardson@utep.edu</t>
  </si>
  <si>
    <t>956-665-7906</t>
  </si>
  <si>
    <t>(956) 665-2383</t>
  </si>
  <si>
    <t>marcelo.paredes@utrgv.edu</t>
  </si>
  <si>
    <t>Information on Tabs Within This Workbook</t>
  </si>
  <si>
    <t>FTSE Summary</t>
  </si>
  <si>
    <t>Institution Tabs</t>
  </si>
  <si>
    <t>Discipline Summary</t>
  </si>
  <si>
    <t xml:space="preserve">Green tabs are summary tabs and contain multi-year and historical data. </t>
  </si>
  <si>
    <t>These tables hold all the pertinent data, both from THECB sources (headcount, SCH, and faculty salaries) as well as institutional inputs (teaching assistant salaries and departmental operating expenses).</t>
  </si>
  <si>
    <t>This table indicates the expenditures per SCH by institution and discipline for the year of collection.</t>
  </si>
  <si>
    <t xml:space="preserve">This is the summary page of the 3-year average expenditures and semester credit hours. The Relative Weights table at the top of the page feed to the Formula Funding Model. </t>
  </si>
  <si>
    <t xml:space="preserve"> This tab displays the Average Total Expenditures per Full-Time Student Equivalent (FTSE) for the year of collection. </t>
  </si>
  <si>
    <t>These tabs serve as the means by which the THECB both sends out and collects data from the individual institutions (with the green highlighted cells indicating pre-populated data and the blue cells indicating institutionally-input data). The relative weights provided toward the bottom of the individual tabs are not the published relative weights seen in the General Appropriations Act and are not used in the formula, but indicate the relative weights for the institution. They provide an interesting reference and nothing more.</t>
  </si>
  <si>
    <t>This tab combines all the institutional numbers for the year of collection (note: the relative weights will not match the weights in the Relative Weights tab as this tab contains only data for the current year of collection).</t>
  </si>
  <si>
    <t xml:space="preserve">These tables show the changes in the relative weights over time by each discipline and level, as well as year-over-year comparisons. </t>
  </si>
  <si>
    <t/>
  </si>
  <si>
    <t>Total Calculated FTSE</t>
  </si>
  <si>
    <t>FTSE</t>
  </si>
  <si>
    <t>Jane Mims</t>
  </si>
  <si>
    <t>(210) 784-1205</t>
  </si>
  <si>
    <t>Jane.Mims@tamusa.edu</t>
  </si>
  <si>
    <t>Cindy Strawn</t>
  </si>
  <si>
    <t>cstrawn@uttyler.edu</t>
  </si>
  <si>
    <t>shari.hardison@utsa.edu</t>
  </si>
  <si>
    <t>Amanda Withers</t>
  </si>
  <si>
    <t>withers@shsu.edu</t>
  </si>
  <si>
    <t>Leyda Carter</t>
  </si>
  <si>
    <t>Leydi Carter</t>
  </si>
  <si>
    <t>leydi.carter@untsystem.edu</t>
  </si>
  <si>
    <t>972-338-1405</t>
  </si>
  <si>
    <t>Mulligan-Nguyen, Erin</t>
  </si>
  <si>
    <t>(361) 825-5989</t>
  </si>
  <si>
    <t>Erin.Mulligan-Nguyen@tamucc.edu</t>
  </si>
  <si>
    <t>Danielle McDonald</t>
  </si>
  <si>
    <t>903-566-7405</t>
  </si>
  <si>
    <t>daniellemcdonald@uttyler.edu</t>
  </si>
  <si>
    <t>Fund Code</t>
  </si>
  <si>
    <t>Orange tabs are related specifically to the most recent year of collection.</t>
  </si>
  <si>
    <t>Lilia St. Clair</t>
  </si>
  <si>
    <t>lilia.stclair@utrgv.edu</t>
  </si>
  <si>
    <t>joanna.demurat@uta.edu</t>
  </si>
  <si>
    <t>Joanna Demurat</t>
  </si>
  <si>
    <t>(817) 272-6753</t>
  </si>
  <si>
    <t>A. Cris Hamilton</t>
  </si>
  <si>
    <t>512-475-9254</t>
  </si>
  <si>
    <t>Milam Hefner</t>
  </si>
  <si>
    <t>mhefner@tarleton.edu</t>
  </si>
  <si>
    <t>Paige.Bussell@tamuc.edu</t>
  </si>
  <si>
    <t>Hampton, Jarvis</t>
  </si>
  <si>
    <t>jhampton@wtamu.edu</t>
  </si>
  <si>
    <t>semoreno@Central.uh.edu</t>
  </si>
  <si>
    <t>(972) 780-3038</t>
  </si>
  <si>
    <t>lori.eppler@ttu.edu</t>
  </si>
  <si>
    <t>Eppler, Lori</t>
  </si>
  <si>
    <t>(325) 942-2043</t>
  </si>
  <si>
    <t>Rosalinda.Castro@angelo.edu</t>
  </si>
  <si>
    <t>Du, Brody</t>
  </si>
  <si>
    <t>brody.du@untdallas.edu</t>
  </si>
  <si>
    <t>Departmental Operating Expense includes all Instruction and Research expenses less Faculty and Teaching Assistant Salaries. ([Instruction Expenses] + [Research Expenses] - [CBM008] - [TA Salaries])
1. Assign Instructional and Research Expenditures (including all non-research related capitalized equipment) to an academic discipline and level of instruction using the institution's departmental budget designations.
2. Enter Expenditures that cannot be directly charged to a level of instruction into the "All Other DOE Expenses" column. The Expenditure Study Model allocates these expenses by default according to Faculty Salary.  Your institution can opt to have a portion or all these expenses allocated by semester credit hours distribution by updating the cells below.
3. Enter Developmental Education Expenses as Liberal Arts.</t>
  </si>
  <si>
    <t>The information below is derived from the Sources and Uses Fund Group Detail.</t>
  </si>
  <si>
    <t>All Other DOE Expense Methodology: Expenses will default to be allocated to a level of instruction by Faculty Salaries (as recommended by the GAI Formula Advisory Committee for consistency). You can opt to have a portion or all of these expenses allocated by semester credit hours by changing the percent allocation in cell H140. The Semester Credit Hour Percentage is a calculated field based on the balance of the percentage listed in H140.</t>
  </si>
  <si>
    <t>Proff, Kate</t>
  </si>
  <si>
    <t>(512) 245-2386</t>
  </si>
  <si>
    <t>kproff@txstate.edu</t>
  </si>
  <si>
    <t>Shari Schwartz</t>
  </si>
  <si>
    <t>(940) 565-4616</t>
  </si>
  <si>
    <t>shari.schwartz@unt.edu</t>
  </si>
  <si>
    <t>Victor Aimuyo</t>
  </si>
  <si>
    <t>victor.aimuyo@untsystem.edu</t>
  </si>
  <si>
    <t xml:space="preserve"> </t>
  </si>
  <si>
    <t>Boatright, Jana</t>
  </si>
  <si>
    <t>tsaia@uhd.edu</t>
  </si>
  <si>
    <t>Wilkinson, Robert B</t>
  </si>
  <si>
    <t>robert.wilkinson@tamiu.edu</t>
  </si>
  <si>
    <t>(956) 326-2276</t>
  </si>
  <si>
    <t xml:space="preserve">Cris.Hamilton@austin.utexas.edu </t>
  </si>
  <si>
    <t>Goff, Margot H</t>
  </si>
  <si>
    <t>979-845-7293</t>
  </si>
  <si>
    <t>margot_goff@tamu.edu</t>
  </si>
  <si>
    <t>Jackson, Worrick</t>
  </si>
  <si>
    <t>jacksonwl@lamar.edu</t>
  </si>
  <si>
    <t>432-837-8078</t>
  </si>
  <si>
    <t>bonnie.albright@sulross.edu</t>
  </si>
  <si>
    <t>Bonnie Albright</t>
  </si>
  <si>
    <t>(713) 313-1066</t>
  </si>
  <si>
    <t>raijanel.crockem@tsu.edu</t>
  </si>
  <si>
    <t>936-468-4541</t>
  </si>
  <si>
    <t>kruwelljf@sfasu.edu</t>
  </si>
  <si>
    <t>Judith Kruwell</t>
  </si>
  <si>
    <t>(254) 501-5922</t>
  </si>
  <si>
    <t>j.carroll@tamuct.edu</t>
  </si>
  <si>
    <t>Carroll, John</t>
  </si>
  <si>
    <t>`</t>
  </si>
  <si>
    <t>dcarrejo2@utep.edu</t>
  </si>
  <si>
    <t>Carrejo, Denise</t>
  </si>
  <si>
    <t>brandon.hennington@ttu.edu</t>
  </si>
  <si>
    <t>Brandon Hennington</t>
  </si>
  <si>
    <t xml:space="preserve">Previous year's studies can be found on the THECB website at: </t>
  </si>
  <si>
    <t>https://www.highered.texas.gov/our-work/supporting-our-institutions/institutional-funding-resources/expenditure-study/</t>
  </si>
  <si>
    <r>
      <rPr>
        <b/>
        <sz val="11"/>
        <rFont val="Overpass"/>
      </rPr>
      <t>RW History</t>
    </r>
    <r>
      <rPr>
        <sz val="11"/>
        <rFont val="Overpass"/>
      </rPr>
      <t xml:space="preserve"> </t>
    </r>
  </si>
  <si>
    <r>
      <rPr>
        <b/>
        <sz val="11"/>
        <rFont val="Overpass"/>
      </rPr>
      <t>Discipline Analysis</t>
    </r>
    <r>
      <rPr>
        <sz val="11"/>
        <rFont val="Overpass"/>
      </rPr>
      <t xml:space="preserve"> </t>
    </r>
  </si>
  <si>
    <r>
      <t xml:space="preserve">This tab displays the summary of the data by level and by institution for various disciplines. </t>
    </r>
    <r>
      <rPr>
        <b/>
        <sz val="11"/>
        <rFont val="Overpass"/>
      </rPr>
      <t>A dropdown box is available at the top to change the data view based on a single discipline or by the total.</t>
    </r>
  </si>
  <si>
    <r>
      <rPr>
        <b/>
        <sz val="11"/>
        <rFont val="Overpass"/>
      </rPr>
      <t xml:space="preserve">Total </t>
    </r>
    <r>
      <rPr>
        <sz val="11"/>
        <rFont val="Overpass"/>
      </rPr>
      <t>-</t>
    </r>
  </si>
  <si>
    <r>
      <rPr>
        <b/>
        <sz val="11"/>
        <rFont val="Overpass"/>
      </rPr>
      <t xml:space="preserve">Data </t>
    </r>
    <r>
      <rPr>
        <sz val="11"/>
        <rFont val="Overpass"/>
      </rPr>
      <t>-</t>
    </r>
  </si>
  <si>
    <r>
      <t xml:space="preserve">                     </t>
    </r>
    <r>
      <rPr>
        <b/>
        <sz val="11"/>
        <rFont val="Overpass"/>
      </rPr>
      <t>Use this drop down to filter by discipline.</t>
    </r>
  </si>
  <si>
    <t>CBM0C1 Point of Contact</t>
  </si>
  <si>
    <t>CBM0CS Point of Contact</t>
  </si>
  <si>
    <t>Cindy Haley</t>
  </si>
  <si>
    <t>(512) 245-2087</t>
  </si>
  <si>
    <t>clj12@txstate.edu</t>
  </si>
  <si>
    <t xml:space="preserve">jackie.baxter@angelo.edu </t>
  </si>
  <si>
    <t>BautistaM@uhcl.edu</t>
  </si>
  <si>
    <t>Cris Hamilton</t>
  </si>
  <si>
    <t>irris@austin.utexas.edu</t>
  </si>
  <si>
    <t>Student Enrollment Headcount on the CBM0C1 - No data entry required</t>
  </si>
  <si>
    <t>Semester Credit Hours Reported on the CBM0CS - No data entry required</t>
  </si>
  <si>
    <t>Tanisha Arrington</t>
  </si>
  <si>
    <t>(972) 883-6749</t>
  </si>
  <si>
    <t>tanisha.arrington@utdallas.edu</t>
  </si>
  <si>
    <t>Gina Councilman</t>
  </si>
  <si>
    <t>Courtney Wilson</t>
  </si>
  <si>
    <t>Ting Zhang</t>
  </si>
  <si>
    <t>Sherry Hawn</t>
  </si>
  <si>
    <t>Debra Johnson</t>
  </si>
  <si>
    <t>817-272-3330</t>
  </si>
  <si>
    <t>debra.johnson@uta.edu</t>
  </si>
  <si>
    <t>TYL</t>
  </si>
  <si>
    <t>John Thomas</t>
  </si>
  <si>
    <t>432-552-2417</t>
  </si>
  <si>
    <t>ir@utpb.edu</t>
  </si>
  <si>
    <t>Base</t>
  </si>
  <si>
    <t>Year</t>
  </si>
  <si>
    <t>Lower Level Liberal Arts $/SCH</t>
  </si>
  <si>
    <t>FY 2019 Lower Level Liberal Arts Cost per SCH</t>
  </si>
  <si>
    <t>Average of Last 5 Years</t>
  </si>
  <si>
    <t>Relative Weights (using current methology)</t>
  </si>
  <si>
    <t>FY 2020 Semester Credit Hours</t>
  </si>
  <si>
    <t>FY 2019 Semester Credit Hours</t>
  </si>
  <si>
    <t>FY 2020 Expenditures</t>
  </si>
  <si>
    <t>FY 2019 Expenditures</t>
  </si>
  <si>
    <t>FY 2020 Lower Level Liberal Arts Expenditures per SCH</t>
  </si>
  <si>
    <t>Relative Weights (using the 2026-27 Formula Advisory Committee Recommendation)</t>
  </si>
  <si>
    <t>The 2026-27 Formula Advisory Committee is recommending that the matrix weights be calculated compared to a base expenditure per SCH rate rather than compared to the cost of a Lower Level Liberal (LLLA) SCH. To accomplish this, the Commitee is recommending that the base rate be set at the average expenditure per SCH for the LLLA for the last five years. By comparing expenditure levels for each program/level to a set base expenditure rate, the LLLA weight will be able to increase (or decrease) from 1.0 depending on the actual change in expenditures (unlike the current methodology, that always maintain the rate at 1.0).</t>
  </si>
  <si>
    <t>ETAMU</t>
  </si>
  <si>
    <t>East Texas A&amp;M University</t>
  </si>
  <si>
    <t>FY 2018 Semester Credit Hours</t>
  </si>
  <si>
    <t>FY 2018 Expenditures</t>
  </si>
  <si>
    <t>FY 2018 Lower Level Liberal Arts Cost per SCH</t>
  </si>
  <si>
    <t>FY 2021 Semester Credit Hours</t>
  </si>
  <si>
    <t>FY 2022 Semester Credit Hours</t>
  </si>
  <si>
    <t>FY 2021 Expenditures</t>
  </si>
  <si>
    <t>FY 2022 Expenditures</t>
  </si>
  <si>
    <t>FY 2021 Lower Level Liberal Arts Expenditures per SCH</t>
  </si>
  <si>
    <t>FY 2022 Lower Level Liberal Arts Expenditures per SCH</t>
  </si>
  <si>
    <t>The model allocates Student Services Expenditures to the appropriate levels of instruction using the institution's fall semester student headcount reported on the CBM0C1 report. Expenditures are then distributed to academic disciplines using the fiscal year's non-weighted Semester Credit Hours reported on the CBM0CS report.</t>
  </si>
  <si>
    <t xml:space="preserve">Semester Credit Hours Reported on the CBM0CS - No data entry required  </t>
  </si>
  <si>
    <t>Fletcher, Claire</t>
  </si>
  <si>
    <t>fletcherc@uhv.edu</t>
  </si>
  <si>
    <t>chris.stovall@msutexas.edu</t>
  </si>
  <si>
    <t>Harris, Eboneigh</t>
  </si>
  <si>
    <t>(940) 397-4567</t>
  </si>
  <si>
    <t>eboneigh.harris@msutexas.edu</t>
  </si>
  <si>
    <t>nhranicky@tamus.edu</t>
  </si>
  <si>
    <t>Nancy Hranicky</t>
  </si>
  <si>
    <t>Carolina Sheeder</t>
  </si>
  <si>
    <t>CSheeder@twu.edu</t>
  </si>
  <si>
    <t>Leslie Fluharty</t>
  </si>
  <si>
    <t>laskweres@central.uh.edu</t>
  </si>
  <si>
    <t>Melanie Ramirez</t>
  </si>
  <si>
    <t>mramirez50@twu.edu</t>
  </si>
  <si>
    <t>Paula Stapleton</t>
  </si>
  <si>
    <t>713-313-7197</t>
  </si>
  <si>
    <t>paula.stapleton@tsu.edu</t>
  </si>
  <si>
    <t>Crockem, Raijanel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</si>
</sst>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
    <numFmt numFmtId="167" formatCode="_(&quot;$&quot;* #,##0_);_(&quot;$&quot;* \(#,##0\);_(&quot;$&quot;* &quot;0&quot;_);_(@_)"/>
    <numFmt numFmtId="168" formatCode="_(* #,##0_);_(* \(#,##0\);_(* &quot;0&quot;_);_(@_)"/>
    <numFmt numFmtId="169" formatCode="_(&quot;$&quot;* #,##0_);_(&quot;$&quot;* \(#,##0\);_(&quot;$&quot;* &quot;-&quot;??_);_(@_)"/>
    <numFmt numFmtId="170" formatCode="&quot;$&quot;#,##0"/>
    <numFmt numFmtId="171" formatCode="0.0000%"/>
    <numFmt numFmtId="172" formatCode="0.0%"/>
    <numFmt numFmtId="173" formatCode="0.0"/>
    <numFmt numFmtId="174" formatCode="0.00000%"/>
  </numFmts>
  <fonts count="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Tahoma"/>
      <family val="2"/>
    </font>
    <font>
      <sz val="10"/>
      <name val="Arial"/>
      <family val="2"/>
    </font>
    <font>
      <sz val="10"/>
      <color indexed="24"/>
      <name val="Arial"/>
      <family val="2"/>
    </font>
    <font>
      <b/>
      <sz val="18"/>
      <color indexed="24"/>
      <name val="Arial"/>
      <family val="2"/>
    </font>
    <font>
      <b/>
      <sz val="12"/>
      <color indexed="24"/>
      <name val="Arial"/>
      <family val="2"/>
    </font>
    <font>
      <sz val="10"/>
      <name val="Arial"/>
      <family val="2"/>
    </font>
    <font>
      <b/>
      <sz val="10"/>
      <name val="Tahoma"/>
      <family val="2"/>
    </font>
    <font>
      <b/>
      <sz val="11"/>
      <name val="Tahoma"/>
      <family val="2"/>
    </font>
    <font>
      <sz val="11"/>
      <name val="Tahoma"/>
      <family val="2"/>
    </font>
    <font>
      <sz val="10"/>
      <name val="MS Sans Serif"/>
      <family val="2"/>
    </font>
    <font>
      <sz val="10"/>
      <color indexed="8"/>
      <name val="Arial"/>
      <family val="2"/>
    </font>
    <font>
      <sz val="10"/>
      <color indexed="8"/>
      <name val="Arial"/>
      <family val="2"/>
    </font>
    <font>
      <sz val="10"/>
      <name val="Arial"/>
      <family val="2"/>
    </font>
    <font>
      <sz val="11"/>
      <color theme="3" tint="0.39997558519241921"/>
      <name val="Tahoma"/>
      <family val="2"/>
    </font>
    <font>
      <b/>
      <sz val="11"/>
      <color theme="0"/>
      <name val="Tahoma"/>
      <family val="2"/>
    </font>
    <font>
      <sz val="10"/>
      <name val="Verdana"/>
      <family val="2"/>
    </font>
    <font>
      <sz val="10"/>
      <name val="Tahoma"/>
      <family val="2"/>
    </font>
    <font>
      <sz val="10"/>
      <color theme="0"/>
      <name val="Tahoma"/>
      <family val="2"/>
    </font>
    <font>
      <sz val="10"/>
      <color indexed="8"/>
      <name val="Tahoma"/>
      <family val="2"/>
    </font>
    <font>
      <u/>
      <sz val="10"/>
      <color theme="10"/>
      <name val="Arial"/>
      <family val="2"/>
    </font>
    <font>
      <sz val="11"/>
      <color theme="1"/>
      <name val="Calibri"/>
      <family val="2"/>
    </font>
    <font>
      <sz val="10"/>
      <name val="Arial"/>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sz val="11"/>
      <color rgb="FF9C6500"/>
      <name val="Calibri"/>
      <family val="2"/>
      <scheme val="minor"/>
    </font>
    <font>
      <b/>
      <sz val="11"/>
      <color theme="1"/>
      <name val="Calibri"/>
      <family val="2"/>
      <scheme val="minor"/>
    </font>
    <font>
      <b/>
      <sz val="18"/>
      <color theme="3"/>
      <name val="Cambria"/>
      <family val="2"/>
      <scheme val="major"/>
    </font>
    <font>
      <sz val="10"/>
      <color rgb="FF000000"/>
      <name val="Arial"/>
      <family val="2"/>
    </font>
    <font>
      <u/>
      <sz val="10"/>
      <color rgb="FF0000FF"/>
      <name val="Arial"/>
      <family val="2"/>
    </font>
    <font>
      <u/>
      <sz val="10"/>
      <color rgb="FF800080"/>
      <name val="Arial"/>
      <family val="2"/>
    </font>
    <font>
      <sz val="8"/>
      <name val="Arial"/>
      <family val="2"/>
    </font>
    <font>
      <u/>
      <sz val="10"/>
      <color theme="10"/>
      <name val="Arial"/>
      <family val="2"/>
    </font>
    <font>
      <b/>
      <sz val="10"/>
      <color rgb="FFFF0000"/>
      <name val="Arial"/>
      <family val="2"/>
    </font>
    <font>
      <sz val="10"/>
      <color rgb="FFFF0000"/>
      <name val="Arial"/>
      <family val="2"/>
    </font>
    <font>
      <sz val="10"/>
      <color rgb="FFFF0000"/>
      <name val="Tahoma"/>
      <family val="2"/>
    </font>
    <font>
      <sz val="10"/>
      <name val="Arial"/>
    </font>
    <font>
      <b/>
      <sz val="11"/>
      <color theme="0"/>
      <name val="Overpass"/>
    </font>
    <font>
      <sz val="10"/>
      <color theme="0"/>
      <name val="Overpass"/>
    </font>
    <font>
      <sz val="10"/>
      <name val="Overpass"/>
    </font>
    <font>
      <sz val="11"/>
      <name val="Overpass"/>
    </font>
    <font>
      <b/>
      <sz val="11"/>
      <name val="Overpass"/>
    </font>
    <font>
      <u/>
      <sz val="11"/>
      <color theme="10"/>
      <name val="Overpass"/>
    </font>
    <font>
      <b/>
      <sz val="11"/>
      <color theme="1"/>
      <name val="Overpass"/>
    </font>
    <font>
      <sz val="11"/>
      <color theme="1"/>
      <name val="Overpass"/>
    </font>
    <font>
      <sz val="10"/>
      <color theme="1"/>
      <name val="Overpass"/>
    </font>
    <font>
      <sz val="11"/>
      <color theme="0"/>
      <name val="Overpass"/>
    </font>
    <font>
      <u/>
      <sz val="11"/>
      <name val="Overpass"/>
    </font>
    <font>
      <sz val="11"/>
      <color theme="3" tint="0.39997558519241921"/>
      <name val="Overpass"/>
    </font>
    <font>
      <sz val="11"/>
      <color rgb="FFFFFFFF"/>
      <name val="Overpass"/>
    </font>
    <font>
      <b/>
      <sz val="10"/>
      <name val="Overpass"/>
    </font>
    <font>
      <sz val="11"/>
      <color indexed="9"/>
      <name val="Overpass"/>
    </font>
    <font>
      <b/>
      <sz val="15"/>
      <name val="Overpass"/>
    </font>
    <font>
      <b/>
      <sz val="15"/>
      <name val="Arial"/>
      <family val="2"/>
    </font>
    <font>
      <sz val="13"/>
      <name val="Overpass"/>
    </font>
    <font>
      <sz val="13"/>
      <name val="Arial"/>
      <family val="2"/>
    </font>
  </fonts>
  <fills count="49">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6" tint="0.79998168889431442"/>
        <bgColor indexed="64"/>
      </patternFill>
    </fill>
    <fill>
      <patternFill patternType="solid">
        <fgColor theme="6" tint="0.39997558519241921"/>
        <bgColor indexed="64"/>
      </patternFill>
    </fill>
  </fills>
  <borders count="107">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ck">
        <color rgb="FFC00000"/>
      </left>
      <right style="thick">
        <color rgb="FFC00000"/>
      </right>
      <top style="thin">
        <color indexed="64"/>
      </top>
      <bottom style="thin">
        <color indexed="64"/>
      </bottom>
      <diagonal/>
    </border>
    <border>
      <left style="thick">
        <color rgb="FFC00000"/>
      </left>
      <right style="thick">
        <color rgb="FFC00000"/>
      </right>
      <top style="thin">
        <color indexed="64"/>
      </top>
      <bottom style="thick">
        <color rgb="FFC00000"/>
      </bottom>
      <diagonal/>
    </border>
    <border>
      <left style="thick">
        <color rgb="FFC00000"/>
      </left>
      <right style="thick">
        <color rgb="FFC00000"/>
      </right>
      <top/>
      <bottom style="thin">
        <color indexed="64"/>
      </bottom>
      <diagonal/>
    </border>
    <border>
      <left style="thick">
        <color rgb="FFC00000"/>
      </left>
      <right style="thick">
        <color rgb="FFC00000"/>
      </right>
      <top style="thick">
        <color rgb="FFC00000"/>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rgb="FFC00000"/>
      </left>
      <right/>
      <top/>
      <bottom/>
      <diagonal/>
    </border>
    <border>
      <left style="thick">
        <color rgb="FFC00000"/>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style="thin">
        <color indexed="64"/>
      </right>
      <top/>
      <bottom/>
      <diagonal/>
    </border>
    <border>
      <left style="thick">
        <color rgb="FFC00000"/>
      </left>
      <right style="thick">
        <color rgb="FFC00000"/>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diagonal/>
    </border>
    <border>
      <left/>
      <right style="thick">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rgb="FFDD3B0F"/>
      </left>
      <right/>
      <top style="thick">
        <color rgb="FFDD3B0F"/>
      </top>
      <bottom/>
      <diagonal/>
    </border>
    <border>
      <left/>
      <right/>
      <top style="thick">
        <color rgb="FFDD3B0F"/>
      </top>
      <bottom/>
      <diagonal/>
    </border>
    <border>
      <left/>
      <right style="thick">
        <color rgb="FFDD3B0F"/>
      </right>
      <top style="thick">
        <color rgb="FFDD3B0F"/>
      </top>
      <bottom/>
      <diagonal/>
    </border>
    <border>
      <left style="thick">
        <color rgb="FFDD3B0F"/>
      </left>
      <right/>
      <top style="medium">
        <color indexed="64"/>
      </top>
      <bottom/>
      <diagonal/>
    </border>
    <border>
      <left/>
      <right style="thick">
        <color rgb="FFDD3B0F"/>
      </right>
      <top style="medium">
        <color indexed="64"/>
      </top>
      <bottom style="medium">
        <color indexed="64"/>
      </bottom>
      <diagonal/>
    </border>
    <border>
      <left style="thick">
        <color rgb="FFDD3B0F"/>
      </left>
      <right style="thin">
        <color indexed="64"/>
      </right>
      <top style="thin">
        <color indexed="64"/>
      </top>
      <bottom style="thin">
        <color indexed="64"/>
      </bottom>
      <diagonal/>
    </border>
    <border>
      <left style="thin">
        <color indexed="64"/>
      </left>
      <right style="thick">
        <color rgb="FFDD3B0F"/>
      </right>
      <top style="thin">
        <color indexed="64"/>
      </top>
      <bottom style="thin">
        <color indexed="64"/>
      </bottom>
      <diagonal/>
    </border>
    <border>
      <left style="thick">
        <color rgb="FFDD3B0F"/>
      </left>
      <right/>
      <top/>
      <bottom/>
      <diagonal/>
    </border>
    <border>
      <left/>
      <right style="thick">
        <color rgb="FFDD3B0F"/>
      </right>
      <top/>
      <bottom/>
      <diagonal/>
    </border>
    <border>
      <left style="thick">
        <color rgb="FFDD3B0F"/>
      </left>
      <right/>
      <top/>
      <bottom style="thick">
        <color rgb="FFDD3B0F"/>
      </bottom>
      <diagonal/>
    </border>
    <border>
      <left/>
      <right/>
      <top/>
      <bottom style="thick">
        <color rgb="FFDD3B0F"/>
      </bottom>
      <diagonal/>
    </border>
    <border>
      <left/>
      <right style="thick">
        <color rgb="FFDD3B0F"/>
      </right>
      <top/>
      <bottom style="thick">
        <color rgb="FFDD3B0F"/>
      </bottom>
      <diagonal/>
    </border>
    <border>
      <left style="thick">
        <color rgb="FFDD3B0F"/>
      </left>
      <right/>
      <top style="thick">
        <color rgb="FFDD3B0F"/>
      </top>
      <bottom style="medium">
        <color indexed="64"/>
      </bottom>
      <diagonal/>
    </border>
    <border>
      <left/>
      <right/>
      <top style="thick">
        <color rgb="FFDD3B0F"/>
      </top>
      <bottom style="medium">
        <color indexed="64"/>
      </bottom>
      <diagonal/>
    </border>
    <border>
      <left style="thick">
        <color rgb="FFDD3B0F"/>
      </left>
      <right/>
      <top/>
      <bottom style="medium">
        <color indexed="64"/>
      </bottom>
      <diagonal/>
    </border>
    <border>
      <left/>
      <right style="thick">
        <color rgb="FFDD3B0F"/>
      </right>
      <top style="thick">
        <color rgb="FFDD3B0F"/>
      </top>
      <bottom style="medium">
        <color indexed="64"/>
      </bottom>
      <diagonal/>
    </border>
    <border>
      <left/>
      <right style="thick">
        <color rgb="FFDD3B0F"/>
      </right>
      <top/>
      <bottom style="medium">
        <color indexed="64"/>
      </bottom>
      <diagonal/>
    </border>
    <border>
      <left style="thick">
        <color rgb="FFDD3B0F"/>
      </left>
      <right style="thin">
        <color indexed="64"/>
      </right>
      <top style="thin">
        <color indexed="64"/>
      </top>
      <bottom style="thick">
        <color rgb="FFDD3B0F"/>
      </bottom>
      <diagonal/>
    </border>
    <border>
      <left style="thin">
        <color indexed="64"/>
      </left>
      <right style="thin">
        <color indexed="64"/>
      </right>
      <top style="thin">
        <color indexed="64"/>
      </top>
      <bottom style="thick">
        <color rgb="FFDD3B0F"/>
      </bottom>
      <diagonal/>
    </border>
    <border>
      <left style="thin">
        <color indexed="64"/>
      </left>
      <right style="thick">
        <color rgb="FFDD3B0F"/>
      </right>
      <top style="thin">
        <color indexed="64"/>
      </top>
      <bottom style="thick">
        <color rgb="FFDD3B0F"/>
      </bottom>
      <diagonal/>
    </border>
    <border>
      <left style="thick">
        <color rgb="FFDD3B0F"/>
      </left>
      <right style="medium">
        <color indexed="64"/>
      </right>
      <top style="medium">
        <color indexed="64"/>
      </top>
      <bottom/>
      <diagonal/>
    </border>
    <border>
      <left/>
      <right style="thick">
        <color rgb="FFDD3B0F"/>
      </right>
      <top style="medium">
        <color indexed="64"/>
      </top>
      <bottom/>
      <diagonal/>
    </border>
  </borders>
  <cellStyleXfs count="817">
    <xf numFmtId="0" fontId="0" fillId="0" borderId="0"/>
    <xf numFmtId="43" fontId="10"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3" fontId="11" fillId="0" borderId="0" applyFont="0" applyFill="0" applyBorder="0" applyAlignment="0" applyProtection="0"/>
    <xf numFmtId="44" fontId="10" fillId="0" borderId="0" applyFont="0" applyFill="0" applyBorder="0" applyAlignment="0" applyProtection="0"/>
    <xf numFmtId="44" fontId="14" fillId="0" borderId="0" applyFont="0" applyFill="0" applyBorder="0" applyAlignment="0" applyProtection="0"/>
    <xf numFmtId="165" fontId="11" fillId="0" borderId="0" applyFont="0" applyFill="0" applyBorder="0" applyAlignment="0" applyProtection="0"/>
    <xf numFmtId="0" fontId="11" fillId="0" borderId="0" applyFont="0" applyFill="0" applyBorder="0" applyAlignment="0" applyProtection="0"/>
    <xf numFmtId="2" fontId="11"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xf numFmtId="0" fontId="18" fillId="0" borderId="0"/>
    <xf numFmtId="0" fontId="19" fillId="0" borderId="0"/>
    <xf numFmtId="0" fontId="20" fillId="0" borderId="0"/>
    <xf numFmtId="9" fontId="10"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0" fontId="11" fillId="0" borderId="1" applyNumberFormat="0" applyFont="0" applyFill="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24" fillId="0" borderId="0"/>
    <xf numFmtId="43"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2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9"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11" fillId="0" borderId="1" applyNumberFormat="0" applyFont="0" applyFill="0" applyAlignment="0" applyProtection="0"/>
    <xf numFmtId="0" fontId="28" fillId="0" borderId="0" applyNumberFormat="0" applyFill="0" applyBorder="0" applyAlignment="0" applyProtection="0"/>
    <xf numFmtId="0" fontId="8" fillId="0" borderId="0"/>
    <xf numFmtId="0" fontId="29"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42" fillId="0" borderId="0" applyNumberFormat="0" applyFill="0" applyBorder="0" applyAlignment="0" applyProtection="0"/>
    <xf numFmtId="0" fontId="47" fillId="0" borderId="0" applyNumberFormat="0" applyFill="0" applyBorder="0" applyAlignment="0" applyProtection="0"/>
    <xf numFmtId="0" fontId="43" fillId="0" borderId="59" applyNumberFormat="0" applyFill="0" applyAlignment="0" applyProtection="0"/>
    <xf numFmtId="0" fontId="44" fillId="0" borderId="60" applyNumberFormat="0" applyFill="0" applyAlignment="0" applyProtection="0"/>
    <xf numFmtId="0" fontId="31" fillId="0" borderId="53" applyNumberFormat="0" applyFill="0" applyAlignment="0" applyProtection="0"/>
    <xf numFmtId="0" fontId="31" fillId="0" borderId="0" applyNumberFormat="0" applyFill="0" applyBorder="0" applyAlignment="0" applyProtection="0"/>
    <xf numFmtId="0" fontId="32" fillId="15" borderId="0" applyNumberFormat="0" applyBorder="0" applyAlignment="0" applyProtection="0"/>
    <xf numFmtId="0" fontId="33" fillId="16" borderId="0" applyNumberFormat="0" applyBorder="0" applyAlignment="0" applyProtection="0"/>
    <xf numFmtId="0" fontId="45" fillId="17" borderId="0" applyNumberFormat="0" applyBorder="0" applyAlignment="0" applyProtection="0"/>
    <xf numFmtId="0" fontId="34" fillId="18" borderId="54" applyNumberFormat="0" applyAlignment="0" applyProtection="0"/>
    <xf numFmtId="0" fontId="35" fillId="19" borderId="55" applyNumberFormat="0" applyAlignment="0" applyProtection="0"/>
    <xf numFmtId="0" fontId="36" fillId="19" borderId="54" applyNumberFormat="0" applyAlignment="0" applyProtection="0"/>
    <xf numFmtId="0" fontId="37" fillId="0" borderId="56" applyNumberFormat="0" applyFill="0" applyAlignment="0" applyProtection="0"/>
    <xf numFmtId="0" fontId="38" fillId="20" borderId="57"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6" fillId="0" borderId="61" applyNumberFormat="0" applyFill="0" applyAlignment="0" applyProtection="0"/>
    <xf numFmtId="0" fontId="41"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41" fillId="33" borderId="0" applyNumberFormat="0" applyBorder="0" applyAlignment="0" applyProtection="0"/>
    <xf numFmtId="0" fontId="4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41" fillId="37" borderId="0" applyNumberFormat="0" applyBorder="0" applyAlignment="0" applyProtection="0"/>
    <xf numFmtId="0" fontId="41"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41" fillId="45"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7" fillId="0" borderId="0"/>
    <xf numFmtId="0" fontId="10" fillId="0" borderId="0"/>
    <xf numFmtId="0" fontId="48" fillId="0" borderId="0"/>
    <xf numFmtId="0" fontId="7" fillId="0" borderId="0"/>
    <xf numFmtId="0" fontId="10" fillId="0" borderId="0"/>
    <xf numFmtId="0" fontId="10" fillId="0" borderId="0"/>
    <xf numFmtId="0" fontId="7" fillId="21" borderId="58" applyNumberFormat="0" applyFont="0" applyAlignment="0" applyProtection="0"/>
    <xf numFmtId="9" fontId="10" fillId="0" borderId="0" applyFont="0" applyFill="0" applyBorder="0" applyAlignment="0" applyProtection="0"/>
    <xf numFmtId="0" fontId="7" fillId="0" borderId="0"/>
    <xf numFmtId="43" fontId="48" fillId="0" borderId="0" applyFont="0" applyFill="0" applyBorder="0" applyAlignment="0" applyProtection="0"/>
    <xf numFmtId="0" fontId="7" fillId="0" borderId="0"/>
    <xf numFmtId="0" fontId="7" fillId="0" borderId="0"/>
    <xf numFmtId="0" fontId="7" fillId="21" borderId="58" applyNumberFormat="0" applyFon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7" fillId="0" borderId="0"/>
    <xf numFmtId="0" fontId="48" fillId="0" borderId="0"/>
    <xf numFmtId="0" fontId="7" fillId="0" borderId="0"/>
    <xf numFmtId="0" fontId="7" fillId="0" borderId="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21" borderId="58" applyNumberFormat="0" applyFont="0" applyAlignment="0" applyProtection="0"/>
    <xf numFmtId="0" fontId="7" fillId="0" borderId="0"/>
    <xf numFmtId="0" fontId="7" fillId="0" borderId="0"/>
    <xf numFmtId="0" fontId="28" fillId="0" borderId="0" applyNumberFormat="0" applyFill="0" applyBorder="0" applyAlignment="0" applyProtection="0"/>
    <xf numFmtId="0" fontId="30" fillId="0" borderId="0"/>
    <xf numFmtId="0" fontId="42" fillId="0" borderId="0" applyNumberForma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21" borderId="58" applyNumberFormat="0" applyFont="0" applyAlignment="0" applyProtection="0"/>
    <xf numFmtId="0" fontId="6" fillId="0" borderId="0"/>
    <xf numFmtId="0" fontId="6" fillId="0" borderId="0"/>
    <xf numFmtId="0" fontId="6" fillId="0" borderId="0"/>
    <xf numFmtId="0" fontId="6" fillId="21" borderId="58" applyNumberFormat="0" applyFont="0" applyAlignment="0" applyProtection="0"/>
    <xf numFmtId="0" fontId="6" fillId="0" borderId="0"/>
    <xf numFmtId="0" fontId="6" fillId="0" borderId="0"/>
    <xf numFmtId="0" fontId="6" fillId="0" borderId="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21" borderId="58" applyNumberFormat="0" applyFont="0" applyAlignment="0" applyProtection="0"/>
    <xf numFmtId="0" fontId="6" fillId="0" borderId="0"/>
    <xf numFmtId="0" fontId="6" fillId="0" borderId="0"/>
    <xf numFmtId="0" fontId="48" fillId="0" borderId="0"/>
    <xf numFmtId="0" fontId="48" fillId="0" borderId="0"/>
    <xf numFmtId="0" fontId="48" fillId="0" borderId="0"/>
    <xf numFmtId="0" fontId="10"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21" borderId="58" applyNumberFormat="0" applyFont="0" applyAlignment="0" applyProtection="0"/>
    <xf numFmtId="0" fontId="5" fillId="0" borderId="0"/>
    <xf numFmtId="0" fontId="5" fillId="0" borderId="0"/>
    <xf numFmtId="0" fontId="5" fillId="0" borderId="0"/>
    <xf numFmtId="0" fontId="5" fillId="21" borderId="58" applyNumberFormat="0" applyFont="0" applyAlignment="0" applyProtection="0"/>
    <xf numFmtId="0" fontId="5" fillId="0" borderId="0"/>
    <xf numFmtId="0" fontId="5" fillId="0" borderId="0"/>
    <xf numFmtId="0" fontId="5" fillId="0" borderId="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1" borderId="58" applyNumberFormat="0" applyFont="0" applyAlignment="0" applyProtection="0"/>
    <xf numFmtId="0" fontId="5" fillId="0" borderId="0"/>
    <xf numFmtId="0" fontId="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21" borderId="58" applyNumberFormat="0" applyFont="0" applyAlignment="0" applyProtection="0"/>
    <xf numFmtId="0" fontId="4" fillId="0" borderId="0"/>
    <xf numFmtId="0" fontId="4" fillId="0" borderId="0"/>
    <xf numFmtId="0" fontId="10" fillId="0" borderId="0"/>
    <xf numFmtId="0" fontId="30"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52" fillId="0" borderId="0" applyNumberFormat="0" applyFill="0" applyBorder="0" applyAlignment="0" applyProtection="0"/>
    <xf numFmtId="44" fontId="10"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8" applyNumberFormat="0" applyFont="0" applyAlignment="0" applyProtection="0"/>
    <xf numFmtId="0" fontId="2" fillId="0" borderId="0"/>
    <xf numFmtId="0" fontId="2" fillId="0" borderId="0"/>
    <xf numFmtId="0" fontId="10" fillId="0" borderId="0"/>
    <xf numFmtId="0" fontId="56"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10"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28" fillId="0" borderId="0" applyNumberForma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1" fillId="0" borderId="0"/>
    <xf numFmtId="9" fontId="1" fillId="0" borderId="0" applyFont="0" applyFill="0" applyBorder="0" applyAlignment="0" applyProtection="0"/>
    <xf numFmtId="0" fontId="28" fillId="0" borderId="0" applyNumberFormat="0" applyFill="0" applyBorder="0" applyAlignment="0" applyProtection="0"/>
  </cellStyleXfs>
  <cellXfs count="522">
    <xf numFmtId="0" fontId="0" fillId="0" borderId="0" xfId="0"/>
    <xf numFmtId="0" fontId="17" fillId="0" borderId="0" xfId="0" applyFont="1"/>
    <xf numFmtId="0" fontId="17" fillId="0" borderId="0" xfId="0" applyFont="1" applyAlignment="1">
      <alignment horizontal="left"/>
    </xf>
    <xf numFmtId="0" fontId="16" fillId="0" borderId="0" xfId="0" applyFont="1"/>
    <xf numFmtId="0" fontId="17" fillId="0" borderId="0" xfId="0" quotePrefix="1" applyFont="1" applyAlignment="1">
      <alignment vertical="top" wrapText="1"/>
    </xf>
    <xf numFmtId="0" fontId="16" fillId="0" borderId="0" xfId="0" applyFont="1" applyAlignment="1">
      <alignment horizontal="left" indent="1"/>
    </xf>
    <xf numFmtId="0" fontId="17" fillId="0" borderId="2" xfId="0" applyFont="1" applyBorder="1"/>
    <xf numFmtId="0" fontId="16" fillId="0" borderId="2" xfId="0" applyFont="1" applyBorder="1" applyAlignment="1">
      <alignment horizontal="right"/>
    </xf>
    <xf numFmtId="166" fontId="17" fillId="0" borderId="2" xfId="0" applyNumberFormat="1" applyFont="1" applyBorder="1" applyAlignment="1">
      <alignment horizontal="left"/>
    </xf>
    <xf numFmtId="0" fontId="17" fillId="0" borderId="0" xfId="0" applyFont="1" applyAlignment="1">
      <alignment horizontal="left" indent="19"/>
    </xf>
    <xf numFmtId="0" fontId="16" fillId="0" borderId="0" xfId="0" applyFont="1" applyAlignment="1">
      <alignment horizontal="left" indent="19"/>
    </xf>
    <xf numFmtId="0" fontId="16" fillId="0" borderId="0" xfId="0" applyFont="1" applyAlignment="1">
      <alignment horizontal="left" indent="20"/>
    </xf>
    <xf numFmtId="0" fontId="16" fillId="0" borderId="0" xfId="0" applyFont="1" applyAlignment="1">
      <alignment horizontal="right"/>
    </xf>
    <xf numFmtId="5" fontId="16" fillId="0" borderId="0" xfId="5" applyNumberFormat="1" applyFont="1" applyFill="1" applyBorder="1"/>
    <xf numFmtId="5" fontId="16" fillId="0" borderId="0" xfId="5" applyNumberFormat="1" applyFont="1" applyBorder="1"/>
    <xf numFmtId="167" fontId="17" fillId="0" borderId="0" xfId="5" applyNumberFormat="1" applyFont="1" applyFill="1" applyBorder="1" applyAlignment="1">
      <alignment horizontal="right"/>
    </xf>
    <xf numFmtId="168" fontId="17" fillId="0" borderId="0" xfId="0" applyNumberFormat="1" applyFont="1" applyAlignment="1">
      <alignment horizontal="right"/>
    </xf>
    <xf numFmtId="168" fontId="17" fillId="2" borderId="2" xfId="5" applyNumberFormat="1" applyFont="1" applyFill="1" applyBorder="1"/>
    <xf numFmtId="167" fontId="17" fillId="2" borderId="2" xfId="5" applyNumberFormat="1" applyFont="1" applyFill="1" applyBorder="1"/>
    <xf numFmtId="167" fontId="17" fillId="0" borderId="2" xfId="0" applyNumberFormat="1" applyFont="1" applyBorder="1" applyAlignment="1">
      <alignment horizontal="right"/>
    </xf>
    <xf numFmtId="168" fontId="17" fillId="0" borderId="2" xfId="0" applyNumberFormat="1" applyFont="1" applyBorder="1" applyAlignment="1">
      <alignment horizontal="right"/>
    </xf>
    <xf numFmtId="0" fontId="22" fillId="0" borderId="0" xfId="0" applyFont="1" applyAlignment="1">
      <alignment horizontal="left" vertical="top" wrapText="1"/>
    </xf>
    <xf numFmtId="0" fontId="16" fillId="0" borderId="0" xfId="0" applyFont="1" applyAlignment="1">
      <alignment horizontal="left"/>
    </xf>
    <xf numFmtId="169" fontId="17" fillId="0" borderId="2" xfId="5" quotePrefix="1" applyNumberFormat="1" applyFont="1" applyFill="1" applyBorder="1" applyAlignment="1">
      <alignment vertical="top" wrapText="1"/>
    </xf>
    <xf numFmtId="164" fontId="17" fillId="0" borderId="2" xfId="5" quotePrefix="1" applyNumberFormat="1" applyFont="1" applyFill="1" applyBorder="1" applyAlignment="1">
      <alignment vertical="top" wrapText="1"/>
    </xf>
    <xf numFmtId="0" fontId="17" fillId="0" borderId="0" xfId="13" applyFont="1"/>
    <xf numFmtId="166" fontId="16" fillId="0" borderId="2" xfId="0" applyNumberFormat="1" applyFont="1" applyBorder="1" applyAlignment="1">
      <alignment horizontal="right"/>
    </xf>
    <xf numFmtId="167" fontId="17" fillId="0" borderId="2" xfId="5" applyNumberFormat="1" applyFont="1" applyFill="1" applyBorder="1"/>
    <xf numFmtId="167" fontId="17" fillId="0" borderId="3" xfId="5" applyNumberFormat="1" applyFont="1" applyFill="1" applyBorder="1"/>
    <xf numFmtId="169" fontId="17" fillId="0" borderId="2" xfId="5" applyNumberFormat="1" applyFont="1" applyFill="1" applyBorder="1" applyAlignment="1">
      <alignment horizontal="right"/>
    </xf>
    <xf numFmtId="164" fontId="17" fillId="0" borderId="2" xfId="5" applyNumberFormat="1" applyFont="1" applyFill="1" applyBorder="1" applyAlignment="1">
      <alignment horizontal="right"/>
    </xf>
    <xf numFmtId="166" fontId="16" fillId="0" borderId="0" xfId="0" applyNumberFormat="1" applyFont="1" applyAlignment="1">
      <alignment horizontal="right"/>
    </xf>
    <xf numFmtId="169" fontId="17" fillId="0" borderId="0" xfId="5" applyNumberFormat="1" applyFont="1" applyFill="1" applyBorder="1" applyAlignment="1">
      <alignment horizontal="right"/>
    </xf>
    <xf numFmtId="167" fontId="17" fillId="0" borderId="0" xfId="5" applyNumberFormat="1" applyFont="1" applyFill="1" applyBorder="1"/>
    <xf numFmtId="167" fontId="17" fillId="0" borderId="0" xfId="5" applyNumberFormat="1" applyFont="1" applyBorder="1"/>
    <xf numFmtId="167" fontId="17" fillId="0" borderId="6" xfId="5" applyNumberFormat="1" applyFont="1" applyBorder="1"/>
    <xf numFmtId="167" fontId="17" fillId="0" borderId="0" xfId="0" applyNumberFormat="1" applyFont="1" applyAlignment="1">
      <alignment horizontal="right"/>
    </xf>
    <xf numFmtId="167" fontId="17" fillId="0" borderId="6" xfId="0" applyNumberFormat="1" applyFont="1" applyBorder="1" applyAlignment="1">
      <alignment horizontal="right"/>
    </xf>
    <xf numFmtId="0" fontId="17" fillId="0" borderId="0" xfId="0" applyFont="1" applyAlignment="1">
      <alignment vertical="top" wrapText="1"/>
    </xf>
    <xf numFmtId="0" fontId="17" fillId="0" borderId="7" xfId="0" applyFont="1" applyBorder="1"/>
    <xf numFmtId="5" fontId="17" fillId="0" borderId="0" xfId="0" applyNumberFormat="1" applyFont="1"/>
    <xf numFmtId="169" fontId="17" fillId="0" borderId="0" xfId="0" applyNumberFormat="1" applyFont="1"/>
    <xf numFmtId="43" fontId="17" fillId="0" borderId="2" xfId="1" applyFont="1" applyFill="1" applyBorder="1" applyAlignment="1">
      <alignment horizontal="right"/>
    </xf>
    <xf numFmtId="0" fontId="16" fillId="4" borderId="0" xfId="13" applyFont="1" applyFill="1" applyAlignment="1">
      <alignment horizontal="left" indent="1"/>
    </xf>
    <xf numFmtId="0" fontId="23" fillId="4" borderId="0" xfId="0" applyFont="1" applyFill="1" applyAlignment="1">
      <alignment horizontal="center"/>
    </xf>
    <xf numFmtId="0" fontId="23" fillId="5" borderId="10" xfId="0" applyFont="1" applyFill="1" applyBorder="1" applyAlignment="1">
      <alignment horizontal="center" vertical="top" wrapText="1"/>
    </xf>
    <xf numFmtId="0" fontId="23" fillId="5" borderId="11" xfId="0" applyFont="1" applyFill="1" applyBorder="1" applyAlignment="1">
      <alignment horizontal="center" wrapText="1"/>
    </xf>
    <xf numFmtId="0" fontId="23" fillId="5" borderId="12" xfId="0" applyFont="1" applyFill="1" applyBorder="1" applyAlignment="1">
      <alignment horizontal="center" wrapText="1"/>
    </xf>
    <xf numFmtId="0" fontId="23" fillId="5" borderId="13" xfId="0" applyFont="1" applyFill="1" applyBorder="1" applyAlignment="1">
      <alignment horizontal="center" wrapText="1"/>
    </xf>
    <xf numFmtId="0" fontId="23" fillId="5" borderId="14" xfId="0" applyFont="1" applyFill="1" applyBorder="1" applyAlignment="1">
      <alignment horizontal="center"/>
    </xf>
    <xf numFmtId="0" fontId="23" fillId="5" borderId="15" xfId="0" applyFont="1" applyFill="1" applyBorder="1" applyAlignment="1">
      <alignment horizontal="center" wrapText="1"/>
    </xf>
    <xf numFmtId="0" fontId="23" fillId="5" borderId="16" xfId="0" applyFont="1" applyFill="1" applyBorder="1" applyAlignment="1">
      <alignment horizontal="center" wrapText="1"/>
    </xf>
    <xf numFmtId="164" fontId="17" fillId="0" borderId="17" xfId="1" applyNumberFormat="1" applyFont="1" applyFill="1" applyBorder="1"/>
    <xf numFmtId="168" fontId="17" fillId="0" borderId="2" xfId="5" applyNumberFormat="1" applyFont="1" applyFill="1" applyBorder="1"/>
    <xf numFmtId="0" fontId="16" fillId="0" borderId="0" xfId="0" applyFont="1" applyAlignment="1">
      <alignment wrapText="1"/>
    </xf>
    <xf numFmtId="169" fontId="17" fillId="6" borderId="5" xfId="5" quotePrefix="1" applyNumberFormat="1" applyFont="1" applyFill="1" applyBorder="1" applyAlignment="1">
      <alignment vertical="top" wrapText="1"/>
    </xf>
    <xf numFmtId="169" fontId="17" fillId="6" borderId="2" xfId="5" quotePrefix="1" applyNumberFormat="1" applyFont="1" applyFill="1" applyBorder="1" applyAlignment="1">
      <alignment vertical="top" wrapText="1"/>
    </xf>
    <xf numFmtId="164" fontId="17" fillId="6" borderId="19" xfId="1" quotePrefix="1" applyNumberFormat="1" applyFont="1" applyFill="1" applyBorder="1"/>
    <xf numFmtId="164" fontId="17" fillId="6" borderId="20" xfId="1" quotePrefix="1" applyNumberFormat="1" applyFont="1" applyFill="1" applyBorder="1"/>
    <xf numFmtId="168" fontId="17" fillId="6" borderId="2" xfId="0" applyNumberFormat="1" applyFont="1" applyFill="1" applyBorder="1" applyAlignment="1">
      <alignment horizontal="right"/>
    </xf>
    <xf numFmtId="167" fontId="17" fillId="6" borderId="2" xfId="0" applyNumberFormat="1" applyFont="1" applyFill="1" applyBorder="1" applyAlignment="1">
      <alignment horizontal="right"/>
    </xf>
    <xf numFmtId="0" fontId="16" fillId="0" borderId="0" xfId="0" quotePrefix="1" applyFont="1" applyAlignment="1">
      <alignment horizontal="left" indent="1"/>
    </xf>
    <xf numFmtId="169" fontId="17" fillId="0" borderId="7" xfId="0" applyNumberFormat="1" applyFont="1" applyBorder="1"/>
    <xf numFmtId="168" fontId="17" fillId="0" borderId="3" xfId="5" applyNumberFormat="1" applyFont="1" applyFill="1" applyBorder="1"/>
    <xf numFmtId="169" fontId="17" fillId="0" borderId="0" xfId="13" applyNumberFormat="1" applyFont="1"/>
    <xf numFmtId="164" fontId="17" fillId="0" borderId="0" xfId="1" applyNumberFormat="1" applyFont="1" applyFill="1"/>
    <xf numFmtId="0" fontId="25" fillId="0" borderId="0" xfId="0" applyFont="1" applyAlignment="1">
      <alignment wrapText="1"/>
    </xf>
    <xf numFmtId="0" fontId="26" fillId="8" borderId="0" xfId="0" applyFont="1" applyFill="1" applyAlignment="1">
      <alignment wrapText="1"/>
    </xf>
    <xf numFmtId="0" fontId="25" fillId="0" borderId="0" xfId="0" applyFont="1"/>
    <xf numFmtId="0" fontId="25" fillId="0" borderId="2" xfId="0" applyFont="1" applyBorder="1"/>
    <xf numFmtId="0" fontId="26" fillId="8" borderId="2" xfId="14" applyFont="1" applyFill="1" applyBorder="1" applyAlignment="1">
      <alignment horizontal="center" wrapText="1"/>
    </xf>
    <xf numFmtId="0" fontId="26" fillId="8" borderId="2" xfId="0" applyFont="1" applyFill="1" applyBorder="1" applyAlignment="1">
      <alignment horizontal="center" wrapText="1"/>
    </xf>
    <xf numFmtId="166" fontId="26" fillId="8" borderId="2" xfId="0" applyNumberFormat="1" applyFont="1" applyFill="1" applyBorder="1" applyAlignment="1">
      <alignment horizontal="center" wrapText="1"/>
    </xf>
    <xf numFmtId="0" fontId="26" fillId="8" borderId="2" xfId="14" applyFont="1" applyFill="1" applyBorder="1" applyAlignment="1">
      <alignment horizontal="left" wrapText="1"/>
    </xf>
    <xf numFmtId="0" fontId="26" fillId="8" borderId="0" xfId="14" applyFont="1" applyFill="1" applyAlignment="1">
      <alignment horizontal="left" wrapText="1"/>
    </xf>
    <xf numFmtId="0" fontId="27" fillId="0" borderId="2" xfId="14" applyFont="1" applyBorder="1"/>
    <xf numFmtId="164" fontId="25" fillId="0" borderId="2" xfId="1" applyNumberFormat="1" applyFont="1" applyBorder="1"/>
    <xf numFmtId="0" fontId="27" fillId="0" borderId="2" xfId="14" applyFont="1" applyBorder="1" applyAlignment="1">
      <alignment wrapText="1"/>
    </xf>
    <xf numFmtId="0" fontId="27" fillId="0" borderId="2" xfId="15" applyFont="1" applyBorder="1"/>
    <xf numFmtId="0" fontId="27" fillId="0" borderId="2" xfId="14" quotePrefix="1" applyFont="1" applyBorder="1" applyAlignment="1">
      <alignment wrapText="1"/>
    </xf>
    <xf numFmtId="164" fontId="25" fillId="0" borderId="2" xfId="1" applyNumberFormat="1" applyFont="1" applyFill="1" applyBorder="1"/>
    <xf numFmtId="0" fontId="27" fillId="0" borderId="0" xfId="14" applyFont="1"/>
    <xf numFmtId="0" fontId="15" fillId="0" borderId="0" xfId="0" applyFont="1"/>
    <xf numFmtId="164" fontId="27" fillId="0" borderId="2" xfId="1" applyNumberFormat="1" applyFont="1" applyFill="1" applyBorder="1" applyAlignment="1"/>
    <xf numFmtId="0" fontId="0" fillId="0" borderId="0" xfId="0" applyAlignment="1">
      <alignment vertical="center"/>
    </xf>
    <xf numFmtId="0" fontId="0" fillId="0" borderId="0" xfId="0" applyAlignment="1">
      <alignment vertical="center" wrapText="1"/>
    </xf>
    <xf numFmtId="0" fontId="27" fillId="0" borderId="2" xfId="15" applyFont="1" applyBorder="1" applyAlignment="1">
      <alignment wrapText="1"/>
    </xf>
    <xf numFmtId="0" fontId="22" fillId="0" borderId="12" xfId="0" applyFont="1" applyBorder="1" applyAlignment="1">
      <alignment horizontal="left" vertical="top" wrapText="1"/>
    </xf>
    <xf numFmtId="0" fontId="22" fillId="0" borderId="8" xfId="0" applyFont="1" applyBorder="1" applyAlignment="1">
      <alignment horizontal="left" vertical="top" wrapText="1"/>
    </xf>
    <xf numFmtId="1" fontId="25" fillId="0" borderId="2" xfId="0" applyNumberFormat="1" applyFont="1" applyBorder="1"/>
    <xf numFmtId="164" fontId="25" fillId="0" borderId="0" xfId="0" applyNumberFormat="1" applyFont="1"/>
    <xf numFmtId="0" fontId="0" fillId="0" borderId="2" xfId="0" applyBorder="1"/>
    <xf numFmtId="1" fontId="25" fillId="0" borderId="6" xfId="0" applyNumberFormat="1" applyFont="1" applyBorder="1"/>
    <xf numFmtId="0" fontId="23" fillId="5" borderId="66" xfId="0" applyFont="1" applyFill="1" applyBorder="1" applyAlignment="1">
      <alignment horizontal="center" vertical="top" wrapText="1"/>
    </xf>
    <xf numFmtId="0" fontId="22" fillId="0" borderId="2" xfId="0" applyFont="1" applyBorder="1" applyAlignment="1">
      <alignment horizontal="left" vertical="top" wrapText="1"/>
    </xf>
    <xf numFmtId="0" fontId="23" fillId="0" borderId="2" xfId="0" applyFont="1" applyBorder="1" applyAlignment="1">
      <alignment horizontal="center" vertical="top" wrapText="1"/>
    </xf>
    <xf numFmtId="164" fontId="25" fillId="0" borderId="0" xfId="1" applyNumberFormat="1" applyFont="1"/>
    <xf numFmtId="164" fontId="10" fillId="0" borderId="2" xfId="1" applyNumberFormat="1" applyBorder="1"/>
    <xf numFmtId="0" fontId="10" fillId="0" borderId="2" xfId="0" applyFont="1" applyBorder="1"/>
    <xf numFmtId="0" fontId="53" fillId="0" borderId="0" xfId="0" applyFont="1" applyAlignment="1">
      <alignment horizontal="right" vertical="center" wrapText="1"/>
    </xf>
    <xf numFmtId="164" fontId="54" fillId="0" borderId="0" xfId="1" applyNumberFormat="1" applyFont="1" applyAlignment="1">
      <alignment vertical="center" wrapText="1"/>
    </xf>
    <xf numFmtId="164" fontId="55" fillId="0" borderId="0" xfId="1" applyNumberFormat="1" applyFont="1"/>
    <xf numFmtId="173" fontId="25" fillId="0" borderId="2" xfId="0" applyNumberFormat="1" applyFont="1" applyBorder="1"/>
    <xf numFmtId="173" fontId="25" fillId="0" borderId="2" xfId="1" applyNumberFormat="1" applyFont="1" applyBorder="1"/>
    <xf numFmtId="0" fontId="57" fillId="11" borderId="0" xfId="0" applyFont="1" applyFill="1"/>
    <xf numFmtId="0" fontId="58" fillId="11" borderId="0" xfId="0" applyFont="1" applyFill="1"/>
    <xf numFmtId="0" fontId="59" fillId="0" borderId="0" xfId="0" applyFont="1"/>
    <xf numFmtId="0" fontId="60" fillId="0" borderId="0" xfId="0" applyFont="1"/>
    <xf numFmtId="0" fontId="61" fillId="13" borderId="0" xfId="0" applyFont="1" applyFill="1"/>
    <xf numFmtId="0" fontId="60" fillId="13" borderId="0" xfId="0" applyFont="1" applyFill="1"/>
    <xf numFmtId="0" fontId="61" fillId="12" borderId="0" xfId="0" applyFont="1" applyFill="1"/>
    <xf numFmtId="0" fontId="60" fillId="12" borderId="0" xfId="0" applyFont="1" applyFill="1"/>
    <xf numFmtId="0" fontId="61" fillId="12" borderId="0" xfId="0" applyFont="1" applyFill="1" applyAlignment="1">
      <alignment vertical="center"/>
    </xf>
    <xf numFmtId="0" fontId="60" fillId="0" borderId="0" xfId="0" applyFont="1" applyAlignment="1">
      <alignment wrapText="1"/>
    </xf>
    <xf numFmtId="0" fontId="59" fillId="13" borderId="0" xfId="0" applyFont="1" applyFill="1"/>
    <xf numFmtId="0" fontId="59" fillId="12" borderId="0" xfId="0" applyFont="1" applyFill="1"/>
    <xf numFmtId="0" fontId="62" fillId="0" borderId="0" xfId="249" applyFont="1"/>
    <xf numFmtId="0" fontId="61" fillId="0" borderId="0" xfId="0" applyFont="1"/>
    <xf numFmtId="0" fontId="57" fillId="0" borderId="0" xfId="0" applyFont="1"/>
    <xf numFmtId="0" fontId="61" fillId="0" borderId="0" xfId="0" applyFont="1" applyAlignment="1">
      <alignment horizontal="left" indent="1"/>
    </xf>
    <xf numFmtId="0" fontId="61" fillId="0" borderId="0" xfId="0" applyFont="1" applyAlignment="1">
      <alignment horizontal="left"/>
    </xf>
    <xf numFmtId="0" fontId="60" fillId="0" borderId="0" xfId="0" applyFont="1" applyAlignment="1">
      <alignment horizontal="left" indent="19"/>
    </xf>
    <xf numFmtId="167" fontId="60" fillId="0" borderId="0" xfId="5" applyNumberFormat="1" applyFont="1" applyFill="1" applyBorder="1" applyAlignment="1">
      <alignment horizontal="right"/>
    </xf>
    <xf numFmtId="0" fontId="57" fillId="5" borderId="11" xfId="0" applyFont="1" applyFill="1" applyBorder="1" applyAlignment="1">
      <alignment horizontal="center" wrapText="1"/>
    </xf>
    <xf numFmtId="0" fontId="57" fillId="5" borderId="14" xfId="0" applyFont="1" applyFill="1" applyBorder="1" applyAlignment="1">
      <alignment horizontal="center"/>
    </xf>
    <xf numFmtId="0" fontId="57" fillId="5" borderId="15" xfId="0" applyFont="1" applyFill="1" applyBorder="1" applyAlignment="1">
      <alignment horizontal="center" wrapText="1"/>
    </xf>
    <xf numFmtId="0" fontId="57" fillId="5" borderId="16" xfId="0" applyFont="1" applyFill="1" applyBorder="1" applyAlignment="1">
      <alignment horizontal="center" wrapText="1"/>
    </xf>
    <xf numFmtId="166" fontId="60" fillId="0" borderId="2" xfId="0" applyNumberFormat="1" applyFont="1" applyBorder="1" applyAlignment="1">
      <alignment horizontal="left"/>
    </xf>
    <xf numFmtId="43" fontId="60" fillId="0" borderId="2" xfId="1" applyFont="1" applyFill="1" applyBorder="1" applyAlignment="1">
      <alignment horizontal="right"/>
    </xf>
    <xf numFmtId="0" fontId="60" fillId="0" borderId="2" xfId="0" applyFont="1" applyBorder="1"/>
    <xf numFmtId="166" fontId="61" fillId="0" borderId="2" xfId="0" applyNumberFormat="1" applyFont="1" applyBorder="1" applyAlignment="1">
      <alignment horizontal="right"/>
    </xf>
    <xf numFmtId="166" fontId="60" fillId="0" borderId="0" xfId="0" applyNumberFormat="1" applyFont="1" applyAlignment="1">
      <alignment horizontal="left"/>
    </xf>
    <xf numFmtId="43" fontId="60" fillId="0" borderId="0" xfId="1" applyFont="1" applyFill="1" applyBorder="1" applyAlignment="1">
      <alignment horizontal="right"/>
    </xf>
    <xf numFmtId="167" fontId="60" fillId="0" borderId="2" xfId="5" applyNumberFormat="1" applyFont="1" applyFill="1" applyBorder="1"/>
    <xf numFmtId="167" fontId="60" fillId="0" borderId="3" xfId="5" applyNumberFormat="1" applyFont="1" applyFill="1" applyBorder="1"/>
    <xf numFmtId="169" fontId="60" fillId="0" borderId="2" xfId="5" applyNumberFormat="1" applyFont="1" applyFill="1" applyBorder="1" applyAlignment="1">
      <alignment horizontal="right"/>
    </xf>
    <xf numFmtId="168" fontId="60" fillId="0" borderId="2" xfId="5" applyNumberFormat="1" applyFont="1" applyFill="1" applyBorder="1"/>
    <xf numFmtId="168" fontId="60" fillId="0" borderId="3" xfId="5" applyNumberFormat="1" applyFont="1" applyFill="1" applyBorder="1"/>
    <xf numFmtId="164" fontId="60" fillId="0" borderId="2" xfId="5" applyNumberFormat="1" applyFont="1" applyFill="1" applyBorder="1" applyAlignment="1">
      <alignment horizontal="right"/>
    </xf>
    <xf numFmtId="169" fontId="60" fillId="0" borderId="0" xfId="0" applyNumberFormat="1" applyFont="1"/>
    <xf numFmtId="168" fontId="60" fillId="6" borderId="2" xfId="0" applyNumberFormat="1" applyFont="1" applyFill="1" applyBorder="1" applyAlignment="1">
      <alignment horizontal="right"/>
    </xf>
    <xf numFmtId="168" fontId="60" fillId="0" borderId="2" xfId="0" applyNumberFormat="1" applyFont="1" applyBorder="1" applyAlignment="1">
      <alignment horizontal="right"/>
    </xf>
    <xf numFmtId="0" fontId="61" fillId="0" borderId="2" xfId="0" applyFont="1" applyBorder="1" applyAlignment="1">
      <alignment horizontal="right"/>
    </xf>
    <xf numFmtId="0" fontId="61" fillId="0" borderId="0" xfId="0" applyFont="1" applyAlignment="1">
      <alignment horizontal="right"/>
    </xf>
    <xf numFmtId="168" fontId="60" fillId="0" borderId="0" xfId="0" applyNumberFormat="1" applyFont="1" applyAlignment="1">
      <alignment horizontal="right"/>
    </xf>
    <xf numFmtId="0" fontId="63" fillId="0" borderId="0" xfId="0" applyFont="1" applyAlignment="1">
      <alignment horizontal="left"/>
    </xf>
    <xf numFmtId="0" fontId="63" fillId="0" borderId="8" xfId="0" applyFont="1" applyBorder="1" applyAlignment="1">
      <alignment horizontal="left"/>
    </xf>
    <xf numFmtId="0" fontId="64" fillId="0" borderId="0" xfId="65" applyFont="1"/>
    <xf numFmtId="0" fontId="61" fillId="0" borderId="34" xfId="0" applyFont="1" applyBorder="1" applyAlignment="1">
      <alignment horizontal="center"/>
    </xf>
    <xf numFmtId="1" fontId="61" fillId="0" borderId="9" xfId="27" applyNumberFormat="1" applyFont="1" applyBorder="1" applyAlignment="1">
      <alignment horizontal="center"/>
    </xf>
    <xf numFmtId="0" fontId="57" fillId="8" borderId="44" xfId="27" applyFont="1" applyFill="1" applyBorder="1"/>
    <xf numFmtId="1" fontId="57" fillId="8" borderId="0" xfId="27" applyNumberFormat="1" applyFont="1" applyFill="1" applyAlignment="1">
      <alignment horizontal="center"/>
    </xf>
    <xf numFmtId="4" fontId="59" fillId="0" borderId="0" xfId="65" applyNumberFormat="1" applyFont="1" applyAlignment="1">
      <alignment horizontal="right"/>
    </xf>
    <xf numFmtId="0" fontId="57" fillId="8" borderId="11" xfId="27" applyFont="1" applyFill="1" applyBorder="1"/>
    <xf numFmtId="1" fontId="57" fillId="8" borderId="12" xfId="27" applyNumberFormat="1" applyFont="1" applyFill="1" applyBorder="1" applyAlignment="1">
      <alignment horizontal="center"/>
    </xf>
    <xf numFmtId="164" fontId="60" fillId="0" borderId="24" xfId="23" applyNumberFormat="1" applyFont="1" applyFill="1" applyBorder="1"/>
    <xf numFmtId="2" fontId="60" fillId="0" borderId="2" xfId="27" applyNumberFormat="1" applyFont="1" applyBorder="1" applyAlignment="1">
      <alignment horizontal="right"/>
    </xf>
    <xf numFmtId="9" fontId="60" fillId="0" borderId="2" xfId="16" applyFont="1" applyFill="1" applyBorder="1" applyAlignment="1">
      <alignment horizontal="right"/>
    </xf>
    <xf numFmtId="164" fontId="60" fillId="0" borderId="19" xfId="23" applyNumberFormat="1" applyFont="1" applyFill="1" applyBorder="1"/>
    <xf numFmtId="2" fontId="60" fillId="0" borderId="20" xfId="27" applyNumberFormat="1" applyFont="1" applyBorder="1" applyAlignment="1">
      <alignment horizontal="right"/>
    </xf>
    <xf numFmtId="0" fontId="65" fillId="0" borderId="0" xfId="65" applyFont="1" applyAlignment="1">
      <alignment horizontal="right"/>
    </xf>
    <xf numFmtId="9" fontId="60" fillId="0" borderId="20" xfId="16" applyFont="1" applyFill="1" applyBorder="1" applyAlignment="1">
      <alignment horizontal="right"/>
    </xf>
    <xf numFmtId="164" fontId="60" fillId="0" borderId="44" xfId="23" applyNumberFormat="1" applyFont="1" applyFill="1" applyBorder="1"/>
    <xf numFmtId="2" fontId="60" fillId="0" borderId="0" xfId="27" applyNumberFormat="1" applyFont="1" applyAlignment="1">
      <alignment horizontal="right"/>
    </xf>
    <xf numFmtId="164" fontId="60" fillId="0" borderId="15" xfId="23" applyNumberFormat="1" applyFont="1" applyFill="1" applyBorder="1"/>
    <xf numFmtId="9" fontId="60" fillId="0" borderId="0" xfId="16" applyFont="1" applyFill="1" applyBorder="1" applyAlignment="1">
      <alignment horizontal="right"/>
    </xf>
    <xf numFmtId="2" fontId="60" fillId="0" borderId="22" xfId="27" applyNumberFormat="1" applyFont="1" applyBorder="1" applyAlignment="1">
      <alignment horizontal="right"/>
    </xf>
    <xf numFmtId="164" fontId="60" fillId="0" borderId="21" xfId="23" applyNumberFormat="1" applyFont="1" applyFill="1" applyBorder="1"/>
    <xf numFmtId="164" fontId="60" fillId="0" borderId="45" xfId="23" applyNumberFormat="1" applyFont="1" applyFill="1" applyBorder="1"/>
    <xf numFmtId="0" fontId="57" fillId="8" borderId="14" xfId="27" applyFont="1" applyFill="1" applyBorder="1"/>
    <xf numFmtId="1" fontId="57" fillId="8" borderId="15" xfId="27" applyNumberFormat="1" applyFont="1" applyFill="1" applyBorder="1" applyAlignment="1">
      <alignment horizontal="center"/>
    </xf>
    <xf numFmtId="2" fontId="60" fillId="0" borderId="4" xfId="27" applyNumberFormat="1" applyFont="1" applyBorder="1" applyAlignment="1">
      <alignment horizontal="right"/>
    </xf>
    <xf numFmtId="164" fontId="60" fillId="0" borderId="14" xfId="23" applyNumberFormat="1" applyFont="1" applyFill="1" applyBorder="1"/>
    <xf numFmtId="1" fontId="61" fillId="0" borderId="46" xfId="27" applyNumberFormat="1" applyFont="1" applyBorder="1" applyAlignment="1">
      <alignment horizontal="right"/>
    </xf>
    <xf numFmtId="1" fontId="61" fillId="0" borderId="12" xfId="27" applyNumberFormat="1" applyFont="1" applyBorder="1" applyAlignment="1">
      <alignment horizontal="right"/>
    </xf>
    <xf numFmtId="1" fontId="61" fillId="0" borderId="46" xfId="16" applyNumberFormat="1" applyFont="1" applyFill="1" applyBorder="1" applyAlignment="1">
      <alignment horizontal="right"/>
    </xf>
    <xf numFmtId="1" fontId="61" fillId="0" borderId="12" xfId="16" applyNumberFormat="1" applyFont="1" applyFill="1" applyBorder="1" applyAlignment="1">
      <alignment horizontal="right"/>
    </xf>
    <xf numFmtId="1" fontId="61" fillId="0" borderId="15" xfId="16" applyNumberFormat="1" applyFont="1" applyFill="1" applyBorder="1" applyAlignment="1">
      <alignment horizontal="right"/>
    </xf>
    <xf numFmtId="164" fontId="60" fillId="0" borderId="11" xfId="23" applyNumberFormat="1" applyFont="1" applyFill="1" applyBorder="1"/>
    <xf numFmtId="1" fontId="60" fillId="0" borderId="22" xfId="0" applyNumberFormat="1" applyFont="1" applyBorder="1"/>
    <xf numFmtId="9" fontId="60" fillId="0" borderId="22" xfId="16" applyFont="1" applyFill="1" applyBorder="1" applyAlignment="1">
      <alignment horizontal="right"/>
    </xf>
    <xf numFmtId="172" fontId="60" fillId="0" borderId="22" xfId="16" applyNumberFormat="1" applyFont="1" applyFill="1" applyBorder="1" applyAlignment="1">
      <alignment horizontal="right"/>
    </xf>
    <xf numFmtId="172" fontId="60" fillId="0" borderId="40" xfId="16" applyNumberFormat="1" applyFont="1" applyFill="1" applyBorder="1" applyAlignment="1">
      <alignment horizontal="right"/>
    </xf>
    <xf numFmtId="172" fontId="60" fillId="0" borderId="5" xfId="16" applyNumberFormat="1" applyFont="1" applyFill="1" applyBorder="1" applyAlignment="1">
      <alignment horizontal="right"/>
    </xf>
    <xf numFmtId="173" fontId="60" fillId="0" borderId="2" xfId="0" applyNumberFormat="1" applyFont="1" applyBorder="1"/>
    <xf numFmtId="172" fontId="60" fillId="0" borderId="2" xfId="16" applyNumberFormat="1" applyFont="1" applyFill="1" applyBorder="1" applyAlignment="1">
      <alignment horizontal="right"/>
    </xf>
    <xf numFmtId="172" fontId="60" fillId="0" borderId="3" xfId="16" applyNumberFormat="1" applyFont="1" applyFill="1" applyBorder="1" applyAlignment="1">
      <alignment horizontal="right"/>
    </xf>
    <xf numFmtId="164" fontId="60" fillId="0" borderId="29" xfId="23" applyNumberFormat="1" applyFont="1" applyFill="1" applyBorder="1"/>
    <xf numFmtId="173" fontId="60" fillId="0" borderId="20" xfId="0" applyNumberFormat="1" applyFont="1" applyBorder="1"/>
    <xf numFmtId="172" fontId="60" fillId="0" borderId="20" xfId="16" applyNumberFormat="1" applyFont="1" applyFill="1" applyBorder="1" applyAlignment="1">
      <alignment horizontal="right"/>
    </xf>
    <xf numFmtId="172" fontId="60" fillId="0" borderId="41" xfId="16" applyNumberFormat="1" applyFont="1" applyFill="1" applyBorder="1" applyAlignment="1">
      <alignment horizontal="right"/>
    </xf>
    <xf numFmtId="0" fontId="58" fillId="0" borderId="0" xfId="0" applyFont="1"/>
    <xf numFmtId="173" fontId="59" fillId="0" borderId="0" xfId="0" applyNumberFormat="1" applyFont="1"/>
    <xf numFmtId="172" fontId="59" fillId="0" borderId="0" xfId="16" applyNumberFormat="1" applyFont="1"/>
    <xf numFmtId="9" fontId="59" fillId="0" borderId="0" xfId="0" applyNumberFormat="1" applyFont="1"/>
    <xf numFmtId="9" fontId="59" fillId="0" borderId="0" xfId="16" applyFont="1"/>
    <xf numFmtId="0" fontId="61" fillId="0" borderId="0" xfId="0" quotePrefix="1" applyFont="1" applyAlignment="1">
      <alignment horizontal="left"/>
    </xf>
    <xf numFmtId="0" fontId="60" fillId="0" borderId="0" xfId="0" applyFont="1" applyAlignment="1">
      <alignment horizontal="center"/>
    </xf>
    <xf numFmtId="0" fontId="57" fillId="8" borderId="11" xfId="0" applyFont="1" applyFill="1" applyBorder="1" applyAlignment="1">
      <alignment horizontal="center" wrapText="1"/>
    </xf>
    <xf numFmtId="0" fontId="57" fillId="8" borderId="12" xfId="0" applyFont="1" applyFill="1" applyBorder="1" applyAlignment="1">
      <alignment horizontal="center" wrapText="1"/>
    </xf>
    <xf numFmtId="0" fontId="57" fillId="8" borderId="13" xfId="0" applyFont="1" applyFill="1" applyBorder="1" applyAlignment="1">
      <alignment horizontal="center" wrapText="1"/>
    </xf>
    <xf numFmtId="3" fontId="60" fillId="0" borderId="21" xfId="0" applyNumberFormat="1" applyFont="1" applyBorder="1" applyAlignment="1">
      <alignment horizontal="left"/>
    </xf>
    <xf numFmtId="164" fontId="60" fillId="0" borderId="22" xfId="3" applyNumberFormat="1" applyFont="1" applyFill="1" applyBorder="1" applyAlignment="1">
      <alignment horizontal="right"/>
    </xf>
    <xf numFmtId="169" fontId="60" fillId="0" borderId="22" xfId="5" applyNumberFormat="1" applyFont="1" applyFill="1" applyBorder="1"/>
    <xf numFmtId="169" fontId="60" fillId="0" borderId="23" xfId="5" applyNumberFormat="1" applyFont="1" applyFill="1" applyBorder="1"/>
    <xf numFmtId="3" fontId="60" fillId="0" borderId="24" xfId="0" applyNumberFormat="1" applyFont="1" applyBorder="1" applyAlignment="1">
      <alignment horizontal="left"/>
    </xf>
    <xf numFmtId="3" fontId="60" fillId="0" borderId="2" xfId="0" applyNumberFormat="1" applyFont="1" applyBorder="1" applyAlignment="1">
      <alignment horizontal="right"/>
    </xf>
    <xf numFmtId="169" fontId="60" fillId="0" borderId="25" xfId="5" applyNumberFormat="1" applyFont="1" applyFill="1" applyBorder="1" applyAlignment="1">
      <alignment horizontal="right"/>
    </xf>
    <xf numFmtId="169" fontId="60" fillId="0" borderId="2" xfId="5" applyNumberFormat="1" applyFont="1" applyFill="1" applyBorder="1"/>
    <xf numFmtId="169" fontId="60" fillId="0" borderId="25" xfId="5" applyNumberFormat="1" applyFont="1" applyFill="1" applyBorder="1"/>
    <xf numFmtId="3" fontId="60" fillId="0" borderId="24" xfId="0" quotePrefix="1" applyNumberFormat="1" applyFont="1" applyBorder="1" applyAlignment="1">
      <alignment horizontal="left"/>
    </xf>
    <xf numFmtId="3" fontId="61" fillId="0" borderId="19" xfId="0" applyNumberFormat="1" applyFont="1" applyBorder="1" applyAlignment="1">
      <alignment horizontal="left"/>
    </xf>
    <xf numFmtId="3" fontId="61" fillId="0" borderId="20" xfId="0" applyNumberFormat="1" applyFont="1" applyBorder="1" applyAlignment="1">
      <alignment horizontal="right"/>
    </xf>
    <xf numFmtId="169" fontId="61" fillId="0" borderId="20" xfId="5" applyNumberFormat="1" applyFont="1" applyFill="1" applyBorder="1"/>
    <xf numFmtId="169" fontId="61" fillId="0" borderId="17" xfId="5" applyNumberFormat="1" applyFont="1" applyFill="1" applyBorder="1"/>
    <xf numFmtId="3" fontId="60" fillId="0" borderId="0" xfId="0" applyNumberFormat="1" applyFont="1" applyAlignment="1">
      <alignment horizontal="left"/>
    </xf>
    <xf numFmtId="0" fontId="60" fillId="0" borderId="0" xfId="0" applyFont="1" applyAlignment="1">
      <alignment horizontal="right"/>
    </xf>
    <xf numFmtId="170" fontId="60" fillId="0" borderId="0" xfId="0" applyNumberFormat="1" applyFont="1"/>
    <xf numFmtId="172" fontId="60" fillId="0" borderId="0" xfId="16" applyNumberFormat="1" applyFont="1" applyFill="1"/>
    <xf numFmtId="3" fontId="60" fillId="0" borderId="0" xfId="0" applyNumberFormat="1" applyFont="1" applyAlignment="1">
      <alignment horizontal="right"/>
    </xf>
    <xf numFmtId="172" fontId="60" fillId="0" borderId="0" xfId="16" applyNumberFormat="1" applyFont="1"/>
    <xf numFmtId="171" fontId="60" fillId="0" borderId="0" xfId="18" applyNumberFormat="1" applyFont="1" applyFill="1"/>
    <xf numFmtId="3" fontId="60" fillId="0" borderId="0" xfId="0" applyNumberFormat="1" applyFont="1"/>
    <xf numFmtId="3" fontId="66" fillId="8" borderId="19" xfId="0" applyNumberFormat="1" applyFont="1" applyFill="1" applyBorder="1" applyAlignment="1">
      <alignment horizontal="center"/>
    </xf>
    <xf numFmtId="0" fontId="66" fillId="8" borderId="20" xfId="0" applyFont="1" applyFill="1" applyBorder="1" applyAlignment="1">
      <alignment horizontal="center"/>
    </xf>
    <xf numFmtId="0" fontId="66" fillId="8" borderId="17" xfId="0" applyFont="1" applyFill="1" applyBorder="1" applyAlignment="1">
      <alignment horizontal="center"/>
    </xf>
    <xf numFmtId="3" fontId="60" fillId="0" borderId="5" xfId="0" applyNumberFormat="1" applyFont="1" applyBorder="1" applyAlignment="1">
      <alignment horizontal="left"/>
    </xf>
    <xf numFmtId="3" fontId="60" fillId="10" borderId="2" xfId="0" applyNumberFormat="1" applyFont="1" applyFill="1" applyBorder="1"/>
    <xf numFmtId="3" fontId="60" fillId="10" borderId="5" xfId="0" applyNumberFormat="1" applyFont="1" applyFill="1" applyBorder="1"/>
    <xf numFmtId="3" fontId="60" fillId="0" borderId="2" xfId="0" applyNumberFormat="1" applyFont="1" applyBorder="1"/>
    <xf numFmtId="3" fontId="60" fillId="0" borderId="2" xfId="0" applyNumberFormat="1" applyFont="1" applyBorder="1" applyAlignment="1">
      <alignment horizontal="left"/>
    </xf>
    <xf numFmtId="3" fontId="60" fillId="0" borderId="2" xfId="0" quotePrefix="1" applyNumberFormat="1" applyFont="1" applyBorder="1" applyAlignment="1">
      <alignment horizontal="left"/>
    </xf>
    <xf numFmtId="38" fontId="60" fillId="0" borderId="2" xfId="0" applyNumberFormat="1" applyFont="1" applyBorder="1"/>
    <xf numFmtId="38" fontId="60" fillId="0" borderId="0" xfId="0" applyNumberFormat="1" applyFont="1"/>
    <xf numFmtId="0" fontId="57" fillId="8" borderId="21" xfId="0" applyFont="1" applyFill="1" applyBorder="1" applyAlignment="1">
      <alignment horizontal="center"/>
    </xf>
    <xf numFmtId="3" fontId="57" fillId="8" borderId="23" xfId="0" applyNumberFormat="1" applyFont="1" applyFill="1" applyBorder="1" applyAlignment="1">
      <alignment horizontal="left"/>
    </xf>
    <xf numFmtId="3" fontId="57" fillId="8" borderId="40" xfId="0" applyNumberFormat="1" applyFont="1" applyFill="1" applyBorder="1" applyAlignment="1">
      <alignment horizontal="left"/>
    </xf>
    <xf numFmtId="0" fontId="60" fillId="0" borderId="24" xfId="0" applyFont="1" applyBorder="1"/>
    <xf numFmtId="3" fontId="60" fillId="0" borderId="25" xfId="0" applyNumberFormat="1" applyFont="1" applyBorder="1" applyAlignment="1">
      <alignment horizontal="left"/>
    </xf>
    <xf numFmtId="3" fontId="60" fillId="0" borderId="3" xfId="0" applyNumberFormat="1" applyFont="1" applyBorder="1" applyAlignment="1">
      <alignment horizontal="left"/>
    </xf>
    <xf numFmtId="3" fontId="60" fillId="0" borderId="3" xfId="0" quotePrefix="1" applyNumberFormat="1" applyFont="1" applyBorder="1" applyAlignment="1">
      <alignment horizontal="left"/>
    </xf>
    <xf numFmtId="0" fontId="60" fillId="0" borderId="19" xfId="0" applyFont="1" applyBorder="1"/>
    <xf numFmtId="3" fontId="60" fillId="0" borderId="17" xfId="0" applyNumberFormat="1" applyFont="1" applyBorder="1" applyAlignment="1">
      <alignment horizontal="left"/>
    </xf>
    <xf numFmtId="3" fontId="60" fillId="0" borderId="41" xfId="0" applyNumberFormat="1" applyFont="1" applyBorder="1" applyAlignment="1">
      <alignment horizontal="left"/>
    </xf>
    <xf numFmtId="0" fontId="61" fillId="0" borderId="0" xfId="0" applyFont="1" applyAlignment="1">
      <alignment horizontal="center"/>
    </xf>
    <xf numFmtId="0" fontId="57" fillId="8" borderId="33" xfId="13" applyFont="1" applyFill="1" applyBorder="1"/>
    <xf numFmtId="3" fontId="57" fillId="8" borderId="11" xfId="0" applyNumberFormat="1" applyFont="1" applyFill="1" applyBorder="1" applyAlignment="1">
      <alignment horizontal="center"/>
    </xf>
    <xf numFmtId="0" fontId="57" fillId="8" borderId="12" xfId="0" applyFont="1" applyFill="1" applyBorder="1" applyAlignment="1">
      <alignment horizontal="center"/>
    </xf>
    <xf numFmtId="0" fontId="57" fillId="8" borderId="13" xfId="0" applyFont="1" applyFill="1" applyBorder="1" applyAlignment="1">
      <alignment horizontal="center"/>
    </xf>
    <xf numFmtId="0" fontId="57" fillId="8" borderId="32" xfId="0" applyFont="1" applyFill="1" applyBorder="1" applyAlignment="1">
      <alignment horizontal="center"/>
    </xf>
    <xf numFmtId="0" fontId="57" fillId="8" borderId="33" xfId="0" applyFont="1" applyFill="1" applyBorder="1" applyAlignment="1">
      <alignment horizontal="center"/>
    </xf>
    <xf numFmtId="0" fontId="57" fillId="8" borderId="11" xfId="0" applyFont="1" applyFill="1" applyBorder="1" applyAlignment="1">
      <alignment horizontal="center"/>
    </xf>
    <xf numFmtId="38" fontId="60" fillId="0" borderId="26" xfId="3" applyNumberFormat="1" applyFont="1" applyFill="1" applyBorder="1"/>
    <xf numFmtId="3" fontId="60" fillId="0" borderId="24" xfId="0" applyNumberFormat="1" applyFont="1" applyBorder="1" applyAlignment="1">
      <alignment horizontal="right" indent="1"/>
    </xf>
    <xf numFmtId="3" fontId="60" fillId="0" borderId="2" xfId="0" applyNumberFormat="1" applyFont="1" applyBorder="1" applyAlignment="1">
      <alignment horizontal="right" indent="1"/>
    </xf>
    <xf numFmtId="3" fontId="60" fillId="0" borderId="18" xfId="0" applyNumberFormat="1" applyFont="1" applyBorder="1" applyAlignment="1">
      <alignment horizontal="right" indent="1"/>
    </xf>
    <xf numFmtId="3" fontId="60" fillId="0" borderId="25" xfId="0" applyNumberFormat="1" applyFont="1" applyBorder="1" applyAlignment="1">
      <alignment horizontal="right" indent="1"/>
    </xf>
    <xf numFmtId="3" fontId="60" fillId="7" borderId="27" xfId="18" applyNumberFormat="1" applyFont="1" applyFill="1" applyBorder="1" applyAlignment="1">
      <alignment horizontal="right" indent="1"/>
    </xf>
    <xf numFmtId="3" fontId="60" fillId="7" borderId="28" xfId="18" applyNumberFormat="1" applyFont="1" applyFill="1" applyBorder="1" applyAlignment="1">
      <alignment horizontal="right" indent="1"/>
    </xf>
    <xf numFmtId="9" fontId="60" fillId="0" borderId="42" xfId="18" applyFont="1" applyFill="1" applyBorder="1" applyAlignment="1">
      <alignment horizontal="right" indent="1"/>
    </xf>
    <xf numFmtId="9" fontId="60" fillId="0" borderId="25" xfId="18" applyFont="1" applyFill="1" applyBorder="1" applyAlignment="1">
      <alignment horizontal="right" indent="1"/>
    </xf>
    <xf numFmtId="38" fontId="60" fillId="0" borderId="43" xfId="3" applyNumberFormat="1" applyFont="1" applyFill="1" applyBorder="1"/>
    <xf numFmtId="38" fontId="60" fillId="0" borderId="43" xfId="3" quotePrefix="1" applyNumberFormat="1" applyFont="1" applyFill="1" applyBorder="1" applyAlignment="1">
      <alignment horizontal="left"/>
    </xf>
    <xf numFmtId="38" fontId="60" fillId="0" borderId="30" xfId="3" applyNumberFormat="1" applyFont="1" applyFill="1" applyBorder="1"/>
    <xf numFmtId="3" fontId="60" fillId="0" borderId="29" xfId="0" applyNumberFormat="1" applyFont="1" applyBorder="1" applyAlignment="1">
      <alignment horizontal="right" indent="1"/>
    </xf>
    <xf numFmtId="3" fontId="60" fillId="0" borderId="8" xfId="0" applyNumberFormat="1" applyFont="1" applyBorder="1" applyAlignment="1">
      <alignment horizontal="right" indent="1"/>
    </xf>
    <xf numFmtId="3" fontId="60" fillId="0" borderId="31" xfId="0" applyNumberFormat="1" applyFont="1" applyBorder="1" applyAlignment="1">
      <alignment horizontal="right" indent="1"/>
    </xf>
    <xf numFmtId="3" fontId="60" fillId="7" borderId="29" xfId="18" applyNumberFormat="1" applyFont="1" applyFill="1" applyBorder="1" applyAlignment="1">
      <alignment horizontal="right" indent="1"/>
    </xf>
    <xf numFmtId="3" fontId="60" fillId="7" borderId="30" xfId="18" applyNumberFormat="1" applyFont="1" applyFill="1" applyBorder="1" applyAlignment="1">
      <alignment horizontal="right" indent="1"/>
    </xf>
    <xf numFmtId="9" fontId="60" fillId="0" borderId="31" xfId="18" applyFont="1" applyFill="1" applyBorder="1" applyAlignment="1">
      <alignment horizontal="right" indent="1"/>
    </xf>
    <xf numFmtId="0" fontId="57" fillId="8" borderId="32" xfId="13" applyFont="1" applyFill="1" applyBorder="1"/>
    <xf numFmtId="3" fontId="57" fillId="8" borderId="12" xfId="0" applyNumberFormat="1" applyFont="1" applyFill="1" applyBorder="1" applyAlignment="1">
      <alignment horizontal="center"/>
    </xf>
    <xf numFmtId="0" fontId="61" fillId="0" borderId="26" xfId="0" applyFont="1" applyBorder="1" applyAlignment="1">
      <alignment horizontal="left"/>
    </xf>
    <xf numFmtId="3" fontId="60" fillId="0" borderId="24" xfId="0" applyNumberFormat="1" applyFont="1" applyBorder="1"/>
    <xf numFmtId="3" fontId="60" fillId="0" borderId="25" xfId="0" applyNumberFormat="1" applyFont="1" applyBorder="1"/>
    <xf numFmtId="0" fontId="61" fillId="0" borderId="43" xfId="0" applyFont="1" applyBorder="1" applyAlignment="1">
      <alignment horizontal="left"/>
    </xf>
    <xf numFmtId="0" fontId="61" fillId="0" borderId="30" xfId="0" applyFont="1" applyBorder="1" applyAlignment="1">
      <alignment horizontal="left"/>
    </xf>
    <xf numFmtId="3" fontId="60" fillId="0" borderId="19" xfId="0" applyNumberFormat="1" applyFont="1" applyBorder="1"/>
    <xf numFmtId="3" fontId="60" fillId="0" borderId="20" xfId="0" applyNumberFormat="1" applyFont="1" applyBorder="1"/>
    <xf numFmtId="3" fontId="60" fillId="0" borderId="17" xfId="0" applyNumberFormat="1" applyFont="1" applyBorder="1"/>
    <xf numFmtId="164" fontId="60" fillId="0" borderId="0" xfId="1" applyNumberFormat="1" applyFont="1" applyFill="1"/>
    <xf numFmtId="38" fontId="60" fillId="0" borderId="26" xfId="1" applyNumberFormat="1" applyFont="1" applyFill="1" applyBorder="1"/>
    <xf numFmtId="38" fontId="60" fillId="0" borderId="43" xfId="1" applyNumberFormat="1" applyFont="1" applyFill="1" applyBorder="1"/>
    <xf numFmtId="38" fontId="60" fillId="0" borderId="43" xfId="1" quotePrefix="1" applyNumberFormat="1" applyFont="1" applyFill="1" applyBorder="1" applyAlignment="1">
      <alignment horizontal="left"/>
    </xf>
    <xf numFmtId="38" fontId="60" fillId="0" borderId="30" xfId="1" applyNumberFormat="1" applyFont="1" applyFill="1" applyBorder="1"/>
    <xf numFmtId="0" fontId="67" fillId="0" borderId="0" xfId="0" applyFont="1"/>
    <xf numFmtId="4" fontId="60" fillId="0" borderId="0" xfId="0" applyNumberFormat="1" applyFont="1"/>
    <xf numFmtId="166" fontId="66" fillId="0" borderId="0" xfId="0" applyNumberFormat="1" applyFont="1" applyAlignment="1">
      <alignment horizontal="left"/>
    </xf>
    <xf numFmtId="9" fontId="60" fillId="0" borderId="0" xfId="16" applyFont="1" applyFill="1"/>
    <xf numFmtId="0" fontId="66" fillId="0" borderId="0" xfId="0" applyFont="1"/>
    <xf numFmtId="3" fontId="60" fillId="0" borderId="0" xfId="0" applyNumberFormat="1" applyFont="1" applyAlignment="1">
      <alignment horizontal="center"/>
    </xf>
    <xf numFmtId="164" fontId="60" fillId="0" borderId="0" xfId="1" applyNumberFormat="1" applyFont="1" applyFill="1" applyAlignment="1">
      <alignment horizontal="center"/>
    </xf>
    <xf numFmtId="0" fontId="61" fillId="0" borderId="0" xfId="0" quotePrefix="1" applyFont="1" applyAlignment="1">
      <alignment horizontal="left" indent="1"/>
    </xf>
    <xf numFmtId="0" fontId="61" fillId="3" borderId="0" xfId="0" applyFont="1" applyFill="1" applyAlignment="1">
      <alignment horizontal="left" indent="1"/>
    </xf>
    <xf numFmtId="0" fontId="61" fillId="3" borderId="0" xfId="0" applyFont="1" applyFill="1" applyAlignment="1">
      <alignment horizontal="center"/>
    </xf>
    <xf numFmtId="42" fontId="60" fillId="0" borderId="0" xfId="0" applyNumberFormat="1" applyFont="1" applyAlignment="1">
      <alignment horizontal="center"/>
    </xf>
    <xf numFmtId="0" fontId="60" fillId="0" borderId="0" xfId="0" quotePrefix="1" applyFont="1" applyAlignment="1">
      <alignment vertical="top" wrapText="1"/>
    </xf>
    <xf numFmtId="0" fontId="57" fillId="5" borderId="9" xfId="0" applyFont="1" applyFill="1" applyBorder="1" applyAlignment="1">
      <alignment horizontal="center" vertical="top" wrapText="1"/>
    </xf>
    <xf numFmtId="0" fontId="57" fillId="5" borderId="66" xfId="0" applyFont="1" applyFill="1" applyBorder="1" applyAlignment="1">
      <alignment horizontal="center" vertical="top" wrapText="1"/>
    </xf>
    <xf numFmtId="0" fontId="57" fillId="5" borderId="10" xfId="0" applyFont="1" applyFill="1" applyBorder="1" applyAlignment="1">
      <alignment horizontal="center" vertical="top" wrapText="1"/>
    </xf>
    <xf numFmtId="169" fontId="60" fillId="0" borderId="2" xfId="5" quotePrefix="1" applyNumberFormat="1" applyFont="1" applyFill="1" applyBorder="1" applyAlignment="1">
      <alignment vertical="top" wrapText="1"/>
    </xf>
    <xf numFmtId="0" fontId="68" fillId="0" borderId="2" xfId="0" applyFont="1" applyBorder="1" applyAlignment="1">
      <alignment horizontal="left" vertical="top" wrapText="1"/>
    </xf>
    <xf numFmtId="169" fontId="60" fillId="6" borderId="5" xfId="5" quotePrefix="1" applyNumberFormat="1" applyFont="1" applyFill="1" applyBorder="1" applyAlignment="1">
      <alignment vertical="top" wrapText="1"/>
    </xf>
    <xf numFmtId="164" fontId="60" fillId="0" borderId="2" xfId="5" quotePrefix="1" applyNumberFormat="1" applyFont="1" applyFill="1" applyBorder="1" applyAlignment="1">
      <alignment vertical="top" wrapText="1"/>
    </xf>
    <xf numFmtId="164" fontId="60" fillId="6" borderId="2" xfId="5" quotePrefix="1" applyNumberFormat="1" applyFont="1" applyFill="1" applyBorder="1" applyAlignment="1">
      <alignment vertical="top" wrapText="1"/>
    </xf>
    <xf numFmtId="169" fontId="60" fillId="6" borderId="2" xfId="5" quotePrefix="1" applyNumberFormat="1" applyFont="1" applyFill="1" applyBorder="1" applyAlignment="1">
      <alignment vertical="top" wrapText="1"/>
    </xf>
    <xf numFmtId="0" fontId="68" fillId="0" borderId="0" xfId="0" applyFont="1" applyAlignment="1">
      <alignment horizontal="left" vertical="top" wrapText="1"/>
    </xf>
    <xf numFmtId="0" fontId="61" fillId="0" borderId="2" xfId="0" applyFont="1" applyBorder="1" applyAlignment="1">
      <alignment horizontal="center" vertical="top" wrapText="1"/>
    </xf>
    <xf numFmtId="0" fontId="60" fillId="6" borderId="2" xfId="0" applyFont="1" applyFill="1" applyBorder="1" applyAlignment="1">
      <alignment horizontal="left" vertical="top" wrapText="1"/>
    </xf>
    <xf numFmtId="0" fontId="60" fillId="6" borderId="2" xfId="0" quotePrefix="1" applyFont="1" applyFill="1" applyBorder="1" applyAlignment="1">
      <alignment vertical="top" wrapText="1"/>
    </xf>
    <xf numFmtId="0" fontId="57" fillId="4" borderId="0" xfId="0" applyFont="1" applyFill="1" applyAlignment="1">
      <alignment horizontal="center"/>
    </xf>
    <xf numFmtId="0" fontId="57" fillId="5" borderId="12" xfId="0" applyFont="1" applyFill="1" applyBorder="1" applyAlignment="1">
      <alignment horizontal="center" wrapText="1"/>
    </xf>
    <xf numFmtId="0" fontId="57" fillId="5" borderId="13" xfId="0" applyFont="1" applyFill="1" applyBorder="1" applyAlignment="1">
      <alignment horizontal="center" wrapText="1"/>
    </xf>
    <xf numFmtId="0" fontId="60" fillId="0" borderId="0" xfId="13" applyFont="1"/>
    <xf numFmtId="0" fontId="61" fillId="4" borderId="0" xfId="13" applyFont="1" applyFill="1" applyAlignment="1">
      <alignment horizontal="left" indent="1"/>
    </xf>
    <xf numFmtId="164" fontId="60" fillId="6" borderId="19" xfId="1" quotePrefix="1" applyNumberFormat="1" applyFont="1" applyFill="1" applyBorder="1"/>
    <xf numFmtId="164" fontId="60" fillId="6" borderId="20" xfId="1" quotePrefix="1" applyNumberFormat="1" applyFont="1" applyFill="1" applyBorder="1"/>
    <xf numFmtId="164" fontId="60" fillId="0" borderId="17" xfId="1" applyNumberFormat="1" applyFont="1" applyFill="1" applyBorder="1"/>
    <xf numFmtId="0" fontId="60" fillId="0" borderId="0" xfId="0" applyFont="1" applyAlignment="1">
      <alignment horizontal="left"/>
    </xf>
    <xf numFmtId="0" fontId="68" fillId="0" borderId="0" xfId="0" applyFont="1" applyAlignment="1">
      <alignment vertical="top" wrapText="1"/>
    </xf>
    <xf numFmtId="167" fontId="60" fillId="6" borderId="2" xfId="0" applyNumberFormat="1" applyFont="1" applyFill="1" applyBorder="1" applyAlignment="1">
      <alignment horizontal="right"/>
    </xf>
    <xf numFmtId="167" fontId="60" fillId="0" borderId="2" xfId="0" applyNumberFormat="1" applyFont="1" applyBorder="1" applyAlignment="1">
      <alignment horizontal="right"/>
    </xf>
    <xf numFmtId="5" fontId="61" fillId="0" borderId="0" xfId="5" applyNumberFormat="1" applyFont="1" applyFill="1" applyBorder="1"/>
    <xf numFmtId="5" fontId="61" fillId="0" borderId="0" xfId="5" applyNumberFormat="1" applyFont="1" applyBorder="1"/>
    <xf numFmtId="0" fontId="61" fillId="0" borderId="0" xfId="0" applyFont="1" applyAlignment="1">
      <alignment horizontal="left" indent="20"/>
    </xf>
    <xf numFmtId="0" fontId="61" fillId="0" borderId="0" xfId="0" applyFont="1" applyAlignment="1">
      <alignment horizontal="left" indent="19"/>
    </xf>
    <xf numFmtId="0" fontId="68" fillId="0" borderId="8" xfId="0" applyFont="1" applyBorder="1" applyAlignment="1">
      <alignment vertical="top" wrapText="1"/>
    </xf>
    <xf numFmtId="167" fontId="60" fillId="2" borderId="2" xfId="5" applyNumberFormat="1" applyFont="1" applyFill="1" applyBorder="1"/>
    <xf numFmtId="166" fontId="61" fillId="0" borderId="0" xfId="0" applyNumberFormat="1" applyFont="1" applyAlignment="1">
      <alignment horizontal="right"/>
    </xf>
    <xf numFmtId="167" fontId="60" fillId="0" borderId="0" xfId="5" applyNumberFormat="1" applyFont="1" applyFill="1" applyBorder="1"/>
    <xf numFmtId="167" fontId="60" fillId="0" borderId="6" xfId="5" applyNumberFormat="1" applyFont="1" applyBorder="1"/>
    <xf numFmtId="167" fontId="60" fillId="0" borderId="0" xfId="0" applyNumberFormat="1" applyFont="1" applyAlignment="1">
      <alignment horizontal="right"/>
    </xf>
    <xf numFmtId="167" fontId="60" fillId="0" borderId="6" xfId="0" applyNumberFormat="1" applyFont="1" applyBorder="1" applyAlignment="1">
      <alignment horizontal="right"/>
    </xf>
    <xf numFmtId="0" fontId="57" fillId="9" borderId="3" xfId="0" applyFont="1" applyFill="1" applyBorder="1" applyAlignment="1">
      <alignment horizontal="center" vertical="center" wrapText="1"/>
    </xf>
    <xf numFmtId="9" fontId="61" fillId="2" borderId="39" xfId="16" applyFont="1" applyFill="1" applyBorder="1" applyAlignment="1">
      <alignment horizontal="center" vertical="center"/>
    </xf>
    <xf numFmtId="9" fontId="61" fillId="0" borderId="63" xfId="16" applyFont="1" applyFill="1" applyBorder="1" applyAlignment="1">
      <alignment horizontal="center" vertical="center"/>
    </xf>
    <xf numFmtId="0" fontId="57" fillId="5" borderId="14" xfId="0" applyFont="1" applyFill="1" applyBorder="1" applyAlignment="1">
      <alignment horizontal="center" vertical="top"/>
    </xf>
    <xf numFmtId="0" fontId="57" fillId="5" borderId="15" xfId="0" applyFont="1" applyFill="1" applyBorder="1" applyAlignment="1">
      <alignment horizontal="center" vertical="top" wrapText="1"/>
    </xf>
    <xf numFmtId="0" fontId="57" fillId="5" borderId="8" xfId="0" applyFont="1" applyFill="1" applyBorder="1" applyAlignment="1">
      <alignment horizontal="center" vertical="top" wrapText="1"/>
    </xf>
    <xf numFmtId="0" fontId="57" fillId="5" borderId="38" xfId="0" applyFont="1" applyFill="1" applyBorder="1" applyAlignment="1">
      <alignment horizontal="center" vertical="top" wrapText="1"/>
    </xf>
    <xf numFmtId="0" fontId="57" fillId="5" borderId="16" xfId="0" applyFont="1" applyFill="1" applyBorder="1" applyAlignment="1">
      <alignment horizontal="center" vertical="top" wrapText="1"/>
    </xf>
    <xf numFmtId="167" fontId="60" fillId="2" borderId="36" xfId="5" applyNumberFormat="1" applyFont="1" applyFill="1" applyBorder="1"/>
    <xf numFmtId="5" fontId="60" fillId="0" borderId="18" xfId="5" applyNumberFormat="1" applyFont="1" applyFill="1" applyBorder="1"/>
    <xf numFmtId="167" fontId="60" fillId="0" borderId="37" xfId="5" applyNumberFormat="1" applyFont="1" applyFill="1" applyBorder="1"/>
    <xf numFmtId="167" fontId="60" fillId="0" borderId="0" xfId="5" applyNumberFormat="1" applyFont="1" applyBorder="1"/>
    <xf numFmtId="5" fontId="60" fillId="0" borderId="0" xfId="5" applyNumberFormat="1" applyFont="1" applyBorder="1"/>
    <xf numFmtId="0" fontId="61" fillId="0" borderId="0" xfId="0" applyFont="1" applyAlignment="1">
      <alignment wrapText="1"/>
    </xf>
    <xf numFmtId="5" fontId="60" fillId="0" borderId="0" xfId="0" applyNumberFormat="1" applyFont="1"/>
    <xf numFmtId="169" fontId="60" fillId="0" borderId="0" xfId="5" applyNumberFormat="1" applyFont="1" applyFill="1" applyBorder="1" applyAlignment="1">
      <alignment horizontal="right"/>
    </xf>
    <xf numFmtId="0" fontId="60" fillId="0" borderId="7" xfId="0" applyFont="1" applyBorder="1"/>
    <xf numFmtId="0" fontId="60" fillId="0" borderId="0" xfId="0" applyFont="1" applyAlignment="1">
      <alignment vertical="top" wrapText="1"/>
    </xf>
    <xf numFmtId="169" fontId="60" fillId="0" borderId="7" xfId="0" applyNumberFormat="1" applyFont="1" applyBorder="1"/>
    <xf numFmtId="169" fontId="60" fillId="0" borderId="64" xfId="5" quotePrefix="1" applyNumberFormat="1" applyFont="1" applyFill="1" applyBorder="1" applyAlignment="1">
      <alignment vertical="top" wrapText="1"/>
    </xf>
    <xf numFmtId="169" fontId="60" fillId="6" borderId="65" xfId="5" quotePrefix="1" applyNumberFormat="1" applyFont="1" applyFill="1" applyBorder="1" applyAlignment="1">
      <alignment vertical="top" wrapText="1"/>
    </xf>
    <xf numFmtId="164" fontId="60" fillId="0" borderId="3" xfId="5" quotePrefix="1" applyNumberFormat="1" applyFont="1" applyFill="1" applyBorder="1" applyAlignment="1">
      <alignment vertical="top" wrapText="1"/>
    </xf>
    <xf numFmtId="164" fontId="60" fillId="6" borderId="18" xfId="5" quotePrefix="1" applyNumberFormat="1" applyFont="1" applyFill="1" applyBorder="1" applyAlignment="1">
      <alignment vertical="top" wrapText="1"/>
    </xf>
    <xf numFmtId="169" fontId="60" fillId="0" borderId="3" xfId="5" quotePrefix="1" applyNumberFormat="1" applyFont="1" applyFill="1" applyBorder="1" applyAlignment="1">
      <alignment vertical="top" wrapText="1"/>
    </xf>
    <xf numFmtId="169" fontId="60" fillId="6" borderId="18" xfId="5" quotePrefix="1" applyNumberFormat="1" applyFont="1" applyFill="1" applyBorder="1" applyAlignment="1">
      <alignment vertical="top" wrapText="1"/>
    </xf>
    <xf numFmtId="167" fontId="60" fillId="0" borderId="0" xfId="0" applyNumberFormat="1" applyFont="1"/>
    <xf numFmtId="164" fontId="60" fillId="0" borderId="0" xfId="1" quotePrefix="1" applyNumberFormat="1" applyFont="1" applyFill="1" applyAlignment="1">
      <alignment vertical="top" wrapText="1"/>
    </xf>
    <xf numFmtId="0" fontId="60" fillId="0" borderId="0" xfId="0" applyFont="1" applyAlignment="1">
      <alignment horizontal="left" indent="1"/>
    </xf>
    <xf numFmtId="164" fontId="60" fillId="0" borderId="0" xfId="0" applyNumberFormat="1" applyFont="1"/>
    <xf numFmtId="0" fontId="57" fillId="0" borderId="0" xfId="0" applyFont="1" applyAlignment="1">
      <alignment horizontal="center"/>
    </xf>
    <xf numFmtId="0" fontId="57" fillId="0" borderId="0" xfId="0" applyFont="1" applyAlignment="1">
      <alignment horizontal="center" wrapText="1"/>
    </xf>
    <xf numFmtId="9" fontId="60" fillId="0" borderId="0" xfId="16" applyFont="1" applyFill="1" applyBorder="1"/>
    <xf numFmtId="168" fontId="60" fillId="0" borderId="0" xfId="5" applyNumberFormat="1" applyFont="1" applyFill="1" applyBorder="1"/>
    <xf numFmtId="167" fontId="60" fillId="46" borderId="36" xfId="5" applyNumberFormat="1" applyFont="1" applyFill="1" applyBorder="1"/>
    <xf numFmtId="167" fontId="66" fillId="14" borderId="2" xfId="5" applyNumberFormat="1" applyFont="1" applyFill="1" applyBorder="1"/>
    <xf numFmtId="167" fontId="60" fillId="0" borderId="0" xfId="16" applyNumberFormat="1" applyFont="1" applyFill="1"/>
    <xf numFmtId="0" fontId="27" fillId="4" borderId="2" xfId="14" applyFont="1" applyFill="1" applyBorder="1"/>
    <xf numFmtId="166" fontId="17" fillId="47" borderId="2" xfId="0" applyNumberFormat="1" applyFont="1" applyFill="1" applyBorder="1" applyAlignment="1">
      <alignment horizontal="left"/>
    </xf>
    <xf numFmtId="44" fontId="60" fillId="0" borderId="2" xfId="5" applyFont="1" applyBorder="1"/>
    <xf numFmtId="0" fontId="60" fillId="48" borderId="2" xfId="0" applyFont="1" applyFill="1" applyBorder="1" applyAlignment="1">
      <alignment horizontal="center"/>
    </xf>
    <xf numFmtId="166" fontId="60" fillId="48" borderId="2" xfId="0" applyNumberFormat="1" applyFont="1" applyFill="1" applyBorder="1" applyAlignment="1">
      <alignment horizontal="left"/>
    </xf>
    <xf numFmtId="43" fontId="60" fillId="48" borderId="2" xfId="1" applyFont="1" applyFill="1" applyBorder="1" applyAlignment="1">
      <alignment horizontal="right"/>
    </xf>
    <xf numFmtId="0" fontId="60" fillId="48" borderId="2" xfId="0" applyFont="1" applyFill="1" applyBorder="1"/>
    <xf numFmtId="166" fontId="61" fillId="48" borderId="2" xfId="0" applyNumberFormat="1" applyFont="1" applyFill="1" applyBorder="1" applyAlignment="1">
      <alignment horizontal="right"/>
    </xf>
    <xf numFmtId="0" fontId="57" fillId="5" borderId="68" xfId="0" applyFont="1" applyFill="1" applyBorder="1" applyAlignment="1">
      <alignment horizontal="center" wrapText="1"/>
    </xf>
    <xf numFmtId="0" fontId="57" fillId="5" borderId="69" xfId="0" applyFont="1" applyFill="1" applyBorder="1" applyAlignment="1">
      <alignment horizontal="center"/>
    </xf>
    <xf numFmtId="0" fontId="57" fillId="5" borderId="70" xfId="0" applyFont="1" applyFill="1" applyBorder="1" applyAlignment="1">
      <alignment horizontal="center" wrapText="1"/>
    </xf>
    <xf numFmtId="0" fontId="57" fillId="5" borderId="71" xfId="0" applyFont="1" applyFill="1" applyBorder="1" applyAlignment="1">
      <alignment horizontal="center" wrapText="1"/>
    </xf>
    <xf numFmtId="0" fontId="60" fillId="0" borderId="72" xfId="0" applyFont="1" applyBorder="1" applyAlignment="1">
      <alignment horizontal="center"/>
    </xf>
    <xf numFmtId="43" fontId="60" fillId="0" borderId="73" xfId="1" applyFont="1" applyFill="1" applyBorder="1" applyAlignment="1">
      <alignment horizontal="right"/>
    </xf>
    <xf numFmtId="0" fontId="60" fillId="0" borderId="72" xfId="0" applyFont="1" applyBorder="1"/>
    <xf numFmtId="166" fontId="60" fillId="0" borderId="74" xfId="0" applyNumberFormat="1" applyFont="1" applyBorder="1" applyAlignment="1">
      <alignment horizontal="left"/>
    </xf>
    <xf numFmtId="43" fontId="60" fillId="0" borderId="75" xfId="1" applyFont="1" applyFill="1" applyBorder="1" applyAlignment="1">
      <alignment horizontal="right"/>
    </xf>
    <xf numFmtId="0" fontId="61" fillId="0" borderId="74" xfId="0" applyFont="1" applyBorder="1" applyAlignment="1">
      <alignment horizontal="left"/>
    </xf>
    <xf numFmtId="167" fontId="60" fillId="0" borderId="75" xfId="5" applyNumberFormat="1" applyFont="1" applyFill="1" applyBorder="1" applyAlignment="1">
      <alignment horizontal="right"/>
    </xf>
    <xf numFmtId="0" fontId="57" fillId="5" borderId="76" xfId="0" applyFont="1" applyFill="1" applyBorder="1" applyAlignment="1">
      <alignment horizontal="center" wrapText="1"/>
    </xf>
    <xf numFmtId="0" fontId="57" fillId="5" borderId="77" xfId="0" applyFont="1" applyFill="1" applyBorder="1" applyAlignment="1">
      <alignment horizontal="center" wrapText="1"/>
    </xf>
    <xf numFmtId="169" fontId="60" fillId="0" borderId="73" xfId="5" applyNumberFormat="1" applyFont="1" applyFill="1" applyBorder="1" applyAlignment="1">
      <alignment horizontal="right"/>
    </xf>
    <xf numFmtId="164" fontId="60" fillId="0" borderId="73" xfId="5" applyNumberFormat="1" applyFont="1" applyFill="1" applyBorder="1" applyAlignment="1">
      <alignment horizontal="right"/>
    </xf>
    <xf numFmtId="0" fontId="60" fillId="0" borderId="74" xfId="0" applyFont="1" applyBorder="1"/>
    <xf numFmtId="0" fontId="60" fillId="0" borderId="75" xfId="0" applyFont="1" applyBorder="1"/>
    <xf numFmtId="169" fontId="60" fillId="0" borderId="75" xfId="0" applyNumberFormat="1" applyFont="1" applyBorder="1"/>
    <xf numFmtId="0" fontId="61" fillId="0" borderId="74" xfId="0" applyFont="1" applyBorder="1"/>
    <xf numFmtId="168" fontId="60" fillId="0" borderId="73" xfId="0" applyNumberFormat="1" applyFont="1" applyBorder="1" applyAlignment="1">
      <alignment horizontal="right"/>
    </xf>
    <xf numFmtId="10" fontId="60" fillId="0" borderId="75" xfId="16" applyNumberFormat="1" applyFont="1" applyFill="1" applyBorder="1" applyAlignment="1">
      <alignment horizontal="right"/>
    </xf>
    <xf numFmtId="168" fontId="60" fillId="0" borderId="75" xfId="0" applyNumberFormat="1" applyFont="1" applyBorder="1" applyAlignment="1">
      <alignment horizontal="right"/>
    </xf>
    <xf numFmtId="0" fontId="60" fillId="0" borderId="78" xfId="0" applyFont="1" applyBorder="1"/>
    <xf numFmtId="166" fontId="61" fillId="0" borderId="67" xfId="0" applyNumberFormat="1" applyFont="1" applyBorder="1" applyAlignment="1">
      <alignment horizontal="right"/>
    </xf>
    <xf numFmtId="169" fontId="60" fillId="0" borderId="67" xfId="5" applyNumberFormat="1" applyFont="1" applyFill="1" applyBorder="1" applyAlignment="1">
      <alignment horizontal="right"/>
    </xf>
    <xf numFmtId="169" fontId="60" fillId="0" borderId="79" xfId="5" applyNumberFormat="1" applyFont="1" applyFill="1" applyBorder="1" applyAlignment="1">
      <alignment horizontal="right"/>
    </xf>
    <xf numFmtId="44" fontId="61" fillId="0" borderId="0" xfId="0" applyNumberFormat="1" applyFont="1"/>
    <xf numFmtId="0" fontId="23" fillId="5" borderId="88" xfId="0" applyFont="1" applyFill="1" applyBorder="1" applyAlignment="1">
      <alignment horizontal="center" wrapText="1"/>
    </xf>
    <xf numFmtId="0" fontId="23" fillId="5" borderId="89" xfId="0" applyFont="1" applyFill="1" applyBorder="1" applyAlignment="1">
      <alignment horizontal="center" wrapText="1"/>
    </xf>
    <xf numFmtId="0" fontId="17" fillId="0" borderId="90" xfId="0" applyFont="1" applyBorder="1" applyAlignment="1">
      <alignment horizontal="center"/>
    </xf>
    <xf numFmtId="0" fontId="60" fillId="0" borderId="92" xfId="0" applyFont="1" applyBorder="1"/>
    <xf numFmtId="0" fontId="60" fillId="0" borderId="93" xfId="0" applyFont="1" applyBorder="1"/>
    <xf numFmtId="0" fontId="16" fillId="0" borderId="92" xfId="0" applyFont="1" applyBorder="1"/>
    <xf numFmtId="0" fontId="17" fillId="0" borderId="93" xfId="0" applyFont="1" applyBorder="1"/>
    <xf numFmtId="0" fontId="16" fillId="0" borderId="92" xfId="0" applyFont="1" applyBorder="1" applyAlignment="1">
      <alignment horizontal="left"/>
    </xf>
    <xf numFmtId="169" fontId="17" fillId="0" borderId="91" xfId="5" applyNumberFormat="1" applyFont="1" applyFill="1" applyBorder="1" applyAlignment="1">
      <alignment horizontal="right"/>
    </xf>
    <xf numFmtId="0" fontId="17" fillId="47" borderId="90" xfId="0" applyFont="1" applyFill="1" applyBorder="1" applyAlignment="1">
      <alignment horizontal="center"/>
    </xf>
    <xf numFmtId="0" fontId="17" fillId="0" borderId="93" xfId="0" applyFont="1" applyBorder="1" applyAlignment="1">
      <alignment horizontal="left" indent="19"/>
    </xf>
    <xf numFmtId="44" fontId="17" fillId="48" borderId="91" xfId="5" applyFont="1" applyFill="1" applyBorder="1" applyAlignment="1">
      <alignment horizontal="right"/>
    </xf>
    <xf numFmtId="0" fontId="17" fillId="47" borderId="102" xfId="0" applyFont="1" applyFill="1" applyBorder="1" applyAlignment="1">
      <alignment horizontal="center"/>
    </xf>
    <xf numFmtId="166" fontId="17" fillId="47" borderId="103" xfId="0" applyNumberFormat="1" applyFont="1" applyFill="1" applyBorder="1" applyAlignment="1">
      <alignment horizontal="left"/>
    </xf>
    <xf numFmtId="44" fontId="17" fillId="48" borderId="104" xfId="5" applyFont="1" applyFill="1" applyBorder="1" applyAlignment="1">
      <alignment horizontal="right"/>
    </xf>
    <xf numFmtId="0" fontId="57" fillId="5" borderId="105" xfId="0" applyFont="1" applyFill="1" applyBorder="1" applyAlignment="1">
      <alignment horizontal="center" wrapText="1"/>
    </xf>
    <xf numFmtId="0" fontId="57" fillId="5" borderId="106" xfId="0" applyFont="1" applyFill="1" applyBorder="1" applyAlignment="1">
      <alignment horizontal="center" wrapText="1"/>
    </xf>
    <xf numFmtId="0" fontId="60" fillId="0" borderId="90" xfId="0" applyFont="1" applyBorder="1"/>
    <xf numFmtId="43" fontId="60" fillId="48" borderId="91" xfId="1" applyFont="1" applyFill="1" applyBorder="1" applyAlignment="1">
      <alignment horizontal="right"/>
    </xf>
    <xf numFmtId="0" fontId="72" fillId="0" borderId="0" xfId="0" applyFont="1"/>
    <xf numFmtId="0" fontId="72" fillId="0" borderId="0" xfId="0" applyFont="1" applyAlignment="1">
      <alignment vertical="top"/>
    </xf>
    <xf numFmtId="0" fontId="60" fillId="0" borderId="0" xfId="0" applyFont="1" applyAlignment="1">
      <alignment vertical="center"/>
    </xf>
    <xf numFmtId="168" fontId="17" fillId="0" borderId="91" xfId="0" applyNumberFormat="1" applyFont="1" applyBorder="1" applyAlignment="1">
      <alignment horizontal="right"/>
    </xf>
    <xf numFmtId="174" fontId="64" fillId="0" borderId="0" xfId="16" applyNumberFormat="1" applyFont="1"/>
    <xf numFmtId="0" fontId="60" fillId="0" borderId="0" xfId="0" applyFont="1" applyAlignment="1">
      <alignment wrapText="1"/>
    </xf>
    <xf numFmtId="0" fontId="59" fillId="0" borderId="0" xfId="0" applyFont="1" applyAlignment="1">
      <alignment wrapText="1"/>
    </xf>
    <xf numFmtId="0" fontId="72" fillId="0" borderId="68" xfId="0" applyFont="1" applyBorder="1" applyAlignment="1">
      <alignment horizontal="center" vertical="center"/>
    </xf>
    <xf numFmtId="0" fontId="73" fillId="0" borderId="80" xfId="0" applyFont="1" applyBorder="1" applyAlignment="1">
      <alignment horizontal="center" vertical="center"/>
    </xf>
    <xf numFmtId="0" fontId="73" fillId="0" borderId="81" xfId="0" applyFont="1" applyBorder="1" applyAlignment="1">
      <alignment horizontal="center" vertical="center"/>
    </xf>
    <xf numFmtId="0" fontId="73" fillId="0" borderId="82" xfId="0" applyFont="1" applyBorder="1" applyAlignment="1">
      <alignment horizontal="center" vertical="center"/>
    </xf>
    <xf numFmtId="0" fontId="73" fillId="0" borderId="83" xfId="0" applyFont="1" applyBorder="1" applyAlignment="1">
      <alignment horizontal="center" vertical="center"/>
    </xf>
    <xf numFmtId="0" fontId="73" fillId="0" borderId="84" xfId="0" applyFont="1" applyBorder="1" applyAlignment="1">
      <alignment horizontal="center" vertical="center"/>
    </xf>
    <xf numFmtId="0" fontId="72" fillId="0" borderId="85" xfId="0" applyFont="1" applyBorder="1" applyAlignment="1">
      <alignment horizontal="center" vertical="center"/>
    </xf>
    <xf numFmtId="0" fontId="73" fillId="0" borderId="86" xfId="0" applyFont="1" applyBorder="1" applyAlignment="1">
      <alignment horizontal="center" vertical="center"/>
    </xf>
    <xf numFmtId="0" fontId="73" fillId="0" borderId="87" xfId="0" applyFont="1" applyBorder="1" applyAlignment="1">
      <alignment horizontal="center" vertical="center"/>
    </xf>
    <xf numFmtId="0" fontId="73" fillId="0" borderId="92" xfId="0" applyFont="1" applyBorder="1" applyAlignment="1">
      <alignment horizontal="center" vertical="center"/>
    </xf>
    <xf numFmtId="0" fontId="73" fillId="0" borderId="0" xfId="0" applyFont="1" applyAlignment="1">
      <alignment horizontal="center" vertical="center"/>
    </xf>
    <xf numFmtId="0" fontId="73" fillId="0" borderId="93" xfId="0" applyFont="1" applyBorder="1" applyAlignment="1">
      <alignment horizontal="center" vertical="center"/>
    </xf>
    <xf numFmtId="0" fontId="16" fillId="0" borderId="97" xfId="0" applyFont="1" applyBorder="1" applyAlignment="1">
      <alignment wrapText="1"/>
    </xf>
    <xf numFmtId="0" fontId="0" fillId="0" borderId="98" xfId="0" applyBorder="1" applyAlignment="1">
      <alignment wrapText="1"/>
    </xf>
    <xf numFmtId="0" fontId="0" fillId="0" borderId="100" xfId="0" applyBorder="1" applyAlignment="1">
      <alignment wrapText="1"/>
    </xf>
    <xf numFmtId="0" fontId="16" fillId="47" borderId="99" xfId="0" applyFont="1" applyFill="1" applyBorder="1" applyAlignment="1">
      <alignment wrapText="1"/>
    </xf>
    <xf numFmtId="0" fontId="0" fillId="0" borderId="8" xfId="0" applyBorder="1"/>
    <xf numFmtId="0" fontId="0" fillId="0" borderId="101" xfId="0" applyBorder="1"/>
    <xf numFmtId="0" fontId="74" fillId="0" borderId="92" xfId="0" applyFont="1" applyBorder="1" applyAlignment="1">
      <alignment vertical="center" wrapText="1"/>
    </xf>
    <xf numFmtId="0" fontId="75" fillId="0" borderId="0" xfId="0" applyFont="1" applyAlignment="1">
      <alignment vertical="center" wrapText="1"/>
    </xf>
    <xf numFmtId="0" fontId="75" fillId="0" borderId="93" xfId="0" applyFont="1" applyBorder="1" applyAlignment="1">
      <alignment vertical="center" wrapText="1"/>
    </xf>
    <xf numFmtId="0" fontId="75" fillId="0" borderId="92" xfId="0" applyFont="1" applyBorder="1" applyAlignment="1">
      <alignment vertical="center" wrapText="1"/>
    </xf>
    <xf numFmtId="0" fontId="75" fillId="0" borderId="94" xfId="0" applyFont="1" applyBorder="1" applyAlignment="1">
      <alignment vertical="center" wrapText="1"/>
    </xf>
    <xf numFmtId="0" fontId="75" fillId="0" borderId="95" xfId="0" applyFont="1" applyBorder="1" applyAlignment="1">
      <alignment vertical="center" wrapText="1"/>
    </xf>
    <xf numFmtId="0" fontId="75" fillId="0" borderId="96" xfId="0" applyFont="1" applyBorder="1" applyAlignment="1">
      <alignment vertical="center" wrapText="1"/>
    </xf>
    <xf numFmtId="0" fontId="63" fillId="0" borderId="0" xfId="0" applyFont="1" applyAlignment="1">
      <alignment horizontal="left"/>
    </xf>
    <xf numFmtId="0" fontId="60" fillId="0" borderId="24" xfId="0" quotePrefix="1" applyFont="1" applyBorder="1" applyAlignment="1">
      <alignment horizontal="left"/>
    </xf>
    <xf numFmtId="0" fontId="60" fillId="0" borderId="2" xfId="0" applyFont="1" applyBorder="1" applyAlignment="1">
      <alignment horizontal="left"/>
    </xf>
    <xf numFmtId="0" fontId="60" fillId="0" borderId="24" xfId="0" applyFont="1" applyBorder="1" applyAlignment="1">
      <alignment horizontal="left"/>
    </xf>
    <xf numFmtId="0" fontId="60" fillId="0" borderId="19" xfId="0" applyFont="1" applyBorder="1" applyAlignment="1">
      <alignment horizontal="left"/>
    </xf>
    <xf numFmtId="0" fontId="60" fillId="0" borderId="20" xfId="0" applyFont="1" applyBorder="1" applyAlignment="1">
      <alignment horizontal="left"/>
    </xf>
    <xf numFmtId="0" fontId="57" fillId="8" borderId="21" xfId="0" applyFont="1" applyFill="1" applyBorder="1" applyAlignment="1">
      <alignment horizontal="center"/>
    </xf>
    <xf numFmtId="0" fontId="57" fillId="8" borderId="22" xfId="0" applyFont="1" applyFill="1" applyBorder="1" applyAlignment="1">
      <alignment horizontal="center"/>
    </xf>
    <xf numFmtId="0" fontId="60" fillId="0" borderId="0" xfId="0" applyFont="1" applyAlignment="1">
      <alignment horizontal="left" vertical="top" wrapText="1" indent="1"/>
    </xf>
    <xf numFmtId="0" fontId="68" fillId="0" borderId="0" xfId="0" applyFont="1" applyAlignment="1">
      <alignment horizontal="left" vertical="top" wrapText="1" indent="2"/>
    </xf>
    <xf numFmtId="0" fontId="68" fillId="0" borderId="8" xfId="0" applyFont="1" applyBorder="1" applyAlignment="1">
      <alignment horizontal="left" vertical="top" wrapText="1" indent="4"/>
    </xf>
    <xf numFmtId="0" fontId="60" fillId="6" borderId="2" xfId="0" applyFont="1" applyFill="1" applyBorder="1" applyAlignment="1">
      <alignment horizontal="left" vertical="top" wrapText="1"/>
    </xf>
    <xf numFmtId="0" fontId="61" fillId="0" borderId="2" xfId="0" applyFont="1" applyBorder="1" applyAlignment="1">
      <alignment horizontal="left" vertical="top" indent="2"/>
    </xf>
    <xf numFmtId="0" fontId="61" fillId="0" borderId="3" xfId="0" applyFont="1" applyBorder="1" applyAlignment="1">
      <alignment horizontal="left" vertical="top" indent="2"/>
    </xf>
    <xf numFmtId="0" fontId="61" fillId="0" borderId="0" xfId="0" applyFont="1" applyAlignment="1">
      <alignment horizontal="left" vertical="top" wrapText="1"/>
    </xf>
    <xf numFmtId="0" fontId="61" fillId="0" borderId="3" xfId="0" applyFont="1" applyBorder="1" applyAlignment="1">
      <alignment horizontal="left" vertical="top"/>
    </xf>
    <xf numFmtId="0" fontId="61" fillId="0" borderId="35" xfId="0" applyFont="1" applyBorder="1" applyAlignment="1">
      <alignment horizontal="left" vertical="top"/>
    </xf>
    <xf numFmtId="0" fontId="61" fillId="0" borderId="2" xfId="0" applyFont="1" applyBorder="1" applyAlignment="1">
      <alignment horizontal="center" vertical="top" wrapText="1"/>
    </xf>
    <xf numFmtId="0" fontId="68" fillId="0" borderId="0" xfId="0" applyFont="1" applyAlignment="1">
      <alignment horizontal="left" vertical="top" wrapText="1" indent="4"/>
    </xf>
    <xf numFmtId="0" fontId="61" fillId="0" borderId="0" xfId="0" applyFont="1" applyAlignment="1">
      <alignment horizontal="left"/>
    </xf>
    <xf numFmtId="0" fontId="61" fillId="0" borderId="0" xfId="0" applyFont="1" applyAlignment="1">
      <alignment horizontal="left" indent="1"/>
    </xf>
    <xf numFmtId="0" fontId="68" fillId="0" borderId="8" xfId="0" applyFont="1" applyBorder="1" applyAlignment="1">
      <alignment horizontal="left" vertical="top" wrapText="1" indent="2"/>
    </xf>
    <xf numFmtId="0" fontId="61" fillId="0" borderId="0" xfId="0" applyFont="1" applyAlignment="1">
      <alignment horizontal="left" wrapText="1"/>
    </xf>
    <xf numFmtId="9" fontId="70" fillId="0" borderId="0" xfId="16" applyFont="1" applyBorder="1" applyAlignment="1">
      <alignment horizontal="center" vertical="top" wrapText="1"/>
    </xf>
    <xf numFmtId="0" fontId="57" fillId="5" borderId="34" xfId="0" applyFont="1" applyFill="1" applyBorder="1" applyAlignment="1">
      <alignment horizontal="center" vertical="top" wrapText="1"/>
    </xf>
    <xf numFmtId="0" fontId="57" fillId="5" borderId="9" xfId="0" applyFont="1" applyFill="1" applyBorder="1" applyAlignment="1">
      <alignment horizontal="center" vertical="top" wrapText="1"/>
    </xf>
    <xf numFmtId="0" fontId="61" fillId="0" borderId="5" xfId="0" applyFont="1" applyBorder="1" applyAlignment="1">
      <alignment horizontal="left" vertical="top" indent="2"/>
    </xf>
    <xf numFmtId="0" fontId="61" fillId="0" borderId="64" xfId="0" applyFont="1" applyBorder="1" applyAlignment="1">
      <alignment horizontal="left" vertical="top" indent="2"/>
    </xf>
    <xf numFmtId="0" fontId="60" fillId="0" borderId="6" xfId="0" applyFont="1" applyBorder="1" applyAlignment="1">
      <alignment horizontal="left" vertical="top" wrapText="1"/>
    </xf>
    <xf numFmtId="0" fontId="60" fillId="0" borderId="0" xfId="0" applyFont="1" applyAlignment="1">
      <alignment horizontal="left" vertical="top" wrapText="1"/>
    </xf>
    <xf numFmtId="0" fontId="69" fillId="9" borderId="44" xfId="0" applyFont="1" applyFill="1" applyBorder="1" applyAlignment="1" applyProtection="1">
      <alignment horizontal="left" vertical="top" wrapText="1"/>
      <protection locked="0"/>
    </xf>
    <xf numFmtId="0" fontId="66" fillId="9" borderId="0" xfId="0" applyFont="1" applyFill="1" applyAlignment="1" applyProtection="1">
      <alignment horizontal="left" vertical="top" wrapText="1"/>
      <protection locked="0"/>
    </xf>
    <xf numFmtId="0" fontId="60" fillId="0" borderId="62" xfId="0" applyFont="1" applyBorder="1" applyAlignment="1" applyProtection="1">
      <alignment wrapText="1"/>
      <protection locked="0"/>
    </xf>
    <xf numFmtId="0" fontId="66" fillId="9" borderId="29" xfId="0" applyFont="1" applyFill="1" applyBorder="1" applyAlignment="1" applyProtection="1">
      <alignment horizontal="left" vertical="top" wrapText="1"/>
      <protection locked="0"/>
    </xf>
    <xf numFmtId="0" fontId="66" fillId="9" borderId="8" xfId="0" applyFont="1" applyFill="1" applyBorder="1" applyAlignment="1" applyProtection="1">
      <alignment horizontal="left" vertical="top" wrapText="1"/>
      <protection locked="0"/>
    </xf>
    <xf numFmtId="0" fontId="60" fillId="0" borderId="50" xfId="0" applyFont="1" applyBorder="1" applyAlignment="1" applyProtection="1">
      <alignment wrapText="1"/>
      <protection locked="0"/>
    </xf>
    <xf numFmtId="0" fontId="57" fillId="5" borderId="14" xfId="0" applyFont="1" applyFill="1" applyBorder="1" applyAlignment="1">
      <alignment horizontal="center" vertical="top" wrapText="1"/>
    </xf>
    <xf numFmtId="0" fontId="57" fillId="5" borderId="15" xfId="0" applyFont="1" applyFill="1" applyBorder="1" applyAlignment="1">
      <alignment horizontal="center" vertical="top" wrapText="1"/>
    </xf>
    <xf numFmtId="0" fontId="57" fillId="5" borderId="46" xfId="0" applyFont="1" applyFill="1" applyBorder="1" applyAlignment="1">
      <alignment horizontal="center" vertical="top" wrapText="1"/>
    </xf>
    <xf numFmtId="0" fontId="61" fillId="0" borderId="40" xfId="0" applyFont="1" applyBorder="1" applyAlignment="1">
      <alignment horizontal="left" vertical="top" indent="2"/>
    </xf>
    <xf numFmtId="0" fontId="61" fillId="0" borderId="47" xfId="0" applyFont="1" applyBorder="1" applyAlignment="1">
      <alignment horizontal="left" vertical="top" indent="2"/>
    </xf>
    <xf numFmtId="0" fontId="61" fillId="0" borderId="48" xfId="0" applyFont="1" applyBorder="1" applyAlignment="1">
      <alignment horizontal="left" vertical="top" indent="2"/>
    </xf>
    <xf numFmtId="0" fontId="61" fillId="0" borderId="35" xfId="0" applyFont="1" applyBorder="1" applyAlignment="1">
      <alignment horizontal="left" vertical="top" indent="2"/>
    </xf>
    <xf numFmtId="0" fontId="61" fillId="0" borderId="18" xfId="0" applyFont="1" applyBorder="1" applyAlignment="1">
      <alignment horizontal="left" vertical="top" indent="2"/>
    </xf>
    <xf numFmtId="0" fontId="61" fillId="0" borderId="3" xfId="0" applyFont="1" applyBorder="1" applyAlignment="1">
      <alignment horizontal="center" vertical="top" wrapText="1"/>
    </xf>
    <xf numFmtId="0" fontId="61" fillId="0" borderId="35" xfId="0" applyFont="1" applyBorder="1" applyAlignment="1">
      <alignment horizontal="center" vertical="top" wrapText="1"/>
    </xf>
    <xf numFmtId="0" fontId="61" fillId="0" borderId="18" xfId="0" applyFont="1" applyBorder="1" applyAlignment="1">
      <alignment horizontal="center" vertical="top" wrapText="1"/>
    </xf>
    <xf numFmtId="0" fontId="61" fillId="0" borderId="18" xfId="0" applyFont="1" applyBorder="1" applyAlignment="1">
      <alignment horizontal="left" vertical="top"/>
    </xf>
    <xf numFmtId="0" fontId="60" fillId="6" borderId="3" xfId="0" applyFont="1" applyFill="1" applyBorder="1" applyAlignment="1">
      <alignment horizontal="left" vertical="top" wrapText="1"/>
    </xf>
    <xf numFmtId="0" fontId="60" fillId="6" borderId="35" xfId="0" applyFont="1" applyFill="1" applyBorder="1" applyAlignment="1">
      <alignment horizontal="left" vertical="top" wrapText="1"/>
    </xf>
    <xf numFmtId="0" fontId="60" fillId="6" borderId="18" xfId="0" applyFont="1" applyFill="1" applyBorder="1" applyAlignment="1">
      <alignment horizontal="left" vertical="top" wrapText="1"/>
    </xf>
    <xf numFmtId="0" fontId="71" fillId="9" borderId="11" xfId="0" applyFont="1" applyFill="1" applyBorder="1" applyAlignment="1" applyProtection="1">
      <alignment horizontal="left" vertical="top" wrapText="1"/>
      <protection locked="0"/>
    </xf>
    <xf numFmtId="0" fontId="66" fillId="9" borderId="12" xfId="0" applyFont="1" applyFill="1" applyBorder="1" applyAlignment="1" applyProtection="1">
      <alignment horizontal="left" vertical="top" wrapText="1"/>
      <protection locked="0"/>
    </xf>
    <xf numFmtId="0" fontId="60" fillId="0" borderId="49" xfId="0" applyFont="1" applyBorder="1" applyAlignment="1" applyProtection="1">
      <alignment wrapText="1"/>
      <protection locked="0"/>
    </xf>
    <xf numFmtId="9" fontId="70" fillId="0" borderId="51" xfId="16" applyFont="1" applyBorder="1" applyAlignment="1">
      <alignment horizontal="center" vertical="top" wrapText="1"/>
    </xf>
    <xf numFmtId="9" fontId="70" fillId="0" borderId="52" xfId="16" applyFont="1" applyBorder="1" applyAlignment="1">
      <alignment horizontal="center" vertical="top" wrapText="1"/>
    </xf>
    <xf numFmtId="0" fontId="71" fillId="9" borderId="44" xfId="0" applyFont="1" applyFill="1" applyBorder="1" applyAlignment="1" applyProtection="1">
      <alignment horizontal="left" vertical="top" wrapText="1"/>
      <protection locked="0"/>
    </xf>
    <xf numFmtId="0" fontId="16" fillId="0" borderId="0" xfId="0" applyFont="1" applyAlignment="1">
      <alignment horizontal="left"/>
    </xf>
    <xf numFmtId="0" fontId="16" fillId="0" borderId="0" xfId="0" applyFont="1" applyAlignment="1">
      <alignment horizontal="left" indent="1"/>
    </xf>
    <xf numFmtId="0" fontId="23" fillId="5" borderId="34" xfId="0" applyFont="1" applyFill="1" applyBorder="1" applyAlignment="1">
      <alignment horizontal="center" vertical="top" wrapText="1"/>
    </xf>
    <xf numFmtId="0" fontId="23" fillId="5" borderId="9" xfId="0" applyFont="1" applyFill="1" applyBorder="1" applyAlignment="1">
      <alignment horizontal="center" vertical="top" wrapText="1"/>
    </xf>
    <xf numFmtId="0" fontId="16" fillId="0" borderId="5" xfId="0" applyFont="1" applyBorder="1" applyAlignment="1">
      <alignment horizontal="left" vertical="top" indent="2"/>
    </xf>
    <xf numFmtId="0" fontId="16" fillId="0" borderId="2" xfId="0" applyFont="1" applyBorder="1" applyAlignment="1">
      <alignment horizontal="left" vertical="top" indent="2"/>
    </xf>
    <xf numFmtId="0" fontId="17" fillId="0" borderId="6" xfId="0" applyFont="1" applyBorder="1" applyAlignment="1">
      <alignment horizontal="left" vertical="top" wrapText="1"/>
    </xf>
    <xf numFmtId="0" fontId="17" fillId="0" borderId="0" xfId="0" applyFont="1" applyAlignment="1">
      <alignment horizontal="left" vertical="top" wrapText="1"/>
    </xf>
    <xf numFmtId="0" fontId="16" fillId="0" borderId="0" xfId="0" applyFont="1" applyAlignment="1">
      <alignment horizontal="left" wrapText="1"/>
    </xf>
    <xf numFmtId="0" fontId="16" fillId="0" borderId="0" xfId="0" applyFont="1" applyAlignment="1">
      <alignment horizontal="left" vertical="top" wrapText="1"/>
    </xf>
  </cellXfs>
  <cellStyles count="817">
    <cellStyle name="20% - Accent1 2" xfId="321" xr:uid="{00000000-0005-0000-0000-000000000000}"/>
    <cellStyle name="20% - Accent1 2 2" xfId="366" xr:uid="{00000000-0005-0000-0000-000000000000}"/>
    <cellStyle name="20% - Accent1 2 2 2" xfId="629" xr:uid="{EB51A1AB-6152-4171-ADA0-4F70554DB1A7}"/>
    <cellStyle name="20% - Accent1 2 3" xfId="412" xr:uid="{00000000-0005-0000-0000-000000000000}"/>
    <cellStyle name="20% - Accent1 2 3 2" xfId="671" xr:uid="{40B2EEEC-58CA-4A32-9DAB-B2C5E84F9ED7}"/>
    <cellStyle name="20% - Accent1 2 4" xfId="454" xr:uid="{1FE11F08-3F36-4736-A88A-566B1F428E34}"/>
    <cellStyle name="20% - Accent1 2 4 2" xfId="713" xr:uid="{0E742705-5DC8-4F08-88EC-4B1F5190CF4B}"/>
    <cellStyle name="20% - Accent1 2 5" xfId="498" xr:uid="{1CE88682-4EEB-48F5-9640-4DC1DE8F8E04}"/>
    <cellStyle name="20% - Accent1 2 5 2" xfId="756" xr:uid="{2931DA88-E1E4-4E9E-86F0-F9CF2F691E9B}"/>
    <cellStyle name="20% - Accent1 2 6" xfId="542" xr:uid="{6998C202-622F-4DCD-A000-4DD41E2C8B95}"/>
    <cellStyle name="20% - Accent1 2 6 2" xfId="799" xr:uid="{0A2A6D01-B117-4C7A-9061-C92527D908D2}"/>
    <cellStyle name="20% - Accent1 2 7" xfId="587" xr:uid="{7AEF59E1-A537-492C-ABC7-73D96C3F5490}"/>
    <cellStyle name="20% - Accent1 3" xfId="275" xr:uid="{00000000-0005-0000-0000-000001000000}"/>
    <cellStyle name="20% - Accent1 3 2" xfId="344" xr:uid="{00000000-0005-0000-0000-000001000000}"/>
    <cellStyle name="20% - Accent1 3 2 2" xfId="607" xr:uid="{B912F1E1-898E-4EEA-A45C-134D54C1EDD7}"/>
    <cellStyle name="20% - Accent1 3 3" xfId="390" xr:uid="{00000000-0005-0000-0000-000001000000}"/>
    <cellStyle name="20% - Accent1 3 3 2" xfId="649" xr:uid="{F5A8F658-134F-41AB-9719-770871E20C18}"/>
    <cellStyle name="20% - Accent1 3 4" xfId="432" xr:uid="{FE954086-DF0F-42F5-90C8-F2EBE2994345}"/>
    <cellStyle name="20% - Accent1 3 4 2" xfId="691" xr:uid="{779A0F76-2D95-40E9-BA25-71B2FD3DA72A}"/>
    <cellStyle name="20% - Accent1 3 5" xfId="476" xr:uid="{EB32B071-A6FF-45F7-9358-10FD49DD7639}"/>
    <cellStyle name="20% - Accent1 3 5 2" xfId="734" xr:uid="{7BD6AFDC-1D76-42D9-80D4-3897C6844265}"/>
    <cellStyle name="20% - Accent1 3 6" xfId="520" xr:uid="{399A3EAC-26F1-44D4-A526-D98D918B11D5}"/>
    <cellStyle name="20% - Accent1 3 6 2" xfId="777" xr:uid="{F1AC074C-A0BD-43E3-B771-255E871B2A9C}"/>
    <cellStyle name="20% - Accent1 3 7" xfId="565" xr:uid="{A855F074-A5C1-4D73-8ED8-3AE3BFF2D5FB}"/>
    <cellStyle name="20% - Accent2 2" xfId="323" xr:uid="{00000000-0005-0000-0000-000002000000}"/>
    <cellStyle name="20% - Accent2 2 2" xfId="368" xr:uid="{00000000-0005-0000-0000-000002000000}"/>
    <cellStyle name="20% - Accent2 2 2 2" xfId="631" xr:uid="{C1FB2B31-CABE-4E19-A7EC-E7004199F1FC}"/>
    <cellStyle name="20% - Accent2 2 3" xfId="414" xr:uid="{00000000-0005-0000-0000-000002000000}"/>
    <cellStyle name="20% - Accent2 2 3 2" xfId="673" xr:uid="{F6D45079-6E84-47B8-8B5C-CC33C83CE972}"/>
    <cellStyle name="20% - Accent2 2 4" xfId="456" xr:uid="{AC22EBA1-BF65-46A3-B608-E12C2C8E1BB5}"/>
    <cellStyle name="20% - Accent2 2 4 2" xfId="715" xr:uid="{B86A680E-FB85-42A5-A238-128E56D45DC2}"/>
    <cellStyle name="20% - Accent2 2 5" xfId="500" xr:uid="{9E9A1C7A-E1E8-41AF-8ADA-011BD63344C0}"/>
    <cellStyle name="20% - Accent2 2 5 2" xfId="758" xr:uid="{FF57FA69-0E51-449F-AA7C-4485A2231DAE}"/>
    <cellStyle name="20% - Accent2 2 6" xfId="544" xr:uid="{FA2DB856-3897-4004-8CD6-110926CE6F64}"/>
    <cellStyle name="20% - Accent2 2 6 2" xfId="801" xr:uid="{B7F89BE3-F1EF-4815-BC06-0C8352A30A44}"/>
    <cellStyle name="20% - Accent2 2 7" xfId="589" xr:uid="{43C102C4-18E3-4636-90A6-9A5C3A7E6F36}"/>
    <cellStyle name="20% - Accent2 3" xfId="279" xr:uid="{00000000-0005-0000-0000-000003000000}"/>
    <cellStyle name="20% - Accent2 3 2" xfId="346" xr:uid="{00000000-0005-0000-0000-000003000000}"/>
    <cellStyle name="20% - Accent2 3 2 2" xfId="609" xr:uid="{D4D95426-3126-47E6-A263-CE816D3A44A9}"/>
    <cellStyle name="20% - Accent2 3 3" xfId="392" xr:uid="{00000000-0005-0000-0000-000003000000}"/>
    <cellStyle name="20% - Accent2 3 3 2" xfId="651" xr:uid="{7D50F261-2DF0-43FF-99E4-60A2D619B910}"/>
    <cellStyle name="20% - Accent2 3 4" xfId="434" xr:uid="{0EC9D2FA-2B64-460E-8F41-470E15B3F8B8}"/>
    <cellStyle name="20% - Accent2 3 4 2" xfId="693" xr:uid="{B7BB89CB-F0E0-4CA0-A3C6-B5C0CED8F1A0}"/>
    <cellStyle name="20% - Accent2 3 5" xfId="478" xr:uid="{0208EE79-BED7-4024-B62F-37C89B943A7A}"/>
    <cellStyle name="20% - Accent2 3 5 2" xfId="736" xr:uid="{75BB6989-2B79-4B50-A0D1-6989071E5302}"/>
    <cellStyle name="20% - Accent2 3 6" xfId="522" xr:uid="{A4899C12-F1C9-4B20-9DFF-C63CC89F19DB}"/>
    <cellStyle name="20% - Accent2 3 6 2" xfId="779" xr:uid="{6EEE6D21-B32B-4DE4-B6E8-5FF55A994F42}"/>
    <cellStyle name="20% - Accent2 3 7" xfId="567" xr:uid="{3EF0D717-3C8A-4CF8-A5C2-FA68B12F725F}"/>
    <cellStyle name="20% - Accent3 2" xfId="325" xr:uid="{00000000-0005-0000-0000-000004000000}"/>
    <cellStyle name="20% - Accent3 2 2" xfId="370" xr:uid="{00000000-0005-0000-0000-000004000000}"/>
    <cellStyle name="20% - Accent3 2 2 2" xfId="633" xr:uid="{0E2ADDB0-9D28-48B4-B956-05D2E1668B24}"/>
    <cellStyle name="20% - Accent3 2 3" xfId="416" xr:uid="{00000000-0005-0000-0000-000004000000}"/>
    <cellStyle name="20% - Accent3 2 3 2" xfId="675" xr:uid="{29001716-4DBC-400E-952B-61C53546CF3F}"/>
    <cellStyle name="20% - Accent3 2 4" xfId="458" xr:uid="{D7017D44-49B6-4C95-B6D5-E468DB795434}"/>
    <cellStyle name="20% - Accent3 2 4 2" xfId="717" xr:uid="{7BA0456C-DB9B-400D-9116-E352DD5B6CEE}"/>
    <cellStyle name="20% - Accent3 2 5" xfId="502" xr:uid="{3DCFCC63-D257-4198-A77C-B5ACD61B13E6}"/>
    <cellStyle name="20% - Accent3 2 5 2" xfId="760" xr:uid="{4941CBE8-8B19-4BBB-A584-56558E07AE71}"/>
    <cellStyle name="20% - Accent3 2 6" xfId="546" xr:uid="{8E76AE23-ECA6-403B-8A99-2E5BCACBC4D3}"/>
    <cellStyle name="20% - Accent3 2 6 2" xfId="803" xr:uid="{03EACCA2-2DE1-45D9-8E79-D2E672B1190E}"/>
    <cellStyle name="20% - Accent3 2 7" xfId="591" xr:uid="{12AC2258-BD4C-4851-9CD8-05C36959189E}"/>
    <cellStyle name="20% - Accent3 3" xfId="283" xr:uid="{00000000-0005-0000-0000-000005000000}"/>
    <cellStyle name="20% - Accent3 3 2" xfId="348" xr:uid="{00000000-0005-0000-0000-000005000000}"/>
    <cellStyle name="20% - Accent3 3 2 2" xfId="611" xr:uid="{E96A2B28-F2F8-4D3F-A995-871EC3A0AD9C}"/>
    <cellStyle name="20% - Accent3 3 3" xfId="394" xr:uid="{00000000-0005-0000-0000-000005000000}"/>
    <cellStyle name="20% - Accent3 3 3 2" xfId="653" xr:uid="{2F0201B1-F9D0-4BF1-8C8C-8771DBEB5BBA}"/>
    <cellStyle name="20% - Accent3 3 4" xfId="436" xr:uid="{2C8BC695-D6FE-4E53-AB68-B05D2DC91041}"/>
    <cellStyle name="20% - Accent3 3 4 2" xfId="695" xr:uid="{CF52F961-6590-4A57-9F5F-B0D3E6BA7794}"/>
    <cellStyle name="20% - Accent3 3 5" xfId="480" xr:uid="{3C840D89-E5FF-451C-8062-8E4D5998B45D}"/>
    <cellStyle name="20% - Accent3 3 5 2" xfId="738" xr:uid="{BFBDEA1E-2AF9-4786-BDF6-1AAB533DCBF0}"/>
    <cellStyle name="20% - Accent3 3 6" xfId="524" xr:uid="{788A7978-114E-483A-97E9-70FE8A3E4940}"/>
    <cellStyle name="20% - Accent3 3 6 2" xfId="781" xr:uid="{D5D99312-4FA0-451D-B494-9EF34D153DBE}"/>
    <cellStyle name="20% - Accent3 3 7" xfId="569" xr:uid="{1B28AAAD-0507-4351-BA81-F3C9D97C0BC7}"/>
    <cellStyle name="20% - Accent4 2" xfId="327" xr:uid="{00000000-0005-0000-0000-000006000000}"/>
    <cellStyle name="20% - Accent4 2 2" xfId="372" xr:uid="{00000000-0005-0000-0000-000006000000}"/>
    <cellStyle name="20% - Accent4 2 2 2" xfId="635" xr:uid="{61A125EB-1827-445F-A1CA-1C24C1DA1402}"/>
    <cellStyle name="20% - Accent4 2 3" xfId="418" xr:uid="{00000000-0005-0000-0000-000006000000}"/>
    <cellStyle name="20% - Accent4 2 3 2" xfId="677" xr:uid="{1AD984ED-95CD-49FC-AB2A-AB9246AED501}"/>
    <cellStyle name="20% - Accent4 2 4" xfId="460" xr:uid="{0EB84BE9-69D4-4ED9-AED5-A234E029A267}"/>
    <cellStyle name="20% - Accent4 2 4 2" xfId="719" xr:uid="{704DDBED-9821-40F9-8E3F-E77687187110}"/>
    <cellStyle name="20% - Accent4 2 5" xfId="504" xr:uid="{E5811A30-8586-49E6-9972-9805AB223CAF}"/>
    <cellStyle name="20% - Accent4 2 5 2" xfId="762" xr:uid="{EA25D444-872A-459F-A255-8831138820D7}"/>
    <cellStyle name="20% - Accent4 2 6" xfId="548" xr:uid="{C616B2E1-8504-4C37-BA67-DD152BDDADD5}"/>
    <cellStyle name="20% - Accent4 2 6 2" xfId="805" xr:uid="{0C5A10F1-EB3C-4AE0-B779-B774CA76DA3F}"/>
    <cellStyle name="20% - Accent4 2 7" xfId="593" xr:uid="{64834FBF-4848-4DE4-9832-53A94163D67C}"/>
    <cellStyle name="20% - Accent4 3" xfId="287" xr:uid="{00000000-0005-0000-0000-000007000000}"/>
    <cellStyle name="20% - Accent4 3 2" xfId="350" xr:uid="{00000000-0005-0000-0000-000007000000}"/>
    <cellStyle name="20% - Accent4 3 2 2" xfId="613" xr:uid="{A0B84634-E625-40E4-AB1B-B08AA52EC6B6}"/>
    <cellStyle name="20% - Accent4 3 3" xfId="396" xr:uid="{00000000-0005-0000-0000-000007000000}"/>
    <cellStyle name="20% - Accent4 3 3 2" xfId="655" xr:uid="{0F994269-0D36-45AC-9867-289DC7085A53}"/>
    <cellStyle name="20% - Accent4 3 4" xfId="438" xr:uid="{04C8BF5F-BBE4-403E-9ECD-7BC571915D57}"/>
    <cellStyle name="20% - Accent4 3 4 2" xfId="697" xr:uid="{D3D5FF24-24F1-498A-9A41-61CA8CC569CF}"/>
    <cellStyle name="20% - Accent4 3 5" xfId="482" xr:uid="{D4BE6471-61FD-4FF8-B43B-2B62E49516E3}"/>
    <cellStyle name="20% - Accent4 3 5 2" xfId="740" xr:uid="{241AA541-D69C-4CCF-9C4F-2BE393C2CDC9}"/>
    <cellStyle name="20% - Accent4 3 6" xfId="526" xr:uid="{D944F90A-BC69-4B0B-A94C-DC93F459D18A}"/>
    <cellStyle name="20% - Accent4 3 6 2" xfId="783" xr:uid="{2D5E14CB-37E7-4C27-B47B-1AC15D89BBC1}"/>
    <cellStyle name="20% - Accent4 3 7" xfId="571" xr:uid="{C18BCA67-0A95-4A17-A164-561BBDF18F27}"/>
    <cellStyle name="20% - Accent5 2" xfId="329" xr:uid="{00000000-0005-0000-0000-000008000000}"/>
    <cellStyle name="20% - Accent5 2 2" xfId="374" xr:uid="{00000000-0005-0000-0000-000008000000}"/>
    <cellStyle name="20% - Accent5 2 2 2" xfId="637" xr:uid="{55538258-36E9-4707-B6E0-FD1D65DAFCFA}"/>
    <cellStyle name="20% - Accent5 2 3" xfId="420" xr:uid="{00000000-0005-0000-0000-000008000000}"/>
    <cellStyle name="20% - Accent5 2 3 2" xfId="679" xr:uid="{BCC72746-D05A-48EB-88B0-8131C2C6A2CC}"/>
    <cellStyle name="20% - Accent5 2 4" xfId="462" xr:uid="{12A9F576-F781-44A4-8E49-E74D84188474}"/>
    <cellStyle name="20% - Accent5 2 4 2" xfId="721" xr:uid="{E3DF56D2-FBDE-4667-80F4-698BD27AEA9E}"/>
    <cellStyle name="20% - Accent5 2 5" xfId="506" xr:uid="{23EEE57F-DB29-4461-B2DA-6ECEB7FF0B55}"/>
    <cellStyle name="20% - Accent5 2 5 2" xfId="764" xr:uid="{D5B38D23-B1F3-476E-B595-E98C7262FA57}"/>
    <cellStyle name="20% - Accent5 2 6" xfId="550" xr:uid="{615BAA27-0B51-4CE2-81B8-C715E98EB37B}"/>
    <cellStyle name="20% - Accent5 2 6 2" xfId="807" xr:uid="{4B8CE616-0CAF-4475-94EE-0128A7E5BE1E}"/>
    <cellStyle name="20% - Accent5 2 7" xfId="595" xr:uid="{349D6870-0237-43A9-B809-2E6E093DD8F6}"/>
    <cellStyle name="20% - Accent5 3" xfId="291" xr:uid="{00000000-0005-0000-0000-000009000000}"/>
    <cellStyle name="20% - Accent5 3 2" xfId="352" xr:uid="{00000000-0005-0000-0000-000009000000}"/>
    <cellStyle name="20% - Accent5 3 2 2" xfId="615" xr:uid="{F86D6279-23AF-4078-8346-3ED423E533C2}"/>
    <cellStyle name="20% - Accent5 3 3" xfId="398" xr:uid="{00000000-0005-0000-0000-000009000000}"/>
    <cellStyle name="20% - Accent5 3 3 2" xfId="657" xr:uid="{91F9F99C-56F2-4417-A8D5-478ED421FDB1}"/>
    <cellStyle name="20% - Accent5 3 4" xfId="440" xr:uid="{19471A31-2C71-473A-928B-3CC4785FAEB3}"/>
    <cellStyle name="20% - Accent5 3 4 2" xfId="699" xr:uid="{907C4048-387C-4862-BB23-44F63C497D47}"/>
    <cellStyle name="20% - Accent5 3 5" xfId="484" xr:uid="{0924B8AC-1406-4714-B301-6D3956F2C454}"/>
    <cellStyle name="20% - Accent5 3 5 2" xfId="742" xr:uid="{505271DB-5C17-41F9-9545-CFFB5D91295D}"/>
    <cellStyle name="20% - Accent5 3 6" xfId="528" xr:uid="{69A37624-3D14-44A7-A7B8-46219BB0AE3B}"/>
    <cellStyle name="20% - Accent5 3 6 2" xfId="785" xr:uid="{82139007-07D9-4226-B0D3-96F2271C996A}"/>
    <cellStyle name="20% - Accent5 3 7" xfId="573" xr:uid="{759394ED-20B0-4A0F-833A-94149A8DAA1A}"/>
    <cellStyle name="20% - Accent6 2" xfId="331" xr:uid="{00000000-0005-0000-0000-00000A000000}"/>
    <cellStyle name="20% - Accent6 2 2" xfId="376" xr:uid="{00000000-0005-0000-0000-00000A000000}"/>
    <cellStyle name="20% - Accent6 2 2 2" xfId="639" xr:uid="{563D9BC2-79FA-424E-89A5-11BC7681D8F8}"/>
    <cellStyle name="20% - Accent6 2 3" xfId="422" xr:uid="{00000000-0005-0000-0000-00000A000000}"/>
    <cellStyle name="20% - Accent6 2 3 2" xfId="681" xr:uid="{1BC163C4-5B06-4A62-BB5D-676BC3CCDD02}"/>
    <cellStyle name="20% - Accent6 2 4" xfId="464" xr:uid="{01F72461-C6E1-4B2A-B0C5-8A5621CE099D}"/>
    <cellStyle name="20% - Accent6 2 4 2" xfId="723" xr:uid="{038236B5-280B-4315-BC07-9EA273D94803}"/>
    <cellStyle name="20% - Accent6 2 5" xfId="508" xr:uid="{F15D8E4C-D422-46B0-974D-5AA77B4EAFD8}"/>
    <cellStyle name="20% - Accent6 2 5 2" xfId="766" xr:uid="{385C16E3-259C-4884-B38A-1022D4E6D732}"/>
    <cellStyle name="20% - Accent6 2 6" xfId="552" xr:uid="{E1D74662-5AE8-4F13-A73C-EF5202609001}"/>
    <cellStyle name="20% - Accent6 2 6 2" xfId="809" xr:uid="{E2E93C0D-D001-4356-99FD-40E1F202D0D4}"/>
    <cellStyle name="20% - Accent6 2 7" xfId="597" xr:uid="{E521820D-0A22-477E-A948-C44EDA71149D}"/>
    <cellStyle name="20% - Accent6 3" xfId="295" xr:uid="{00000000-0005-0000-0000-00000B000000}"/>
    <cellStyle name="20% - Accent6 3 2" xfId="354" xr:uid="{00000000-0005-0000-0000-00000B000000}"/>
    <cellStyle name="20% - Accent6 3 2 2" xfId="617" xr:uid="{3A3FB73F-B1E6-4668-85D6-FBF7BCB3876C}"/>
    <cellStyle name="20% - Accent6 3 3" xfId="400" xr:uid="{00000000-0005-0000-0000-00000B000000}"/>
    <cellStyle name="20% - Accent6 3 3 2" xfId="659" xr:uid="{5741183F-DFC9-4604-B37F-8893CAC47733}"/>
    <cellStyle name="20% - Accent6 3 4" xfId="442" xr:uid="{60F5CF4F-CDD6-415E-ADCB-952C3D6CE4BB}"/>
    <cellStyle name="20% - Accent6 3 4 2" xfId="701" xr:uid="{4FFBAE78-0349-4940-8767-36CBD5A12D08}"/>
    <cellStyle name="20% - Accent6 3 5" xfId="486" xr:uid="{ED3A52B5-E42E-4D39-A1CF-58CDAD942C04}"/>
    <cellStyle name="20% - Accent6 3 5 2" xfId="744" xr:uid="{F079B757-1BD8-4448-B54E-438DD80E0763}"/>
    <cellStyle name="20% - Accent6 3 6" xfId="530" xr:uid="{FE7558BE-5BD2-479F-A142-0F01211923C2}"/>
    <cellStyle name="20% - Accent6 3 6 2" xfId="787" xr:uid="{6DC7334A-3C9E-4D19-B40F-58763A340EBF}"/>
    <cellStyle name="20% - Accent6 3 7" xfId="575" xr:uid="{5BAA7A48-D93E-405F-AB5A-6FC42FCFCA63}"/>
    <cellStyle name="40% - Accent1 2" xfId="322" xr:uid="{00000000-0005-0000-0000-00000C000000}"/>
    <cellStyle name="40% - Accent1 2 2" xfId="367" xr:uid="{00000000-0005-0000-0000-00000C000000}"/>
    <cellStyle name="40% - Accent1 2 2 2" xfId="630" xr:uid="{A5CAB27D-E6A9-4E40-A08F-DA1753E1DBA8}"/>
    <cellStyle name="40% - Accent1 2 3" xfId="413" xr:uid="{00000000-0005-0000-0000-00000C000000}"/>
    <cellStyle name="40% - Accent1 2 3 2" xfId="672" xr:uid="{AA1DD09A-5536-4448-AE0C-D8FF43E76545}"/>
    <cellStyle name="40% - Accent1 2 4" xfId="455" xr:uid="{8F42DAA1-7E25-4171-8A70-69536182F2FE}"/>
    <cellStyle name="40% - Accent1 2 4 2" xfId="714" xr:uid="{D369E65B-F644-4D73-A24E-39AA7CEF9B67}"/>
    <cellStyle name="40% - Accent1 2 5" xfId="499" xr:uid="{1F6EED2D-D9D0-4568-AB35-F9DE95B10E93}"/>
    <cellStyle name="40% - Accent1 2 5 2" xfId="757" xr:uid="{3CADF9E0-EA5A-4A2E-9C6B-525727EE6E31}"/>
    <cellStyle name="40% - Accent1 2 6" xfId="543" xr:uid="{81CC27EB-265A-452E-9A9F-E90DAA2F1B74}"/>
    <cellStyle name="40% - Accent1 2 6 2" xfId="800" xr:uid="{5DBE061B-FAEB-4DB5-9A70-70D759D107A7}"/>
    <cellStyle name="40% - Accent1 2 7" xfId="588" xr:uid="{43164F89-5C4E-4BF7-A9E8-48CA937B8170}"/>
    <cellStyle name="40% - Accent1 3" xfId="276" xr:uid="{00000000-0005-0000-0000-00000D000000}"/>
    <cellStyle name="40% - Accent1 3 2" xfId="345" xr:uid="{00000000-0005-0000-0000-00000D000000}"/>
    <cellStyle name="40% - Accent1 3 2 2" xfId="608" xr:uid="{C3CA80A3-6266-4832-9FD2-26EFAC71D926}"/>
    <cellStyle name="40% - Accent1 3 3" xfId="391" xr:uid="{00000000-0005-0000-0000-00000D000000}"/>
    <cellStyle name="40% - Accent1 3 3 2" xfId="650" xr:uid="{86CB3A2E-4432-4F0F-A2B2-007ECC73A88E}"/>
    <cellStyle name="40% - Accent1 3 4" xfId="433" xr:uid="{C1C32456-9FDF-41FF-929D-30A90D7B6F6C}"/>
    <cellStyle name="40% - Accent1 3 4 2" xfId="692" xr:uid="{8C5F6674-2C3A-47EB-91A8-FACD541ED860}"/>
    <cellStyle name="40% - Accent1 3 5" xfId="477" xr:uid="{B88F94DE-4DBD-4DA6-9E9B-B83E8405F33B}"/>
    <cellStyle name="40% - Accent1 3 5 2" xfId="735" xr:uid="{F3098193-B081-4A83-A15A-74B7EBEC5792}"/>
    <cellStyle name="40% - Accent1 3 6" xfId="521" xr:uid="{2DA2B5BF-651A-4ADA-BE5C-2AB6CF08373E}"/>
    <cellStyle name="40% - Accent1 3 6 2" xfId="778" xr:uid="{ED89AFF3-1D5F-49F4-8A38-64A82DA9F72A}"/>
    <cellStyle name="40% - Accent1 3 7" xfId="566" xr:uid="{3489A8AF-CFC4-46E8-950C-2A5D5B70427C}"/>
    <cellStyle name="40% - Accent2 2" xfId="324" xr:uid="{00000000-0005-0000-0000-00000E000000}"/>
    <cellStyle name="40% - Accent2 2 2" xfId="369" xr:uid="{00000000-0005-0000-0000-00000E000000}"/>
    <cellStyle name="40% - Accent2 2 2 2" xfId="632" xr:uid="{D31F7FB9-1C27-4FAD-975E-6D14B869B0CA}"/>
    <cellStyle name="40% - Accent2 2 3" xfId="415" xr:uid="{00000000-0005-0000-0000-00000E000000}"/>
    <cellStyle name="40% - Accent2 2 3 2" xfId="674" xr:uid="{268F221E-F648-465A-BAB3-91FD65C476EC}"/>
    <cellStyle name="40% - Accent2 2 4" xfId="457" xr:uid="{5F3865CF-83EB-499C-A29E-15C8C9109808}"/>
    <cellStyle name="40% - Accent2 2 4 2" xfId="716" xr:uid="{A6658225-02C5-4D0E-99B7-EB776994D66F}"/>
    <cellStyle name="40% - Accent2 2 5" xfId="501" xr:uid="{C567C0BD-DEC0-404A-865F-F819960DC886}"/>
    <cellStyle name="40% - Accent2 2 5 2" xfId="759" xr:uid="{9C0576FE-9011-4EDA-834A-DF208C0F418E}"/>
    <cellStyle name="40% - Accent2 2 6" xfId="545" xr:uid="{21D49E34-0F06-4A34-A5AE-91DB66533159}"/>
    <cellStyle name="40% - Accent2 2 6 2" xfId="802" xr:uid="{E03B7638-2903-4FA1-8B70-A38CF24B0DA6}"/>
    <cellStyle name="40% - Accent2 2 7" xfId="590" xr:uid="{7F9053A2-C262-4001-8210-3BAA5116E502}"/>
    <cellStyle name="40% - Accent2 3" xfId="280" xr:uid="{00000000-0005-0000-0000-00000F000000}"/>
    <cellStyle name="40% - Accent2 3 2" xfId="347" xr:uid="{00000000-0005-0000-0000-00000F000000}"/>
    <cellStyle name="40% - Accent2 3 2 2" xfId="610" xr:uid="{5A15E07D-9A2E-4B1D-AE60-EA19956EF504}"/>
    <cellStyle name="40% - Accent2 3 3" xfId="393" xr:uid="{00000000-0005-0000-0000-00000F000000}"/>
    <cellStyle name="40% - Accent2 3 3 2" xfId="652" xr:uid="{3CCB1722-042C-4A69-ADB8-CB4D6B041E71}"/>
    <cellStyle name="40% - Accent2 3 4" xfId="435" xr:uid="{FBF7DC0B-FDCA-45CE-9F53-BE0DCB9CE331}"/>
    <cellStyle name="40% - Accent2 3 4 2" xfId="694" xr:uid="{46D1AD0E-F490-4976-B243-5F3CCC957C50}"/>
    <cellStyle name="40% - Accent2 3 5" xfId="479" xr:uid="{561CD316-A557-473F-BCC6-03D850B664D6}"/>
    <cellStyle name="40% - Accent2 3 5 2" xfId="737" xr:uid="{6E92E53D-2874-473E-BAC9-579A03A06B90}"/>
    <cellStyle name="40% - Accent2 3 6" xfId="523" xr:uid="{F8570CB9-3930-4081-953D-B58636157221}"/>
    <cellStyle name="40% - Accent2 3 6 2" xfId="780" xr:uid="{2C7FD59C-03C1-4A4E-B467-EB9AFE145E6F}"/>
    <cellStyle name="40% - Accent2 3 7" xfId="568" xr:uid="{DC5FECAA-B7E6-48AF-9938-2856F7A467A2}"/>
    <cellStyle name="40% - Accent3 2" xfId="326" xr:uid="{00000000-0005-0000-0000-000010000000}"/>
    <cellStyle name="40% - Accent3 2 2" xfId="371" xr:uid="{00000000-0005-0000-0000-000010000000}"/>
    <cellStyle name="40% - Accent3 2 2 2" xfId="634" xr:uid="{6FFB1200-61C3-4B7E-8AAB-1D636F5EA873}"/>
    <cellStyle name="40% - Accent3 2 3" xfId="417" xr:uid="{00000000-0005-0000-0000-000010000000}"/>
    <cellStyle name="40% - Accent3 2 3 2" xfId="676" xr:uid="{2882F763-30CC-4517-B696-E894142922E9}"/>
    <cellStyle name="40% - Accent3 2 4" xfId="459" xr:uid="{DCB14866-6AEB-4D5E-B3DF-0D8D570AD9DB}"/>
    <cellStyle name="40% - Accent3 2 4 2" xfId="718" xr:uid="{A87462F4-EE1A-4906-9466-AE6DCC57965A}"/>
    <cellStyle name="40% - Accent3 2 5" xfId="503" xr:uid="{5DD2DA79-2BF5-4CFE-900D-8A5B3B0B8E72}"/>
    <cellStyle name="40% - Accent3 2 5 2" xfId="761" xr:uid="{15E3436B-D3A9-4706-A77C-F0CF607C042E}"/>
    <cellStyle name="40% - Accent3 2 6" xfId="547" xr:uid="{A36C1CFB-FE88-4AD2-8E47-A8017A193393}"/>
    <cellStyle name="40% - Accent3 2 6 2" xfId="804" xr:uid="{5A41BC92-1EEC-4470-A7F0-0685EE474200}"/>
    <cellStyle name="40% - Accent3 2 7" xfId="592" xr:uid="{C96E6970-12A5-44D6-A3C3-E4A73CFFC3F3}"/>
    <cellStyle name="40% - Accent3 3" xfId="284" xr:uid="{00000000-0005-0000-0000-000011000000}"/>
    <cellStyle name="40% - Accent3 3 2" xfId="349" xr:uid="{00000000-0005-0000-0000-000011000000}"/>
    <cellStyle name="40% - Accent3 3 2 2" xfId="612" xr:uid="{40EBFD2B-9C68-4671-A891-8CD925603BFF}"/>
    <cellStyle name="40% - Accent3 3 3" xfId="395" xr:uid="{00000000-0005-0000-0000-000011000000}"/>
    <cellStyle name="40% - Accent3 3 3 2" xfId="654" xr:uid="{834E69CA-A66A-4241-B4C3-8076ADCC1F18}"/>
    <cellStyle name="40% - Accent3 3 4" xfId="437" xr:uid="{A97CFB7E-915F-4CD5-845F-501E4F85D04A}"/>
    <cellStyle name="40% - Accent3 3 4 2" xfId="696" xr:uid="{2613930E-68C0-4091-AEFA-58F31AC875F8}"/>
    <cellStyle name="40% - Accent3 3 5" xfId="481" xr:uid="{F365B445-5907-424A-939C-90ACCEADB393}"/>
    <cellStyle name="40% - Accent3 3 5 2" xfId="739" xr:uid="{F95F88E6-9182-4FE0-B807-2F90F547BA3D}"/>
    <cellStyle name="40% - Accent3 3 6" xfId="525" xr:uid="{6B576A83-C55C-4AE2-A387-B2C040D582A0}"/>
    <cellStyle name="40% - Accent3 3 6 2" xfId="782" xr:uid="{A61DF430-C60A-4A62-BD69-B60EC506A0E6}"/>
    <cellStyle name="40% - Accent3 3 7" xfId="570" xr:uid="{2679010A-1E98-44A2-AF00-1F8BC5096118}"/>
    <cellStyle name="40% - Accent4 2" xfId="328" xr:uid="{00000000-0005-0000-0000-000012000000}"/>
    <cellStyle name="40% - Accent4 2 2" xfId="373" xr:uid="{00000000-0005-0000-0000-000012000000}"/>
    <cellStyle name="40% - Accent4 2 2 2" xfId="636" xr:uid="{A5B48F0F-AFDB-4A68-9BDA-F02932DBD2F6}"/>
    <cellStyle name="40% - Accent4 2 3" xfId="419" xr:uid="{00000000-0005-0000-0000-000012000000}"/>
    <cellStyle name="40% - Accent4 2 3 2" xfId="678" xr:uid="{8A5A859B-2060-4978-9443-E3077873D2EC}"/>
    <cellStyle name="40% - Accent4 2 4" xfId="461" xr:uid="{E6981244-15B5-4594-A6CD-1F953CD2458E}"/>
    <cellStyle name="40% - Accent4 2 4 2" xfId="720" xr:uid="{9A45F3EA-EF9D-4B5A-BCAB-8F558DFB8323}"/>
    <cellStyle name="40% - Accent4 2 5" xfId="505" xr:uid="{BB8754C8-521E-42A0-84C8-B1D1159BE58A}"/>
    <cellStyle name="40% - Accent4 2 5 2" xfId="763" xr:uid="{49E1DC89-F7C9-4D34-B475-EF36265C7463}"/>
    <cellStyle name="40% - Accent4 2 6" xfId="549" xr:uid="{CC409C77-E93A-4309-89ED-5521E1DE139C}"/>
    <cellStyle name="40% - Accent4 2 6 2" xfId="806" xr:uid="{CE4E1D7A-02A5-4F03-B9E0-5A19900577FB}"/>
    <cellStyle name="40% - Accent4 2 7" xfId="594" xr:uid="{BB819CEF-FBEF-46C4-8170-7F149738FC78}"/>
    <cellStyle name="40% - Accent4 3" xfId="288" xr:uid="{00000000-0005-0000-0000-000013000000}"/>
    <cellStyle name="40% - Accent4 3 2" xfId="351" xr:uid="{00000000-0005-0000-0000-000013000000}"/>
    <cellStyle name="40% - Accent4 3 2 2" xfId="614" xr:uid="{7AA4FE2D-7290-4285-8077-F15DC53E279B}"/>
    <cellStyle name="40% - Accent4 3 3" xfId="397" xr:uid="{00000000-0005-0000-0000-000013000000}"/>
    <cellStyle name="40% - Accent4 3 3 2" xfId="656" xr:uid="{20F83EB8-FBCA-4458-9214-0C635F9FDFEA}"/>
    <cellStyle name="40% - Accent4 3 4" xfId="439" xr:uid="{A3AE1D10-6B78-4822-B1E2-435D586C9628}"/>
    <cellStyle name="40% - Accent4 3 4 2" xfId="698" xr:uid="{9C94EFB2-1126-46DA-8987-518CE09512C7}"/>
    <cellStyle name="40% - Accent4 3 5" xfId="483" xr:uid="{FBC2D5F7-8632-4A6C-8FC3-9CE3693ACAEA}"/>
    <cellStyle name="40% - Accent4 3 5 2" xfId="741" xr:uid="{82FF0EEF-AE7E-432A-A2E9-24A8E366B307}"/>
    <cellStyle name="40% - Accent4 3 6" xfId="527" xr:uid="{60CB3651-0825-4511-9B5B-A067F143A9DD}"/>
    <cellStyle name="40% - Accent4 3 6 2" xfId="784" xr:uid="{689F1746-2BAC-48EA-AE6B-B90AE6426BAD}"/>
    <cellStyle name="40% - Accent4 3 7" xfId="572" xr:uid="{E51EA712-14B7-4BD5-B426-ED00B509A4FC}"/>
    <cellStyle name="40% - Accent5 2" xfId="330" xr:uid="{00000000-0005-0000-0000-000014000000}"/>
    <cellStyle name="40% - Accent5 2 2" xfId="375" xr:uid="{00000000-0005-0000-0000-000014000000}"/>
    <cellStyle name="40% - Accent5 2 2 2" xfId="638" xr:uid="{CEE103B4-3F6B-4F3B-B2DE-464F6734723C}"/>
    <cellStyle name="40% - Accent5 2 3" xfId="421" xr:uid="{00000000-0005-0000-0000-000014000000}"/>
    <cellStyle name="40% - Accent5 2 3 2" xfId="680" xr:uid="{8EAB5D42-D0B6-4245-818D-636D2039964F}"/>
    <cellStyle name="40% - Accent5 2 4" xfId="463" xr:uid="{BA8271C2-8769-4AC6-82EC-36EDCD59D3FA}"/>
    <cellStyle name="40% - Accent5 2 4 2" xfId="722" xr:uid="{9CEBB5D4-E2DE-470E-9F2E-D648B94CE97A}"/>
    <cellStyle name="40% - Accent5 2 5" xfId="507" xr:uid="{BA7C62AD-9B06-4145-B60E-ABC7060A3382}"/>
    <cellStyle name="40% - Accent5 2 5 2" xfId="765" xr:uid="{8A635694-DBD5-4318-B261-EB0D6C2E0F1B}"/>
    <cellStyle name="40% - Accent5 2 6" xfId="551" xr:uid="{5A98F372-5515-4F0E-BA12-039D13851E71}"/>
    <cellStyle name="40% - Accent5 2 6 2" xfId="808" xr:uid="{004C43EA-02E7-4FFC-BE53-D7EC91F1A026}"/>
    <cellStyle name="40% - Accent5 2 7" xfId="596" xr:uid="{8EE100A0-3B8B-49DD-ACF8-83A0F76DD33B}"/>
    <cellStyle name="40% - Accent5 3" xfId="292" xr:uid="{00000000-0005-0000-0000-000015000000}"/>
    <cellStyle name="40% - Accent5 3 2" xfId="353" xr:uid="{00000000-0005-0000-0000-000015000000}"/>
    <cellStyle name="40% - Accent5 3 2 2" xfId="616" xr:uid="{948BDD75-D3EE-45DE-A0D9-DD481ADDF083}"/>
    <cellStyle name="40% - Accent5 3 3" xfId="399" xr:uid="{00000000-0005-0000-0000-000015000000}"/>
    <cellStyle name="40% - Accent5 3 3 2" xfId="658" xr:uid="{4E1FAA13-8E13-4AE1-9DE9-B39DA6AB44D0}"/>
    <cellStyle name="40% - Accent5 3 4" xfId="441" xr:uid="{D6B0E4E6-C0FA-49A8-9C66-A2F15C3D1299}"/>
    <cellStyle name="40% - Accent5 3 4 2" xfId="700" xr:uid="{7C6EA359-5AE0-4371-A34C-E82099D07780}"/>
    <cellStyle name="40% - Accent5 3 5" xfId="485" xr:uid="{2F56EB7E-8C7B-4413-9947-4A47FC49BC13}"/>
    <cellStyle name="40% - Accent5 3 5 2" xfId="743" xr:uid="{1B42BCA6-DA55-4AC4-824E-6EB79EA49713}"/>
    <cellStyle name="40% - Accent5 3 6" xfId="529" xr:uid="{F9BDD4AD-0584-483C-9FFF-D76B296448DF}"/>
    <cellStyle name="40% - Accent5 3 6 2" xfId="786" xr:uid="{2D7ACA87-B3BC-4026-B1D5-D2DD4874E729}"/>
    <cellStyle name="40% - Accent5 3 7" xfId="574" xr:uid="{B1CC5092-573B-4FF1-951C-31A37D577227}"/>
    <cellStyle name="40% - Accent6 2" xfId="332" xr:uid="{00000000-0005-0000-0000-000016000000}"/>
    <cellStyle name="40% - Accent6 2 2" xfId="377" xr:uid="{00000000-0005-0000-0000-000016000000}"/>
    <cellStyle name="40% - Accent6 2 2 2" xfId="640" xr:uid="{0F9E3D6C-03CA-47FD-B7E9-303E22325131}"/>
    <cellStyle name="40% - Accent6 2 3" xfId="423" xr:uid="{00000000-0005-0000-0000-000016000000}"/>
    <cellStyle name="40% - Accent6 2 3 2" xfId="682" xr:uid="{CC2E7439-2F9B-4AE8-A16F-EFDB0ED47488}"/>
    <cellStyle name="40% - Accent6 2 4" xfId="465" xr:uid="{87C3A4C0-CC13-4FDC-A231-427ACE2F4A00}"/>
    <cellStyle name="40% - Accent6 2 4 2" xfId="724" xr:uid="{BA932C2A-546A-4E53-AA4B-5D0608361C01}"/>
    <cellStyle name="40% - Accent6 2 5" xfId="509" xr:uid="{3A9B2F4C-EF0E-4A27-889D-115AC46528F1}"/>
    <cellStyle name="40% - Accent6 2 5 2" xfId="767" xr:uid="{A5A5ECD6-75BB-499D-974F-CAD7A8B08D88}"/>
    <cellStyle name="40% - Accent6 2 6" xfId="553" xr:uid="{2627C439-6620-4EC3-924E-8C3AE0579927}"/>
    <cellStyle name="40% - Accent6 2 6 2" xfId="810" xr:uid="{46A075ED-3514-4411-A72E-93CFDBD77846}"/>
    <cellStyle name="40% - Accent6 2 7" xfId="598" xr:uid="{3768AF5E-11E5-496C-A097-6B9D29D7230A}"/>
    <cellStyle name="40% - Accent6 3" xfId="296" xr:uid="{00000000-0005-0000-0000-000017000000}"/>
    <cellStyle name="40% - Accent6 3 2" xfId="355" xr:uid="{00000000-0005-0000-0000-000017000000}"/>
    <cellStyle name="40% - Accent6 3 2 2" xfId="618" xr:uid="{1B972BFF-18D2-4404-808E-86D4FE41B64E}"/>
    <cellStyle name="40% - Accent6 3 3" xfId="401" xr:uid="{00000000-0005-0000-0000-000017000000}"/>
    <cellStyle name="40% - Accent6 3 3 2" xfId="660" xr:uid="{54BCD112-A936-440A-B3BD-54E7D6792188}"/>
    <cellStyle name="40% - Accent6 3 4" xfId="443" xr:uid="{2802C112-FE30-4715-99F0-BDEBF642BCCA}"/>
    <cellStyle name="40% - Accent6 3 4 2" xfId="702" xr:uid="{A3C1D069-D414-495B-937D-076B5A428114}"/>
    <cellStyle name="40% - Accent6 3 5" xfId="487" xr:uid="{C3A1F9E1-1F42-4D17-874D-492137534E57}"/>
    <cellStyle name="40% - Accent6 3 5 2" xfId="745" xr:uid="{B6FF0E35-87B8-4174-81F4-41C5787C7181}"/>
    <cellStyle name="40% - Accent6 3 6" xfId="531" xr:uid="{8306B5BB-E57D-4177-813C-C7E2201B2D88}"/>
    <cellStyle name="40% - Accent6 3 6 2" xfId="788" xr:uid="{2AED0972-3F46-4E87-B014-ED3F693AAC2F}"/>
    <cellStyle name="40% - Accent6 3 7" xfId="576" xr:uid="{39A43EC6-0ACF-4597-9C2B-970892287C79}"/>
    <cellStyle name="60% - Accent1 2" xfId="277" xr:uid="{00000000-0005-0000-0000-000018000000}"/>
    <cellStyle name="60% - Accent2 2" xfId="281" xr:uid="{00000000-0005-0000-0000-000019000000}"/>
    <cellStyle name="60% - Accent3 2" xfId="285" xr:uid="{00000000-0005-0000-0000-00001A000000}"/>
    <cellStyle name="60% - Accent4 2" xfId="289" xr:uid="{00000000-0005-0000-0000-00001B000000}"/>
    <cellStyle name="60% - Accent5 2" xfId="293" xr:uid="{00000000-0005-0000-0000-00001C000000}"/>
    <cellStyle name="60% - Accent6 2" xfId="297" xr:uid="{00000000-0005-0000-0000-00001D000000}"/>
    <cellStyle name="Accent1 2" xfId="274" xr:uid="{00000000-0005-0000-0000-00001E000000}"/>
    <cellStyle name="Accent2 2" xfId="278" xr:uid="{00000000-0005-0000-0000-00001F000000}"/>
    <cellStyle name="Accent3 2" xfId="282" xr:uid="{00000000-0005-0000-0000-000020000000}"/>
    <cellStyle name="Accent4 2" xfId="286" xr:uid="{00000000-0005-0000-0000-000021000000}"/>
    <cellStyle name="Accent5 2" xfId="290" xr:uid="{00000000-0005-0000-0000-000022000000}"/>
    <cellStyle name="Accent6 2" xfId="294" xr:uid="{00000000-0005-0000-0000-000023000000}"/>
    <cellStyle name="Bad 2" xfId="264" xr:uid="{00000000-0005-0000-0000-000024000000}"/>
    <cellStyle name="Calculation 2" xfId="268" xr:uid="{00000000-0005-0000-0000-000025000000}"/>
    <cellStyle name="Check Cell 2" xfId="270" xr:uid="{00000000-0005-0000-0000-000026000000}"/>
    <cellStyle name="Comma" xfId="1" builtinId="3"/>
    <cellStyle name="Comma 10" xfId="66" xr:uid="{00000000-0005-0000-0000-000001000000}"/>
    <cellStyle name="Comma 11" xfId="67" xr:uid="{00000000-0005-0000-0000-000002000000}"/>
    <cellStyle name="Comma 12" xfId="68" xr:uid="{00000000-0005-0000-0000-000003000000}"/>
    <cellStyle name="Comma 13" xfId="69" xr:uid="{00000000-0005-0000-0000-000004000000}"/>
    <cellStyle name="Comma 14" xfId="70" xr:uid="{00000000-0005-0000-0000-000005000000}"/>
    <cellStyle name="Comma 15" xfId="71" xr:uid="{00000000-0005-0000-0000-000006000000}"/>
    <cellStyle name="Comma 16" xfId="72" xr:uid="{00000000-0005-0000-0000-000007000000}"/>
    <cellStyle name="Comma 17" xfId="73" xr:uid="{00000000-0005-0000-0000-000008000000}"/>
    <cellStyle name="Comma 18" xfId="74" xr:uid="{00000000-0005-0000-0000-000009000000}"/>
    <cellStyle name="Comma 19" xfId="75" xr:uid="{00000000-0005-0000-0000-00000A000000}"/>
    <cellStyle name="Comma 2" xfId="2" xr:uid="{00000000-0005-0000-0000-00000B000000}"/>
    <cellStyle name="Comma 2 10" xfId="76" xr:uid="{00000000-0005-0000-0000-00000C000000}"/>
    <cellStyle name="Comma 2 11" xfId="77" xr:uid="{00000000-0005-0000-0000-00000D000000}"/>
    <cellStyle name="Comma 2 12" xfId="78" xr:uid="{00000000-0005-0000-0000-00000E000000}"/>
    <cellStyle name="Comma 2 13" xfId="79" xr:uid="{00000000-0005-0000-0000-00000F000000}"/>
    <cellStyle name="Comma 2 14" xfId="80" xr:uid="{00000000-0005-0000-0000-000010000000}"/>
    <cellStyle name="Comma 2 15" xfId="81" xr:uid="{00000000-0005-0000-0000-000011000000}"/>
    <cellStyle name="Comma 2 16" xfId="82" xr:uid="{00000000-0005-0000-0000-000012000000}"/>
    <cellStyle name="Comma 2 17" xfId="83" xr:uid="{00000000-0005-0000-0000-000013000000}"/>
    <cellStyle name="Comma 2 18" xfId="84" xr:uid="{00000000-0005-0000-0000-000014000000}"/>
    <cellStyle name="Comma 2 19" xfId="85" xr:uid="{00000000-0005-0000-0000-000015000000}"/>
    <cellStyle name="Comma 2 2" xfId="23" xr:uid="{00000000-0005-0000-0000-000016000000}"/>
    <cellStyle name="Comma 2 20" xfId="86" xr:uid="{00000000-0005-0000-0000-000017000000}"/>
    <cellStyle name="Comma 2 21" xfId="87" xr:uid="{00000000-0005-0000-0000-000018000000}"/>
    <cellStyle name="Comma 2 22" xfId="88" xr:uid="{00000000-0005-0000-0000-000019000000}"/>
    <cellStyle name="Comma 2 23" xfId="89" xr:uid="{00000000-0005-0000-0000-00001A000000}"/>
    <cellStyle name="Comma 2 24" xfId="90" xr:uid="{00000000-0005-0000-0000-00001B000000}"/>
    <cellStyle name="Comma 2 25" xfId="299" xr:uid="{00000000-0005-0000-0000-000043000000}"/>
    <cellStyle name="Comma 2 26" xfId="254" xr:uid="{00000000-0005-0000-0000-000032000000}"/>
    <cellStyle name="Comma 2 26 2" xfId="562" xr:uid="{26B0509D-8390-4EF8-835E-65AD3981D285}"/>
    <cellStyle name="Comma 2 27" xfId="341" xr:uid="{00000000-0005-0000-0000-000032000000}"/>
    <cellStyle name="Comma 2 27 2" xfId="604" xr:uid="{898EBACA-32C1-4AE5-9C0B-C915F10D7B8D}"/>
    <cellStyle name="Comma 2 28" xfId="387" xr:uid="{00000000-0005-0000-0000-000032000000}"/>
    <cellStyle name="Comma 2 28 2" xfId="646" xr:uid="{7BE398CC-9207-42FA-8526-5DEACE4925D8}"/>
    <cellStyle name="Comma 2 29" xfId="429" xr:uid="{B242BFF4-F088-48D9-9787-DBB36E7AD795}"/>
    <cellStyle name="Comma 2 29 2" xfId="688" xr:uid="{603097CF-CA05-4FF6-B366-F017BCDDEE84}"/>
    <cellStyle name="Comma 2 3" xfId="21" xr:uid="{00000000-0005-0000-0000-00001C000000}"/>
    <cellStyle name="Comma 2 30" xfId="473" xr:uid="{0845CF52-1817-4AEC-8A7F-5251F43AB76D}"/>
    <cellStyle name="Comma 2 30 2" xfId="731" xr:uid="{BFD1460B-1E22-44AC-B9AC-B3FCEE317C6D}"/>
    <cellStyle name="Comma 2 31" xfId="517" xr:uid="{81ABACAE-E3E1-4709-A1A0-F4A3270E30F1}"/>
    <cellStyle name="Comma 2 31 2" xfId="774" xr:uid="{74DBA6AA-1867-4EFF-BB78-72100E7754AB}"/>
    <cellStyle name="Comma 2 4" xfId="43" xr:uid="{00000000-0005-0000-0000-00001D000000}"/>
    <cellStyle name="Comma 2 5" xfId="49" xr:uid="{00000000-0005-0000-0000-00001E000000}"/>
    <cellStyle name="Comma 2 6" xfId="48" xr:uid="{00000000-0005-0000-0000-00001F000000}"/>
    <cellStyle name="Comma 2 7" xfId="53" xr:uid="{00000000-0005-0000-0000-000020000000}"/>
    <cellStyle name="Comma 2 8" xfId="91" xr:uid="{00000000-0005-0000-0000-000021000000}"/>
    <cellStyle name="Comma 2 9" xfId="92" xr:uid="{00000000-0005-0000-0000-000022000000}"/>
    <cellStyle name="Comma 20" xfId="93" xr:uid="{00000000-0005-0000-0000-000023000000}"/>
    <cellStyle name="Comma 21" xfId="253" xr:uid="{00000000-0005-0000-0000-00004C010000}"/>
    <cellStyle name="Comma 21 2" xfId="561" xr:uid="{D9A0B217-3302-4445-A5AC-AB46A70DF8D3}"/>
    <cellStyle name="Comma 22" xfId="340" xr:uid="{00000000-0005-0000-0000-000094010000}"/>
    <cellStyle name="Comma 22 2" xfId="603" xr:uid="{57F90E41-5B8D-46A9-BE1A-81E66252CF47}"/>
    <cellStyle name="Comma 23" xfId="386" xr:uid="{00000000-0005-0000-0000-0000C3010000}"/>
    <cellStyle name="Comma 23 2" xfId="645" xr:uid="{C98A50C6-6BF3-419F-9960-CCCFAD53DD21}"/>
    <cellStyle name="Comma 24" xfId="428" xr:uid="{02459A4D-ADD4-45C0-AF5B-D24BBF601127}"/>
    <cellStyle name="Comma 24 2" xfId="687" xr:uid="{CF772A3F-685E-47EA-8BC7-7BBADD3E8BCB}"/>
    <cellStyle name="Comma 25" xfId="472" xr:uid="{2E9923A3-8977-48AF-92EF-8575C1251BB1}"/>
    <cellStyle name="Comma 25 2" xfId="730" xr:uid="{F0ACBBA3-BCA3-47DC-B86B-7320A69C25D4}"/>
    <cellStyle name="Comma 26" xfId="516" xr:uid="{1805E256-638E-4DE0-8AFC-388842B9CADC}"/>
    <cellStyle name="Comma 26 2" xfId="773" xr:uid="{3DB8DF07-8CF2-4311-A36F-AFAC165E48DE}"/>
    <cellStyle name="Comma 3" xfId="3" xr:uid="{00000000-0005-0000-0000-000024000000}"/>
    <cellStyle name="Comma 3 2" xfId="24" xr:uid="{00000000-0005-0000-0000-000025000000}"/>
    <cellStyle name="Comma 3 3" xfId="25" xr:uid="{00000000-0005-0000-0000-000026000000}"/>
    <cellStyle name="Comma 3 4" xfId="44" xr:uid="{00000000-0005-0000-0000-000027000000}"/>
    <cellStyle name="Comma 3 5" xfId="50" xr:uid="{00000000-0005-0000-0000-000028000000}"/>
    <cellStyle name="Comma 3 6" xfId="51" xr:uid="{00000000-0005-0000-0000-000029000000}"/>
    <cellStyle name="Comma 3 7" xfId="47" xr:uid="{00000000-0005-0000-0000-00002A000000}"/>
    <cellStyle name="Comma 4" xfId="94" xr:uid="{00000000-0005-0000-0000-00002B000000}"/>
    <cellStyle name="Comma 5" xfId="95" xr:uid="{00000000-0005-0000-0000-00002C000000}"/>
    <cellStyle name="Comma 6" xfId="96" xr:uid="{00000000-0005-0000-0000-00002D000000}"/>
    <cellStyle name="Comma 7" xfId="300" xr:uid="{00000000-0005-0000-0000-000056000000}"/>
    <cellStyle name="Comma 8" xfId="311" xr:uid="{00000000-0005-0000-0000-000057000000}"/>
    <cellStyle name="Comma 9" xfId="97" xr:uid="{00000000-0005-0000-0000-00002E000000}"/>
    <cellStyle name="Comma0" xfId="4" xr:uid="{00000000-0005-0000-0000-00002F000000}"/>
    <cellStyle name="Currency" xfId="5" builtinId="4"/>
    <cellStyle name="Currency 10" xfId="98" xr:uid="{00000000-0005-0000-0000-000031000000}"/>
    <cellStyle name="Currency 10 2" xfId="514" xr:uid="{6AA1947F-A55D-4419-AE17-6BBE189DAABE}"/>
    <cellStyle name="Currency 11" xfId="99" xr:uid="{00000000-0005-0000-0000-000032000000}"/>
    <cellStyle name="Currency 12" xfId="100" xr:uid="{00000000-0005-0000-0000-000033000000}"/>
    <cellStyle name="Currency 13" xfId="101" xr:uid="{00000000-0005-0000-0000-000034000000}"/>
    <cellStyle name="Currency 14" xfId="102" xr:uid="{00000000-0005-0000-0000-000035000000}"/>
    <cellStyle name="Currency 15" xfId="103" xr:uid="{00000000-0005-0000-0000-000036000000}"/>
    <cellStyle name="Currency 16" xfId="104" xr:uid="{00000000-0005-0000-0000-000037000000}"/>
    <cellStyle name="Currency 17" xfId="105" xr:uid="{00000000-0005-0000-0000-000038000000}"/>
    <cellStyle name="Currency 18" xfId="106" xr:uid="{00000000-0005-0000-0000-000039000000}"/>
    <cellStyle name="Currency 19" xfId="107" xr:uid="{00000000-0005-0000-0000-00003A000000}"/>
    <cellStyle name="Currency 2" xfId="6" xr:uid="{00000000-0005-0000-0000-00003B000000}"/>
    <cellStyle name="Currency 2 10" xfId="108" xr:uid="{00000000-0005-0000-0000-00003C000000}"/>
    <cellStyle name="Currency 2 11" xfId="109" xr:uid="{00000000-0005-0000-0000-00003D000000}"/>
    <cellStyle name="Currency 2 12" xfId="110" xr:uid="{00000000-0005-0000-0000-00003E000000}"/>
    <cellStyle name="Currency 2 13" xfId="111" xr:uid="{00000000-0005-0000-0000-00003F000000}"/>
    <cellStyle name="Currency 2 14" xfId="112" xr:uid="{00000000-0005-0000-0000-000040000000}"/>
    <cellStyle name="Currency 2 15" xfId="113" xr:uid="{00000000-0005-0000-0000-000041000000}"/>
    <cellStyle name="Currency 2 16" xfId="114" xr:uid="{00000000-0005-0000-0000-000042000000}"/>
    <cellStyle name="Currency 2 17" xfId="115" xr:uid="{00000000-0005-0000-0000-000043000000}"/>
    <cellStyle name="Currency 2 18" xfId="116" xr:uid="{00000000-0005-0000-0000-000044000000}"/>
    <cellStyle name="Currency 2 19" xfId="117" xr:uid="{00000000-0005-0000-0000-000045000000}"/>
    <cellStyle name="Currency 2 2" xfId="26" xr:uid="{00000000-0005-0000-0000-000046000000}"/>
    <cellStyle name="Currency 2 20" xfId="118" xr:uid="{00000000-0005-0000-0000-000047000000}"/>
    <cellStyle name="Currency 2 21" xfId="119" xr:uid="{00000000-0005-0000-0000-000048000000}"/>
    <cellStyle name="Currency 2 22" xfId="120" xr:uid="{00000000-0005-0000-0000-000049000000}"/>
    <cellStyle name="Currency 2 23" xfId="121" xr:uid="{00000000-0005-0000-0000-00004A000000}"/>
    <cellStyle name="Currency 2 24" xfId="122" xr:uid="{00000000-0005-0000-0000-00004B000000}"/>
    <cellStyle name="Currency 2 3" xfId="37" xr:uid="{00000000-0005-0000-0000-00004C000000}"/>
    <cellStyle name="Currency 2 4" xfId="38" xr:uid="{00000000-0005-0000-0000-00004D000000}"/>
    <cellStyle name="Currency 2 5" xfId="52" xr:uid="{00000000-0005-0000-0000-00004E000000}"/>
    <cellStyle name="Currency 2 6" xfId="57" xr:uid="{00000000-0005-0000-0000-00004F000000}"/>
    <cellStyle name="Currency 2 7" xfId="61" xr:uid="{00000000-0005-0000-0000-000050000000}"/>
    <cellStyle name="Currency 2 8" xfId="123" xr:uid="{00000000-0005-0000-0000-000051000000}"/>
    <cellStyle name="Currency 2 9" xfId="124" xr:uid="{00000000-0005-0000-0000-000052000000}"/>
    <cellStyle name="Currency 3" xfId="125" xr:uid="{00000000-0005-0000-0000-000053000000}"/>
    <cellStyle name="Currency 4" xfId="126" xr:uid="{00000000-0005-0000-0000-000054000000}"/>
    <cellStyle name="Currency 5" xfId="127" xr:uid="{00000000-0005-0000-0000-000055000000}"/>
    <cellStyle name="Currency 7" xfId="128" xr:uid="{00000000-0005-0000-0000-000056000000}"/>
    <cellStyle name="Currency 8" xfId="129" xr:uid="{00000000-0005-0000-0000-000057000000}"/>
    <cellStyle name="Currency 9" xfId="130" xr:uid="{00000000-0005-0000-0000-000058000000}"/>
    <cellStyle name="Currency0" xfId="7" xr:uid="{00000000-0005-0000-0000-000059000000}"/>
    <cellStyle name="Date" xfId="8" xr:uid="{00000000-0005-0000-0000-00005A000000}"/>
    <cellStyle name="Explanatory Text 2" xfId="272" xr:uid="{00000000-0005-0000-0000-000084000000}"/>
    <cellStyle name="Fixed" xfId="9" xr:uid="{00000000-0005-0000-0000-00005B000000}"/>
    <cellStyle name="Followed Hyperlink 2" xfId="316" xr:uid="{00000000-0005-0000-0000-000052010000}"/>
    <cellStyle name="Good 2" xfId="263" xr:uid="{00000000-0005-0000-0000-000087000000}"/>
    <cellStyle name="Heading 1" xfId="10" builtinId="16" customBuiltin="1"/>
    <cellStyle name="Heading 1 10" xfId="131" xr:uid="{00000000-0005-0000-0000-00005D000000}"/>
    <cellStyle name="Heading 1 11" xfId="132" xr:uid="{00000000-0005-0000-0000-00005E000000}"/>
    <cellStyle name="Heading 1 12" xfId="133" xr:uid="{00000000-0005-0000-0000-00005F000000}"/>
    <cellStyle name="Heading 1 13" xfId="134" xr:uid="{00000000-0005-0000-0000-000060000000}"/>
    <cellStyle name="Heading 1 14" xfId="135" xr:uid="{00000000-0005-0000-0000-000061000000}"/>
    <cellStyle name="Heading 1 15" xfId="136" xr:uid="{00000000-0005-0000-0000-000062000000}"/>
    <cellStyle name="Heading 1 16" xfId="137" xr:uid="{00000000-0005-0000-0000-000063000000}"/>
    <cellStyle name="Heading 1 17" xfId="138" xr:uid="{00000000-0005-0000-0000-000064000000}"/>
    <cellStyle name="Heading 1 18" xfId="139" xr:uid="{00000000-0005-0000-0000-000065000000}"/>
    <cellStyle name="Heading 1 19" xfId="140" xr:uid="{00000000-0005-0000-0000-000066000000}"/>
    <cellStyle name="Heading 1 2" xfId="141" xr:uid="{00000000-0005-0000-0000-000067000000}"/>
    <cellStyle name="Heading 1 20" xfId="259" xr:uid="{00000000-0005-0000-0000-000093000000}"/>
    <cellStyle name="Heading 1 3" xfId="142" xr:uid="{00000000-0005-0000-0000-000068000000}"/>
    <cellStyle name="Heading 1 4" xfId="143" xr:uid="{00000000-0005-0000-0000-000069000000}"/>
    <cellStyle name="Heading 1 5" xfId="144" xr:uid="{00000000-0005-0000-0000-00006A000000}"/>
    <cellStyle name="Heading 1 6" xfId="145" xr:uid="{00000000-0005-0000-0000-00006B000000}"/>
    <cellStyle name="Heading 1 7" xfId="146" xr:uid="{00000000-0005-0000-0000-00006C000000}"/>
    <cellStyle name="Heading 1 8" xfId="147" xr:uid="{00000000-0005-0000-0000-00006D000000}"/>
    <cellStyle name="Heading 1 9" xfId="148" xr:uid="{00000000-0005-0000-0000-00006E000000}"/>
    <cellStyle name="Heading 2" xfId="11" builtinId="17" customBuiltin="1"/>
    <cellStyle name="Heading 2 10" xfId="149" xr:uid="{00000000-0005-0000-0000-000070000000}"/>
    <cellStyle name="Heading 2 11" xfId="150" xr:uid="{00000000-0005-0000-0000-000071000000}"/>
    <cellStyle name="Heading 2 12" xfId="151" xr:uid="{00000000-0005-0000-0000-000072000000}"/>
    <cellStyle name="Heading 2 13" xfId="152" xr:uid="{00000000-0005-0000-0000-000073000000}"/>
    <cellStyle name="Heading 2 14" xfId="153" xr:uid="{00000000-0005-0000-0000-000074000000}"/>
    <cellStyle name="Heading 2 15" xfId="154" xr:uid="{00000000-0005-0000-0000-000075000000}"/>
    <cellStyle name="Heading 2 16" xfId="155" xr:uid="{00000000-0005-0000-0000-000076000000}"/>
    <cellStyle name="Heading 2 17" xfId="156" xr:uid="{00000000-0005-0000-0000-000077000000}"/>
    <cellStyle name="Heading 2 18" xfId="157" xr:uid="{00000000-0005-0000-0000-000078000000}"/>
    <cellStyle name="Heading 2 19" xfId="158" xr:uid="{00000000-0005-0000-0000-000079000000}"/>
    <cellStyle name="Heading 2 2" xfId="159" xr:uid="{00000000-0005-0000-0000-00007A000000}"/>
    <cellStyle name="Heading 2 20" xfId="260" xr:uid="{00000000-0005-0000-0000-0000A6000000}"/>
    <cellStyle name="Heading 2 3" xfId="160" xr:uid="{00000000-0005-0000-0000-00007B000000}"/>
    <cellStyle name="Heading 2 4" xfId="161" xr:uid="{00000000-0005-0000-0000-00007C000000}"/>
    <cellStyle name="Heading 2 5" xfId="162" xr:uid="{00000000-0005-0000-0000-00007D000000}"/>
    <cellStyle name="Heading 2 6" xfId="163" xr:uid="{00000000-0005-0000-0000-00007E000000}"/>
    <cellStyle name="Heading 2 7" xfId="164" xr:uid="{00000000-0005-0000-0000-00007F000000}"/>
    <cellStyle name="Heading 2 8" xfId="165" xr:uid="{00000000-0005-0000-0000-000080000000}"/>
    <cellStyle name="Heading 2 9" xfId="166" xr:uid="{00000000-0005-0000-0000-000081000000}"/>
    <cellStyle name="Heading 3 2" xfId="261" xr:uid="{00000000-0005-0000-0000-0000AE000000}"/>
    <cellStyle name="Heading 4 2" xfId="262" xr:uid="{00000000-0005-0000-0000-0000AF000000}"/>
    <cellStyle name="Hyperlink" xfId="249" builtinId="8"/>
    <cellStyle name="Hyperlink 2" xfId="257" xr:uid="{00000000-0005-0000-0000-0000B0000000}"/>
    <cellStyle name="Hyperlink 2 2" xfId="816" xr:uid="{FD3DE8E0-932E-4807-959D-BF33C9E7E3D3}"/>
    <cellStyle name="Hyperlink 3" xfId="315" xr:uid="{00000000-0005-0000-0000-0000B1000000}"/>
    <cellStyle name="Hyperlink 4" xfId="336" xr:uid="{00000000-0005-0000-0000-0000B2000000}"/>
    <cellStyle name="Hyperlink 5" xfId="338" xr:uid="{00000000-0005-0000-0000-000058010000}"/>
    <cellStyle name="Hyperlink 6" xfId="513" xr:uid="{2ED3905A-3C78-4FA3-BAED-140E09E619F5}"/>
    <cellStyle name="Hyperlink 6 2" xfId="771" xr:uid="{1E54EF5A-57CC-49A8-AA43-84DDAEE98F9C}"/>
    <cellStyle name="Input 2" xfId="266" xr:uid="{00000000-0005-0000-0000-0000B3000000}"/>
    <cellStyle name="Linked Cell 2" xfId="269" xr:uid="{00000000-0005-0000-0000-0000B4000000}"/>
    <cellStyle name="Neutral 2" xfId="265" xr:uid="{00000000-0005-0000-0000-0000B5000000}"/>
    <cellStyle name="Normal" xfId="0" builtinId="0"/>
    <cellStyle name="Normal 10" xfId="167" xr:uid="{00000000-0005-0000-0000-000084000000}"/>
    <cellStyle name="Normal 11" xfId="168" xr:uid="{00000000-0005-0000-0000-000085000000}"/>
    <cellStyle name="Normal 12" xfId="169" xr:uid="{00000000-0005-0000-0000-000086000000}"/>
    <cellStyle name="Normal 13" xfId="170" xr:uid="{00000000-0005-0000-0000-000087000000}"/>
    <cellStyle name="Normal 14" xfId="171" xr:uid="{00000000-0005-0000-0000-000088000000}"/>
    <cellStyle name="Normal 15" xfId="172" xr:uid="{00000000-0005-0000-0000-000089000000}"/>
    <cellStyle name="Normal 16" xfId="173" xr:uid="{00000000-0005-0000-0000-00008A000000}"/>
    <cellStyle name="Normal 17" xfId="174" xr:uid="{00000000-0005-0000-0000-00008B000000}"/>
    <cellStyle name="Normal 18" xfId="175" xr:uid="{00000000-0005-0000-0000-00008C000000}"/>
    <cellStyle name="Normal 19" xfId="176" xr:uid="{00000000-0005-0000-0000-00008D000000}"/>
    <cellStyle name="Normal 2" xfId="12" xr:uid="{00000000-0005-0000-0000-00008E000000}"/>
    <cellStyle name="Normal 2 10" xfId="177" xr:uid="{00000000-0005-0000-0000-00008F000000}"/>
    <cellStyle name="Normal 2 11" xfId="178" xr:uid="{00000000-0005-0000-0000-000090000000}"/>
    <cellStyle name="Normal 2 12" xfId="179" xr:uid="{00000000-0005-0000-0000-000091000000}"/>
    <cellStyle name="Normal 2 13" xfId="180" xr:uid="{00000000-0005-0000-0000-000092000000}"/>
    <cellStyle name="Normal 2 14" xfId="181" xr:uid="{00000000-0005-0000-0000-000093000000}"/>
    <cellStyle name="Normal 2 15" xfId="182" xr:uid="{00000000-0005-0000-0000-000094000000}"/>
    <cellStyle name="Normal 2 16" xfId="183" xr:uid="{00000000-0005-0000-0000-000095000000}"/>
    <cellStyle name="Normal 2 17" xfId="184" xr:uid="{00000000-0005-0000-0000-000096000000}"/>
    <cellStyle name="Normal 2 18" xfId="185" xr:uid="{00000000-0005-0000-0000-000097000000}"/>
    <cellStyle name="Normal 2 19" xfId="186" xr:uid="{00000000-0005-0000-0000-000098000000}"/>
    <cellStyle name="Normal 2 2" xfId="27" xr:uid="{00000000-0005-0000-0000-000099000000}"/>
    <cellStyle name="Normal 2 2 10" xfId="474" xr:uid="{E097FEBA-0152-4BDA-A26F-54705F811725}"/>
    <cellStyle name="Normal 2 2 10 2" xfId="732" xr:uid="{C38F5CDF-D7E6-45E4-9E18-1AEFC216E43E}"/>
    <cellStyle name="Normal 2 2 11" xfId="518" xr:uid="{2EF59C8E-2672-4FA9-9A60-861CB8962C96}"/>
    <cellStyle name="Normal 2 2 11 2" xfId="775" xr:uid="{331CFB50-3391-4830-B77C-27793349B25E}"/>
    <cellStyle name="Normal 2 2 2" xfId="31" xr:uid="{00000000-0005-0000-0000-00009A000000}"/>
    <cellStyle name="Normal 2 2 3" xfId="42" xr:uid="{00000000-0005-0000-0000-00009B000000}"/>
    <cellStyle name="Normal 2 2 4" xfId="46" xr:uid="{00000000-0005-0000-0000-00009C000000}"/>
    <cellStyle name="Normal 2 2 5" xfId="301" xr:uid="{00000000-0005-0000-0000-0000D0000000}"/>
    <cellStyle name="Normal 2 2 6" xfId="255" xr:uid="{00000000-0005-0000-0000-0000CC000000}"/>
    <cellStyle name="Normal 2 2 6 2" xfId="563" xr:uid="{29484996-9A4F-457A-9157-EE7CD11EA726}"/>
    <cellStyle name="Normal 2 2 7" xfId="342" xr:uid="{00000000-0005-0000-0000-0000CC000000}"/>
    <cellStyle name="Normal 2 2 7 2" xfId="605" xr:uid="{389FE897-C547-479F-B5F3-70C0F1D57457}"/>
    <cellStyle name="Normal 2 2 8" xfId="388" xr:uid="{00000000-0005-0000-0000-0000CC000000}"/>
    <cellStyle name="Normal 2 2 8 2" xfId="647" xr:uid="{918C04F8-A6F4-48A4-87BB-95E6862341F1}"/>
    <cellStyle name="Normal 2 2 9" xfId="430" xr:uid="{0EC6C7EF-BE78-44D3-82EF-B14766D12DC4}"/>
    <cellStyle name="Normal 2 2 9 2" xfId="689" xr:uid="{1701EF69-8941-4D07-BF5C-E96BC65F3110}"/>
    <cellStyle name="Normal 2 20" xfId="187" xr:uid="{00000000-0005-0000-0000-00009D000000}"/>
    <cellStyle name="Normal 2 21" xfId="188" xr:uid="{00000000-0005-0000-0000-00009E000000}"/>
    <cellStyle name="Normal 2 22" xfId="189" xr:uid="{00000000-0005-0000-0000-00009F000000}"/>
    <cellStyle name="Normal 2 23" xfId="190" xr:uid="{00000000-0005-0000-0000-0000A0000000}"/>
    <cellStyle name="Normal 2 24" xfId="191" xr:uid="{00000000-0005-0000-0000-0000A1000000}"/>
    <cellStyle name="Normal 2 25" xfId="192" xr:uid="{00000000-0005-0000-0000-0000A2000000}"/>
    <cellStyle name="Normal 2 26" xfId="193" xr:uid="{00000000-0005-0000-0000-0000A3000000}"/>
    <cellStyle name="Normal 2 27" xfId="251" xr:uid="{00000000-0005-0000-0000-0000A4000000}"/>
    <cellStyle name="Normal 2 27 2" xfId="317" xr:uid="{00000000-0005-0000-0000-0000D9000000}"/>
    <cellStyle name="Normal 2 27 2 2" xfId="363" xr:uid="{00000000-0005-0000-0000-0000D9000000}"/>
    <cellStyle name="Normal 2 27 2 2 2" xfId="626" xr:uid="{0AE10060-28D0-45B6-8D93-F496EBD6A4B8}"/>
    <cellStyle name="Normal 2 27 2 3" xfId="409" xr:uid="{00000000-0005-0000-0000-0000D9000000}"/>
    <cellStyle name="Normal 2 27 2 3 2" xfId="668" xr:uid="{F1383B3F-0C7F-43D9-95F1-8C9CDA57651D}"/>
    <cellStyle name="Normal 2 27 2 4" xfId="451" xr:uid="{02DF50CA-554E-4361-BF7E-7BB36B49C16A}"/>
    <cellStyle name="Normal 2 27 2 4 2" xfId="710" xr:uid="{27B62C24-E0CD-44BC-836E-1DB56965AF11}"/>
    <cellStyle name="Normal 2 27 2 5" xfId="495" xr:uid="{B379934F-D5FE-494F-A9A3-3D569BFE8C27}"/>
    <cellStyle name="Normal 2 27 2 5 2" xfId="753" xr:uid="{579A24B3-84B9-42D1-BB07-BA28911FAB8D}"/>
    <cellStyle name="Normal 2 27 2 6" xfId="539" xr:uid="{D82C2231-A6CB-42DA-8499-34098037E987}"/>
    <cellStyle name="Normal 2 27 2 6 2" xfId="796" xr:uid="{2D2F14A6-278F-4606-AEE7-BCBFBB5DAD8A}"/>
    <cellStyle name="Normal 2 27 2 7" xfId="584" xr:uid="{A13611BE-D636-4D89-8198-29F06F0649E0}"/>
    <cellStyle name="Normal 2 27 3" xfId="334" xr:uid="{00000000-0005-0000-0000-0000DA000000}"/>
    <cellStyle name="Normal 2 27 3 2" xfId="379" xr:uid="{00000000-0005-0000-0000-0000DA000000}"/>
    <cellStyle name="Normal 2 27 3 2 2" xfId="642" xr:uid="{81DBB400-F01D-42C6-98E6-ED650FFF4C32}"/>
    <cellStyle name="Normal 2 27 3 3" xfId="425" xr:uid="{00000000-0005-0000-0000-0000DA000000}"/>
    <cellStyle name="Normal 2 27 3 3 2" xfId="684" xr:uid="{2A4E7231-05D6-412C-A0C9-7CD7BF2F4E40}"/>
    <cellStyle name="Normal 2 27 3 4" xfId="467" xr:uid="{E66A1E63-3999-49FC-9A0F-46266D48BC43}"/>
    <cellStyle name="Normal 2 27 3 4 2" xfId="726" xr:uid="{92A478D0-B97E-4D73-8FB6-92C31BE09DC9}"/>
    <cellStyle name="Normal 2 27 3 5" xfId="511" xr:uid="{BAF6B57C-3DBD-484C-B7FE-5B4D0DDC141E}"/>
    <cellStyle name="Normal 2 27 3 5 2" xfId="769" xr:uid="{33EE8BAA-9504-4688-AE3B-CF5ED1DE1EBD}"/>
    <cellStyle name="Normal 2 27 3 6" xfId="555" xr:uid="{ECC7136D-4EBE-42ED-8CF7-5451D7E2752A}"/>
    <cellStyle name="Normal 2 27 3 6 2" xfId="812" xr:uid="{40E071F6-76E4-4BEA-9A2D-50C924F84EF3}"/>
    <cellStyle name="Normal 2 27 3 7" xfId="600" xr:uid="{BD56DE84-476A-4955-BCB6-5C0C50D120B8}"/>
    <cellStyle name="Normal 2 27 4" xfId="302" xr:uid="{00000000-0005-0000-0000-0000D8000000}"/>
    <cellStyle name="Normal 2 27 4 2" xfId="577" xr:uid="{CFEE4DCB-4C07-4A6B-9F15-F65F6FFCB62A}"/>
    <cellStyle name="Normal 2 27 5" xfId="356" xr:uid="{00000000-0005-0000-0000-0000D8000000}"/>
    <cellStyle name="Normal 2 27 5 2" xfId="619" xr:uid="{1BB91CCC-3BBA-410B-B358-839C90BACF6B}"/>
    <cellStyle name="Normal 2 27 6" xfId="402" xr:uid="{00000000-0005-0000-0000-0000D8000000}"/>
    <cellStyle name="Normal 2 27 6 2" xfId="661" xr:uid="{C2F95E3C-3834-43EE-8167-A8430461944A}"/>
    <cellStyle name="Normal 2 27 7" xfId="444" xr:uid="{14D3A044-BF17-4AF1-BECB-E357D923180D}"/>
    <cellStyle name="Normal 2 27 7 2" xfId="703" xr:uid="{D8E87EEA-6EC6-4BE6-9A4E-1E1385B9ACAF}"/>
    <cellStyle name="Normal 2 27 8" xfId="488" xr:uid="{E0E3C779-79DC-460B-BBE4-90DC3A00C50C}"/>
    <cellStyle name="Normal 2 27 8 2" xfId="746" xr:uid="{324342D1-B7A4-49A7-8751-D8778180465E}"/>
    <cellStyle name="Normal 2 27 9" xfId="532" xr:uid="{847B6B4E-9BD4-4EC5-BDD2-AAC74349C276}"/>
    <cellStyle name="Normal 2 27 9 2" xfId="789" xr:uid="{9AD66B4A-9ED3-4263-B152-F0122FD4AC8F}"/>
    <cellStyle name="Normal 2 3" xfId="33" xr:uid="{00000000-0005-0000-0000-0000A5000000}"/>
    <cellStyle name="Normal 2 4" xfId="35" xr:uid="{00000000-0005-0000-0000-0000A6000000}"/>
    <cellStyle name="Normal 2 5" xfId="39" xr:uid="{00000000-0005-0000-0000-0000A7000000}"/>
    <cellStyle name="Normal 2 6" xfId="20" xr:uid="{00000000-0005-0000-0000-0000A8000000}"/>
    <cellStyle name="Normal 2 7" xfId="54" xr:uid="{00000000-0005-0000-0000-0000A9000000}"/>
    <cellStyle name="Normal 2 8" xfId="58" xr:uid="{00000000-0005-0000-0000-0000AA000000}"/>
    <cellStyle name="Normal 2 9" xfId="62" xr:uid="{00000000-0005-0000-0000-0000AB000000}"/>
    <cellStyle name="Normal 20" xfId="194" xr:uid="{00000000-0005-0000-0000-0000AC000000}"/>
    <cellStyle name="Normal 21" xfId="303" xr:uid="{00000000-0005-0000-0000-0000E3000000}"/>
    <cellStyle name="Normal 22" xfId="304" xr:uid="{00000000-0005-0000-0000-0000E4000000}"/>
    <cellStyle name="Normal 22 2" xfId="318" xr:uid="{00000000-0005-0000-0000-0000E5000000}"/>
    <cellStyle name="Normal 22 3" xfId="384" xr:uid="{00000000-0005-0000-0000-000006000000}"/>
    <cellStyle name="Normal 23" xfId="305" xr:uid="{00000000-0005-0000-0000-0000E6000000}"/>
    <cellStyle name="Normal 23 10" xfId="578" xr:uid="{6C764932-D3A9-4862-BD21-DFE86A04FB9A}"/>
    <cellStyle name="Normal 23 2" xfId="319" xr:uid="{00000000-0005-0000-0000-0000E7000000}"/>
    <cellStyle name="Normal 23 2 2" xfId="364" xr:uid="{00000000-0005-0000-0000-0000E7000000}"/>
    <cellStyle name="Normal 23 2 2 2" xfId="627" xr:uid="{D33ED307-A1E2-4CCE-AC40-B3755511451A}"/>
    <cellStyle name="Normal 23 2 3" xfId="410" xr:uid="{00000000-0005-0000-0000-0000E7000000}"/>
    <cellStyle name="Normal 23 2 3 2" xfId="669" xr:uid="{F0624A5E-5851-465F-8589-B1843EA7CA8F}"/>
    <cellStyle name="Normal 23 2 4" xfId="452" xr:uid="{B43ACD07-A671-49A9-B826-78DFE1CABB5A}"/>
    <cellStyle name="Normal 23 2 4 2" xfId="711" xr:uid="{36EE43D3-4872-46C8-A273-9B6CBDA765C9}"/>
    <cellStyle name="Normal 23 2 5" xfId="496" xr:uid="{D2515F71-3676-4A95-A8F2-5B368BFF7ADA}"/>
    <cellStyle name="Normal 23 2 5 2" xfId="754" xr:uid="{A1F057D6-038B-4B57-BA8E-57001F63F77C}"/>
    <cellStyle name="Normal 23 2 6" xfId="540" xr:uid="{0D6835FF-AFB6-45B7-BB63-24E946B40C5B}"/>
    <cellStyle name="Normal 23 2 6 2" xfId="797" xr:uid="{5D4C0323-DA13-44AC-BDDF-28AA0A611B11}"/>
    <cellStyle name="Normal 23 2 7" xfId="585" xr:uid="{9B227B08-1F27-4C76-B3FD-E1CE98BAA49C}"/>
    <cellStyle name="Normal 23 3" xfId="335" xr:uid="{00000000-0005-0000-0000-0000E8000000}"/>
    <cellStyle name="Normal 23 3 2" xfId="380" xr:uid="{00000000-0005-0000-0000-0000E8000000}"/>
    <cellStyle name="Normal 23 3 2 2" xfId="643" xr:uid="{DB31D874-FF03-41EF-9B40-2633954A62F5}"/>
    <cellStyle name="Normal 23 3 3" xfId="426" xr:uid="{00000000-0005-0000-0000-0000E8000000}"/>
    <cellStyle name="Normal 23 3 3 2" xfId="685" xr:uid="{A5E3E1A6-9E13-4910-A71B-452DCB36404F}"/>
    <cellStyle name="Normal 23 3 4" xfId="468" xr:uid="{E1B71EE2-A2E9-496C-A414-B6B898EEEC1C}"/>
    <cellStyle name="Normal 23 3 4 2" xfId="727" xr:uid="{4967384C-5D55-441A-9D2B-6909C80B3372}"/>
    <cellStyle name="Normal 23 3 5" xfId="512" xr:uid="{CA79A06E-F072-4F98-8CC7-11D7A82386DA}"/>
    <cellStyle name="Normal 23 3 5 2" xfId="770" xr:uid="{CD5FFD16-3245-4220-BC72-D881D9FB6821}"/>
    <cellStyle name="Normal 23 3 6" xfId="556" xr:uid="{0473A321-AB6D-4CD3-9C43-C08265604ABF}"/>
    <cellStyle name="Normal 23 3 6 2" xfId="813" xr:uid="{F7911DB2-9ECC-411A-A26C-03AFD16B3889}"/>
    <cellStyle name="Normal 23 3 7" xfId="601" xr:uid="{29307E07-0342-4686-8087-2E78268EC3DB}"/>
    <cellStyle name="Normal 23 4" xfId="357" xr:uid="{00000000-0005-0000-0000-0000E6000000}"/>
    <cellStyle name="Normal 23 4 2" xfId="620" xr:uid="{E409754D-169F-4F41-935A-F2E22AA55F68}"/>
    <cellStyle name="Normal 23 5" xfId="383" xr:uid="{00000000-0005-0000-0000-000007000000}"/>
    <cellStyle name="Normal 23 6" xfId="403" xr:uid="{00000000-0005-0000-0000-0000E6000000}"/>
    <cellStyle name="Normal 23 6 2" xfId="662" xr:uid="{6132C5BC-7D64-43D6-BB4E-6BDBDC668E2A}"/>
    <cellStyle name="Normal 23 7" xfId="445" xr:uid="{F67A7A8B-0BA7-4C39-9C6D-86D1EA809A8C}"/>
    <cellStyle name="Normal 23 7 2" xfId="704" xr:uid="{4F37F00B-2D76-4687-9BA5-84865783E3B7}"/>
    <cellStyle name="Normal 23 8" xfId="489" xr:uid="{4368E92B-9E60-49F4-B390-93D81BDBA353}"/>
    <cellStyle name="Normal 23 8 2" xfId="747" xr:uid="{EE9D95F7-01FF-4FB7-8DE3-C424DDF33E05}"/>
    <cellStyle name="Normal 23 9" xfId="533" xr:uid="{D0C61C7E-A7E3-4593-BE25-095C8BF0693F}"/>
    <cellStyle name="Normal 23 9 2" xfId="790" xr:uid="{42CC4941-EE2F-4E8D-BB4A-203A79F9330A}"/>
    <cellStyle name="Normal 24" xfId="310" xr:uid="{00000000-0005-0000-0000-0000E9000000}"/>
    <cellStyle name="Normal 24 2" xfId="359" xr:uid="{00000000-0005-0000-0000-0000E9000000}"/>
    <cellStyle name="Normal 24 2 2" xfId="622" xr:uid="{0671C180-866D-43DE-910D-4CD64E575A1F}"/>
    <cellStyle name="Normal 24 3" xfId="405" xr:uid="{00000000-0005-0000-0000-0000E9000000}"/>
    <cellStyle name="Normal 24 3 2" xfId="664" xr:uid="{1F6736C8-E8C3-4B2C-8D0D-F18403EB5598}"/>
    <cellStyle name="Normal 24 4" xfId="447" xr:uid="{66F6FCA0-DB95-4F55-963E-B55BE008BD21}"/>
    <cellStyle name="Normal 24 4 2" xfId="706" xr:uid="{A8F4750A-FE3D-471A-A5AC-9BC6804E9939}"/>
    <cellStyle name="Normal 24 5" xfId="491" xr:uid="{07EC215E-698A-43F2-A95E-EF9FC08F3A12}"/>
    <cellStyle name="Normal 24 5 2" xfId="749" xr:uid="{8BA682BB-BE21-4B53-AA38-DEFC40E49863}"/>
    <cellStyle name="Normal 24 6" xfId="535" xr:uid="{3A194764-D3B8-4F4C-A099-7492A1F8FD6D}"/>
    <cellStyle name="Normal 24 6 2" xfId="792" xr:uid="{1AD811BE-83FD-4DB6-85F1-0B97E90330AC}"/>
    <cellStyle name="Normal 24 7" xfId="580" xr:uid="{D0807C15-DB08-4C00-B37B-DE0EE2CB391C}"/>
    <cellStyle name="Normal 25" xfId="312" xr:uid="{00000000-0005-0000-0000-0000EA000000}"/>
    <cellStyle name="Normal 25 2" xfId="360" xr:uid="{00000000-0005-0000-0000-0000EA000000}"/>
    <cellStyle name="Normal 25 2 2" xfId="623" xr:uid="{1B2BAB44-0841-48CB-8E8C-4CE1A6C3F8CE}"/>
    <cellStyle name="Normal 25 3" xfId="406" xr:uid="{00000000-0005-0000-0000-0000EA000000}"/>
    <cellStyle name="Normal 25 3 2" xfId="665" xr:uid="{38113132-0E48-4E9B-A611-A8F808C819F5}"/>
    <cellStyle name="Normal 25 4" xfId="448" xr:uid="{8867D931-0B5F-453A-AFAB-09AE365D17FF}"/>
    <cellStyle name="Normal 25 4 2" xfId="707" xr:uid="{88B0E933-8C32-44EA-B9F3-B9C119FE89A1}"/>
    <cellStyle name="Normal 25 5" xfId="492" xr:uid="{E20D0143-B44D-4BE5-899F-E2B38D66C2DD}"/>
    <cellStyle name="Normal 25 5 2" xfId="750" xr:uid="{44E597D7-4573-4962-B0C0-E7D3AE9E9065}"/>
    <cellStyle name="Normal 25 6" xfId="536" xr:uid="{D3492C29-04D1-42D5-9748-9D02F95D1589}"/>
    <cellStyle name="Normal 25 6 2" xfId="793" xr:uid="{5D8AA388-2363-4187-9529-E32020056B9C}"/>
    <cellStyle name="Normal 25 7" xfId="581" xr:uid="{CDC29C51-3156-414E-9D37-6F7466356107}"/>
    <cellStyle name="Normal 26" xfId="313" xr:uid="{00000000-0005-0000-0000-0000EB000000}"/>
    <cellStyle name="Normal 26 2" xfId="361" xr:uid="{00000000-0005-0000-0000-0000EB000000}"/>
    <cellStyle name="Normal 26 2 2" xfId="624" xr:uid="{1CD14D1A-E3EB-41C8-9B70-590C769CC683}"/>
    <cellStyle name="Normal 26 3" xfId="407" xr:uid="{00000000-0005-0000-0000-0000EB000000}"/>
    <cellStyle name="Normal 26 3 2" xfId="666" xr:uid="{A3850C93-8D4E-47F7-B3D2-F69E6696FD57}"/>
    <cellStyle name="Normal 26 4" xfId="449" xr:uid="{0A17DDB7-7E7B-41A0-9599-26AA2292E065}"/>
    <cellStyle name="Normal 26 4 2" xfId="708" xr:uid="{5A12E9B6-1A1A-4734-B943-B60EAC835017}"/>
    <cellStyle name="Normal 26 5" xfId="493" xr:uid="{0AE3AA94-7EB4-4AA0-B199-864F306259B1}"/>
    <cellStyle name="Normal 26 5 2" xfId="751" xr:uid="{E314C988-1D13-4B15-8801-8B886B7D1F9A}"/>
    <cellStyle name="Normal 26 6" xfId="537" xr:uid="{1DBD7792-2649-4D95-B43E-D17A0E8ACB37}"/>
    <cellStyle name="Normal 26 6 2" xfId="794" xr:uid="{ED451AAC-ABC4-45F2-A62A-F389D217644D}"/>
    <cellStyle name="Normal 26 7" xfId="582" xr:uid="{4149BCFC-9954-481C-A954-5798100C35B3}"/>
    <cellStyle name="Normal 27" xfId="320" xr:uid="{00000000-0005-0000-0000-0000EC000000}"/>
    <cellStyle name="Normal 27 2" xfId="365" xr:uid="{00000000-0005-0000-0000-0000EC000000}"/>
    <cellStyle name="Normal 27 2 2" xfId="628" xr:uid="{8EDF094B-BC1D-4813-8970-F657EF4DD7B1}"/>
    <cellStyle name="Normal 27 3" xfId="411" xr:uid="{00000000-0005-0000-0000-0000EC000000}"/>
    <cellStyle name="Normal 27 3 2" xfId="670" xr:uid="{A9C5C475-CB85-4894-B96A-261FA090692B}"/>
    <cellStyle name="Normal 27 4" xfId="453" xr:uid="{D51EC844-4868-444F-B656-F5F705889B9D}"/>
    <cellStyle name="Normal 27 4 2" xfId="712" xr:uid="{F05F0E51-4F2B-45AA-A2E2-3BE68CF11CE9}"/>
    <cellStyle name="Normal 27 5" xfId="497" xr:uid="{6138E71F-C685-42E7-B3AE-5FC624EAA98B}"/>
    <cellStyle name="Normal 27 5 2" xfId="755" xr:uid="{A2204D4E-A624-4612-8C7F-3F5D4A03C52F}"/>
    <cellStyle name="Normal 27 6" xfId="541" xr:uid="{9C945392-F2C4-43F2-9EEA-365F2BBC6457}"/>
    <cellStyle name="Normal 27 6 2" xfId="798" xr:uid="{A97066AD-2EFA-49B0-89CE-544D056252E6}"/>
    <cellStyle name="Normal 27 7" xfId="586" xr:uid="{37B9BC38-3D52-4740-AB38-6B98F6C75B26}"/>
    <cellStyle name="Normal 28" xfId="298" xr:uid="{00000000-0005-0000-0000-0000ED000000}"/>
    <cellStyle name="Normal 29" xfId="337" xr:uid="{00000000-0005-0000-0000-000071010000}"/>
    <cellStyle name="Normal 29 2" xfId="469" xr:uid="{DFDABC8D-906B-485F-95BF-5B1EE9022433}"/>
    <cellStyle name="Normal 3" xfId="65" xr:uid="{00000000-0005-0000-0000-0000AD000000}"/>
    <cellStyle name="Normal 3 2" xfId="32" xr:uid="{00000000-0005-0000-0000-0000AE000000}"/>
    <cellStyle name="Normal 3 2 2" xfId="382" xr:uid="{00000000-0005-0000-0000-000009000000}"/>
    <cellStyle name="Normal 3 3" xfId="34" xr:uid="{00000000-0005-0000-0000-0000AF000000}"/>
    <cellStyle name="Normal 3 4" xfId="36" xr:uid="{00000000-0005-0000-0000-0000B0000000}"/>
    <cellStyle name="Normal 3 5" xfId="306" xr:uid="{00000000-0005-0000-0000-0000F2000000}"/>
    <cellStyle name="Normal 3 6" xfId="381" xr:uid="{00000000-0005-0000-0000-000008000000}"/>
    <cellStyle name="Normal 30" xfId="252" xr:uid="{00000000-0005-0000-0000-00005F010000}"/>
    <cellStyle name="Normal 30 2" xfId="470" xr:uid="{9163E44F-DD93-4E72-9CD3-840296822DCA}"/>
    <cellStyle name="Normal 30 2 2" xfId="728" xr:uid="{99942C11-3085-4849-B7DE-9B2509E4F899}"/>
    <cellStyle name="Normal 30 3" xfId="557" xr:uid="{E2AB55CD-6C75-4E4F-8294-A1285F23E2D6}"/>
    <cellStyle name="Normal 30 4" xfId="560" xr:uid="{D3EEB2FB-505A-474E-9817-643BE7009D52}"/>
    <cellStyle name="Normal 31" xfId="339" xr:uid="{00000000-0005-0000-0000-000096010000}"/>
    <cellStyle name="Normal 31 2" xfId="558" xr:uid="{62833DF7-5925-4448-BFB4-FD5BBB731110}"/>
    <cellStyle name="Normal 31 3" xfId="602" xr:uid="{9892A459-CF38-4423-AF77-96B3353AA640}"/>
    <cellStyle name="Normal 32" xfId="385" xr:uid="{00000000-0005-0000-0000-0000C5010000}"/>
    <cellStyle name="Normal 32 2" xfId="644" xr:uid="{755499A8-ADA7-49D5-9030-CD7029C56C24}"/>
    <cellStyle name="Normal 33" xfId="427" xr:uid="{33B33690-2881-41E7-B5FE-B5CA7B9E6519}"/>
    <cellStyle name="Normal 33 2" xfId="686" xr:uid="{963F6156-D71B-42F2-B419-6E2D20321740}"/>
    <cellStyle name="Normal 34" xfId="471" xr:uid="{000735F2-5E95-45B3-A016-FE0BEA0CA6AC}"/>
    <cellStyle name="Normal 34 2" xfId="729" xr:uid="{1859FEAA-8F58-48B1-9D6C-731AB5C2EABF}"/>
    <cellStyle name="Normal 35" xfId="515" xr:uid="{E9D8D237-EB52-4436-BC04-6C8326BB574D}"/>
    <cellStyle name="Normal 35 2" xfId="772" xr:uid="{E1611C90-1594-4FE5-8B9B-50173165133A}"/>
    <cellStyle name="Normal 36" xfId="814" xr:uid="{CC19554D-4EBF-4980-B607-832B7488FF28}"/>
    <cellStyle name="Normal 4" xfId="30" xr:uid="{00000000-0005-0000-0000-0000B1000000}"/>
    <cellStyle name="Normal 5" xfId="195" xr:uid="{00000000-0005-0000-0000-0000B2000000}"/>
    <cellStyle name="Normal 6" xfId="196" xr:uid="{00000000-0005-0000-0000-0000B3000000}"/>
    <cellStyle name="Normal 7" xfId="250" xr:uid="{00000000-0005-0000-0000-0000B4000000}"/>
    <cellStyle name="Normal 7 2" xfId="307" xr:uid="{00000000-0005-0000-0000-0000F6000000}"/>
    <cellStyle name="Normal 7 3" xfId="559" xr:uid="{29CE9A30-39EF-42E0-A7EB-E258DF0C46CC}"/>
    <cellStyle name="Normal 8" xfId="197" xr:uid="{00000000-0005-0000-0000-0000B5000000}"/>
    <cellStyle name="Normal 9" xfId="198" xr:uid="{00000000-0005-0000-0000-0000B6000000}"/>
    <cellStyle name="Normal_EnrollbyClass" xfId="13" xr:uid="{00000000-0005-0000-0000-0000B7000000}"/>
    <cellStyle name="Normal_Sheet1" xfId="14" xr:uid="{00000000-0005-0000-0000-0000B8000000}"/>
    <cellStyle name="Normal_Sheet36" xfId="15" xr:uid="{00000000-0005-0000-0000-0000B9000000}"/>
    <cellStyle name="Note 2" xfId="308" xr:uid="{00000000-0005-0000-0000-0000FB000000}"/>
    <cellStyle name="Note 2 2" xfId="314" xr:uid="{00000000-0005-0000-0000-0000FC000000}"/>
    <cellStyle name="Note 2 2 2" xfId="362" xr:uid="{00000000-0005-0000-0000-0000FC000000}"/>
    <cellStyle name="Note 2 2 2 2" xfId="625" xr:uid="{36005035-E5FD-4ECE-8238-9D4FE0F25A94}"/>
    <cellStyle name="Note 2 2 3" xfId="408" xr:uid="{00000000-0005-0000-0000-0000FC000000}"/>
    <cellStyle name="Note 2 2 3 2" xfId="667" xr:uid="{8B03F9AE-45CA-4FBE-B9B5-218D97A97A27}"/>
    <cellStyle name="Note 2 2 4" xfId="450" xr:uid="{0B5460CC-C3B0-4BC1-86CF-FD246AE1C568}"/>
    <cellStyle name="Note 2 2 4 2" xfId="709" xr:uid="{F82FD307-1A50-4332-8410-472BD6D97A6E}"/>
    <cellStyle name="Note 2 2 5" xfId="494" xr:uid="{9790450B-B5D6-4A8C-BF9C-645CCEDB9927}"/>
    <cellStyle name="Note 2 2 5 2" xfId="752" xr:uid="{6CE4F7A1-9311-4BD5-B405-0019A485077E}"/>
    <cellStyle name="Note 2 2 6" xfId="538" xr:uid="{504F1FFF-C7BA-4C15-AEDF-7E94571D5683}"/>
    <cellStyle name="Note 2 2 6 2" xfId="795" xr:uid="{1FB052B3-3620-48DD-AE5A-F3505ABE26B9}"/>
    <cellStyle name="Note 2 2 7" xfId="583" xr:uid="{E0DB330D-80B3-48DD-AF08-4411433A1533}"/>
    <cellStyle name="Note 2 3" xfId="333" xr:uid="{00000000-0005-0000-0000-0000FD000000}"/>
    <cellStyle name="Note 2 3 2" xfId="378" xr:uid="{00000000-0005-0000-0000-0000FD000000}"/>
    <cellStyle name="Note 2 3 2 2" xfId="641" xr:uid="{3AFD74A3-784D-4AD9-938C-EF8E8BB4289E}"/>
    <cellStyle name="Note 2 3 3" xfId="424" xr:uid="{00000000-0005-0000-0000-0000FD000000}"/>
    <cellStyle name="Note 2 3 3 2" xfId="683" xr:uid="{35DB6389-7772-44B9-8100-FEFA040D3138}"/>
    <cellStyle name="Note 2 3 4" xfId="466" xr:uid="{F6235A40-6E1F-438D-B338-85D170A626D7}"/>
    <cellStyle name="Note 2 3 4 2" xfId="725" xr:uid="{235CDCBE-1350-44C6-AC5B-2ABF95BDA719}"/>
    <cellStyle name="Note 2 3 5" xfId="510" xr:uid="{0659656B-921F-48AE-8649-762AC8498803}"/>
    <cellStyle name="Note 2 3 5 2" xfId="768" xr:uid="{0F0987F1-B9BA-4607-9C39-6B98C8E716D6}"/>
    <cellStyle name="Note 2 3 6" xfId="554" xr:uid="{B2C3D33D-4CB9-4750-9A4D-52A3A0A108A1}"/>
    <cellStyle name="Note 2 3 6 2" xfId="811" xr:uid="{958C0C67-7138-4111-93A1-305F2C873363}"/>
    <cellStyle name="Note 2 3 7" xfId="599" xr:uid="{51077DD3-0E64-4ADD-82E9-A7951F63552B}"/>
    <cellStyle name="Note 2 4" xfId="358" xr:uid="{00000000-0005-0000-0000-0000FB000000}"/>
    <cellStyle name="Note 2 4 2" xfId="621" xr:uid="{1C851D2A-D30C-4C62-9270-0FCBDCAC93CF}"/>
    <cellStyle name="Note 2 5" xfId="404" xr:uid="{00000000-0005-0000-0000-0000FB000000}"/>
    <cellStyle name="Note 2 5 2" xfId="663" xr:uid="{F004905D-EB1C-420E-BF23-D61601F0F32D}"/>
    <cellStyle name="Note 2 6" xfId="446" xr:uid="{9D1A7926-3AD8-42AD-A85D-91C4EF0B04D7}"/>
    <cellStyle name="Note 2 6 2" xfId="705" xr:uid="{CA874E94-6BE0-46CA-9FED-2EF4F9668000}"/>
    <cellStyle name="Note 2 7" xfId="490" xr:uid="{D5D471DD-1E86-4805-BD72-5C4DE06BD7F7}"/>
    <cellStyle name="Note 2 7 2" xfId="748" xr:uid="{A5D2A4C9-6548-434C-998E-12DE9537CBBF}"/>
    <cellStyle name="Note 2 8" xfId="534" xr:uid="{02AA5B62-7FCA-4887-99C5-10B06BB208C2}"/>
    <cellStyle name="Note 2 8 2" xfId="791" xr:uid="{51168948-36CE-4214-9F32-30B2113FC8E0}"/>
    <cellStyle name="Note 2 9" xfId="579" xr:uid="{5DDF193C-6660-4E20-AF01-501DE945F751}"/>
    <cellStyle name="Output 2" xfId="267" xr:uid="{00000000-0005-0000-0000-0000FE000000}"/>
    <cellStyle name="Percent" xfId="16" builtinId="5"/>
    <cellStyle name="Percent 10" xfId="199" xr:uid="{00000000-0005-0000-0000-0000BB000000}"/>
    <cellStyle name="Percent 11" xfId="200" xr:uid="{00000000-0005-0000-0000-0000BC000000}"/>
    <cellStyle name="Percent 12" xfId="201" xr:uid="{00000000-0005-0000-0000-0000BD000000}"/>
    <cellStyle name="Percent 13" xfId="202" xr:uid="{00000000-0005-0000-0000-0000BE000000}"/>
    <cellStyle name="Percent 14" xfId="203" xr:uid="{00000000-0005-0000-0000-0000BF000000}"/>
    <cellStyle name="Percent 15" xfId="204" xr:uid="{00000000-0005-0000-0000-0000C0000000}"/>
    <cellStyle name="Percent 16" xfId="205" xr:uid="{00000000-0005-0000-0000-0000C1000000}"/>
    <cellStyle name="Percent 17" xfId="206" xr:uid="{00000000-0005-0000-0000-0000C2000000}"/>
    <cellStyle name="Percent 18" xfId="207" xr:uid="{00000000-0005-0000-0000-0000C3000000}"/>
    <cellStyle name="Percent 19" xfId="208" xr:uid="{00000000-0005-0000-0000-0000C4000000}"/>
    <cellStyle name="Percent 2" xfId="17" xr:uid="{00000000-0005-0000-0000-0000C5000000}"/>
    <cellStyle name="Percent 2 10" xfId="209" xr:uid="{00000000-0005-0000-0000-0000C6000000}"/>
    <cellStyle name="Percent 2 11" xfId="210" xr:uid="{00000000-0005-0000-0000-0000C7000000}"/>
    <cellStyle name="Percent 2 12" xfId="211" xr:uid="{00000000-0005-0000-0000-0000C8000000}"/>
    <cellStyle name="Percent 2 13" xfId="212" xr:uid="{00000000-0005-0000-0000-0000C9000000}"/>
    <cellStyle name="Percent 2 14" xfId="213" xr:uid="{00000000-0005-0000-0000-0000CA000000}"/>
    <cellStyle name="Percent 2 15" xfId="214" xr:uid="{00000000-0005-0000-0000-0000CB000000}"/>
    <cellStyle name="Percent 2 16" xfId="215" xr:uid="{00000000-0005-0000-0000-0000CC000000}"/>
    <cellStyle name="Percent 2 17" xfId="216" xr:uid="{00000000-0005-0000-0000-0000CD000000}"/>
    <cellStyle name="Percent 2 18" xfId="217" xr:uid="{00000000-0005-0000-0000-0000CE000000}"/>
    <cellStyle name="Percent 2 19" xfId="218" xr:uid="{00000000-0005-0000-0000-0000CF000000}"/>
    <cellStyle name="Percent 2 2" xfId="28" xr:uid="{00000000-0005-0000-0000-0000D0000000}"/>
    <cellStyle name="Percent 2 20" xfId="219" xr:uid="{00000000-0005-0000-0000-0000D1000000}"/>
    <cellStyle name="Percent 2 21" xfId="220" xr:uid="{00000000-0005-0000-0000-0000D2000000}"/>
    <cellStyle name="Percent 2 22" xfId="221" xr:uid="{00000000-0005-0000-0000-0000D3000000}"/>
    <cellStyle name="Percent 2 23" xfId="222" xr:uid="{00000000-0005-0000-0000-0000D4000000}"/>
    <cellStyle name="Percent 2 24" xfId="223" xr:uid="{00000000-0005-0000-0000-0000D5000000}"/>
    <cellStyle name="Percent 2 25" xfId="309" xr:uid="{00000000-0005-0000-0000-00001A010000}"/>
    <cellStyle name="Percent 2 26" xfId="256" xr:uid="{00000000-0005-0000-0000-000009010000}"/>
    <cellStyle name="Percent 2 26 2" xfId="564" xr:uid="{D8BAAADC-54A5-424A-BC8A-C162F687F0D4}"/>
    <cellStyle name="Percent 2 27" xfId="343" xr:uid="{00000000-0005-0000-0000-000009010000}"/>
    <cellStyle name="Percent 2 27 2" xfId="606" xr:uid="{D40D236E-B17B-49D4-87B2-765BE43E7961}"/>
    <cellStyle name="Percent 2 28" xfId="389" xr:uid="{00000000-0005-0000-0000-000009010000}"/>
    <cellStyle name="Percent 2 28 2" xfId="648" xr:uid="{68BEA419-ADC3-411C-A3F9-459108312C18}"/>
    <cellStyle name="Percent 2 29" xfId="431" xr:uid="{8D0A7E72-52E8-4FAD-B7D0-5784575CCB60}"/>
    <cellStyle name="Percent 2 29 2" xfId="690" xr:uid="{CC165FA6-EA2C-484A-B504-F9A3E2BC97F3}"/>
    <cellStyle name="Percent 2 3" xfId="40" xr:uid="{00000000-0005-0000-0000-0000D6000000}"/>
    <cellStyle name="Percent 2 30" xfId="475" xr:uid="{81B2D884-86AD-4BD3-9556-196283BB42C4}"/>
    <cellStyle name="Percent 2 30 2" xfId="733" xr:uid="{9D7CD0CA-66DA-42D0-B400-B50A1F008382}"/>
    <cellStyle name="Percent 2 31" xfId="519" xr:uid="{3F346052-3D34-4322-9945-4D5CE4FC8DEE}"/>
    <cellStyle name="Percent 2 31 2" xfId="776" xr:uid="{A25216AD-32E9-4FF8-98C6-AD7C0804C61D}"/>
    <cellStyle name="Percent 2 4" xfId="22" xr:uid="{00000000-0005-0000-0000-0000D7000000}"/>
    <cellStyle name="Percent 2 5" xfId="55" xr:uid="{00000000-0005-0000-0000-0000D8000000}"/>
    <cellStyle name="Percent 2 6" xfId="59" xr:uid="{00000000-0005-0000-0000-0000D9000000}"/>
    <cellStyle name="Percent 2 7" xfId="63" xr:uid="{00000000-0005-0000-0000-0000DA000000}"/>
    <cellStyle name="Percent 2 8" xfId="224" xr:uid="{00000000-0005-0000-0000-0000DB000000}"/>
    <cellStyle name="Percent 2 9" xfId="225" xr:uid="{00000000-0005-0000-0000-0000DC000000}"/>
    <cellStyle name="Percent 20" xfId="226" xr:uid="{00000000-0005-0000-0000-0000DD000000}"/>
    <cellStyle name="Percent 3" xfId="18" xr:uid="{00000000-0005-0000-0000-0000DE000000}"/>
    <cellStyle name="Percent 3 2" xfId="29" xr:uid="{00000000-0005-0000-0000-0000DF000000}"/>
    <cellStyle name="Percent 3 3" xfId="41" xr:uid="{00000000-0005-0000-0000-0000E0000000}"/>
    <cellStyle name="Percent 3 4" xfId="45" xr:uid="{00000000-0005-0000-0000-0000E1000000}"/>
    <cellStyle name="Percent 3 5" xfId="56" xr:uid="{00000000-0005-0000-0000-0000E2000000}"/>
    <cellStyle name="Percent 3 6" xfId="60" xr:uid="{00000000-0005-0000-0000-0000E3000000}"/>
    <cellStyle name="Percent 3 7" xfId="64" xr:uid="{00000000-0005-0000-0000-0000E4000000}"/>
    <cellStyle name="Percent 4" xfId="815" xr:uid="{3BE350E4-B055-4851-B5DC-A5E9159E179A}"/>
    <cellStyle name="Percent 5" xfId="227" xr:uid="{00000000-0005-0000-0000-0000E5000000}"/>
    <cellStyle name="Percent 6" xfId="228" xr:uid="{00000000-0005-0000-0000-0000E6000000}"/>
    <cellStyle name="Percent 8" xfId="229" xr:uid="{00000000-0005-0000-0000-0000E7000000}"/>
    <cellStyle name="Percent 9" xfId="230" xr:uid="{00000000-0005-0000-0000-0000E8000000}"/>
    <cellStyle name="Title 2" xfId="258" xr:uid="{00000000-0005-0000-0000-00002E010000}"/>
    <cellStyle name="Total" xfId="19" builtinId="25" customBuiltin="1"/>
    <cellStyle name="Total 10" xfId="231" xr:uid="{00000000-0005-0000-0000-0000EA000000}"/>
    <cellStyle name="Total 11" xfId="232" xr:uid="{00000000-0005-0000-0000-0000EB000000}"/>
    <cellStyle name="Total 12" xfId="233" xr:uid="{00000000-0005-0000-0000-0000EC000000}"/>
    <cellStyle name="Total 13" xfId="234" xr:uid="{00000000-0005-0000-0000-0000ED000000}"/>
    <cellStyle name="Total 14" xfId="235" xr:uid="{00000000-0005-0000-0000-0000EE000000}"/>
    <cellStyle name="Total 15" xfId="236" xr:uid="{00000000-0005-0000-0000-0000EF000000}"/>
    <cellStyle name="Total 16" xfId="237" xr:uid="{00000000-0005-0000-0000-0000F0000000}"/>
    <cellStyle name="Total 17" xfId="238" xr:uid="{00000000-0005-0000-0000-0000F1000000}"/>
    <cellStyle name="Total 18" xfId="239" xr:uid="{00000000-0005-0000-0000-0000F2000000}"/>
    <cellStyle name="Total 19" xfId="240" xr:uid="{00000000-0005-0000-0000-0000F3000000}"/>
    <cellStyle name="Total 2" xfId="241" xr:uid="{00000000-0005-0000-0000-0000F4000000}"/>
    <cellStyle name="Total 20" xfId="273" xr:uid="{00000000-0005-0000-0000-00003A010000}"/>
    <cellStyle name="Total 3" xfId="242" xr:uid="{00000000-0005-0000-0000-0000F5000000}"/>
    <cellStyle name="Total 4" xfId="243" xr:uid="{00000000-0005-0000-0000-0000F6000000}"/>
    <cellStyle name="Total 5" xfId="244" xr:uid="{00000000-0005-0000-0000-0000F7000000}"/>
    <cellStyle name="Total 6" xfId="245" xr:uid="{00000000-0005-0000-0000-0000F8000000}"/>
    <cellStyle name="Total 7" xfId="246" xr:uid="{00000000-0005-0000-0000-0000F9000000}"/>
    <cellStyle name="Total 8" xfId="247" xr:uid="{00000000-0005-0000-0000-0000FA000000}"/>
    <cellStyle name="Total 9" xfId="248" xr:uid="{00000000-0005-0000-0000-0000FB000000}"/>
    <cellStyle name="Warning Text 2" xfId="271" xr:uid="{00000000-0005-0000-0000-000042010000}"/>
  </cellStyles>
  <dxfs count="227">
    <dxf>
      <fill>
        <patternFill>
          <bgColor rgb="FFFFFF00"/>
        </patternFill>
      </fill>
    </dxf>
    <dxf>
      <font>
        <strike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color theme="0"/>
      </font>
      <fill>
        <patternFill>
          <bgColor theme="1"/>
        </patternFill>
      </fill>
    </dxf>
    <dxf>
      <font>
        <strike val="0"/>
        <color theme="0"/>
      </font>
      <fill>
        <patternFill>
          <bgColor theme="1" tint="4.9989318521683403E-2"/>
        </patternFill>
      </fill>
    </dxf>
    <dxf>
      <font>
        <strike val="0"/>
        <color theme="0"/>
      </font>
      <fill>
        <patternFill>
          <bgColor theme="1" tint="4.9989318521683403E-2"/>
        </patternFill>
      </fill>
    </dxf>
    <dxf>
      <font>
        <strike val="0"/>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rgb="FFFF0000"/>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s>
  <tableStyles count="0" defaultTableStyle="TableStyleMedium9" defaultPivotStyle="PivotStyleLight16"/>
  <colors>
    <mruColors>
      <color rgb="FFDD3B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86280116382583E-2"/>
          <c:y val="2.2756441595117857E-2"/>
          <c:w val="0.81817565434558237"/>
          <c:h val="0.87476675249294067"/>
        </c:manualLayout>
      </c:layout>
      <c:lineChart>
        <c:grouping val="standard"/>
        <c:varyColors val="0"/>
        <c:ser>
          <c:idx val="1"/>
          <c:order val="1"/>
          <c:tx>
            <c:strRef>
              <c:f>'RW History'!$A$115</c:f>
              <c:strCache>
                <c:ptCount val="1"/>
                <c:pt idx="0">
                  <c:v> Average </c:v>
                </c:pt>
              </c:strCache>
            </c:strRef>
          </c:tx>
          <c:marker>
            <c:symbol val="none"/>
          </c:marker>
          <c:cat>
            <c:numRef>
              <c:f>'RW History'!$B$113:$X$113</c:f>
              <c:numCache>
                <c:formatCode>0</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'RW History'!$B$115:$X$115</c:f>
              <c:numCache>
                <c:formatCode>0.0</c:formatCode>
                <c:ptCount val="11"/>
                <c:pt idx="0">
                  <c:v>7.0721739130434784</c:v>
                </c:pt>
                <c:pt idx="1">
                  <c:v>5.9559701492537318</c:v>
                </c:pt>
                <c:pt idx="2">
                  <c:v>5.9444776119402984</c:v>
                </c:pt>
                <c:pt idx="3">
                  <c:v>6.1743283582089568</c:v>
                </c:pt>
                <c:pt idx="4">
                  <c:v>6.5104477611940315</c:v>
                </c:pt>
                <c:pt idx="5">
                  <c:v>6.9798507462686565</c:v>
                </c:pt>
                <c:pt idx="6">
                  <c:v>7.64776119402985</c:v>
                </c:pt>
                <c:pt idx="7">
                  <c:v>7.9438805970149238</c:v>
                </c:pt>
                <c:pt idx="8">
                  <c:v>7.517910447761194</c:v>
                </c:pt>
                <c:pt idx="9">
                  <c:v>7.2631343283582099</c:v>
                </c:pt>
                <c:pt idx="10">
                  <c:v>7.0170149253731342</c:v>
                </c:pt>
              </c:numCache>
            </c:numRef>
          </c:val>
          <c:smooth val="0"/>
          <c:extLst>
            <c:ext xmlns:c16="http://schemas.microsoft.com/office/drawing/2014/chart" uri="{C3380CC4-5D6E-409C-BE32-E72D297353CC}">
              <c16:uniqueId val="{00000000-228D-4BD1-B832-D8F6669E5096}"/>
            </c:ext>
          </c:extLst>
        </c:ser>
        <c:dLbls>
          <c:showLegendKey val="0"/>
          <c:showVal val="0"/>
          <c:showCatName val="0"/>
          <c:showSerName val="0"/>
          <c:showPercent val="0"/>
          <c:showBubbleSize val="0"/>
        </c:dLbls>
        <c:marker val="1"/>
        <c:smooth val="0"/>
        <c:axId val="786066080"/>
        <c:axId val="786066640"/>
      </c:lineChart>
      <c:lineChart>
        <c:grouping val="standard"/>
        <c:varyColors val="0"/>
        <c:ser>
          <c:idx val="0"/>
          <c:order val="0"/>
          <c:tx>
            <c:strRef>
              <c:f>'RW History'!$A$114</c:f>
              <c:strCache>
                <c:ptCount val="1"/>
                <c:pt idx="0">
                  <c:v> Total </c:v>
                </c:pt>
              </c:strCache>
            </c:strRef>
          </c:tx>
          <c:marker>
            <c:symbol val="none"/>
          </c:marker>
          <c:cat>
            <c:numRef>
              <c:f>'RW History'!$B$113:$X$113</c:f>
              <c:numCache>
                <c:formatCode>0</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'RW History'!$B$114:$X$114</c:f>
              <c:numCache>
                <c:formatCode>0</c:formatCode>
                <c:ptCount val="11"/>
                <c:pt idx="0">
                  <c:v>487.98</c:v>
                </c:pt>
                <c:pt idx="1">
                  <c:v>399.05</c:v>
                </c:pt>
                <c:pt idx="2">
                  <c:v>398.28</c:v>
                </c:pt>
                <c:pt idx="3">
                  <c:v>413.68000000000012</c:v>
                </c:pt>
                <c:pt idx="4">
                  <c:v>436.2000000000001</c:v>
                </c:pt>
                <c:pt idx="5">
                  <c:v>467.65</c:v>
                </c:pt>
                <c:pt idx="6">
                  <c:v>512.4</c:v>
                </c:pt>
                <c:pt idx="7">
                  <c:v>532.2399999999999</c:v>
                </c:pt>
                <c:pt idx="8">
                  <c:v>503.7</c:v>
                </c:pt>
                <c:pt idx="9">
                  <c:v>486.63000000000005</c:v>
                </c:pt>
                <c:pt idx="10">
                  <c:v>470.14</c:v>
                </c:pt>
              </c:numCache>
            </c:numRef>
          </c:val>
          <c:smooth val="0"/>
          <c:extLst>
            <c:ext xmlns:c16="http://schemas.microsoft.com/office/drawing/2014/chart" uri="{C3380CC4-5D6E-409C-BE32-E72D297353CC}">
              <c16:uniqueId val="{00000001-228D-4BD1-B832-D8F6669E5096}"/>
            </c:ext>
          </c:extLst>
        </c:ser>
        <c:dLbls>
          <c:showLegendKey val="0"/>
          <c:showVal val="0"/>
          <c:showCatName val="0"/>
          <c:showSerName val="0"/>
          <c:showPercent val="0"/>
          <c:showBubbleSize val="0"/>
        </c:dLbls>
        <c:marker val="1"/>
        <c:smooth val="0"/>
        <c:axId val="207876256"/>
        <c:axId val="786067200"/>
      </c:lineChart>
      <c:catAx>
        <c:axId val="786066080"/>
        <c:scaling>
          <c:orientation val="minMax"/>
        </c:scaling>
        <c:delete val="0"/>
        <c:axPos val="b"/>
        <c:numFmt formatCode="0" sourceLinked="1"/>
        <c:majorTickMark val="out"/>
        <c:minorTickMark val="none"/>
        <c:tickLblPos val="nextTo"/>
        <c:crossAx val="786066640"/>
        <c:crosses val="autoZero"/>
        <c:auto val="1"/>
        <c:lblAlgn val="ctr"/>
        <c:lblOffset val="100"/>
        <c:noMultiLvlLbl val="0"/>
      </c:catAx>
      <c:valAx>
        <c:axId val="786066640"/>
        <c:scaling>
          <c:orientation val="minMax"/>
        </c:scaling>
        <c:delete val="0"/>
        <c:axPos val="l"/>
        <c:majorGridlines/>
        <c:numFmt formatCode="0.0" sourceLinked="1"/>
        <c:majorTickMark val="out"/>
        <c:minorTickMark val="none"/>
        <c:tickLblPos val="nextTo"/>
        <c:crossAx val="786066080"/>
        <c:crosses val="autoZero"/>
        <c:crossBetween val="between"/>
      </c:valAx>
      <c:valAx>
        <c:axId val="786067200"/>
        <c:scaling>
          <c:orientation val="minMax"/>
          <c:min val="0"/>
        </c:scaling>
        <c:delete val="0"/>
        <c:axPos val="r"/>
        <c:numFmt formatCode="0" sourceLinked="1"/>
        <c:majorTickMark val="out"/>
        <c:minorTickMark val="none"/>
        <c:tickLblPos val="nextTo"/>
        <c:crossAx val="207876256"/>
        <c:crosses val="max"/>
        <c:crossBetween val="between"/>
      </c:valAx>
      <c:catAx>
        <c:axId val="207876256"/>
        <c:scaling>
          <c:orientation val="minMax"/>
        </c:scaling>
        <c:delete val="1"/>
        <c:axPos val="b"/>
        <c:numFmt formatCode="0" sourceLinked="1"/>
        <c:majorTickMark val="out"/>
        <c:minorTickMark val="none"/>
        <c:tickLblPos val="none"/>
        <c:crossAx val="786067200"/>
        <c:crosses val="autoZero"/>
        <c:auto val="1"/>
        <c:lblAlgn val="ctr"/>
        <c:lblOffset val="100"/>
        <c:noMultiLvlLbl val="0"/>
      </c:catAx>
    </c:plotArea>
    <c:legend>
      <c:legendPos val="b"/>
      <c:layout>
        <c:manualLayout>
          <c:xMode val="edge"/>
          <c:yMode val="edge"/>
          <c:x val="0.38690463952109289"/>
          <c:y val="0.80648959079483551"/>
          <c:w val="0.20281715104477238"/>
          <c:h val="6.5434133348833315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3284568773909"/>
          <c:y val="3.7957332256545025E-2"/>
          <c:w val="0.7896921546152188"/>
          <c:h val="0.86809098862642164"/>
        </c:manualLayout>
      </c:layout>
      <c:lineChart>
        <c:grouping val="standard"/>
        <c:varyColors val="0"/>
        <c:ser>
          <c:idx val="0"/>
          <c:order val="0"/>
          <c:tx>
            <c:strRef>
              <c:f>'RW History'!$Z$114</c:f>
              <c:strCache>
                <c:ptCount val="1"/>
                <c:pt idx="0">
                  <c:v> Total </c:v>
                </c:pt>
              </c:strCache>
            </c:strRef>
          </c:tx>
          <c:marker>
            <c:symbol val="none"/>
          </c:marker>
          <c:cat>
            <c:numRef>
              <c:f>'RW History'!$AA$113:$AV$113</c:f>
              <c:numCache>
                <c:formatCode>0</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'RW History'!$AA$114:$AV$114</c:f>
              <c:numCache>
                <c:formatCode>0.0%</c:formatCode>
                <c:ptCount val="11"/>
                <c:pt idx="0">
                  <c:v>1.3310629814980324E-2</c:v>
                </c:pt>
                <c:pt idx="1">
                  <c:v>-0.1822410754539121</c:v>
                </c:pt>
                <c:pt idx="2">
                  <c:v>-1.9295827590528614E-3</c:v>
                </c:pt>
                <c:pt idx="3">
                  <c:v>3.8666264939239081E-2</c:v>
                </c:pt>
                <c:pt idx="4">
                  <c:v>5.44382131115837E-2</c:v>
                </c:pt>
                <c:pt idx="5">
                  <c:v>7.2099954149472456E-2</c:v>
                </c:pt>
                <c:pt idx="6">
                  <c:v>9.5691222067785686E-2</c:v>
                </c:pt>
                <c:pt idx="7">
                  <c:v>3.8719750195159941E-2</c:v>
                </c:pt>
                <c:pt idx="8">
                  <c:v>-5.3622425973244958E-2</c:v>
                </c:pt>
                <c:pt idx="9">
                  <c:v>-3.388921977367465E-2</c:v>
                </c:pt>
                <c:pt idx="10">
                  <c:v>-3.3886114707272652E-2</c:v>
                </c:pt>
              </c:numCache>
            </c:numRef>
          </c:val>
          <c:smooth val="0"/>
          <c:extLst>
            <c:ext xmlns:c16="http://schemas.microsoft.com/office/drawing/2014/chart" uri="{C3380CC4-5D6E-409C-BE32-E72D297353CC}">
              <c16:uniqueId val="{00000000-DB33-4CBB-9C5C-FC4242918AF6}"/>
            </c:ext>
          </c:extLst>
        </c:ser>
        <c:ser>
          <c:idx val="1"/>
          <c:order val="1"/>
          <c:tx>
            <c:strRef>
              <c:f>'RW History'!$Z$115</c:f>
              <c:strCache>
                <c:ptCount val="1"/>
                <c:pt idx="0">
                  <c:v> Average </c:v>
                </c:pt>
              </c:strCache>
            </c:strRef>
          </c:tx>
          <c:marker>
            <c:symbol val="none"/>
          </c:marker>
          <c:cat>
            <c:numRef>
              <c:f>'RW History'!$AA$113:$AV$113</c:f>
              <c:numCache>
                <c:formatCode>0</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'RW History'!$AA$115:$AV$115</c:f>
              <c:numCache>
                <c:formatCode>0.0%</c:formatCode>
                <c:ptCount val="11"/>
                <c:pt idx="0">
                  <c:v>1.3310629814980324E-2</c:v>
                </c:pt>
                <c:pt idx="1">
                  <c:v>-0.15783036128835715</c:v>
                </c:pt>
                <c:pt idx="2">
                  <c:v>-1.9295827590528614E-3</c:v>
                </c:pt>
                <c:pt idx="3">
                  <c:v>3.8666264939239081E-2</c:v>
                </c:pt>
                <c:pt idx="4">
                  <c:v>5.4438213111583922E-2</c:v>
                </c:pt>
                <c:pt idx="5">
                  <c:v>7.2099954149472456E-2</c:v>
                </c:pt>
                <c:pt idx="6">
                  <c:v>9.5691222067785686E-2</c:v>
                </c:pt>
                <c:pt idx="7">
                  <c:v>3.8719750195159941E-2</c:v>
                </c:pt>
                <c:pt idx="8">
                  <c:v>-5.3622425973244958E-2</c:v>
                </c:pt>
                <c:pt idx="9">
                  <c:v>-3.388921977367465E-2</c:v>
                </c:pt>
                <c:pt idx="10">
                  <c:v>-3.3886114707272652E-2</c:v>
                </c:pt>
              </c:numCache>
            </c:numRef>
          </c:val>
          <c:smooth val="0"/>
          <c:extLst>
            <c:ext xmlns:c16="http://schemas.microsoft.com/office/drawing/2014/chart" uri="{C3380CC4-5D6E-409C-BE32-E72D297353CC}">
              <c16:uniqueId val="{00000001-DB33-4CBB-9C5C-FC4242918AF6}"/>
            </c:ext>
          </c:extLst>
        </c:ser>
        <c:dLbls>
          <c:showLegendKey val="0"/>
          <c:showVal val="0"/>
          <c:showCatName val="0"/>
          <c:showSerName val="0"/>
          <c:showPercent val="0"/>
          <c:showBubbleSize val="0"/>
        </c:dLbls>
        <c:smooth val="0"/>
        <c:axId val="786068880"/>
        <c:axId val="786068320"/>
      </c:lineChart>
      <c:catAx>
        <c:axId val="786068880"/>
        <c:scaling>
          <c:orientation val="minMax"/>
        </c:scaling>
        <c:delete val="0"/>
        <c:axPos val="b"/>
        <c:numFmt formatCode="0" sourceLinked="1"/>
        <c:majorTickMark val="out"/>
        <c:minorTickMark val="none"/>
        <c:tickLblPos val="nextTo"/>
        <c:crossAx val="786068320"/>
        <c:crossesAt val="-0.4"/>
        <c:auto val="1"/>
        <c:lblAlgn val="ctr"/>
        <c:lblOffset val="100"/>
        <c:noMultiLvlLbl val="0"/>
      </c:catAx>
      <c:valAx>
        <c:axId val="786068320"/>
        <c:scaling>
          <c:orientation val="minMax"/>
        </c:scaling>
        <c:delete val="0"/>
        <c:axPos val="l"/>
        <c:majorGridlines/>
        <c:numFmt formatCode="0.0%" sourceLinked="1"/>
        <c:majorTickMark val="out"/>
        <c:minorTickMark val="none"/>
        <c:tickLblPos val="nextTo"/>
        <c:crossAx val="786068880"/>
        <c:crosses val="autoZero"/>
        <c:crossBetween val="between"/>
      </c:valAx>
    </c:plotArea>
    <c:legend>
      <c:legendPos val="b"/>
      <c:layout>
        <c:manualLayout>
          <c:xMode val="edge"/>
          <c:yMode val="edge"/>
          <c:x val="0.13042460592490493"/>
          <c:y val="0.82851007260456078"/>
          <c:w val="0.75320426864696721"/>
          <c:h val="6.1821926105390702E-2"/>
        </c:manualLayout>
      </c:layou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trlProps/ctrlProp1.xml><?xml version="1.0" encoding="utf-8"?>
<formControlPr xmlns="http://schemas.microsoft.com/office/spreadsheetml/2009/9/main" objectType="Drop" dropStyle="combo" dx="22" fmlaLink="$A$3" fmlaRange="$A$137:$A$157" noThreeD="1" sel="1"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1416898</xdr:colOff>
      <xdr:row>117</xdr:row>
      <xdr:rowOff>140970</xdr:rowOff>
    </xdr:from>
    <xdr:to>
      <xdr:col>17</xdr:col>
      <xdr:colOff>125170</xdr:colOff>
      <xdr:row>134</xdr:row>
      <xdr:rowOff>35719</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971100</xdr:colOff>
      <xdr:row>117</xdr:row>
      <xdr:rowOff>26670</xdr:rowOff>
    </xdr:from>
    <xdr:to>
      <xdr:col>43</xdr:col>
      <xdr:colOff>250340</xdr:colOff>
      <xdr:row>133</xdr:row>
      <xdr:rowOff>71437</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xdr:col>
          <xdr:colOff>518160</xdr:colOff>
          <xdr:row>3</xdr:row>
          <xdr:rowOff>160020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ighered.texas.gov/our-work/supporting-our-institutions/institutional-funding-resources/expenditure-stud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mailto:nhranicky@tamus.edu" TargetMode="External"/><Relationship Id="rId1" Type="http://schemas.openxmlformats.org/officeDocument/2006/relationships/hyperlink" Target="mailto:nhranicky@tamus.ed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externalLinkPath" Target="file:///\\THECB-AUVFS41\UserFile\PA\Resource\FINANCEFILES\Cost%20Study%20University\Cost%20Study%202009%20(FY2008)\Attempted%20Semester%20Credit%20Hours%20FY2008\04%20Discipline%20Analysis%20FY%202008%20ASCH.xl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dimension ref="A1:V25"/>
  <sheetViews>
    <sheetView workbookViewId="0">
      <selection activeCell="J20" sqref="J20"/>
    </sheetView>
  </sheetViews>
  <sheetFormatPr defaultColWidth="9.109375" defaultRowHeight="13.2"/>
  <cols>
    <col min="1" max="1" width="22.88671875" style="106" customWidth="1"/>
    <col min="2" max="2" width="15.33203125" style="106" customWidth="1"/>
    <col min="3" max="7" width="9.109375" style="106"/>
    <col min="8" max="8" width="7.109375" style="106" customWidth="1"/>
    <col min="9" max="16384" width="9.109375" style="106"/>
  </cols>
  <sheetData>
    <row r="1" spans="1:22" ht="13.8">
      <c r="A1" s="104" t="s">
        <v>807</v>
      </c>
      <c r="B1" s="105"/>
      <c r="C1" s="105"/>
      <c r="D1" s="105"/>
      <c r="E1" s="105"/>
      <c r="F1" s="105"/>
    </row>
    <row r="2" spans="1:22" ht="15" customHeight="1">
      <c r="A2" s="107"/>
    </row>
    <row r="3" spans="1:22" ht="13.8">
      <c r="A3" s="108" t="s">
        <v>708</v>
      </c>
      <c r="B3" s="107" t="s">
        <v>814</v>
      </c>
    </row>
    <row r="4" spans="1:22" ht="12.75" customHeight="1">
      <c r="A4" s="107"/>
    </row>
    <row r="5" spans="1:22" ht="13.8">
      <c r="A5" s="109" t="s">
        <v>903</v>
      </c>
      <c r="B5" s="107" t="s">
        <v>818</v>
      </c>
    </row>
    <row r="6" spans="1:22" ht="12.75" customHeight="1">
      <c r="A6" s="107"/>
    </row>
    <row r="7" spans="1:22" ht="13.8">
      <c r="A7" s="110" t="s">
        <v>808</v>
      </c>
      <c r="B7" s="107" t="s">
        <v>815</v>
      </c>
    </row>
    <row r="8" spans="1:22" ht="12" customHeight="1">
      <c r="A8" s="107"/>
    </row>
    <row r="9" spans="1:22" ht="13.8">
      <c r="A9" s="110" t="s">
        <v>810</v>
      </c>
      <c r="B9" s="107" t="s">
        <v>813</v>
      </c>
      <c r="C9" s="107"/>
    </row>
    <row r="10" spans="1:22" ht="14.25" customHeight="1">
      <c r="A10" s="107"/>
    </row>
    <row r="11" spans="1:22" ht="13.8">
      <c r="A11" s="111" t="s">
        <v>904</v>
      </c>
      <c r="B11" s="107" t="s">
        <v>905</v>
      </c>
    </row>
    <row r="12" spans="1:22" ht="13.5" customHeight="1">
      <c r="A12" s="107"/>
    </row>
    <row r="13" spans="1:22" ht="58.5" customHeight="1">
      <c r="A13" s="112" t="s">
        <v>809</v>
      </c>
      <c r="B13" s="428" t="s">
        <v>816</v>
      </c>
      <c r="C13" s="429"/>
      <c r="D13" s="429"/>
      <c r="E13" s="429"/>
      <c r="F13" s="429"/>
      <c r="G13" s="429"/>
      <c r="H13" s="429"/>
      <c r="I13" s="429"/>
      <c r="J13" s="429"/>
      <c r="K13" s="429"/>
      <c r="L13" s="429"/>
      <c r="M13" s="429"/>
      <c r="N13" s="429"/>
      <c r="O13" s="429"/>
      <c r="P13" s="429"/>
      <c r="Q13" s="429"/>
      <c r="R13" s="429"/>
      <c r="S13" s="429"/>
      <c r="T13" s="429"/>
      <c r="U13" s="429"/>
      <c r="V13" s="429"/>
    </row>
    <row r="14" spans="1:22" ht="14.25" customHeight="1">
      <c r="A14" s="107"/>
    </row>
    <row r="15" spans="1:22" ht="13.8">
      <c r="A15" s="111" t="s">
        <v>906</v>
      </c>
      <c r="B15" s="107" t="s">
        <v>817</v>
      </c>
    </row>
    <row r="16" spans="1:22" ht="15" customHeight="1">
      <c r="A16" s="107"/>
    </row>
    <row r="17" spans="1:6" ht="13.8">
      <c r="A17" s="111" t="s">
        <v>907</v>
      </c>
      <c r="B17" s="107" t="s">
        <v>812</v>
      </c>
    </row>
    <row r="20" spans="1:6" ht="13.8">
      <c r="A20" s="109" t="s">
        <v>811</v>
      </c>
      <c r="B20" s="114"/>
      <c r="C20" s="114"/>
      <c r="D20" s="114"/>
      <c r="E20" s="114"/>
      <c r="F20" s="114"/>
    </row>
    <row r="21" spans="1:6" ht="13.8">
      <c r="A21" s="107"/>
    </row>
    <row r="22" spans="1:6" ht="13.8">
      <c r="A22" s="111" t="s">
        <v>841</v>
      </c>
      <c r="B22" s="115"/>
      <c r="C22" s="115"/>
      <c r="D22" s="115"/>
      <c r="E22" s="115"/>
      <c r="F22" s="115"/>
    </row>
    <row r="24" spans="1:6" ht="13.8">
      <c r="A24" s="107" t="s">
        <v>901</v>
      </c>
    </row>
    <row r="25" spans="1:6" ht="13.8">
      <c r="A25" s="116" t="s">
        <v>902</v>
      </c>
    </row>
  </sheetData>
  <mergeCells count="1">
    <mergeCell ref="B13:V13"/>
  </mergeCells>
  <hyperlinks>
    <hyperlink ref="A25"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pageSetUpPr fitToPage="1"/>
  </sheetPr>
  <dimension ref="B1:I363"/>
  <sheetViews>
    <sheetView showGridLines="0" showZeros="0" zoomScale="70" zoomScaleNormal="70" workbookViewId="0">
      <selection activeCell="P18" sqref="P18"/>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118</v>
      </c>
      <c r="C3" s="119"/>
      <c r="D3" s="119"/>
      <c r="E3" s="119"/>
      <c r="F3" s="119"/>
      <c r="G3" s="119"/>
      <c r="H3" s="119"/>
    </row>
    <row r="4" spans="2:8">
      <c r="B4" s="292" t="s">
        <v>132</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Data!$G5</f>
        <v>125129124</v>
      </c>
    </row>
    <row r="14" spans="2:8">
      <c r="B14" s="467" t="s">
        <v>13</v>
      </c>
      <c r="C14" s="467"/>
      <c r="D14" s="467"/>
      <c r="E14" s="467"/>
      <c r="F14" s="354"/>
      <c r="G14" s="301"/>
      <c r="H14" s="355">
        <f>Data!$H5</f>
        <v>134145745</v>
      </c>
    </row>
    <row r="15" spans="2:8">
      <c r="B15" s="467" t="s">
        <v>14</v>
      </c>
      <c r="C15" s="467"/>
      <c r="D15" s="467"/>
      <c r="E15" s="467"/>
      <c r="F15" s="354"/>
      <c r="G15" s="301"/>
      <c r="H15" s="355">
        <f>Data!$I5</f>
        <v>28173783</v>
      </c>
    </row>
    <row r="16" spans="2:8">
      <c r="B16" s="467" t="s">
        <v>18</v>
      </c>
      <c r="C16" s="467"/>
      <c r="D16" s="467"/>
      <c r="E16" s="467"/>
      <c r="F16" s="354"/>
      <c r="G16" s="301"/>
      <c r="H16" s="355">
        <f>Data!$J5</f>
        <v>25404310</v>
      </c>
    </row>
    <row r="17" spans="2:9">
      <c r="B17" s="467" t="s">
        <v>15</v>
      </c>
      <c r="C17" s="467"/>
      <c r="D17" s="467"/>
      <c r="E17" s="467"/>
      <c r="F17" s="354"/>
      <c r="G17" s="301"/>
      <c r="H17" s="355">
        <f>Data!$K5</f>
        <v>43631672</v>
      </c>
    </row>
    <row r="18" spans="2:9">
      <c r="B18" s="467" t="s">
        <v>1</v>
      </c>
      <c r="C18" s="467"/>
      <c r="D18" s="467"/>
      <c r="E18" s="467"/>
      <c r="F18" s="356"/>
      <c r="G18" s="301"/>
      <c r="H18" s="357">
        <f>SUM(H13:H17)</f>
        <v>356484634</v>
      </c>
    </row>
    <row r="19" spans="2:9" ht="13.5" customHeight="1">
      <c r="B19" s="306"/>
      <c r="D19" s="306"/>
      <c r="E19" s="306"/>
      <c r="F19" s="306"/>
      <c r="G19" s="306"/>
      <c r="H19" s="296"/>
    </row>
    <row r="20" spans="2:9" ht="13.5" customHeight="1">
      <c r="B20" s="306"/>
      <c r="D20" s="472" t="s">
        <v>22</v>
      </c>
      <c r="E20" s="472"/>
      <c r="F20" s="472"/>
      <c r="G20" s="307" t="s">
        <v>23</v>
      </c>
      <c r="H20" s="307" t="s">
        <v>24</v>
      </c>
    </row>
    <row r="21" spans="2:9" ht="17.25" customHeight="1">
      <c r="B21" s="470" t="s">
        <v>21</v>
      </c>
      <c r="C21" s="471"/>
      <c r="D21" s="466" t="str">
        <f>Data!L5</f>
        <v>Joanne Richardson</v>
      </c>
      <c r="E21" s="466"/>
      <c r="F21" s="466"/>
      <c r="G21" s="308" t="str">
        <f>Data!M5</f>
        <v>(915) 747-7892</v>
      </c>
      <c r="H21" s="309" t="str">
        <f>Data!N5</f>
        <v>jrichardson@utep.edu</v>
      </c>
    </row>
    <row r="22" spans="2:9" ht="13.5" customHeight="1">
      <c r="B22" s="306"/>
      <c r="C22" s="306"/>
      <c r="D22" s="306"/>
      <c r="E22" s="306"/>
      <c r="F22" s="306"/>
      <c r="G22" s="306"/>
      <c r="H22" s="296"/>
    </row>
    <row r="23" spans="2:9" ht="15.75" customHeight="1" thickBot="1">
      <c r="B23" s="117" t="s">
        <v>918</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677</v>
      </c>
      <c r="C25" s="315">
        <f>Data!O5</f>
        <v>8586</v>
      </c>
      <c r="D25" s="316">
        <f>Data!P5</f>
        <v>12071</v>
      </c>
      <c r="E25" s="316">
        <f>Data!Q5</f>
        <v>2486</v>
      </c>
      <c r="F25" s="316">
        <f>Data!R5</f>
        <v>892</v>
      </c>
      <c r="G25" s="316">
        <f>Data!S5</f>
        <v>316</v>
      </c>
      <c r="H25" s="317">
        <f>SUM(C25:G25)</f>
        <v>24351</v>
      </c>
    </row>
    <row r="26" spans="2:9">
      <c r="C26" s="318"/>
      <c r="D26" s="318"/>
      <c r="E26" s="318"/>
      <c r="F26" s="318"/>
      <c r="G26" s="318"/>
      <c r="H26" s="318"/>
      <c r="I26" s="318"/>
    </row>
    <row r="27" spans="2:9" ht="13.5" customHeight="1">
      <c r="B27" s="306"/>
      <c r="D27" s="472" t="s">
        <v>22</v>
      </c>
      <c r="E27" s="472"/>
      <c r="F27" s="472"/>
      <c r="G27" s="307" t="s">
        <v>23</v>
      </c>
      <c r="H27" s="307" t="s">
        <v>24</v>
      </c>
    </row>
    <row r="28" spans="2:9" ht="17.25" customHeight="1">
      <c r="B28" s="470" t="s">
        <v>909</v>
      </c>
      <c r="C28" s="471"/>
      <c r="D28" s="466" t="str">
        <f>Data!T5</f>
        <v>Carrejo, Denise</v>
      </c>
      <c r="E28" s="466"/>
      <c r="F28" s="466"/>
      <c r="G28" s="308" t="str">
        <f>Data!U5</f>
        <v>(915) 747-5117</v>
      </c>
      <c r="H28" s="309" t="str">
        <f>Data!V5</f>
        <v>dcarrejo2@utep.edu</v>
      </c>
    </row>
    <row r="29" spans="2:9" ht="13.5" customHeight="1">
      <c r="B29" s="306"/>
      <c r="C29" s="306"/>
      <c r="D29" s="306"/>
      <c r="E29" s="306"/>
      <c r="F29" s="306"/>
      <c r="G29" s="306"/>
      <c r="H29" s="296"/>
    </row>
    <row r="30" spans="2:9" ht="14.4" thickBot="1">
      <c r="B30" s="117" t="s">
        <v>919</v>
      </c>
    </row>
    <row r="31" spans="2:9" ht="14.4" thickBot="1">
      <c r="B31" s="124" t="s">
        <v>31</v>
      </c>
      <c r="C31" s="125" t="s">
        <v>25</v>
      </c>
      <c r="D31" s="125" t="s">
        <v>26</v>
      </c>
      <c r="E31" s="125" t="s">
        <v>27</v>
      </c>
      <c r="F31" s="125" t="s">
        <v>28</v>
      </c>
      <c r="G31" s="125" t="s">
        <v>29</v>
      </c>
      <c r="H31" s="126" t="s">
        <v>30</v>
      </c>
    </row>
    <row r="32" spans="2:9">
      <c r="B32" s="127" t="s">
        <v>42</v>
      </c>
      <c r="C32" s="140">
        <f>Data!W5</f>
        <v>164211.25000000003</v>
      </c>
      <c r="D32" s="140">
        <f>Data!AQ5</f>
        <v>66261</v>
      </c>
      <c r="E32" s="140">
        <f>Data!BK5</f>
        <v>9129</v>
      </c>
      <c r="F32" s="140">
        <f>Data!CE5</f>
        <v>2098</v>
      </c>
      <c r="G32" s="140">
        <f>Data!CY5</f>
        <v>0</v>
      </c>
      <c r="H32" s="141">
        <f>SUM(C32:G32)</f>
        <v>241699.25000000003</v>
      </c>
    </row>
    <row r="33" spans="2:8">
      <c r="B33" s="129" t="s">
        <v>43</v>
      </c>
      <c r="C33" s="140">
        <f>Data!X5</f>
        <v>65092.999999999985</v>
      </c>
      <c r="D33" s="140">
        <f>Data!AR5</f>
        <v>23180</v>
      </c>
      <c r="E33" s="140">
        <f>Data!BL5</f>
        <v>1654</v>
      </c>
      <c r="F33" s="140">
        <f>Data!CF5</f>
        <v>2852</v>
      </c>
      <c r="G33" s="140">
        <f>Data!CZ5</f>
        <v>0</v>
      </c>
      <c r="H33" s="141">
        <f t="shared" ref="H33:H52" si="0">SUM(C33:G33)</f>
        <v>92778.999999999985</v>
      </c>
    </row>
    <row r="34" spans="2:8">
      <c r="B34" s="129" t="s">
        <v>44</v>
      </c>
      <c r="C34" s="140">
        <f>Data!Y5</f>
        <v>23258</v>
      </c>
      <c r="D34" s="140">
        <f>Data!AS5</f>
        <v>8802</v>
      </c>
      <c r="E34" s="140">
        <f>Data!BM5</f>
        <v>459</v>
      </c>
      <c r="F34" s="140">
        <f>Data!CG5</f>
        <v>0</v>
      </c>
      <c r="G34" s="140">
        <f>Data!DA5</f>
        <v>0</v>
      </c>
      <c r="H34" s="141">
        <f t="shared" si="0"/>
        <v>32519</v>
      </c>
    </row>
    <row r="35" spans="2:8">
      <c r="B35" s="129" t="s">
        <v>45</v>
      </c>
      <c r="C35" s="140">
        <f>Data!Z5</f>
        <v>557</v>
      </c>
      <c r="D35" s="140">
        <f>Data!AT5</f>
        <v>8597</v>
      </c>
      <c r="E35" s="140">
        <f>Data!BN5</f>
        <v>7648</v>
      </c>
      <c r="F35" s="140">
        <f>Data!CH5</f>
        <v>1828</v>
      </c>
      <c r="G35" s="140">
        <f>Data!DB5</f>
        <v>0</v>
      </c>
      <c r="H35" s="141">
        <f t="shared" si="0"/>
        <v>18630</v>
      </c>
    </row>
    <row r="36" spans="2:8">
      <c r="B36" s="129" t="s">
        <v>46</v>
      </c>
      <c r="C36" s="140">
        <f>Data!AA5</f>
        <v>0</v>
      </c>
      <c r="D36" s="140">
        <f>Data!AU5</f>
        <v>0</v>
      </c>
      <c r="E36" s="140">
        <f>Data!BO5</f>
        <v>0</v>
      </c>
      <c r="F36" s="140">
        <f>Data!CI5</f>
        <v>0</v>
      </c>
      <c r="G36" s="140">
        <f>Data!DC5</f>
        <v>0</v>
      </c>
      <c r="H36" s="141">
        <f t="shared" si="0"/>
        <v>0</v>
      </c>
    </row>
    <row r="37" spans="2:8">
      <c r="B37" s="129" t="s">
        <v>47</v>
      </c>
      <c r="C37" s="140">
        <f>Data!AB5</f>
        <v>21846</v>
      </c>
      <c r="D37" s="140">
        <f>Data!AV5</f>
        <v>26647</v>
      </c>
      <c r="E37" s="140">
        <f>Data!BP5</f>
        <v>7129</v>
      </c>
      <c r="F37" s="140">
        <f>Data!CJ5</f>
        <v>3466</v>
      </c>
      <c r="G37" s="140">
        <f>Data!DD5</f>
        <v>0</v>
      </c>
      <c r="H37" s="141">
        <f t="shared" si="0"/>
        <v>59088</v>
      </c>
    </row>
    <row r="38" spans="2:8">
      <c r="B38" s="129" t="s">
        <v>48</v>
      </c>
      <c r="C38" s="140">
        <f>Data!AC5</f>
        <v>0</v>
      </c>
      <c r="D38" s="140">
        <f>Data!AW5</f>
        <v>0</v>
      </c>
      <c r="E38" s="140">
        <f>Data!BQ5</f>
        <v>0</v>
      </c>
      <c r="F38" s="140">
        <f>Data!CK5</f>
        <v>0</v>
      </c>
      <c r="G38" s="140">
        <f>Data!DE5</f>
        <v>0</v>
      </c>
      <c r="H38" s="141">
        <f t="shared" si="0"/>
        <v>0</v>
      </c>
    </row>
    <row r="39" spans="2:8">
      <c r="B39" s="129" t="s">
        <v>49</v>
      </c>
      <c r="C39" s="140">
        <f>Data!AD5</f>
        <v>0</v>
      </c>
      <c r="D39" s="140">
        <f>Data!AX5</f>
        <v>0</v>
      </c>
      <c r="E39" s="140">
        <f>Data!BR5</f>
        <v>0</v>
      </c>
      <c r="F39" s="140">
        <f>Data!CL5</f>
        <v>0</v>
      </c>
      <c r="G39" s="140">
        <f>Data!DF5</f>
        <v>0</v>
      </c>
      <c r="H39" s="141">
        <f t="shared" si="0"/>
        <v>0</v>
      </c>
    </row>
    <row r="40" spans="2:8">
      <c r="B40" s="129" t="s">
        <v>50</v>
      </c>
      <c r="C40" s="140">
        <f>Data!AE5</f>
        <v>333</v>
      </c>
      <c r="D40" s="140">
        <f>Data!AY5</f>
        <v>1673</v>
      </c>
      <c r="E40" s="140">
        <f>Data!BS5</f>
        <v>1761</v>
      </c>
      <c r="F40" s="140">
        <f>Data!CM5</f>
        <v>0</v>
      </c>
      <c r="G40" s="140">
        <f>Data!DG5</f>
        <v>0</v>
      </c>
      <c r="H40" s="141">
        <f t="shared" si="0"/>
        <v>3767</v>
      </c>
    </row>
    <row r="41" spans="2:8">
      <c r="B41" s="129" t="s">
        <v>51</v>
      </c>
      <c r="C41" s="140">
        <f>Data!AF5</f>
        <v>0</v>
      </c>
      <c r="D41" s="140">
        <f>Data!AZ5</f>
        <v>0</v>
      </c>
      <c r="E41" s="140">
        <f>Data!BT5</f>
        <v>0</v>
      </c>
      <c r="F41" s="140">
        <f>Data!CN5</f>
        <v>0</v>
      </c>
      <c r="G41" s="140">
        <f>Data!DH5</f>
        <v>0</v>
      </c>
      <c r="H41" s="141">
        <f t="shared" si="0"/>
        <v>0</v>
      </c>
    </row>
    <row r="42" spans="2:8">
      <c r="B42" s="129" t="s">
        <v>52</v>
      </c>
      <c r="C42" s="140">
        <f>Data!AG5</f>
        <v>0</v>
      </c>
      <c r="D42" s="140">
        <f>Data!BA5</f>
        <v>0</v>
      </c>
      <c r="E42" s="140">
        <f>Data!BU5</f>
        <v>0</v>
      </c>
      <c r="F42" s="140">
        <f>Data!CO5</f>
        <v>0</v>
      </c>
      <c r="G42" s="140">
        <f>Data!DI5</f>
        <v>0</v>
      </c>
      <c r="H42" s="141">
        <f t="shared" si="0"/>
        <v>0</v>
      </c>
    </row>
    <row r="43" spans="2:8">
      <c r="B43" s="129" t="s">
        <v>53</v>
      </c>
      <c r="C43" s="140">
        <f>Data!AH5</f>
        <v>0</v>
      </c>
      <c r="D43" s="140">
        <f>Data!BB5</f>
        <v>0</v>
      </c>
      <c r="E43" s="140">
        <f>Data!BV5</f>
        <v>0</v>
      </c>
      <c r="F43" s="140">
        <f>Data!CP5</f>
        <v>0</v>
      </c>
      <c r="G43" s="140">
        <f>Data!DJ5</f>
        <v>0</v>
      </c>
      <c r="H43" s="141">
        <f t="shared" si="0"/>
        <v>0</v>
      </c>
    </row>
    <row r="44" spans="2:8">
      <c r="B44" s="129" t="s">
        <v>54</v>
      </c>
      <c r="C44" s="140">
        <f>Data!AI5</f>
        <v>0</v>
      </c>
      <c r="D44" s="140">
        <f>Data!BC5</f>
        <v>0</v>
      </c>
      <c r="E44" s="140">
        <f>Data!BW5</f>
        <v>0</v>
      </c>
      <c r="F44" s="140">
        <f>Data!CQ5</f>
        <v>0</v>
      </c>
      <c r="G44" s="140">
        <f>Data!DK5</f>
        <v>0</v>
      </c>
      <c r="H44" s="141">
        <f t="shared" si="0"/>
        <v>0</v>
      </c>
    </row>
    <row r="45" spans="2:8">
      <c r="B45" s="129" t="s">
        <v>55</v>
      </c>
      <c r="C45" s="140">
        <f>Data!AJ5</f>
        <v>3411</v>
      </c>
      <c r="D45" s="140">
        <f>Data!BD5</f>
        <v>15019</v>
      </c>
      <c r="E45" s="140">
        <f>Data!BX5</f>
        <v>3177</v>
      </c>
      <c r="F45" s="140">
        <f>Data!CR5</f>
        <v>2137</v>
      </c>
      <c r="G45" s="140">
        <f>Data!DL5</f>
        <v>3127</v>
      </c>
      <c r="H45" s="141">
        <f t="shared" si="0"/>
        <v>26871</v>
      </c>
    </row>
    <row r="46" spans="2:8">
      <c r="B46" s="129" t="s">
        <v>56</v>
      </c>
      <c r="C46" s="140">
        <f>Data!AK5</f>
        <v>0</v>
      </c>
      <c r="D46" s="140">
        <f>Data!BE5</f>
        <v>0</v>
      </c>
      <c r="E46" s="140">
        <f>Data!BY5</f>
        <v>0</v>
      </c>
      <c r="F46" s="140">
        <f>Data!CS5</f>
        <v>0</v>
      </c>
      <c r="G46" s="140">
        <f>Data!DM5</f>
        <v>8308.9999999999982</v>
      </c>
      <c r="H46" s="141">
        <f t="shared" si="0"/>
        <v>8308.9999999999982</v>
      </c>
    </row>
    <row r="47" spans="2:8">
      <c r="B47" s="129" t="s">
        <v>57</v>
      </c>
      <c r="C47" s="140">
        <f>Data!AL5</f>
        <v>10335</v>
      </c>
      <c r="D47" s="140">
        <f>Data!BF5</f>
        <v>32628</v>
      </c>
      <c r="E47" s="140">
        <f>Data!BZ5</f>
        <v>5479.5</v>
      </c>
      <c r="F47" s="140">
        <f>Data!CT5</f>
        <v>189</v>
      </c>
      <c r="G47" s="140">
        <f>Data!DN5</f>
        <v>0</v>
      </c>
      <c r="H47" s="141">
        <f t="shared" si="0"/>
        <v>48631.5</v>
      </c>
    </row>
    <row r="48" spans="2:8">
      <c r="B48" s="129" t="s">
        <v>58</v>
      </c>
      <c r="C48" s="140">
        <f>Data!AM5</f>
        <v>0</v>
      </c>
      <c r="D48" s="140">
        <f>Data!BG5</f>
        <v>0</v>
      </c>
      <c r="E48" s="140">
        <f>Data!CA5</f>
        <v>0</v>
      </c>
      <c r="F48" s="140">
        <f>Data!CU5</f>
        <v>0</v>
      </c>
      <c r="G48" s="140">
        <f>Data!DO5</f>
        <v>0</v>
      </c>
      <c r="H48" s="141">
        <f t="shared" si="0"/>
        <v>0</v>
      </c>
    </row>
    <row r="49" spans="2:8">
      <c r="B49" s="129" t="s">
        <v>59</v>
      </c>
      <c r="C49" s="140">
        <f>Data!AN5</f>
        <v>6</v>
      </c>
      <c r="D49" s="140">
        <f>Data!BH5</f>
        <v>705</v>
      </c>
      <c r="E49" s="140">
        <f>Data!CB5</f>
        <v>0</v>
      </c>
      <c r="F49" s="140">
        <f>Data!CV5</f>
        <v>0</v>
      </c>
      <c r="G49" s="140">
        <f>Data!DP5</f>
        <v>0</v>
      </c>
      <c r="H49" s="141">
        <f t="shared" si="0"/>
        <v>711</v>
      </c>
    </row>
    <row r="50" spans="2:8">
      <c r="B50" s="129" t="s">
        <v>60</v>
      </c>
      <c r="C50" s="140">
        <f>Data!AO5</f>
        <v>6</v>
      </c>
      <c r="D50" s="140">
        <f>Data!BI5</f>
        <v>981</v>
      </c>
      <c r="E50" s="140">
        <f>Data!CC5</f>
        <v>354</v>
      </c>
      <c r="F50" s="140">
        <f>Data!CW5</f>
        <v>0</v>
      </c>
      <c r="G50" s="140">
        <f>Data!DQ5</f>
        <v>0</v>
      </c>
      <c r="H50" s="141">
        <f t="shared" si="0"/>
        <v>1341</v>
      </c>
    </row>
    <row r="51" spans="2:8">
      <c r="B51" s="129" t="s">
        <v>0</v>
      </c>
      <c r="C51" s="140">
        <f>Data!AP5</f>
        <v>6124</v>
      </c>
      <c r="D51" s="140">
        <f>Data!BJ5</f>
        <v>17745</v>
      </c>
      <c r="E51" s="140">
        <f>Data!CD5</f>
        <v>6609</v>
      </c>
      <c r="F51" s="140">
        <f>Data!CX5</f>
        <v>532.00000000000011</v>
      </c>
      <c r="G51" s="140">
        <f>Data!DR5</f>
        <v>0</v>
      </c>
      <c r="H51" s="141">
        <f t="shared" si="0"/>
        <v>31010</v>
      </c>
    </row>
    <row r="52" spans="2:8">
      <c r="B52" s="142" t="s">
        <v>33</v>
      </c>
      <c r="C52" s="141">
        <f>SUM(C32:C51)</f>
        <v>295180.25</v>
      </c>
      <c r="D52" s="141">
        <f>SUM(D32:D51)</f>
        <v>202238</v>
      </c>
      <c r="E52" s="141">
        <f>SUM(E32:E51)</f>
        <v>43399.5</v>
      </c>
      <c r="F52" s="141">
        <f>SUM(F32:F51)</f>
        <v>13102</v>
      </c>
      <c r="G52" s="141">
        <f>SUM(G32:G51)</f>
        <v>11435.999999999998</v>
      </c>
      <c r="H52" s="141">
        <f t="shared" si="0"/>
        <v>565355.75</v>
      </c>
    </row>
    <row r="53" spans="2:8">
      <c r="B53" s="143"/>
      <c r="C53" s="144"/>
      <c r="D53" s="144"/>
      <c r="E53" s="144"/>
      <c r="F53" s="144"/>
      <c r="G53" s="144"/>
      <c r="H53" s="144"/>
    </row>
    <row r="54" spans="2:8" ht="13.5" customHeight="1">
      <c r="B54" s="306"/>
      <c r="D54" s="472" t="s">
        <v>22</v>
      </c>
      <c r="E54" s="472"/>
      <c r="F54" s="472"/>
      <c r="G54" s="307" t="s">
        <v>23</v>
      </c>
      <c r="H54" s="307" t="s">
        <v>24</v>
      </c>
    </row>
    <row r="55" spans="2:8">
      <c r="B55" s="470" t="s">
        <v>910</v>
      </c>
      <c r="C55" s="471"/>
      <c r="D55" s="466" t="str">
        <f>Data!T5</f>
        <v>Carrejo, Denise</v>
      </c>
      <c r="E55" s="466"/>
      <c r="F55" s="466"/>
      <c r="G55" s="308" t="str">
        <f>Data!U5</f>
        <v>(915) 747-5117</v>
      </c>
      <c r="H55" s="309" t="str">
        <f>Data!V5</f>
        <v>dcarrejo2@utep.edu</v>
      </c>
    </row>
    <row r="56" spans="2:8" ht="13.5" customHeight="1">
      <c r="B56" s="306"/>
      <c r="C56" s="306"/>
      <c r="D56" s="306"/>
      <c r="E56" s="306"/>
      <c r="F56" s="306"/>
      <c r="G56" s="306"/>
      <c r="H56" s="296"/>
    </row>
    <row r="57" spans="2:8" ht="16.5" customHeight="1">
      <c r="B57" s="117" t="s">
        <v>9</v>
      </c>
    </row>
    <row r="58" spans="2:8" ht="39.75" customHeight="1">
      <c r="B58" s="473" t="s">
        <v>39</v>
      </c>
      <c r="C58" s="473"/>
      <c r="D58" s="473"/>
      <c r="E58" s="473"/>
      <c r="F58" s="473"/>
      <c r="G58" s="473"/>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Data!DS5</f>
        <v>8476962.8213354964</v>
      </c>
      <c r="D61" s="320">
        <f>Data!EM5</f>
        <v>5646525.810574322</v>
      </c>
      <c r="E61" s="320">
        <f>Data!FG5</f>
        <v>3350753.6581006837</v>
      </c>
      <c r="F61" s="320">
        <f>Data!GA5</f>
        <v>1654258.1280496458</v>
      </c>
      <c r="G61" s="320">
        <f>Data!GU5</f>
        <v>0</v>
      </c>
      <c r="H61" s="321">
        <f>SUM(C61:G61)</f>
        <v>19128500.418060146</v>
      </c>
    </row>
    <row r="62" spans="2:8">
      <c r="B62" s="127" t="str">
        <f>$B$33</f>
        <v>Science</v>
      </c>
      <c r="C62" s="320">
        <f>Data!DT5</f>
        <v>2604975.2783822124</v>
      </c>
      <c r="D62" s="320">
        <f>Data!EN5</f>
        <v>2112844.1993431337</v>
      </c>
      <c r="E62" s="320">
        <f>Data!FH5</f>
        <v>1042354.5421025902</v>
      </c>
      <c r="F62" s="320">
        <f>Data!GB5</f>
        <v>1710729.1491600203</v>
      </c>
      <c r="G62" s="320">
        <f>Data!GV5</f>
        <v>0</v>
      </c>
      <c r="H62" s="141">
        <f t="shared" ref="H62:H81" si="1">SUM(C62:G62)</f>
        <v>7470903.1689879559</v>
      </c>
    </row>
    <row r="63" spans="2:8">
      <c r="B63" s="127" t="str">
        <f>$B$34</f>
        <v>Fine Arts</v>
      </c>
      <c r="C63" s="320">
        <f>Data!DU5</f>
        <v>2047677.1587332299</v>
      </c>
      <c r="D63" s="320">
        <f>Data!EO5</f>
        <v>1525048.9492091476</v>
      </c>
      <c r="E63" s="320">
        <f>Data!FI5</f>
        <v>253717.39000515352</v>
      </c>
      <c r="F63" s="320">
        <f>Data!GC5</f>
        <v>0</v>
      </c>
      <c r="G63" s="320">
        <f>Data!GW5</f>
        <v>0</v>
      </c>
      <c r="H63" s="141">
        <f t="shared" si="1"/>
        <v>3826443.4979475308</v>
      </c>
    </row>
    <row r="64" spans="2:8">
      <c r="B64" s="127" t="str">
        <f>$B$35</f>
        <v>Teacher Education</v>
      </c>
      <c r="C64" s="320">
        <f>Data!DV5</f>
        <v>57759.386865689936</v>
      </c>
      <c r="D64" s="320">
        <f>Data!EP5</f>
        <v>817628.13591023674</v>
      </c>
      <c r="E64" s="320">
        <f>Data!FJ5</f>
        <v>1511811.9431380068</v>
      </c>
      <c r="F64" s="320">
        <f>Data!GD5</f>
        <v>940398.35117638588</v>
      </c>
      <c r="G64" s="320">
        <f>Data!GX5</f>
        <v>0</v>
      </c>
      <c r="H64" s="141">
        <f t="shared" si="1"/>
        <v>3327597.8170903195</v>
      </c>
    </row>
    <row r="65" spans="2:8">
      <c r="B65" s="127" t="str">
        <f>$B$36</f>
        <v>Agriculture</v>
      </c>
      <c r="C65" s="320">
        <f>Data!DW5</f>
        <v>0</v>
      </c>
      <c r="D65" s="320">
        <f>Data!EQ5</f>
        <v>0</v>
      </c>
      <c r="E65" s="320">
        <f>Data!FK5</f>
        <v>0</v>
      </c>
      <c r="F65" s="320">
        <f>Data!GE5</f>
        <v>0</v>
      </c>
      <c r="G65" s="320">
        <f>Data!GY5</f>
        <v>0</v>
      </c>
      <c r="H65" s="141">
        <f t="shared" si="1"/>
        <v>0</v>
      </c>
    </row>
    <row r="66" spans="2:8">
      <c r="B66" s="127" t="str">
        <f>$B$37</f>
        <v>Engineering</v>
      </c>
      <c r="C66" s="320">
        <f>Data!DX5</f>
        <v>1772954.388100967</v>
      </c>
      <c r="D66" s="320">
        <f>Data!ER5</f>
        <v>4043097.5211640527</v>
      </c>
      <c r="E66" s="320">
        <f>Data!FL5</f>
        <v>2402768.6471161926</v>
      </c>
      <c r="F66" s="320">
        <f>Data!GF5</f>
        <v>3121642.4450317072</v>
      </c>
      <c r="G66" s="320">
        <f>Data!GZ5</f>
        <v>0</v>
      </c>
      <c r="H66" s="141">
        <f t="shared" si="1"/>
        <v>11340463.001412921</v>
      </c>
    </row>
    <row r="67" spans="2:8">
      <c r="B67" s="127" t="str">
        <f>$B$38</f>
        <v>Home Economics</v>
      </c>
      <c r="C67" s="320">
        <f>Data!DY5</f>
        <v>0</v>
      </c>
      <c r="D67" s="320">
        <f>Data!ES5</f>
        <v>0</v>
      </c>
      <c r="E67" s="320">
        <f>Data!FM5</f>
        <v>0</v>
      </c>
      <c r="F67" s="320">
        <f>Data!GG5</f>
        <v>0</v>
      </c>
      <c r="G67" s="320">
        <f>Data!HA5</f>
        <v>0</v>
      </c>
      <c r="H67" s="141">
        <f t="shared" si="1"/>
        <v>0</v>
      </c>
    </row>
    <row r="68" spans="2:8">
      <c r="B68" s="127" t="str">
        <f>$B$39</f>
        <v>Law</v>
      </c>
      <c r="C68" s="320">
        <f>Data!DZ5</f>
        <v>0</v>
      </c>
      <c r="D68" s="320">
        <f>Data!ET5</f>
        <v>0</v>
      </c>
      <c r="E68" s="320">
        <f>Data!FN5</f>
        <v>0</v>
      </c>
      <c r="F68" s="320">
        <f>Data!GH5</f>
        <v>0</v>
      </c>
      <c r="G68" s="320">
        <f>Data!HB5</f>
        <v>0</v>
      </c>
      <c r="H68" s="141">
        <f t="shared" si="1"/>
        <v>0</v>
      </c>
    </row>
    <row r="69" spans="2:8">
      <c r="B69" s="127" t="str">
        <f>$B$40</f>
        <v>Social Service</v>
      </c>
      <c r="C69" s="320">
        <f>Data!EA5</f>
        <v>38712.28009708738</v>
      </c>
      <c r="D69" s="320">
        <f>Data!EU5</f>
        <v>243925.38804275292</v>
      </c>
      <c r="E69" s="320">
        <f>Data!FO5</f>
        <v>389275.71413172892</v>
      </c>
      <c r="F69" s="320">
        <f>Data!GI5</f>
        <v>0</v>
      </c>
      <c r="G69" s="320">
        <f>Data!HC5</f>
        <v>0</v>
      </c>
      <c r="H69" s="141">
        <f t="shared" si="1"/>
        <v>671913.38227156922</v>
      </c>
    </row>
    <row r="70" spans="2:8">
      <c r="B70" s="127" t="str">
        <f>$B$41</f>
        <v>Library Science</v>
      </c>
      <c r="C70" s="320">
        <f>Data!EB5</f>
        <v>0</v>
      </c>
      <c r="D70" s="320">
        <f>Data!EV5</f>
        <v>0</v>
      </c>
      <c r="E70" s="320">
        <f>Data!FP5</f>
        <v>0</v>
      </c>
      <c r="F70" s="320">
        <f>Data!GJ5</f>
        <v>0</v>
      </c>
      <c r="G70" s="320">
        <f>Data!HD5</f>
        <v>0</v>
      </c>
      <c r="H70" s="141">
        <f t="shared" si="1"/>
        <v>0</v>
      </c>
    </row>
    <row r="71" spans="2:8">
      <c r="B71" s="127" t="str">
        <f>$B$42</f>
        <v>Veterinary Science</v>
      </c>
      <c r="C71" s="320">
        <f>Data!EC5</f>
        <v>0</v>
      </c>
      <c r="D71" s="320">
        <f>Data!EW5</f>
        <v>0</v>
      </c>
      <c r="E71" s="320">
        <f>Data!FQ5</f>
        <v>0</v>
      </c>
      <c r="F71" s="320">
        <f>Data!GK5</f>
        <v>0</v>
      </c>
      <c r="G71" s="320">
        <f>Data!HE5</f>
        <v>0</v>
      </c>
      <c r="H71" s="141">
        <f t="shared" si="1"/>
        <v>0</v>
      </c>
    </row>
    <row r="72" spans="2:8">
      <c r="B72" s="127" t="str">
        <f>$B$43</f>
        <v>Vocational Training</v>
      </c>
      <c r="C72" s="320">
        <f>Data!ED5</f>
        <v>0</v>
      </c>
      <c r="D72" s="320">
        <f>Data!EX5</f>
        <v>0</v>
      </c>
      <c r="E72" s="320">
        <f>Data!FR5</f>
        <v>0</v>
      </c>
      <c r="F72" s="320">
        <f>Data!GL5</f>
        <v>0</v>
      </c>
      <c r="G72" s="320">
        <f>Data!HF5</f>
        <v>0</v>
      </c>
      <c r="H72" s="141">
        <f t="shared" si="1"/>
        <v>0</v>
      </c>
    </row>
    <row r="73" spans="2:8">
      <c r="B73" s="127" t="str">
        <f>$B$44</f>
        <v>Physical Training</v>
      </c>
      <c r="C73" s="320">
        <f>Data!EE5</f>
        <v>0</v>
      </c>
      <c r="D73" s="320">
        <f>Data!EY5</f>
        <v>0</v>
      </c>
      <c r="E73" s="320">
        <f>Data!FS5</f>
        <v>0</v>
      </c>
      <c r="F73" s="320">
        <f>Data!GM5</f>
        <v>0</v>
      </c>
      <c r="G73" s="320">
        <f>Data!HG5</f>
        <v>0</v>
      </c>
      <c r="H73" s="141">
        <f t="shared" si="1"/>
        <v>0</v>
      </c>
    </row>
    <row r="74" spans="2:8">
      <c r="B74" s="127" t="str">
        <f>$B$45</f>
        <v>Health Services</v>
      </c>
      <c r="C74" s="320">
        <f>Data!EF5</f>
        <v>193993.6851772001</v>
      </c>
      <c r="D74" s="320">
        <f>Data!EZ5</f>
        <v>1301420.2407636074</v>
      </c>
      <c r="E74" s="320">
        <f>Data!FT5</f>
        <v>733922.40036117891</v>
      </c>
      <c r="F74" s="320">
        <f>Data!GN5</f>
        <v>861797.24552089442</v>
      </c>
      <c r="G74" s="320">
        <f>Data!HH5</f>
        <v>1013870.6734591409</v>
      </c>
      <c r="H74" s="141">
        <f t="shared" si="1"/>
        <v>4105004.2452820218</v>
      </c>
    </row>
    <row r="75" spans="2:8">
      <c r="B75" s="127" t="str">
        <f>$B$46</f>
        <v>Pharmacy</v>
      </c>
      <c r="C75" s="320">
        <f>Data!EG5</f>
        <v>0</v>
      </c>
      <c r="D75" s="320">
        <f>Data!FA5</f>
        <v>0</v>
      </c>
      <c r="E75" s="320">
        <f>Data!FU5</f>
        <v>0</v>
      </c>
      <c r="F75" s="320">
        <f>Data!GO5</f>
        <v>0</v>
      </c>
      <c r="G75" s="320">
        <f>Data!HI5</f>
        <v>2496768.8822778226</v>
      </c>
      <c r="H75" s="141">
        <f t="shared" si="1"/>
        <v>2496768.8822778226</v>
      </c>
    </row>
    <row r="76" spans="2:8">
      <c r="B76" s="127" t="str">
        <f>$B$47</f>
        <v>Business Administration</v>
      </c>
      <c r="C76" s="320">
        <f>Data!EH5</f>
        <v>594004.56442131498</v>
      </c>
      <c r="D76" s="320">
        <f>Data!FB5</f>
        <v>3373316.9632790685</v>
      </c>
      <c r="E76" s="320">
        <f>Data!FV5</f>
        <v>893030.50830048532</v>
      </c>
      <c r="F76" s="320">
        <f>Data!GP5</f>
        <v>363368.72411381121</v>
      </c>
      <c r="G76" s="320">
        <f>Data!HJ5</f>
        <v>0</v>
      </c>
      <c r="H76" s="141">
        <f t="shared" si="1"/>
        <v>5223720.7601146791</v>
      </c>
    </row>
    <row r="77" spans="2:8">
      <c r="B77" s="127" t="str">
        <f>$B$48</f>
        <v>Optometry</v>
      </c>
      <c r="C77" s="320">
        <f>Data!EI5</f>
        <v>0</v>
      </c>
      <c r="D77" s="320">
        <f>Data!FC5</f>
        <v>0</v>
      </c>
      <c r="E77" s="320">
        <f>Data!FW5</f>
        <v>0</v>
      </c>
      <c r="F77" s="320">
        <f>Data!GQ5</f>
        <v>0</v>
      </c>
      <c r="G77" s="320">
        <f>Data!HK5</f>
        <v>0</v>
      </c>
      <c r="H77" s="141">
        <f t="shared" si="1"/>
        <v>0</v>
      </c>
    </row>
    <row r="78" spans="2:8">
      <c r="B78" s="127" t="str">
        <f>$B$49</f>
        <v>Teacher Ed-Practice Teaching</v>
      </c>
      <c r="C78" s="320">
        <f>Data!EJ5</f>
        <v>1007.4807090719499</v>
      </c>
      <c r="D78" s="320">
        <f>Data!FD5</f>
        <v>44770.531137259524</v>
      </c>
      <c r="E78" s="320">
        <f>Data!FX5</f>
        <v>0</v>
      </c>
      <c r="F78" s="320">
        <f>Data!GR5</f>
        <v>0</v>
      </c>
      <c r="G78" s="320">
        <f>Data!HL5</f>
        <v>0</v>
      </c>
      <c r="H78" s="141">
        <f t="shared" si="1"/>
        <v>45778.011846331472</v>
      </c>
    </row>
    <row r="79" spans="2:8">
      <c r="B79" s="127" t="str">
        <f>$B$50</f>
        <v>Technology</v>
      </c>
      <c r="C79" s="320">
        <f>Data!EK5</f>
        <v>249.84763532763534</v>
      </c>
      <c r="D79" s="320">
        <f>Data!FE5</f>
        <v>78621.187002171893</v>
      </c>
      <c r="E79" s="320">
        <f>Data!FY5</f>
        <v>150799.52676537138</v>
      </c>
      <c r="F79" s="320">
        <f>Data!GS5</f>
        <v>0</v>
      </c>
      <c r="G79" s="320">
        <f>Data!HM5</f>
        <v>0</v>
      </c>
      <c r="H79" s="141">
        <f t="shared" si="1"/>
        <v>229670.56140287092</v>
      </c>
    </row>
    <row r="80" spans="2:8">
      <c r="B80" s="127" t="str">
        <f>$B$51</f>
        <v>Nursing</v>
      </c>
      <c r="C80" s="320">
        <f>Data!EL5</f>
        <v>263160.96502543753</v>
      </c>
      <c r="D80" s="320">
        <f>Data!FF5</f>
        <v>2399814.1869745632</v>
      </c>
      <c r="E80" s="320">
        <f>Data!FZ5</f>
        <v>1475856.4025435478</v>
      </c>
      <c r="F80" s="320">
        <f>Data!GT5</f>
        <v>321511.88326290291</v>
      </c>
      <c r="G80" s="320">
        <f>Data!HN5</f>
        <v>0</v>
      </c>
      <c r="H80" s="141">
        <f t="shared" si="1"/>
        <v>4460343.4378064508</v>
      </c>
    </row>
    <row r="81" spans="2:8">
      <c r="B81" s="130" t="str">
        <f>$B$52</f>
        <v>Totals</v>
      </c>
      <c r="C81" s="321">
        <f>SUM(C61:C80)</f>
        <v>16051457.856483035</v>
      </c>
      <c r="D81" s="321">
        <f>SUM(D61:D80)</f>
        <v>21587013.113400314</v>
      </c>
      <c r="E81" s="321">
        <f>SUM(E61:E80)</f>
        <v>12204290.732564939</v>
      </c>
      <c r="F81" s="321">
        <f>SUM(F61:F80)</f>
        <v>8973705.9263153672</v>
      </c>
      <c r="G81" s="321">
        <f>SUM(G61:G80)</f>
        <v>3510639.5557369636</v>
      </c>
      <c r="H81" s="321">
        <f t="shared" si="1"/>
        <v>62327107.184500627</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Data!T5</f>
        <v>Carrejo, Denise</v>
      </c>
      <c r="E84" s="466"/>
      <c r="F84" s="466"/>
      <c r="G84" s="308" t="str">
        <f>Data!U5</f>
        <v>(915) 747-5117</v>
      </c>
      <c r="H84" s="309" t="str">
        <f>Data!V5</f>
        <v>dcarrejo2@utep.edu</v>
      </c>
    </row>
    <row r="85" spans="2:8" ht="13.5" customHeight="1">
      <c r="B85" s="306"/>
      <c r="C85" s="306"/>
      <c r="D85" s="306"/>
      <c r="E85" s="306"/>
      <c r="F85" s="306"/>
      <c r="G85" s="306"/>
      <c r="H85" s="296"/>
    </row>
    <row r="86" spans="2:8" ht="15" customHeight="1">
      <c r="B86" s="120" t="s">
        <v>32</v>
      </c>
      <c r="C86" s="324"/>
      <c r="D86" s="324"/>
      <c r="E86" s="324"/>
      <c r="F86" s="324"/>
      <c r="G86" s="324"/>
      <c r="H86" s="122">
        <f>H13+H14</f>
        <v>259274869</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Data!HR5</f>
        <v>1373100.6</v>
      </c>
      <c r="D91" s="327">
        <f>Data!IL5</f>
        <v>914626</v>
      </c>
      <c r="E91" s="327">
        <f>Data!JF5</f>
        <v>542756</v>
      </c>
      <c r="F91" s="327">
        <f>Data!JZ5</f>
        <v>267957</v>
      </c>
      <c r="G91" s="327">
        <f>Data!KT5</f>
        <v>0</v>
      </c>
      <c r="H91" s="133">
        <f t="shared" ref="H91:H111" si="2">SUM(C91:G91)</f>
        <v>3098439.6</v>
      </c>
    </row>
    <row r="92" spans="2:8">
      <c r="B92" s="127" t="str">
        <f>$B$33</f>
        <v>Science</v>
      </c>
      <c r="C92" s="327">
        <f>Data!HS5</f>
        <v>1632117.6</v>
      </c>
      <c r="D92" s="327">
        <f>Data!IM5</f>
        <v>1323779</v>
      </c>
      <c r="E92" s="327">
        <f>Data!JG5</f>
        <v>653076</v>
      </c>
      <c r="F92" s="327">
        <f>Data!KA5</f>
        <v>1071838</v>
      </c>
      <c r="G92" s="327">
        <f>Data!KU5</f>
        <v>0</v>
      </c>
      <c r="H92" s="136">
        <f t="shared" si="2"/>
        <v>4680810.5999999996</v>
      </c>
    </row>
    <row r="93" spans="2:8">
      <c r="B93" s="127" t="str">
        <f>$B$34</f>
        <v>Fine Arts</v>
      </c>
      <c r="C93" s="327">
        <f>Data!HT5</f>
        <v>337337.59999999998</v>
      </c>
      <c r="D93" s="327">
        <f>Data!IN5</f>
        <v>251239</v>
      </c>
      <c r="E93" s="327">
        <f>Data!JH5</f>
        <v>41798</v>
      </c>
      <c r="F93" s="327">
        <f>Data!KB5</f>
        <v>0</v>
      </c>
      <c r="G93" s="327">
        <f>Data!KV5</f>
        <v>0</v>
      </c>
      <c r="H93" s="136">
        <f t="shared" si="2"/>
        <v>630374.6</v>
      </c>
    </row>
    <row r="94" spans="2:8">
      <c r="B94" s="127" t="str">
        <f>$B$35</f>
        <v>Teacher Education</v>
      </c>
      <c r="C94" s="327">
        <f>Data!HU5</f>
        <v>5278</v>
      </c>
      <c r="D94" s="327">
        <f>Data!IO5</f>
        <v>74718</v>
      </c>
      <c r="E94" s="327">
        <f>Data!JI5</f>
        <v>138155</v>
      </c>
      <c r="F94" s="327">
        <f>Data!KC5</f>
        <v>85937</v>
      </c>
      <c r="G94" s="327">
        <f>Data!KW5</f>
        <v>0</v>
      </c>
      <c r="H94" s="136">
        <f t="shared" si="2"/>
        <v>304088</v>
      </c>
    </row>
    <row r="95" spans="2:8">
      <c r="B95" s="127" t="str">
        <f>$B$36</f>
        <v>Agriculture</v>
      </c>
      <c r="C95" s="327">
        <f>Data!HV5</f>
        <v>0</v>
      </c>
      <c r="D95" s="327">
        <f>Data!IP5</f>
        <v>0</v>
      </c>
      <c r="E95" s="327">
        <f>Data!JJ5</f>
        <v>0</v>
      </c>
      <c r="F95" s="327">
        <f>Data!KD5</f>
        <v>0</v>
      </c>
      <c r="G95" s="327">
        <f>Data!KX5</f>
        <v>0</v>
      </c>
      <c r="H95" s="136">
        <f t="shared" si="2"/>
        <v>0</v>
      </c>
    </row>
    <row r="96" spans="2:8">
      <c r="B96" s="127" t="str">
        <f>$B$37</f>
        <v>Engineering</v>
      </c>
      <c r="C96" s="327">
        <f>Data!HW5</f>
        <v>517994</v>
      </c>
      <c r="D96" s="327">
        <f>Data!IQ5</f>
        <v>1181249</v>
      </c>
      <c r="E96" s="327">
        <f>Data!JK5</f>
        <v>702004</v>
      </c>
      <c r="F96" s="327">
        <f>Data!KE5</f>
        <v>912033</v>
      </c>
      <c r="G96" s="327">
        <f>Data!KY5</f>
        <v>0</v>
      </c>
      <c r="H96" s="136">
        <f t="shared" si="2"/>
        <v>3313280</v>
      </c>
    </row>
    <row r="97" spans="2:8">
      <c r="B97" s="127" t="str">
        <f>$B$38</f>
        <v>Home Economics</v>
      </c>
      <c r="C97" s="327">
        <f>Data!HX5</f>
        <v>0</v>
      </c>
      <c r="D97" s="327">
        <f>Data!IR5</f>
        <v>0</v>
      </c>
      <c r="E97" s="327">
        <f>Data!JL5</f>
        <v>0</v>
      </c>
      <c r="F97" s="327">
        <f>Data!KF5</f>
        <v>0</v>
      </c>
      <c r="G97" s="327">
        <f>Data!KZ5</f>
        <v>0</v>
      </c>
      <c r="H97" s="136">
        <f t="shared" si="2"/>
        <v>0</v>
      </c>
    </row>
    <row r="98" spans="2:8">
      <c r="B98" s="127" t="str">
        <f>$B$39</f>
        <v>Law</v>
      </c>
      <c r="C98" s="327">
        <f>Data!HY5</f>
        <v>0</v>
      </c>
      <c r="D98" s="327">
        <f>Data!IS5</f>
        <v>0</v>
      </c>
      <c r="E98" s="327">
        <f>Data!JM5</f>
        <v>0</v>
      </c>
      <c r="F98" s="327">
        <f>Data!KG5</f>
        <v>0</v>
      </c>
      <c r="G98" s="327">
        <f>Data!LA5</f>
        <v>0</v>
      </c>
      <c r="H98" s="136">
        <f t="shared" si="2"/>
        <v>0</v>
      </c>
    </row>
    <row r="99" spans="2:8">
      <c r="B99" s="127" t="str">
        <f>$B$40</f>
        <v>Social Service</v>
      </c>
      <c r="C99" s="327">
        <f>Data!HZ5</f>
        <v>6167</v>
      </c>
      <c r="D99" s="327">
        <f>Data!IT5</f>
        <v>38861</v>
      </c>
      <c r="E99" s="327">
        <f>Data!JN5</f>
        <v>62017</v>
      </c>
      <c r="F99" s="327">
        <f>Data!KH5</f>
        <v>0</v>
      </c>
      <c r="G99" s="327">
        <f>Data!LB5</f>
        <v>0</v>
      </c>
      <c r="H99" s="136">
        <f t="shared" si="2"/>
        <v>107045</v>
      </c>
    </row>
    <row r="100" spans="2:8">
      <c r="B100" s="127" t="str">
        <f>$B$41</f>
        <v>Library Science</v>
      </c>
      <c r="C100" s="327">
        <f>Data!IA5</f>
        <v>0</v>
      </c>
      <c r="D100" s="327">
        <f>Data!IU5</f>
        <v>0</v>
      </c>
      <c r="E100" s="327">
        <f>Data!JO5</f>
        <v>0</v>
      </c>
      <c r="F100" s="327">
        <f>Data!KI5</f>
        <v>0</v>
      </c>
      <c r="G100" s="327">
        <f>Data!LC5</f>
        <v>0</v>
      </c>
      <c r="H100" s="136">
        <f t="shared" si="2"/>
        <v>0</v>
      </c>
    </row>
    <row r="101" spans="2:8">
      <c r="B101" s="127" t="str">
        <f>$B$42</f>
        <v>Veterinary Science</v>
      </c>
      <c r="C101" s="327">
        <f>Data!IB5</f>
        <v>0</v>
      </c>
      <c r="D101" s="327">
        <f>Data!IV5</f>
        <v>0</v>
      </c>
      <c r="E101" s="327">
        <f>Data!JP5</f>
        <v>0</v>
      </c>
      <c r="F101" s="327">
        <f>Data!KJ5</f>
        <v>0</v>
      </c>
      <c r="G101" s="327">
        <f>Data!LD5</f>
        <v>0</v>
      </c>
      <c r="H101" s="136">
        <f t="shared" si="2"/>
        <v>0</v>
      </c>
    </row>
    <row r="102" spans="2:8">
      <c r="B102" s="127" t="str">
        <f>$B$43</f>
        <v>Vocational Training</v>
      </c>
      <c r="C102" s="327">
        <f>Data!IC5</f>
        <v>0</v>
      </c>
      <c r="D102" s="327">
        <f>Data!IW5</f>
        <v>0</v>
      </c>
      <c r="E102" s="327">
        <f>Data!JQ5</f>
        <v>0</v>
      </c>
      <c r="F102" s="327">
        <f>Data!KK5</f>
        <v>0</v>
      </c>
      <c r="G102" s="327">
        <f>Data!LE5</f>
        <v>0</v>
      </c>
      <c r="H102" s="136">
        <f t="shared" si="2"/>
        <v>0</v>
      </c>
    </row>
    <row r="103" spans="2:8">
      <c r="B103" s="127" t="str">
        <f>$B$44</f>
        <v>Physical Training</v>
      </c>
      <c r="C103" s="327">
        <f>Data!ID5</f>
        <v>0</v>
      </c>
      <c r="D103" s="327">
        <f>Data!IX5</f>
        <v>0</v>
      </c>
      <c r="E103" s="327">
        <f>Data!JR5</f>
        <v>0</v>
      </c>
      <c r="F103" s="327">
        <f>Data!KL5</f>
        <v>0</v>
      </c>
      <c r="G103" s="327">
        <f>Data!LF5</f>
        <v>0</v>
      </c>
      <c r="H103" s="136">
        <f t="shared" si="2"/>
        <v>0</v>
      </c>
    </row>
    <row r="104" spans="2:8">
      <c r="B104" s="127" t="str">
        <f>$B$45</f>
        <v>Health Services</v>
      </c>
      <c r="C104" s="327">
        <f>Data!IE5</f>
        <v>28915</v>
      </c>
      <c r="D104" s="327">
        <f>Data!IY5</f>
        <v>193980</v>
      </c>
      <c r="E104" s="327">
        <f>Data!JS5</f>
        <v>109393</v>
      </c>
      <c r="F104" s="327">
        <f>Data!KM5</f>
        <v>128453</v>
      </c>
      <c r="G104" s="327">
        <f>Data!LG5</f>
        <v>151120</v>
      </c>
      <c r="H104" s="136">
        <f t="shared" si="2"/>
        <v>611861</v>
      </c>
    </row>
    <row r="105" spans="2:8">
      <c r="B105" s="127" t="str">
        <f>$B$46</f>
        <v>Pharmacy</v>
      </c>
      <c r="C105" s="327">
        <f>Data!IF5</f>
        <v>0</v>
      </c>
      <c r="D105" s="327">
        <f>Data!IZ5</f>
        <v>0</v>
      </c>
      <c r="E105" s="327">
        <f>Data!JT5</f>
        <v>0</v>
      </c>
      <c r="F105" s="327">
        <f>Data!KN5</f>
        <v>0</v>
      </c>
      <c r="G105" s="327">
        <f>Data!LH5</f>
        <v>361508</v>
      </c>
      <c r="H105" s="136">
        <f t="shared" si="2"/>
        <v>361508</v>
      </c>
    </row>
    <row r="106" spans="2:8">
      <c r="B106" s="127" t="str">
        <f>$B$47</f>
        <v>Business Administration</v>
      </c>
      <c r="C106" s="327">
        <f>Data!IG5</f>
        <v>105263</v>
      </c>
      <c r="D106" s="327">
        <f>Data!JA5</f>
        <v>597779</v>
      </c>
      <c r="E106" s="327">
        <f>Data!JU5</f>
        <v>158252</v>
      </c>
      <c r="F106" s="327">
        <f>Data!KO5</f>
        <v>64392</v>
      </c>
      <c r="G106" s="327">
        <f>Data!LI5</f>
        <v>0</v>
      </c>
      <c r="H106" s="136">
        <f t="shared" si="2"/>
        <v>925686</v>
      </c>
    </row>
    <row r="107" spans="2:8">
      <c r="B107" s="127" t="str">
        <f>$B$48</f>
        <v>Optometry</v>
      </c>
      <c r="C107" s="327">
        <f>Data!IH5</f>
        <v>0</v>
      </c>
      <c r="D107" s="327">
        <f>Data!JB5</f>
        <v>0</v>
      </c>
      <c r="E107" s="327">
        <f>Data!JV5</f>
        <v>0</v>
      </c>
      <c r="F107" s="327">
        <f>Data!KP5</f>
        <v>0</v>
      </c>
      <c r="G107" s="327">
        <f>Data!LJ5</f>
        <v>0</v>
      </c>
      <c r="H107" s="136">
        <f t="shared" si="2"/>
        <v>0</v>
      </c>
    </row>
    <row r="108" spans="2:8">
      <c r="B108" s="127" t="str">
        <f>$B$49</f>
        <v>Teacher Ed-Practice Teaching</v>
      </c>
      <c r="C108" s="327">
        <f>Data!II5</f>
        <v>10</v>
      </c>
      <c r="D108" s="327">
        <f>Data!JC5</f>
        <v>443</v>
      </c>
      <c r="E108" s="327">
        <f>Data!JW5</f>
        <v>0</v>
      </c>
      <c r="F108" s="327">
        <f>Data!KQ5</f>
        <v>0</v>
      </c>
      <c r="G108" s="327">
        <f>Data!LK5</f>
        <v>0</v>
      </c>
      <c r="H108" s="136">
        <f t="shared" si="2"/>
        <v>453</v>
      </c>
    </row>
    <row r="109" spans="2:8">
      <c r="B109" s="127" t="str">
        <f>$B$50</f>
        <v>Technology</v>
      </c>
      <c r="C109" s="327">
        <f>Data!IJ5</f>
        <v>2</v>
      </c>
      <c r="D109" s="327">
        <f>Data!JD5</f>
        <v>778</v>
      </c>
      <c r="E109" s="327">
        <f>Data!JX5</f>
        <v>1491</v>
      </c>
      <c r="F109" s="327">
        <f>Data!KR5</f>
        <v>0</v>
      </c>
      <c r="G109" s="327">
        <f>Data!LL5</f>
        <v>0</v>
      </c>
      <c r="H109" s="136">
        <f t="shared" si="2"/>
        <v>2271</v>
      </c>
    </row>
    <row r="110" spans="2:8">
      <c r="B110" s="127" t="str">
        <f>$B$51</f>
        <v>Nursing</v>
      </c>
      <c r="C110" s="327">
        <f>Data!IK5</f>
        <v>22360</v>
      </c>
      <c r="D110" s="327">
        <f>Data!JE5</f>
        <v>203906</v>
      </c>
      <c r="E110" s="327">
        <f>Data!JY5</f>
        <v>125400</v>
      </c>
      <c r="F110" s="327">
        <f>Data!KS5</f>
        <v>27318</v>
      </c>
      <c r="G110" s="327">
        <f>Data!HPM5</f>
        <v>0</v>
      </c>
      <c r="H110" s="136">
        <f t="shared" si="2"/>
        <v>378984</v>
      </c>
    </row>
    <row r="111" spans="2:8">
      <c r="B111" s="130" t="str">
        <f>$B$52</f>
        <v>Totals</v>
      </c>
      <c r="C111" s="133">
        <f>SUM(C91:C110)</f>
        <v>4028544.8000000003</v>
      </c>
      <c r="D111" s="133">
        <f>SUM(D91:D110)</f>
        <v>4781358</v>
      </c>
      <c r="E111" s="133">
        <f>SUM(E91:E110)</f>
        <v>2534342</v>
      </c>
      <c r="F111" s="133">
        <f>SUM(F91:F110)</f>
        <v>2557928</v>
      </c>
      <c r="G111" s="133">
        <f>SUM(G91:G110)</f>
        <v>512628</v>
      </c>
      <c r="H111" s="133">
        <f t="shared" si="2"/>
        <v>14414800.800000001</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9850063.421335496</v>
      </c>
      <c r="D116" s="321">
        <f t="shared" si="3"/>
        <v>6561151.810574322</v>
      </c>
      <c r="E116" s="321">
        <f t="shared" si="3"/>
        <v>3893509.6581006837</v>
      </c>
      <c r="F116" s="321">
        <f t="shared" si="3"/>
        <v>1922215.1280496458</v>
      </c>
      <c r="G116" s="321">
        <f t="shared" si="3"/>
        <v>0</v>
      </c>
      <c r="H116" s="133">
        <f t="shared" ref="H116:H136" si="4">SUM(C116:G116)</f>
        <v>22226940.018060148</v>
      </c>
    </row>
    <row r="117" spans="2:8">
      <c r="B117" s="127" t="str">
        <f>$B$33</f>
        <v>Science</v>
      </c>
      <c r="C117" s="141">
        <f t="shared" si="3"/>
        <v>4237092.8783822125</v>
      </c>
      <c r="D117" s="141">
        <f t="shared" si="3"/>
        <v>3436623.1993431337</v>
      </c>
      <c r="E117" s="141">
        <f t="shared" si="3"/>
        <v>1695430.5421025902</v>
      </c>
      <c r="F117" s="141">
        <f t="shared" si="3"/>
        <v>2782567.1491600201</v>
      </c>
      <c r="G117" s="141">
        <f t="shared" si="3"/>
        <v>0</v>
      </c>
      <c r="H117" s="136">
        <f t="shared" si="4"/>
        <v>12151713.768987957</v>
      </c>
    </row>
    <row r="118" spans="2:8">
      <c r="B118" s="127" t="str">
        <f>$B$34</f>
        <v>Fine Arts</v>
      </c>
      <c r="C118" s="141">
        <f t="shared" si="3"/>
        <v>2385014.7587332297</v>
      </c>
      <c r="D118" s="141">
        <f t="shared" si="3"/>
        <v>1776287.9492091476</v>
      </c>
      <c r="E118" s="141">
        <f t="shared" si="3"/>
        <v>295515.39000515349</v>
      </c>
      <c r="F118" s="141">
        <f t="shared" si="3"/>
        <v>0</v>
      </c>
      <c r="G118" s="141">
        <f t="shared" si="3"/>
        <v>0</v>
      </c>
      <c r="H118" s="136">
        <f t="shared" si="4"/>
        <v>4456818.0979475304</v>
      </c>
    </row>
    <row r="119" spans="2:8">
      <c r="B119" s="127" t="str">
        <f>$B$35</f>
        <v>Teacher Education</v>
      </c>
      <c r="C119" s="141">
        <f t="shared" si="3"/>
        <v>63037.386865689936</v>
      </c>
      <c r="D119" s="141">
        <f t="shared" si="3"/>
        <v>892346.13591023674</v>
      </c>
      <c r="E119" s="141">
        <f t="shared" si="3"/>
        <v>1649966.9431380068</v>
      </c>
      <c r="F119" s="141">
        <f t="shared" si="3"/>
        <v>1026335.3511763859</v>
      </c>
      <c r="G119" s="141">
        <f t="shared" si="3"/>
        <v>0</v>
      </c>
      <c r="H119" s="136">
        <f t="shared" si="4"/>
        <v>3631685.8170903195</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2290948.3881009668</v>
      </c>
      <c r="D121" s="141">
        <f t="shared" si="3"/>
        <v>5224346.5211640522</v>
      </c>
      <c r="E121" s="141">
        <f t="shared" si="3"/>
        <v>3104772.6471161926</v>
      </c>
      <c r="F121" s="141">
        <f t="shared" si="3"/>
        <v>4033675.4450317072</v>
      </c>
      <c r="G121" s="141">
        <f t="shared" si="3"/>
        <v>0</v>
      </c>
      <c r="H121" s="136">
        <f t="shared" si="4"/>
        <v>14653743.001412917</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44879.28009708738</v>
      </c>
      <c r="D124" s="141">
        <f t="shared" si="3"/>
        <v>282786.38804275292</v>
      </c>
      <c r="E124" s="141">
        <f t="shared" si="3"/>
        <v>451292.71413172892</v>
      </c>
      <c r="F124" s="141">
        <f t="shared" si="3"/>
        <v>0</v>
      </c>
      <c r="G124" s="141">
        <f t="shared" si="3"/>
        <v>0</v>
      </c>
      <c r="H124" s="136">
        <f t="shared" si="4"/>
        <v>778958.38227156922</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222908.6851772001</v>
      </c>
      <c r="D129" s="141">
        <f t="shared" si="3"/>
        <v>1495400.2407636074</v>
      </c>
      <c r="E129" s="141">
        <f t="shared" si="3"/>
        <v>843315.40036117891</v>
      </c>
      <c r="F129" s="141">
        <f t="shared" si="3"/>
        <v>990250.24552089442</v>
      </c>
      <c r="G129" s="141">
        <f t="shared" si="3"/>
        <v>1164990.673459141</v>
      </c>
      <c r="H129" s="136">
        <f t="shared" si="4"/>
        <v>4716865.2452820223</v>
      </c>
    </row>
    <row r="130" spans="2:9">
      <c r="B130" s="127" t="str">
        <f>$B$46</f>
        <v>Pharmacy</v>
      </c>
      <c r="C130" s="141">
        <f t="shared" si="3"/>
        <v>0</v>
      </c>
      <c r="D130" s="141">
        <f t="shared" si="3"/>
        <v>0</v>
      </c>
      <c r="E130" s="141">
        <f t="shared" si="3"/>
        <v>0</v>
      </c>
      <c r="F130" s="141">
        <f t="shared" si="3"/>
        <v>0</v>
      </c>
      <c r="G130" s="141">
        <f t="shared" si="3"/>
        <v>2858276.8822778226</v>
      </c>
      <c r="H130" s="136">
        <f t="shared" si="4"/>
        <v>2858276.8822778226</v>
      </c>
    </row>
    <row r="131" spans="2:9">
      <c r="B131" s="127" t="str">
        <f>$B$47</f>
        <v>Business Administration</v>
      </c>
      <c r="C131" s="141">
        <f t="shared" si="3"/>
        <v>699267.56442131498</v>
      </c>
      <c r="D131" s="141">
        <f t="shared" si="3"/>
        <v>3971095.9632790685</v>
      </c>
      <c r="E131" s="141">
        <f t="shared" si="3"/>
        <v>1051282.5083004853</v>
      </c>
      <c r="F131" s="141">
        <f t="shared" si="3"/>
        <v>427760.72411381121</v>
      </c>
      <c r="G131" s="141">
        <f t="shared" si="3"/>
        <v>0</v>
      </c>
      <c r="H131" s="136">
        <f t="shared" si="4"/>
        <v>6149406.7601146791</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1017.4807090719499</v>
      </c>
      <c r="D133" s="141">
        <f t="shared" si="5"/>
        <v>45213.531137259524</v>
      </c>
      <c r="E133" s="141">
        <f t="shared" si="5"/>
        <v>0</v>
      </c>
      <c r="F133" s="141">
        <f t="shared" si="5"/>
        <v>0</v>
      </c>
      <c r="G133" s="141">
        <f t="shared" si="5"/>
        <v>0</v>
      </c>
      <c r="H133" s="136">
        <f t="shared" si="4"/>
        <v>46231.011846331472</v>
      </c>
    </row>
    <row r="134" spans="2:9">
      <c r="B134" s="127" t="str">
        <f>$B$50</f>
        <v>Technology</v>
      </c>
      <c r="C134" s="141">
        <f t="shared" si="5"/>
        <v>251.84763532763534</v>
      </c>
      <c r="D134" s="141">
        <f t="shared" si="5"/>
        <v>79399.187002171893</v>
      </c>
      <c r="E134" s="141">
        <f t="shared" si="5"/>
        <v>152290.52676537138</v>
      </c>
      <c r="F134" s="141">
        <f t="shared" si="5"/>
        <v>0</v>
      </c>
      <c r="G134" s="141">
        <f t="shared" si="5"/>
        <v>0</v>
      </c>
      <c r="H134" s="136">
        <f t="shared" si="4"/>
        <v>231941.56140287092</v>
      </c>
    </row>
    <row r="135" spans="2:9">
      <c r="B135" s="127" t="str">
        <f>$B$51</f>
        <v>Nursing</v>
      </c>
      <c r="C135" s="141">
        <f t="shared" si="5"/>
        <v>285520.96502543753</v>
      </c>
      <c r="D135" s="141">
        <f t="shared" si="5"/>
        <v>2603720.1869745632</v>
      </c>
      <c r="E135" s="141">
        <f t="shared" si="5"/>
        <v>1601256.4025435478</v>
      </c>
      <c r="F135" s="141">
        <f t="shared" si="5"/>
        <v>348829.88326290291</v>
      </c>
      <c r="G135" s="141">
        <f t="shared" si="5"/>
        <v>0</v>
      </c>
      <c r="H135" s="136">
        <f t="shared" si="4"/>
        <v>4839327.4378064508</v>
      </c>
    </row>
    <row r="136" spans="2:9">
      <c r="B136" s="130" t="str">
        <f>$B$52</f>
        <v>Totals</v>
      </c>
      <c r="C136" s="133">
        <f>SUM(C116:C135)</f>
        <v>20080002.656483032</v>
      </c>
      <c r="D136" s="133">
        <f>SUM(D116:D135)</f>
        <v>26368371.113400314</v>
      </c>
      <c r="E136" s="133">
        <f>SUM(E116:E135)</f>
        <v>14738632.732564939</v>
      </c>
      <c r="F136" s="133">
        <f>SUM(F116:F135)</f>
        <v>11531633.926315367</v>
      </c>
      <c r="G136" s="133">
        <f>SUM(G116:G135)</f>
        <v>4023267.5557369636</v>
      </c>
      <c r="H136" s="133">
        <f t="shared" si="4"/>
        <v>76741907.984500617</v>
      </c>
    </row>
    <row r="137" spans="2:9">
      <c r="B137" s="328"/>
      <c r="C137" s="331"/>
      <c r="D137" s="331"/>
      <c r="E137" s="331"/>
      <c r="F137" s="331"/>
      <c r="G137" s="331"/>
      <c r="H137" s="332"/>
    </row>
    <row r="138" spans="2:9">
      <c r="B138" s="120" t="s">
        <v>4</v>
      </c>
      <c r="C138" s="325"/>
      <c r="D138" s="325"/>
      <c r="E138" s="325"/>
      <c r="F138" s="325"/>
      <c r="G138" s="325"/>
      <c r="H138" s="122">
        <f>H86-H81-H111</f>
        <v>182532961.01549935</v>
      </c>
    </row>
    <row r="139" spans="2:9" ht="202.5" customHeight="1" thickBot="1">
      <c r="B139" s="464" t="s">
        <v>862</v>
      </c>
      <c r="C139" s="464"/>
      <c r="D139" s="464"/>
      <c r="E139" s="464"/>
      <c r="F139" s="464"/>
      <c r="G139" s="464"/>
      <c r="H139" s="319"/>
    </row>
    <row r="140" spans="2:9" ht="36.75" customHeight="1" thickTop="1">
      <c r="B140" s="511" t="s">
        <v>864</v>
      </c>
      <c r="C140" s="486"/>
      <c r="D140" s="486"/>
      <c r="E140" s="486"/>
      <c r="F140" s="487"/>
      <c r="G140" s="333" t="s">
        <v>2</v>
      </c>
      <c r="H140" s="334">
        <v>1</v>
      </c>
      <c r="I140" s="478" t="str">
        <f>IF(H140+H141=1,"","Error, the two cells on the left must equal 100%")</f>
        <v/>
      </c>
    </row>
    <row r="141" spans="2:9" ht="67.5" customHeight="1" thickBot="1">
      <c r="B141" s="488"/>
      <c r="C141" s="489"/>
      <c r="D141" s="489"/>
      <c r="E141" s="489"/>
      <c r="F141" s="490"/>
      <c r="G141" s="333" t="s">
        <v>3</v>
      </c>
      <c r="H141" s="335">
        <f>1-H140</f>
        <v>0</v>
      </c>
      <c r="I141" s="478"/>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Data!LN5</f>
        <v>592306.72778013325</v>
      </c>
      <c r="D143" s="327">
        <f>Data!MH5</f>
        <v>444232.08560349914</v>
      </c>
      <c r="E143" s="327">
        <f>Data!NB5</f>
        <v>258304.11701280731</v>
      </c>
      <c r="F143" s="327">
        <f>Data!NV5</f>
        <v>105408.00206788722</v>
      </c>
      <c r="G143" s="327">
        <f>Data!OP5</f>
        <v>0</v>
      </c>
      <c r="H143" s="341">
        <f>Data!PJ5</f>
        <v>31038009</v>
      </c>
      <c r="I143" s="342">
        <f t="shared" ref="I143:I162" si="6">SUM(C143:H143)</f>
        <v>32438259.932464328</v>
      </c>
    </row>
    <row r="144" spans="2:9">
      <c r="B144" s="127" t="str">
        <f>$B$33</f>
        <v>Science</v>
      </c>
      <c r="C144" s="327">
        <f>Data!LO5</f>
        <v>1530507.4656737633</v>
      </c>
      <c r="D144" s="327">
        <f>Data!MI5</f>
        <v>1364415.7730350522</v>
      </c>
      <c r="E144" s="327">
        <f>Data!NC5</f>
        <v>852719.77533442935</v>
      </c>
      <c r="F144" s="327">
        <f>Data!NW5</f>
        <v>1264904.5466253611</v>
      </c>
      <c r="G144" s="327">
        <f>Data!OQ5</f>
        <v>0</v>
      </c>
      <c r="H144" s="341">
        <f>Data!PK5</f>
        <v>40008357</v>
      </c>
      <c r="I144" s="342">
        <f t="shared" si="6"/>
        <v>45020904.560668603</v>
      </c>
    </row>
    <row r="145" spans="2:9">
      <c r="B145" s="127" t="str">
        <f>$B$34</f>
        <v>Fine Arts</v>
      </c>
      <c r="C145" s="327">
        <f>Data!LP5</f>
        <v>134882.58930628336</v>
      </c>
      <c r="D145" s="327">
        <f>Data!MJ5</f>
        <v>113636.89197523911</v>
      </c>
      <c r="E145" s="327">
        <f>Data!ND5</f>
        <v>21502.485299396049</v>
      </c>
      <c r="F145" s="327">
        <f>Data!NX5</f>
        <v>0</v>
      </c>
      <c r="G145" s="327">
        <f>Data!OR5</f>
        <v>0</v>
      </c>
      <c r="H145" s="341">
        <f>Data!PL5</f>
        <v>2912155</v>
      </c>
      <c r="I145" s="342">
        <f t="shared" si="6"/>
        <v>3182176.9665809185</v>
      </c>
    </row>
    <row r="146" spans="2:9">
      <c r="B146" s="127" t="str">
        <f>$B$35</f>
        <v>Teacher Education</v>
      </c>
      <c r="C146" s="327">
        <f>Data!LQ5</f>
        <v>4155.8154408140463</v>
      </c>
      <c r="D146" s="327">
        <f>Data!MK5</f>
        <v>62296.877525757307</v>
      </c>
      <c r="E146" s="327">
        <f>Data!NE5</f>
        <v>109372.53523268035</v>
      </c>
      <c r="F146" s="327">
        <f>Data!NY5</f>
        <v>54357.467211264739</v>
      </c>
      <c r="G146" s="327">
        <f>Data!OS5</f>
        <v>0</v>
      </c>
      <c r="H146" s="341">
        <f>Data!PN5</f>
        <v>6529621</v>
      </c>
      <c r="I146" s="342">
        <f t="shared" si="6"/>
        <v>6759803.6954105161</v>
      </c>
    </row>
    <row r="147" spans="2:9">
      <c r="B147" s="127" t="str">
        <f>$B$36</f>
        <v>Agriculture</v>
      </c>
      <c r="C147" s="327">
        <f>Data!LR5</f>
        <v>0</v>
      </c>
      <c r="D147" s="327">
        <f>Data!ML5</f>
        <v>0</v>
      </c>
      <c r="E147" s="327">
        <f>Data!NF5</f>
        <v>0</v>
      </c>
      <c r="F147" s="327">
        <f>Data!NZ5</f>
        <v>0</v>
      </c>
      <c r="G147" s="327">
        <f>Data!OT5</f>
        <v>0</v>
      </c>
      <c r="H147" s="341">
        <f>Data!PM5</f>
        <v>0</v>
      </c>
      <c r="I147" s="342">
        <f t="shared" si="6"/>
        <v>0</v>
      </c>
    </row>
    <row r="148" spans="2:9">
      <c r="B148" s="127" t="str">
        <f>$B$37</f>
        <v>Engineering</v>
      </c>
      <c r="C148" s="327">
        <f>Data!LS5</f>
        <v>591203.79205972271</v>
      </c>
      <c r="D148" s="327">
        <f>Data!MM5</f>
        <v>1536078.4846626057</v>
      </c>
      <c r="E148" s="327">
        <f>Data!NG5</f>
        <v>1084067.5280447332</v>
      </c>
      <c r="F148" s="327">
        <f>Data!OA5</f>
        <v>1155950.6177554098</v>
      </c>
      <c r="G148" s="327">
        <f>Data!OU5</f>
        <v>0</v>
      </c>
      <c r="H148" s="341">
        <f>Data!PO5</f>
        <v>53234612</v>
      </c>
      <c r="I148" s="342">
        <f t="shared" si="6"/>
        <v>57601912.42252247</v>
      </c>
    </row>
    <row r="149" spans="2:9">
      <c r="B149" s="127" t="str">
        <f>$B$38</f>
        <v>Home Economics</v>
      </c>
      <c r="C149" s="327">
        <f>Data!LT5</f>
        <v>0</v>
      </c>
      <c r="D149" s="327">
        <f>Data!MN5</f>
        <v>0</v>
      </c>
      <c r="E149" s="327">
        <f>Data!NH5</f>
        <v>0</v>
      </c>
      <c r="F149" s="327">
        <f>Data!OB5</f>
        <v>0</v>
      </c>
      <c r="G149" s="327">
        <f>Data!OV5</f>
        <v>0</v>
      </c>
      <c r="H149" s="341">
        <f>Data!PP5</f>
        <v>0</v>
      </c>
      <c r="I149" s="342">
        <f t="shared" si="6"/>
        <v>0</v>
      </c>
    </row>
    <row r="150" spans="2:9">
      <c r="B150" s="127" t="str">
        <f>$B$39</f>
        <v>Law</v>
      </c>
      <c r="C150" s="327">
        <f>Data!LU5</f>
        <v>0</v>
      </c>
      <c r="D150" s="327">
        <f>Data!MO5</f>
        <v>0</v>
      </c>
      <c r="E150" s="327">
        <f>Data!NI5</f>
        <v>0</v>
      </c>
      <c r="F150" s="327">
        <f>Data!OC5</f>
        <v>0</v>
      </c>
      <c r="G150" s="327">
        <f>Data!OW5</f>
        <v>0</v>
      </c>
      <c r="H150" s="341">
        <f>Data!PQ5</f>
        <v>0</v>
      </c>
      <c r="I150" s="342">
        <f t="shared" si="6"/>
        <v>0</v>
      </c>
    </row>
    <row r="151" spans="2:9">
      <c r="B151" s="127" t="str">
        <f>$B$40</f>
        <v>Social Service</v>
      </c>
      <c r="C151" s="327">
        <f>Data!LV5</f>
        <v>2648.9500779324558</v>
      </c>
      <c r="D151" s="327">
        <f>Data!MP5</f>
        <v>17855.564330699086</v>
      </c>
      <c r="E151" s="327">
        <f>Data!NJ5</f>
        <v>28188.005302285939</v>
      </c>
      <c r="F151" s="327">
        <f>Data!OD5</f>
        <v>0</v>
      </c>
      <c r="G151" s="327">
        <f>Data!OX5</f>
        <v>0</v>
      </c>
      <c r="H151" s="341">
        <f>Data!PR5</f>
        <v>525143</v>
      </c>
      <c r="I151" s="342">
        <f t="shared" si="6"/>
        <v>573835.51971091749</v>
      </c>
    </row>
    <row r="152" spans="2:9">
      <c r="B152" s="127" t="str">
        <f>$B$41</f>
        <v>Library Science</v>
      </c>
      <c r="C152" s="327">
        <f>Data!LW5</f>
        <v>0</v>
      </c>
      <c r="D152" s="327">
        <f>Data!MQ5</f>
        <v>0</v>
      </c>
      <c r="E152" s="327">
        <f>Data!NK5</f>
        <v>0</v>
      </c>
      <c r="F152" s="327">
        <f>Data!OE5</f>
        <v>0</v>
      </c>
      <c r="G152" s="327">
        <f>Data!OY5</f>
        <v>0</v>
      </c>
      <c r="H152" s="341">
        <f>Data!PS5</f>
        <v>0</v>
      </c>
      <c r="I152" s="342">
        <f t="shared" si="6"/>
        <v>0</v>
      </c>
    </row>
    <row r="153" spans="2:9">
      <c r="B153" s="127" t="str">
        <f>$B$42</f>
        <v>Veterinary Science</v>
      </c>
      <c r="C153" s="327">
        <f>Data!LX5</f>
        <v>0</v>
      </c>
      <c r="D153" s="327">
        <f>Data!MR5</f>
        <v>0</v>
      </c>
      <c r="E153" s="327">
        <f>Data!NL5</f>
        <v>0</v>
      </c>
      <c r="F153" s="327">
        <f>Data!OF5</f>
        <v>0</v>
      </c>
      <c r="G153" s="327">
        <f>Data!OZ5</f>
        <v>0</v>
      </c>
      <c r="H153" s="341">
        <f>Data!PT5</f>
        <v>0</v>
      </c>
      <c r="I153" s="342">
        <f t="shared" si="6"/>
        <v>0</v>
      </c>
    </row>
    <row r="154" spans="2:9">
      <c r="B154" s="127" t="str">
        <f>$B$43</f>
        <v>Vocational Training</v>
      </c>
      <c r="C154" s="327">
        <f>Data!LY5</f>
        <v>0</v>
      </c>
      <c r="D154" s="327">
        <f>Data!MS5</f>
        <v>0</v>
      </c>
      <c r="E154" s="327">
        <f>Data!NM5</f>
        <v>0</v>
      </c>
      <c r="F154" s="327">
        <f>Data!OG5</f>
        <v>0</v>
      </c>
      <c r="G154" s="327">
        <f>Data!PA5</f>
        <v>0</v>
      </c>
      <c r="H154" s="341">
        <f>Data!PU5</f>
        <v>0</v>
      </c>
      <c r="I154" s="342">
        <f t="shared" si="6"/>
        <v>0</v>
      </c>
    </row>
    <row r="155" spans="2:9">
      <c r="B155" s="127" t="str">
        <f>$B$44</f>
        <v>Physical Training</v>
      </c>
      <c r="C155" s="327">
        <f>Data!LZ5</f>
        <v>0</v>
      </c>
      <c r="D155" s="327">
        <f>Data!MT5</f>
        <v>0</v>
      </c>
      <c r="E155" s="327">
        <f>Data!NN5</f>
        <v>0</v>
      </c>
      <c r="F155" s="327">
        <f>Data!OH5</f>
        <v>0</v>
      </c>
      <c r="G155" s="327">
        <f>Data!PB5</f>
        <v>0</v>
      </c>
      <c r="H155" s="341">
        <f>Data!PV5</f>
        <v>0</v>
      </c>
      <c r="I155" s="342">
        <f t="shared" si="6"/>
        <v>0</v>
      </c>
    </row>
    <row r="156" spans="2:9">
      <c r="B156" s="127" t="str">
        <f>$B$45</f>
        <v>Health Services</v>
      </c>
      <c r="C156" s="327">
        <f>Data!MA5</f>
        <v>18427.589865523641</v>
      </c>
      <c r="D156" s="327">
        <f>Data!MU5</f>
        <v>127937.16197186355</v>
      </c>
      <c r="E156" s="327">
        <f>Data!NO5</f>
        <v>117863.53186645919</v>
      </c>
      <c r="F156" s="327">
        <f>Data!OI5</f>
        <v>62847.556110134974</v>
      </c>
      <c r="G156" s="327">
        <f>Data!PC5</f>
        <v>69334.855053367603</v>
      </c>
      <c r="H156" s="341">
        <f>Data!PW5</f>
        <v>10207127</v>
      </c>
      <c r="I156" s="342">
        <f t="shared" si="6"/>
        <v>10603537.694867348</v>
      </c>
    </row>
    <row r="157" spans="2:9">
      <c r="B157" s="127" t="str">
        <f>$B$46</f>
        <v>Pharmacy</v>
      </c>
      <c r="C157" s="327">
        <f>Data!MB5</f>
        <v>0</v>
      </c>
      <c r="D157" s="327">
        <f>Data!MV5</f>
        <v>0</v>
      </c>
      <c r="E157" s="327">
        <f>Data!NP5</f>
        <v>1459.8106347390999</v>
      </c>
      <c r="F157" s="327">
        <f>Data!OJ5</f>
        <v>0</v>
      </c>
      <c r="G157" s="327">
        <f>Data!PD5</f>
        <v>191499.32539716712</v>
      </c>
      <c r="H157" s="341">
        <f>Data!PX5</f>
        <v>4525420</v>
      </c>
      <c r="I157" s="342">
        <f t="shared" si="6"/>
        <v>4718379.1360319061</v>
      </c>
    </row>
    <row r="158" spans="2:9">
      <c r="B158" s="127" t="str">
        <f>$B$47</f>
        <v>Business Administration</v>
      </c>
      <c r="C158" s="327">
        <f>Data!MC5</f>
        <v>43309.993481032783</v>
      </c>
      <c r="D158" s="327">
        <f>Data!MW5</f>
        <v>252002.62037866979</v>
      </c>
      <c r="E158" s="327">
        <f>Data!NQ5</f>
        <v>64394.613391179744</v>
      </c>
      <c r="F158" s="327">
        <f>Data!OK5</f>
        <v>28665.508379283176</v>
      </c>
      <c r="G158" s="327">
        <f>Data!PE5</f>
        <v>0</v>
      </c>
      <c r="H158" s="341">
        <f>Data!PY5</f>
        <v>16134253</v>
      </c>
      <c r="I158" s="342">
        <f t="shared" si="6"/>
        <v>16522625.735630166</v>
      </c>
    </row>
    <row r="159" spans="2:9">
      <c r="B159" s="127" t="str">
        <f>$B$48</f>
        <v>Optometry</v>
      </c>
      <c r="C159" s="327">
        <f>Data!MD5</f>
        <v>0</v>
      </c>
      <c r="D159" s="327">
        <f>Data!MX5</f>
        <v>0</v>
      </c>
      <c r="E159" s="327">
        <f>Data!NR5</f>
        <v>0</v>
      </c>
      <c r="F159" s="327">
        <f>Data!OL5</f>
        <v>0</v>
      </c>
      <c r="G159" s="327">
        <f>Data!PF5</f>
        <v>0</v>
      </c>
      <c r="H159" s="341">
        <f>Data!PZ5</f>
        <v>0</v>
      </c>
      <c r="I159" s="342">
        <f t="shared" si="6"/>
        <v>0</v>
      </c>
    </row>
    <row r="160" spans="2:9">
      <c r="B160" s="127" t="str">
        <f>$B$49</f>
        <v>Teacher Ed-Practice Teaching</v>
      </c>
      <c r="C160" s="327">
        <f>Data!ME5</f>
        <v>39.524229318383234</v>
      </c>
      <c r="D160" s="327">
        <f>Data!MY5</f>
        <v>4387.1026415182896</v>
      </c>
      <c r="E160" s="327">
        <f>Data!NS5</f>
        <v>0</v>
      </c>
      <c r="F160" s="327">
        <f>Data!OM5</f>
        <v>0</v>
      </c>
      <c r="G160" s="327">
        <f>Data!PG5</f>
        <v>0</v>
      </c>
      <c r="H160" s="341">
        <f>Data!QA5</f>
        <v>47740</v>
      </c>
      <c r="I160" s="342">
        <f t="shared" si="6"/>
        <v>52166.62687083667</v>
      </c>
    </row>
    <row r="161" spans="2:9">
      <c r="B161" s="127" t="str">
        <f>$B$50</f>
        <v>Technology</v>
      </c>
      <c r="C161" s="327">
        <f>Data!MF5</f>
        <v>402.00686892530996</v>
      </c>
      <c r="D161" s="327">
        <f>Data!MZ5</f>
        <v>6201.1801999927957</v>
      </c>
      <c r="E161" s="327">
        <f>Data!NT5</f>
        <v>11103.166511831749</v>
      </c>
      <c r="F161" s="327">
        <f>Data!ON5</f>
        <v>0</v>
      </c>
      <c r="G161" s="327">
        <f>Data!PH5</f>
        <v>0</v>
      </c>
      <c r="H161" s="341">
        <f>Data!QB5</f>
        <v>190961</v>
      </c>
      <c r="I161" s="342">
        <f t="shared" si="6"/>
        <v>208667.35358074986</v>
      </c>
    </row>
    <row r="162" spans="2:9">
      <c r="B162" s="127" t="str">
        <f>$B$51</f>
        <v>Nursing</v>
      </c>
      <c r="C162" s="327">
        <f>Data!MG5</f>
        <v>27439.944901177445</v>
      </c>
      <c r="D162" s="327">
        <f>Data!NA5</f>
        <v>213222.72372224517</v>
      </c>
      <c r="E162" s="327">
        <f>Data!NU5</f>
        <v>124139.1405088329</v>
      </c>
      <c r="F162" s="327">
        <f>Data!OO5</f>
        <v>20281.953732712209</v>
      </c>
      <c r="G162" s="327">
        <f>Data!PI5</f>
        <v>0</v>
      </c>
      <c r="H162" s="341">
        <f>Data!QC5</f>
        <v>4465608</v>
      </c>
      <c r="I162" s="342">
        <f t="shared" si="6"/>
        <v>4850691.7628649678</v>
      </c>
    </row>
    <row r="163" spans="2:9" ht="14.4" thickBot="1">
      <c r="B163" s="130" t="str">
        <f>$B$52</f>
        <v>Totals</v>
      </c>
      <c r="C163" s="133">
        <f t="shared" ref="C163:H163" si="7">SUM(C143:C162)</f>
        <v>2945324.3996846275</v>
      </c>
      <c r="D163" s="133">
        <f t="shared" si="7"/>
        <v>4142266.4660471417</v>
      </c>
      <c r="E163" s="133">
        <f t="shared" si="7"/>
        <v>2673114.709139375</v>
      </c>
      <c r="F163" s="133">
        <f t="shared" si="7"/>
        <v>2692415.6518820529</v>
      </c>
      <c r="G163" s="134">
        <f t="shared" si="7"/>
        <v>260834.18045053474</v>
      </c>
      <c r="H163" s="343">
        <f t="shared" si="7"/>
        <v>169819006</v>
      </c>
      <c r="I163" s="342">
        <f>SUM(I143:I162)</f>
        <v>182532961.40720373</v>
      </c>
    </row>
    <row r="164" spans="2:9" ht="14.4" thickTop="1">
      <c r="B164" s="143"/>
      <c r="C164" s="329"/>
      <c r="D164" s="329"/>
      <c r="E164" s="329"/>
      <c r="F164" s="329"/>
      <c r="G164" s="329"/>
      <c r="H164" s="344"/>
      <c r="I164" s="345"/>
    </row>
    <row r="165" spans="2:9" ht="19.5" customHeight="1">
      <c r="B165" s="469" t="s">
        <v>63</v>
      </c>
      <c r="C165" s="469"/>
      <c r="D165" s="469"/>
      <c r="E165" s="469"/>
      <c r="F165" s="469"/>
      <c r="G165" s="469"/>
      <c r="H165" s="346"/>
      <c r="I165" s="346"/>
    </row>
    <row r="166" spans="2:9" ht="43.5" customHeight="1" thickBot="1">
      <c r="B166" s="476" t="s">
        <v>40</v>
      </c>
      <c r="C166" s="476"/>
      <c r="D166" s="476"/>
      <c r="E166" s="476"/>
      <c r="F166" s="476"/>
      <c r="G166" s="476"/>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14347072.650285384</v>
      </c>
      <c r="D168" s="321">
        <f t="shared" si="8"/>
        <v>9606315.970362423</v>
      </c>
      <c r="E168" s="321">
        <f t="shared" si="8"/>
        <v>5695255.2992953798</v>
      </c>
      <c r="F168" s="321">
        <f t="shared" si="8"/>
        <v>2789616.0125211421</v>
      </c>
      <c r="G168" s="321">
        <f t="shared" si="8"/>
        <v>0</v>
      </c>
      <c r="H168" s="133">
        <f t="shared" ref="H168:H188" si="9">SUM(C168:G168)</f>
        <v>32438259.932464331</v>
      </c>
      <c r="I168" s="347"/>
    </row>
    <row r="169" spans="2:9">
      <c r="B169" s="127" t="str">
        <f>$B$33</f>
        <v>Science</v>
      </c>
      <c r="C169" s="141">
        <f t="shared" si="8"/>
        <v>15480731.09199864</v>
      </c>
      <c r="D169" s="141">
        <f t="shared" si="8"/>
        <v>12679169.432283998</v>
      </c>
      <c r="E169" s="141">
        <f t="shared" si="8"/>
        <v>6434762.9082342936</v>
      </c>
      <c r="F169" s="141">
        <f t="shared" si="8"/>
        <v>10426241.128151672</v>
      </c>
      <c r="G169" s="141">
        <f t="shared" si="8"/>
        <v>0</v>
      </c>
      <c r="H169" s="136">
        <f t="shared" si="9"/>
        <v>45020904.560668603</v>
      </c>
      <c r="I169" s="347"/>
    </row>
    <row r="170" spans="2:9">
      <c r="B170" s="127" t="str">
        <f>$B$34</f>
        <v>Fine Arts</v>
      </c>
      <c r="C170" s="141">
        <f t="shared" si="8"/>
        <v>1693288.721680712</v>
      </c>
      <c r="D170" s="141">
        <f t="shared" si="8"/>
        <v>1274291.3586925084</v>
      </c>
      <c r="E170" s="141">
        <f t="shared" si="8"/>
        <v>214596.88620769835</v>
      </c>
      <c r="F170" s="141">
        <f t="shared" si="8"/>
        <v>0</v>
      </c>
      <c r="G170" s="141">
        <f t="shared" si="8"/>
        <v>0</v>
      </c>
      <c r="H170" s="136">
        <f t="shared" si="9"/>
        <v>3182176.9665809185</v>
      </c>
      <c r="I170" s="347"/>
    </row>
    <row r="171" spans="2:9">
      <c r="B171" s="127" t="str">
        <f>$B$35</f>
        <v>Teacher Education</v>
      </c>
      <c r="C171" s="141">
        <f t="shared" si="8"/>
        <v>117494.43166315905</v>
      </c>
      <c r="D171" s="141">
        <f t="shared" si="8"/>
        <v>1666698.3488448351</v>
      </c>
      <c r="E171" s="141">
        <f t="shared" si="8"/>
        <v>3075944.9051552289</v>
      </c>
      <c r="F171" s="141">
        <f t="shared" si="8"/>
        <v>1899666.0097472933</v>
      </c>
      <c r="G171" s="141">
        <f t="shared" si="8"/>
        <v>0</v>
      </c>
      <c r="H171" s="136">
        <f t="shared" si="9"/>
        <v>6759803.6954105161</v>
      </c>
      <c r="I171" s="347"/>
    </row>
    <row r="172" spans="2:9">
      <c r="B172" s="127" t="str">
        <f>$B$36</f>
        <v>Agriculture</v>
      </c>
      <c r="C172" s="141">
        <f t="shared" si="8"/>
        <v>0</v>
      </c>
      <c r="D172" s="141">
        <f t="shared" si="8"/>
        <v>0</v>
      </c>
      <c r="E172" s="141">
        <f t="shared" si="8"/>
        <v>0</v>
      </c>
      <c r="F172" s="141">
        <f t="shared" si="8"/>
        <v>0</v>
      </c>
      <c r="G172" s="141">
        <f t="shared" si="8"/>
        <v>0</v>
      </c>
      <c r="H172" s="136">
        <f t="shared" si="9"/>
        <v>0</v>
      </c>
      <c r="I172" s="347"/>
    </row>
    <row r="173" spans="2:9">
      <c r="B173" s="127" t="str">
        <f>$B$37</f>
        <v>Engineering</v>
      </c>
      <c r="C173" s="141">
        <f t="shared" si="8"/>
        <v>8913838.394073775</v>
      </c>
      <c r="D173" s="141">
        <f t="shared" si="8"/>
        <v>20515260.798758201</v>
      </c>
      <c r="E173" s="141">
        <f t="shared" si="8"/>
        <v>12363190.357038457</v>
      </c>
      <c r="F173" s="141">
        <f t="shared" si="8"/>
        <v>15809622.872652048</v>
      </c>
      <c r="G173" s="141">
        <f t="shared" si="8"/>
        <v>0</v>
      </c>
      <c r="H173" s="136">
        <f t="shared" si="9"/>
        <v>57601912.422522478</v>
      </c>
      <c r="I173" s="347"/>
    </row>
    <row r="174" spans="2:9">
      <c r="B174" s="127" t="str">
        <f>$B$38</f>
        <v>Home Economics</v>
      </c>
      <c r="C174" s="141">
        <f t="shared" si="8"/>
        <v>0</v>
      </c>
      <c r="D174" s="141">
        <f t="shared" si="8"/>
        <v>0</v>
      </c>
      <c r="E174" s="141">
        <f t="shared" si="8"/>
        <v>0</v>
      </c>
      <c r="F174" s="141">
        <f t="shared" si="8"/>
        <v>0</v>
      </c>
      <c r="G174" s="141">
        <f t="shared" si="8"/>
        <v>0</v>
      </c>
      <c r="H174" s="136">
        <f t="shared" si="9"/>
        <v>0</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32904.789573871283</v>
      </c>
      <c r="D176" s="141">
        <f t="shared" si="8"/>
        <v>208498.98708054572</v>
      </c>
      <c r="E176" s="141">
        <f t="shared" si="8"/>
        <v>332431.74305650051</v>
      </c>
      <c r="F176" s="141">
        <f t="shared" si="8"/>
        <v>0</v>
      </c>
      <c r="G176" s="141">
        <f t="shared" si="8"/>
        <v>0</v>
      </c>
      <c r="H176" s="136">
        <f t="shared" si="9"/>
        <v>573835.51971091749</v>
      </c>
      <c r="I176" s="347"/>
    </row>
    <row r="177" spans="2:9">
      <c r="B177" s="127" t="str">
        <f>$B$41</f>
        <v>Library Science</v>
      </c>
      <c r="C177" s="141">
        <f t="shared" si="8"/>
        <v>0</v>
      </c>
      <c r="D177" s="141">
        <f t="shared" si="8"/>
        <v>0</v>
      </c>
      <c r="E177" s="141">
        <f t="shared" si="8"/>
        <v>0</v>
      </c>
      <c r="F177" s="141">
        <f t="shared" si="8"/>
        <v>0</v>
      </c>
      <c r="G177" s="141">
        <f t="shared" si="8"/>
        <v>0</v>
      </c>
      <c r="H177" s="136">
        <f t="shared" si="9"/>
        <v>0</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500793.97955250752</v>
      </c>
      <c r="D181" s="141">
        <f t="shared" si="8"/>
        <v>3363929.5805748878</v>
      </c>
      <c r="E181" s="141">
        <f t="shared" si="8"/>
        <v>1942767.7733332377</v>
      </c>
      <c r="F181" s="141">
        <f t="shared" si="8"/>
        <v>2205713.5258180769</v>
      </c>
      <c r="G181" s="141">
        <f t="shared" si="8"/>
        <v>2590332.8355886382</v>
      </c>
      <c r="H181" s="136">
        <f t="shared" si="9"/>
        <v>10603537.694867348</v>
      </c>
      <c r="I181" s="347"/>
    </row>
    <row r="182" spans="2:9">
      <c r="B182" s="127" t="str">
        <f>$B$46</f>
        <v>Pharmacy</v>
      </c>
      <c r="C182" s="141">
        <f t="shared" si="8"/>
        <v>0</v>
      </c>
      <c r="D182" s="141">
        <f t="shared" si="8"/>
        <v>0</v>
      </c>
      <c r="E182" s="141">
        <f t="shared" si="8"/>
        <v>1459.8106347390999</v>
      </c>
      <c r="F182" s="141">
        <f t="shared" si="8"/>
        <v>0</v>
      </c>
      <c r="G182" s="141">
        <f t="shared" si="8"/>
        <v>4716919.3253971674</v>
      </c>
      <c r="H182" s="136">
        <f t="shared" si="9"/>
        <v>4718379.1360319061</v>
      </c>
      <c r="I182" s="347"/>
    </row>
    <row r="183" spans="2:9">
      <c r="B183" s="127" t="str">
        <f>$B$47</f>
        <v>Business Administration</v>
      </c>
      <c r="C183" s="141">
        <f t="shared" si="8"/>
        <v>1877984.4977346587</v>
      </c>
      <c r="D183" s="141">
        <f t="shared" si="8"/>
        <v>10671002.282978376</v>
      </c>
      <c r="E183" s="141">
        <f t="shared" si="8"/>
        <v>2822653.8447382888</v>
      </c>
      <c r="F183" s="141">
        <f t="shared" si="8"/>
        <v>1150985.1101788434</v>
      </c>
      <c r="G183" s="141">
        <f t="shared" si="8"/>
        <v>0</v>
      </c>
      <c r="H183" s="136">
        <f t="shared" si="9"/>
        <v>16522625.735630166</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1090.2156831968555</v>
      </c>
      <c r="D185" s="141">
        <f t="shared" si="10"/>
        <v>51076.411187639824</v>
      </c>
      <c r="E185" s="141">
        <f t="shared" si="10"/>
        <v>0</v>
      </c>
      <c r="F185" s="141">
        <f t="shared" si="10"/>
        <v>0</v>
      </c>
      <c r="G185" s="141">
        <f t="shared" si="10"/>
        <v>0</v>
      </c>
      <c r="H185" s="136">
        <f t="shared" si="9"/>
        <v>52166.626870836677</v>
      </c>
      <c r="I185" s="347"/>
    </row>
    <row r="186" spans="2:9">
      <c r="B186" s="127" t="str">
        <f>$B$50</f>
        <v>Technology</v>
      </c>
      <c r="C186" s="141">
        <f t="shared" si="10"/>
        <v>609.35684104292147</v>
      </c>
      <c r="D186" s="141">
        <f t="shared" si="10"/>
        <v>71571.733271272038</v>
      </c>
      <c r="E186" s="141">
        <f t="shared" si="10"/>
        <v>136486.26346843489</v>
      </c>
      <c r="F186" s="141">
        <f t="shared" si="10"/>
        <v>0</v>
      </c>
      <c r="G186" s="141">
        <f t="shared" si="10"/>
        <v>0</v>
      </c>
      <c r="H186" s="136">
        <f t="shared" si="9"/>
        <v>208667.35358074983</v>
      </c>
      <c r="I186" s="347"/>
    </row>
    <row r="187" spans="2:9">
      <c r="B187" s="127" t="str">
        <f>$B$51</f>
        <v>Nursing</v>
      </c>
      <c r="C187" s="141">
        <f t="shared" si="10"/>
        <v>290911.41319331923</v>
      </c>
      <c r="D187" s="141">
        <f t="shared" si="10"/>
        <v>2615869.3406631788</v>
      </c>
      <c r="E187" s="141">
        <f t="shared" si="10"/>
        <v>1601737.7310458007</v>
      </c>
      <c r="F187" s="141">
        <f t="shared" si="10"/>
        <v>342173.27796266961</v>
      </c>
      <c r="G187" s="141">
        <f t="shared" si="10"/>
        <v>0</v>
      </c>
      <c r="H187" s="136">
        <f t="shared" si="9"/>
        <v>4850691.7628649678</v>
      </c>
      <c r="I187" s="347"/>
    </row>
    <row r="188" spans="2:9">
      <c r="B188" s="130" t="str">
        <f>$B$52</f>
        <v>Totals</v>
      </c>
      <c r="C188" s="133">
        <f>SUM(C168:C187)</f>
        <v>43256719.542280272</v>
      </c>
      <c r="D188" s="133">
        <f>SUM(D168:D187)</f>
        <v>62723684.244697869</v>
      </c>
      <c r="E188" s="133">
        <f>SUM(E168:E187)</f>
        <v>34621287.522208057</v>
      </c>
      <c r="F188" s="133">
        <f>SUM(F168:F187)</f>
        <v>34624017.937031746</v>
      </c>
      <c r="G188" s="133">
        <f>SUM(G168:G187)</f>
        <v>7307252.1609858051</v>
      </c>
      <c r="H188" s="133">
        <f t="shared" si="9"/>
        <v>182532961.40720373</v>
      </c>
      <c r="I188" s="347"/>
    </row>
    <row r="189" spans="2:9">
      <c r="B189" s="328"/>
      <c r="C189" s="329"/>
      <c r="D189" s="329"/>
      <c r="E189" s="329"/>
      <c r="F189" s="329"/>
      <c r="G189" s="329"/>
      <c r="H189" s="344"/>
    </row>
    <row r="190" spans="2:9">
      <c r="B190" s="474" t="s">
        <v>34</v>
      </c>
      <c r="C190" s="474"/>
      <c r="D190" s="474"/>
      <c r="E190" s="474"/>
      <c r="F190" s="474"/>
      <c r="G190" s="474"/>
      <c r="H190" s="122">
        <f>H15</f>
        <v>28173783</v>
      </c>
    </row>
    <row r="191" spans="2:9" ht="43.5" customHeight="1" thickBot="1">
      <c r="B191" s="464" t="s">
        <v>227</v>
      </c>
      <c r="C191" s="464"/>
      <c r="D191" s="464"/>
      <c r="E191" s="464"/>
      <c r="F191" s="464"/>
      <c r="G191" s="464"/>
      <c r="H191" s="464"/>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3616192.9857802414</v>
      </c>
      <c r="D193" s="135">
        <f t="shared" si="11"/>
        <v>2408755.1664536707</v>
      </c>
      <c r="E193" s="135">
        <f t="shared" si="11"/>
        <v>1429400.1686521487</v>
      </c>
      <c r="F193" s="135">
        <f t="shared" si="11"/>
        <v>705690.97536545107</v>
      </c>
      <c r="G193" s="135">
        <f t="shared" si="11"/>
        <v>0</v>
      </c>
      <c r="H193" s="135">
        <f>SUM(C193:G193)</f>
        <v>8160039.2962515112</v>
      </c>
    </row>
    <row r="194" spans="2:8">
      <c r="B194" s="127" t="str">
        <f>$B$33</f>
        <v>Science</v>
      </c>
      <c r="C194" s="138">
        <f t="shared" si="11"/>
        <v>1555537.7555962736</v>
      </c>
      <c r="D194" s="138">
        <f t="shared" si="11"/>
        <v>1261666.2631142067</v>
      </c>
      <c r="E194" s="138">
        <f t="shared" si="11"/>
        <v>622432.95012182998</v>
      </c>
      <c r="F194" s="138">
        <f t="shared" si="11"/>
        <v>1021546.7024770401</v>
      </c>
      <c r="G194" s="138">
        <f t="shared" si="11"/>
        <v>0</v>
      </c>
      <c r="H194" s="138">
        <f t="shared" ref="H194:H213" si="12">SUM(C194:G194)</f>
        <v>4461183.6713093501</v>
      </c>
    </row>
    <row r="195" spans="2:8">
      <c r="B195" s="127" t="str">
        <f>$B$34</f>
        <v>Fine Arts</v>
      </c>
      <c r="C195" s="138">
        <f t="shared" si="11"/>
        <v>875595.74721439765</v>
      </c>
      <c r="D195" s="138">
        <f t="shared" si="11"/>
        <v>652117.63091218646</v>
      </c>
      <c r="E195" s="138">
        <f t="shared" si="11"/>
        <v>108490.74110650341</v>
      </c>
      <c r="F195" s="138">
        <f t="shared" si="11"/>
        <v>0</v>
      </c>
      <c r="G195" s="138">
        <f t="shared" si="11"/>
        <v>0</v>
      </c>
      <c r="H195" s="138">
        <f t="shared" si="12"/>
        <v>1636204.1192330874</v>
      </c>
    </row>
    <row r="196" spans="2:8">
      <c r="B196" s="127" t="str">
        <f>$B$35</f>
        <v>Teacher Education</v>
      </c>
      <c r="C196" s="138">
        <f t="shared" si="11"/>
        <v>23142.526750829456</v>
      </c>
      <c r="D196" s="138">
        <f t="shared" si="11"/>
        <v>327601.52899900719</v>
      </c>
      <c r="E196" s="138">
        <f t="shared" si="11"/>
        <v>605742.17965146468</v>
      </c>
      <c r="F196" s="138">
        <f t="shared" si="11"/>
        <v>376792.16257057793</v>
      </c>
      <c r="G196" s="138">
        <f t="shared" si="11"/>
        <v>0</v>
      </c>
      <c r="H196" s="138">
        <f t="shared" si="12"/>
        <v>1333278.3979718792</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841061.74117526971</v>
      </c>
      <c r="D198" s="138">
        <f t="shared" si="11"/>
        <v>1917982.091790166</v>
      </c>
      <c r="E198" s="138">
        <f t="shared" si="11"/>
        <v>1139836.0181747624</v>
      </c>
      <c r="F198" s="138">
        <f t="shared" si="11"/>
        <v>1480858.3688550477</v>
      </c>
      <c r="G198" s="138">
        <f t="shared" si="11"/>
        <v>0</v>
      </c>
      <c r="H198" s="138">
        <f t="shared" si="12"/>
        <v>5379738.2199952453</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16476.253091165396</v>
      </c>
      <c r="D201" s="138">
        <f t="shared" si="11"/>
        <v>103817.62118397454</v>
      </c>
      <c r="E201" s="138">
        <f t="shared" si="11"/>
        <v>165680.30860004557</v>
      </c>
      <c r="F201" s="138">
        <f t="shared" si="11"/>
        <v>0</v>
      </c>
      <c r="G201" s="138">
        <f t="shared" si="11"/>
        <v>0</v>
      </c>
      <c r="H201" s="138">
        <f t="shared" si="12"/>
        <v>285974.18287518551</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81835.089717422001</v>
      </c>
      <c r="D206" s="138">
        <f t="shared" si="11"/>
        <v>548997.0602494108</v>
      </c>
      <c r="E206" s="138">
        <f t="shared" si="11"/>
        <v>309601.17769201938</v>
      </c>
      <c r="F206" s="138">
        <f t="shared" si="11"/>
        <v>363544.46046138334</v>
      </c>
      <c r="G206" s="138">
        <f t="shared" si="11"/>
        <v>427695.83521028329</v>
      </c>
      <c r="H206" s="138">
        <f t="shared" si="12"/>
        <v>1731673.6233305188</v>
      </c>
    </row>
    <row r="207" spans="2:8">
      <c r="B207" s="127" t="str">
        <f>$B$46</f>
        <v>Pharmacy</v>
      </c>
      <c r="C207" s="138">
        <f t="shared" si="11"/>
        <v>0</v>
      </c>
      <c r="D207" s="138">
        <f t="shared" si="11"/>
        <v>0</v>
      </c>
      <c r="E207" s="138">
        <f t="shared" si="11"/>
        <v>0</v>
      </c>
      <c r="F207" s="138">
        <f t="shared" si="11"/>
        <v>0</v>
      </c>
      <c r="G207" s="138">
        <f t="shared" si="11"/>
        <v>1049341.5494891794</v>
      </c>
      <c r="H207" s="138">
        <f t="shared" si="12"/>
        <v>1049341.5494891794</v>
      </c>
    </row>
    <row r="208" spans="2:8">
      <c r="B208" s="127" t="str">
        <f>$B$47</f>
        <v>Business Administration</v>
      </c>
      <c r="C208" s="138">
        <f t="shared" si="11"/>
        <v>256717.78479789186</v>
      </c>
      <c r="D208" s="138">
        <f t="shared" si="11"/>
        <v>1457883.9499820196</v>
      </c>
      <c r="E208" s="138">
        <f t="shared" si="11"/>
        <v>385950.85838282225</v>
      </c>
      <c r="F208" s="138">
        <f t="shared" si="11"/>
        <v>157041.15435257912</v>
      </c>
      <c r="G208" s="138">
        <f t="shared" si="11"/>
        <v>0</v>
      </c>
      <c r="H208" s="138">
        <f t="shared" si="12"/>
        <v>2257593.7475153133</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373.54141246877668</v>
      </c>
      <c r="D210" s="138">
        <f t="shared" si="13"/>
        <v>16598.964612427499</v>
      </c>
      <c r="E210" s="138">
        <f t="shared" si="13"/>
        <v>0</v>
      </c>
      <c r="F210" s="138">
        <f t="shared" si="13"/>
        <v>0</v>
      </c>
      <c r="G210" s="138">
        <f t="shared" si="13"/>
        <v>0</v>
      </c>
      <c r="H210" s="138">
        <f t="shared" si="12"/>
        <v>16972.506024896276</v>
      </c>
    </row>
    <row r="211" spans="2:8">
      <c r="B211" s="127" t="str">
        <f>$B$50</f>
        <v>Technology</v>
      </c>
      <c r="C211" s="138">
        <f t="shared" si="13"/>
        <v>92.459267864658699</v>
      </c>
      <c r="D211" s="138">
        <f t="shared" si="13"/>
        <v>29149.333444086482</v>
      </c>
      <c r="E211" s="138">
        <f t="shared" si="13"/>
        <v>55909.481100076729</v>
      </c>
      <c r="F211" s="138">
        <f t="shared" si="13"/>
        <v>0</v>
      </c>
      <c r="G211" s="138">
        <f t="shared" si="13"/>
        <v>0</v>
      </c>
      <c r="H211" s="138">
        <f t="shared" si="12"/>
        <v>85151.273812027866</v>
      </c>
    </row>
    <row r="212" spans="2:8">
      <c r="B212" s="127" t="str">
        <f>$B$51</f>
        <v>Nursing</v>
      </c>
      <c r="C212" s="138">
        <f t="shared" si="13"/>
        <v>104821.54955284583</v>
      </c>
      <c r="D212" s="138">
        <f t="shared" si="13"/>
        <v>955887.72115695162</v>
      </c>
      <c r="E212" s="138">
        <f t="shared" si="13"/>
        <v>587859.37954180164</v>
      </c>
      <c r="F212" s="138">
        <f t="shared" si="13"/>
        <v>128063.76194020701</v>
      </c>
      <c r="G212" s="138">
        <f t="shared" si="13"/>
        <v>0</v>
      </c>
      <c r="H212" s="138">
        <f t="shared" si="12"/>
        <v>1776632.4121918061</v>
      </c>
    </row>
    <row r="213" spans="2:8">
      <c r="B213" s="130" t="str">
        <f>$B$52</f>
        <v>Totals</v>
      </c>
      <c r="C213" s="135">
        <f>SUM(C193:C212)</f>
        <v>7371847.4343566708</v>
      </c>
      <c r="D213" s="135">
        <f>SUM(D193:D212)</f>
        <v>9680457.3318981081</v>
      </c>
      <c r="E213" s="135">
        <f>SUM(E193:E212)</f>
        <v>5410903.2630234743</v>
      </c>
      <c r="F213" s="135">
        <f>SUM(F193:F212)</f>
        <v>4233537.5860222867</v>
      </c>
      <c r="G213" s="135">
        <f>SUM(G193:G212)</f>
        <v>1477037.3846994627</v>
      </c>
      <c r="H213" s="135">
        <f t="shared" si="12"/>
        <v>28173783.000000004</v>
      </c>
    </row>
    <row r="214" spans="2:8">
      <c r="B214" s="143"/>
      <c r="C214" s="144"/>
      <c r="D214" s="144"/>
      <c r="E214" s="144"/>
      <c r="F214" s="144"/>
      <c r="G214" s="144"/>
      <c r="H214" s="144"/>
    </row>
    <row r="215" spans="2:8">
      <c r="B215" s="474" t="s">
        <v>35</v>
      </c>
      <c r="C215" s="474"/>
      <c r="D215" s="474"/>
      <c r="E215" s="474"/>
      <c r="F215" s="474"/>
      <c r="G215" s="474"/>
      <c r="H215" s="122">
        <f>H17</f>
        <v>43631672</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8558379.692665223</v>
      </c>
      <c r="D218" s="135">
        <f t="shared" si="14"/>
        <v>7086365.1838367647</v>
      </c>
      <c r="E218" s="135">
        <f t="shared" si="14"/>
        <v>936967.78773235937</v>
      </c>
      <c r="F218" s="135">
        <f t="shared" si="14"/>
        <v>255927.99732107014</v>
      </c>
      <c r="G218" s="135">
        <f t="shared" si="14"/>
        <v>0</v>
      </c>
      <c r="H218" s="135">
        <f>SUM(C218:G218)</f>
        <v>16837640.661555417</v>
      </c>
    </row>
    <row r="219" spans="2:8">
      <c r="B219" s="127" t="str">
        <f>$B$33</f>
        <v>Science</v>
      </c>
      <c r="C219" s="138">
        <f t="shared" si="14"/>
        <v>3392524.0160747645</v>
      </c>
      <c r="D219" s="138">
        <f t="shared" si="14"/>
        <v>2479013.9744545994</v>
      </c>
      <c r="E219" s="138">
        <f t="shared" si="14"/>
        <v>169760.62229261937</v>
      </c>
      <c r="F219" s="138">
        <f t="shared" si="14"/>
        <v>347905.9334412259</v>
      </c>
      <c r="G219" s="138">
        <f t="shared" si="14"/>
        <v>0</v>
      </c>
      <c r="H219" s="138">
        <f t="shared" ref="H219:H238" si="15">SUM(C219:G219)</f>
        <v>6389204.5462632086</v>
      </c>
    </row>
    <row r="220" spans="2:8">
      <c r="B220" s="127" t="str">
        <f>$B$34</f>
        <v>Fine Arts</v>
      </c>
      <c r="C220" s="138">
        <f t="shared" si="14"/>
        <v>1212162.9601626424</v>
      </c>
      <c r="D220" s="138">
        <f t="shared" si="14"/>
        <v>941340.85432050831</v>
      </c>
      <c r="E220" s="138">
        <f t="shared" si="14"/>
        <v>47110.112232353262</v>
      </c>
      <c r="F220" s="138">
        <f t="shared" si="14"/>
        <v>0</v>
      </c>
      <c r="G220" s="138">
        <f t="shared" si="14"/>
        <v>0</v>
      </c>
      <c r="H220" s="138">
        <f t="shared" si="15"/>
        <v>2200613.9267155039</v>
      </c>
    </row>
    <row r="221" spans="2:8">
      <c r="B221" s="127" t="str">
        <f>$B$35</f>
        <v>Teacher Education</v>
      </c>
      <c r="C221" s="138">
        <f t="shared" si="14"/>
        <v>29029.786258947108</v>
      </c>
      <c r="D221" s="138">
        <f t="shared" si="14"/>
        <v>919416.8739597149</v>
      </c>
      <c r="E221" s="138">
        <f t="shared" si="14"/>
        <v>784963.26438570314</v>
      </c>
      <c r="F221" s="138">
        <f t="shared" si="14"/>
        <v>222991.60109767219</v>
      </c>
      <c r="G221" s="138">
        <f t="shared" si="14"/>
        <v>0</v>
      </c>
      <c r="H221" s="138">
        <f t="shared" si="15"/>
        <v>1956401.5257020374</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1138572.1914056705</v>
      </c>
      <c r="D223" s="138">
        <f t="shared" si="14"/>
        <v>2849796.6081661656</v>
      </c>
      <c r="E223" s="138">
        <f t="shared" si="14"/>
        <v>731694.96754781355</v>
      </c>
      <c r="F223" s="138">
        <f t="shared" si="14"/>
        <v>422805.73818628647</v>
      </c>
      <c r="G223" s="138">
        <f t="shared" si="14"/>
        <v>0</v>
      </c>
      <c r="H223" s="138">
        <f t="shared" si="15"/>
        <v>5142869.5053059366</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17355.330025546475</v>
      </c>
      <c r="D226" s="138">
        <f t="shared" si="14"/>
        <v>178921.06899320727</v>
      </c>
      <c r="E226" s="138">
        <f t="shared" si="14"/>
        <v>180742.71817249258</v>
      </c>
      <c r="F226" s="138">
        <f t="shared" si="14"/>
        <v>0</v>
      </c>
      <c r="G226" s="138">
        <f t="shared" si="14"/>
        <v>0</v>
      </c>
      <c r="H226" s="138">
        <f t="shared" si="15"/>
        <v>377019.11719124636</v>
      </c>
    </row>
    <row r="227" spans="2:8">
      <c r="B227" s="127" t="str">
        <f>$B$41</f>
        <v>Library Science</v>
      </c>
      <c r="C227" s="138">
        <f t="shared" si="14"/>
        <v>0</v>
      </c>
      <c r="D227" s="138">
        <f t="shared" si="14"/>
        <v>0</v>
      </c>
      <c r="E227" s="138">
        <f t="shared" si="14"/>
        <v>0</v>
      </c>
      <c r="F227" s="138">
        <f t="shared" si="14"/>
        <v>0</v>
      </c>
      <c r="G227" s="138">
        <f t="shared" si="14"/>
        <v>0</v>
      </c>
      <c r="H227" s="138">
        <f t="shared" si="15"/>
        <v>0</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177774.86701843553</v>
      </c>
      <c r="D231" s="138">
        <f t="shared" si="14"/>
        <v>1606225.6636036942</v>
      </c>
      <c r="E231" s="138">
        <f t="shared" si="14"/>
        <v>326075.874863151</v>
      </c>
      <c r="F231" s="138">
        <f t="shared" si="14"/>
        <v>260685.47677556096</v>
      </c>
      <c r="G231" s="138">
        <f t="shared" si="14"/>
        <v>154819.57548962321</v>
      </c>
      <c r="H231" s="138">
        <f t="shared" si="15"/>
        <v>2525581.4577504648</v>
      </c>
    </row>
    <row r="232" spans="2:8">
      <c r="B232" s="127" t="str">
        <f>$B$46</f>
        <v>Pharmacy</v>
      </c>
      <c r="C232" s="138">
        <f t="shared" si="14"/>
        <v>0</v>
      </c>
      <c r="D232" s="138">
        <f t="shared" si="14"/>
        <v>0</v>
      </c>
      <c r="E232" s="138">
        <f t="shared" si="14"/>
        <v>0</v>
      </c>
      <c r="F232" s="138">
        <f t="shared" si="14"/>
        <v>0</v>
      </c>
      <c r="G232" s="138">
        <f t="shared" si="14"/>
        <v>411383.38750984304</v>
      </c>
      <c r="H232" s="138">
        <f t="shared" si="15"/>
        <v>411383.38750984304</v>
      </c>
    </row>
    <row r="233" spans="2:8">
      <c r="B233" s="127" t="str">
        <f>$B$47</f>
        <v>Business Administration</v>
      </c>
      <c r="C233" s="138">
        <f t="shared" si="14"/>
        <v>538640.64809015859</v>
      </c>
      <c r="D233" s="138">
        <f t="shared" si="14"/>
        <v>3489442.1034730226</v>
      </c>
      <c r="E233" s="138">
        <f t="shared" si="14"/>
        <v>562396.2091006093</v>
      </c>
      <c r="F233" s="138">
        <f t="shared" si="14"/>
        <v>23055.477356378575</v>
      </c>
      <c r="G233" s="138">
        <f t="shared" si="14"/>
        <v>0</v>
      </c>
      <c r="H233" s="138">
        <f t="shared" si="15"/>
        <v>4613534.4380201697</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312.70864910894545</v>
      </c>
      <c r="D235" s="138">
        <f t="shared" si="16"/>
        <v>75397.103191997085</v>
      </c>
      <c r="E235" s="138">
        <f t="shared" si="16"/>
        <v>0</v>
      </c>
      <c r="F235" s="138">
        <f t="shared" si="16"/>
        <v>0</v>
      </c>
      <c r="G235" s="138">
        <f t="shared" si="16"/>
        <v>0</v>
      </c>
      <c r="H235" s="138">
        <f t="shared" si="15"/>
        <v>75709.811841106028</v>
      </c>
    </row>
    <row r="236" spans="2:8">
      <c r="B236" s="127" t="str">
        <f>$B$50</f>
        <v>Technology</v>
      </c>
      <c r="C236" s="138">
        <f t="shared" si="16"/>
        <v>312.70864910894545</v>
      </c>
      <c r="D236" s="138">
        <f t="shared" si="16"/>
        <v>104914.26699482149</v>
      </c>
      <c r="E236" s="138">
        <f t="shared" si="16"/>
        <v>36333.289172664612</v>
      </c>
      <c r="F236" s="138">
        <f t="shared" si="16"/>
        <v>0</v>
      </c>
      <c r="G236" s="138">
        <f t="shared" si="16"/>
        <v>0</v>
      </c>
      <c r="H236" s="138">
        <f t="shared" si="15"/>
        <v>141560.26481659504</v>
      </c>
    </row>
    <row r="237" spans="2:8">
      <c r="B237" s="127" t="str">
        <f>$B$51</f>
        <v>Nursing</v>
      </c>
      <c r="C237" s="138">
        <f t="shared" si="16"/>
        <v>319171.2945238637</v>
      </c>
      <c r="D237" s="138">
        <f t="shared" si="16"/>
        <v>1897761.1292794163</v>
      </c>
      <c r="E237" s="138">
        <f t="shared" si="16"/>
        <v>678324.0342998316</v>
      </c>
      <c r="F237" s="138">
        <f t="shared" si="16"/>
        <v>64896.899225361929</v>
      </c>
      <c r="G237" s="138">
        <f t="shared" si="16"/>
        <v>0</v>
      </c>
      <c r="H237" s="138">
        <f t="shared" si="15"/>
        <v>2960153.3573284741</v>
      </c>
    </row>
    <row r="238" spans="2:8">
      <c r="B238" s="130" t="str">
        <f>$B$52</f>
        <v>Totals</v>
      </c>
      <c r="C238" s="135">
        <f>SUM(C218:C237)</f>
        <v>15384236.20352347</v>
      </c>
      <c r="D238" s="135">
        <f>SUM(D218:D237)</f>
        <v>21628594.830273911</v>
      </c>
      <c r="E238" s="135">
        <f>SUM(E218:E237)</f>
        <v>4454368.8797995979</v>
      </c>
      <c r="F238" s="135">
        <f>SUM(F218:F237)</f>
        <v>1598269.1234035564</v>
      </c>
      <c r="G238" s="135">
        <f>SUM(G218:G237)</f>
        <v>566202.96299946622</v>
      </c>
      <c r="H238" s="135">
        <f t="shared" si="15"/>
        <v>43631672</v>
      </c>
    </row>
    <row r="239" spans="2:8">
      <c r="B239" s="328"/>
      <c r="C239" s="348"/>
      <c r="D239" s="348"/>
      <c r="E239" s="348"/>
      <c r="F239" s="348"/>
      <c r="G239" s="348"/>
      <c r="H239" s="348"/>
    </row>
    <row r="240" spans="2:8">
      <c r="B240" s="120" t="s">
        <v>11</v>
      </c>
      <c r="C240" s="121"/>
      <c r="D240" s="121"/>
      <c r="E240" s="121"/>
      <c r="F240" s="121"/>
      <c r="G240" s="121"/>
      <c r="H240" s="122">
        <f>H16</f>
        <v>25404310</v>
      </c>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4983071.2609448489</v>
      </c>
      <c r="D243" s="135">
        <f t="shared" si="17"/>
        <v>4125998.6072364161</v>
      </c>
      <c r="E243" s="135">
        <f t="shared" si="17"/>
        <v>545544.53332815331</v>
      </c>
      <c r="F243" s="135">
        <f t="shared" si="17"/>
        <v>149012.72134663176</v>
      </c>
      <c r="G243" s="135">
        <f t="shared" si="17"/>
        <v>0</v>
      </c>
      <c r="H243" s="135">
        <f>SUM(C243:G243)</f>
        <v>9803627.1228560507</v>
      </c>
    </row>
    <row r="244" spans="2:8">
      <c r="B244" s="127" t="str">
        <f>$B$33</f>
        <v>Science</v>
      </c>
      <c r="C244" s="138">
        <f t="shared" si="17"/>
        <v>1975279.1455438221</v>
      </c>
      <c r="D244" s="138">
        <f t="shared" si="17"/>
        <v>1443392.7606848693</v>
      </c>
      <c r="E244" s="138">
        <f t="shared" si="17"/>
        <v>98842.223477354099</v>
      </c>
      <c r="F244" s="138">
        <f t="shared" si="17"/>
        <v>202566.38764565956</v>
      </c>
      <c r="G244" s="138">
        <f t="shared" si="17"/>
        <v>0</v>
      </c>
      <c r="H244" s="138">
        <f t="shared" ref="H244:H263" si="18">SUM(C244:G244)</f>
        <v>3720080.5173517051</v>
      </c>
    </row>
    <row r="245" spans="2:8">
      <c r="B245" s="127" t="str">
        <f>$B$34</f>
        <v>Fine Arts</v>
      </c>
      <c r="C245" s="138">
        <f t="shared" si="17"/>
        <v>705775.46536583384</v>
      </c>
      <c r="D245" s="138">
        <f t="shared" si="17"/>
        <v>548090.7281944874</v>
      </c>
      <c r="E245" s="138">
        <f t="shared" si="17"/>
        <v>27429.613407560781</v>
      </c>
      <c r="F245" s="138">
        <f t="shared" si="17"/>
        <v>0</v>
      </c>
      <c r="G245" s="138">
        <f t="shared" si="17"/>
        <v>0</v>
      </c>
      <c r="H245" s="138">
        <f t="shared" si="18"/>
        <v>1281295.8069678822</v>
      </c>
    </row>
    <row r="246" spans="2:8">
      <c r="B246" s="127" t="str">
        <f>$B$35</f>
        <v>Teacher Education</v>
      </c>
      <c r="C246" s="138">
        <f t="shared" si="17"/>
        <v>16902.439341678968</v>
      </c>
      <c r="D246" s="138">
        <f t="shared" si="17"/>
        <v>535325.60671302082</v>
      </c>
      <c r="E246" s="138">
        <f t="shared" si="17"/>
        <v>457040.70444667723</v>
      </c>
      <c r="F246" s="138">
        <f t="shared" si="17"/>
        <v>129835.67903796134</v>
      </c>
      <c r="G246" s="138">
        <f t="shared" si="17"/>
        <v>0</v>
      </c>
      <c r="H246" s="138">
        <f t="shared" si="18"/>
        <v>1139104.4295393385</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662927.6299072149</v>
      </c>
      <c r="D248" s="138">
        <f t="shared" si="17"/>
        <v>1659278.9859348454</v>
      </c>
      <c r="E248" s="138">
        <f t="shared" si="17"/>
        <v>426025.52065904316</v>
      </c>
      <c r="F248" s="138">
        <f t="shared" si="17"/>
        <v>246176.40237722863</v>
      </c>
      <c r="G248" s="138">
        <f t="shared" si="17"/>
        <v>0</v>
      </c>
      <c r="H248" s="138">
        <f t="shared" si="18"/>
        <v>2994408.5388783319</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10105.049013966061</v>
      </c>
      <c r="D251" s="138">
        <f t="shared" si="17"/>
        <v>104175.84506582339</v>
      </c>
      <c r="E251" s="138">
        <f t="shared" si="17"/>
        <v>105236.49065515149</v>
      </c>
      <c r="F251" s="138">
        <f t="shared" si="17"/>
        <v>0</v>
      </c>
      <c r="G251" s="138">
        <f t="shared" si="17"/>
        <v>0</v>
      </c>
      <c r="H251" s="138">
        <f t="shared" si="18"/>
        <v>219517.38473494095</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103508.47503494966</v>
      </c>
      <c r="D256" s="138">
        <f t="shared" si="17"/>
        <v>935216.38795194367</v>
      </c>
      <c r="E256" s="138">
        <f t="shared" si="17"/>
        <v>189855.95162488148</v>
      </c>
      <c r="F256" s="138">
        <f t="shared" si="17"/>
        <v>151782.73856899529</v>
      </c>
      <c r="G256" s="138">
        <f t="shared" si="17"/>
        <v>90142.878086514538</v>
      </c>
      <c r="H256" s="138">
        <f t="shared" si="18"/>
        <v>1470506.4312672848</v>
      </c>
    </row>
    <row r="257" spans="2:9">
      <c r="B257" s="127" t="str">
        <f>$B$46</f>
        <v>Pharmacy</v>
      </c>
      <c r="C257" s="138">
        <f t="shared" si="17"/>
        <v>0</v>
      </c>
      <c r="D257" s="138">
        <f t="shared" si="17"/>
        <v>0</v>
      </c>
      <c r="E257" s="138">
        <f t="shared" si="17"/>
        <v>0</v>
      </c>
      <c r="F257" s="138">
        <f t="shared" si="17"/>
        <v>0</v>
      </c>
      <c r="G257" s="138">
        <f t="shared" si="17"/>
        <v>239525.79917519962</v>
      </c>
      <c r="H257" s="138">
        <f t="shared" si="18"/>
        <v>239525.79917519962</v>
      </c>
    </row>
    <row r="258" spans="2:9">
      <c r="B258" s="127" t="str">
        <f>$B$47</f>
        <v>Business Administration</v>
      </c>
      <c r="C258" s="138">
        <f t="shared" si="17"/>
        <v>313620.66534336109</v>
      </c>
      <c r="D258" s="138">
        <f t="shared" si="17"/>
        <v>2031709.1887672956</v>
      </c>
      <c r="E258" s="138">
        <f t="shared" si="17"/>
        <v>327452.21496019454</v>
      </c>
      <c r="F258" s="138">
        <f t="shared" si="17"/>
        <v>13423.929616069305</v>
      </c>
      <c r="G258" s="138">
        <f t="shared" si="17"/>
        <v>0</v>
      </c>
      <c r="H258" s="138">
        <f t="shared" si="18"/>
        <v>2686205.9986869209</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182.07295520659568</v>
      </c>
      <c r="D260" s="138">
        <f t="shared" si="19"/>
        <v>43899.564119190378</v>
      </c>
      <c r="E260" s="138">
        <f t="shared" si="19"/>
        <v>0</v>
      </c>
      <c r="F260" s="138">
        <f t="shared" si="19"/>
        <v>0</v>
      </c>
      <c r="G260" s="138">
        <f t="shared" si="19"/>
        <v>0</v>
      </c>
      <c r="H260" s="138">
        <f t="shared" si="18"/>
        <v>44081.637074396975</v>
      </c>
    </row>
    <row r="261" spans="2:9">
      <c r="B261" s="127" t="str">
        <f>$B$50</f>
        <v>Technology</v>
      </c>
      <c r="C261" s="138">
        <f t="shared" si="19"/>
        <v>182.07295520659568</v>
      </c>
      <c r="D261" s="138">
        <f t="shared" si="19"/>
        <v>61085.77645521384</v>
      </c>
      <c r="E261" s="138">
        <f t="shared" si="19"/>
        <v>21154.865242432501</v>
      </c>
      <c r="F261" s="138">
        <f t="shared" si="19"/>
        <v>0</v>
      </c>
      <c r="G261" s="138">
        <f t="shared" si="19"/>
        <v>0</v>
      </c>
      <c r="H261" s="138">
        <f t="shared" si="18"/>
        <v>82422.714652852941</v>
      </c>
    </row>
    <row r="262" spans="2:9">
      <c r="B262" s="127" t="str">
        <f>$B$51</f>
        <v>Nursing</v>
      </c>
      <c r="C262" s="138">
        <f t="shared" si="19"/>
        <v>185835.79628086532</v>
      </c>
      <c r="D262" s="138">
        <f t="shared" si="19"/>
        <v>1104961.3692128132</v>
      </c>
      <c r="E262" s="138">
        <f t="shared" si="19"/>
        <v>394950.57736507454</v>
      </c>
      <c r="F262" s="138">
        <f t="shared" si="19"/>
        <v>37785.875956343232</v>
      </c>
      <c r="G262" s="138">
        <f t="shared" si="19"/>
        <v>0</v>
      </c>
      <c r="H262" s="138">
        <f t="shared" si="18"/>
        <v>1723533.6188150963</v>
      </c>
    </row>
    <row r="263" spans="2:9">
      <c r="B263" s="130" t="str">
        <f>$B$52</f>
        <v>Totals</v>
      </c>
      <c r="C263" s="135">
        <f>SUM(C243:C262)</f>
        <v>8957390.0726869516</v>
      </c>
      <c r="D263" s="135">
        <f>SUM(D243:D262)</f>
        <v>12593134.820335919</v>
      </c>
      <c r="E263" s="135">
        <f>SUM(E243:E262)</f>
        <v>2593532.6951665226</v>
      </c>
      <c r="F263" s="135">
        <f>SUM(F243:F262)</f>
        <v>930583.7345488891</v>
      </c>
      <c r="G263" s="135">
        <f>SUM(G243:G262)</f>
        <v>329668.67726171413</v>
      </c>
      <c r="H263" s="135">
        <f t="shared" si="18"/>
        <v>25404309.999999996</v>
      </c>
      <c r="I263" s="349"/>
    </row>
    <row r="264" spans="2:9">
      <c r="B264" s="483"/>
      <c r="C264" s="483"/>
      <c r="D264" s="483"/>
      <c r="E264" s="483"/>
      <c r="F264" s="483"/>
      <c r="G264" s="483"/>
      <c r="H264" s="484"/>
      <c r="I264" s="350"/>
    </row>
    <row r="265" spans="2:9">
      <c r="B265" s="120" t="s">
        <v>229</v>
      </c>
      <c r="C265" s="121"/>
      <c r="D265" s="121"/>
      <c r="E265" s="121"/>
      <c r="F265" s="121"/>
      <c r="G265" s="121"/>
      <c r="H265" s="122"/>
    </row>
    <row r="266" spans="2:9" ht="45" customHeight="1" thickBot="1">
      <c r="B266" s="464" t="s">
        <v>230</v>
      </c>
      <c r="C266" s="464"/>
      <c r="D266" s="464"/>
      <c r="E266" s="464"/>
      <c r="F266" s="464"/>
      <c r="G266" s="464"/>
      <c r="H266" s="464"/>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41354780.011011191</v>
      </c>
      <c r="D268" s="135">
        <f t="shared" si="20"/>
        <v>29788586.738463596</v>
      </c>
      <c r="E268" s="135">
        <f t="shared" si="20"/>
        <v>12500677.447108723</v>
      </c>
      <c r="F268" s="135">
        <f t="shared" si="20"/>
        <v>5822462.8346039411</v>
      </c>
      <c r="G268" s="135">
        <f t="shared" si="20"/>
        <v>0</v>
      </c>
      <c r="H268" s="135">
        <f>SUM(C268:G268)</f>
        <v>89466507.031187445</v>
      </c>
    </row>
    <row r="269" spans="2:9">
      <c r="B269" s="127" t="str">
        <f>$B$33</f>
        <v>Science</v>
      </c>
      <c r="C269" s="138">
        <f t="shared" si="20"/>
        <v>26641164.887595713</v>
      </c>
      <c r="D269" s="138">
        <f t="shared" si="20"/>
        <v>21299865.629880805</v>
      </c>
      <c r="E269" s="138">
        <f t="shared" si="20"/>
        <v>9021229.2462286875</v>
      </c>
      <c r="F269" s="138">
        <f t="shared" si="20"/>
        <v>14780827.300875617</v>
      </c>
      <c r="G269" s="138">
        <f t="shared" si="20"/>
        <v>0</v>
      </c>
      <c r="H269" s="138">
        <f t="shared" ref="H269:H288" si="21">SUM(C269:G269)</f>
        <v>71743087.064580813</v>
      </c>
    </row>
    <row r="270" spans="2:9">
      <c r="B270" s="127" t="str">
        <f>$B$34</f>
        <v>Fine Arts</v>
      </c>
      <c r="C270" s="138">
        <f t="shared" si="20"/>
        <v>6871837.6531568151</v>
      </c>
      <c r="D270" s="138">
        <f t="shared" si="20"/>
        <v>5192128.5213288385</v>
      </c>
      <c r="E270" s="138">
        <f t="shared" si="20"/>
        <v>693142.74295926932</v>
      </c>
      <c r="F270" s="138">
        <f t="shared" si="20"/>
        <v>0</v>
      </c>
      <c r="G270" s="138">
        <f t="shared" si="20"/>
        <v>0</v>
      </c>
      <c r="H270" s="138">
        <f t="shared" si="21"/>
        <v>12757108.917444922</v>
      </c>
    </row>
    <row r="271" spans="2:9">
      <c r="B271" s="127" t="str">
        <f>$B$35</f>
        <v>Teacher Education</v>
      </c>
      <c r="C271" s="138">
        <f t="shared" si="20"/>
        <v>249606.57088030453</v>
      </c>
      <c r="D271" s="138">
        <f t="shared" si="20"/>
        <v>4341388.4944268148</v>
      </c>
      <c r="E271" s="138">
        <f t="shared" si="20"/>
        <v>6573657.9967770809</v>
      </c>
      <c r="F271" s="138">
        <f t="shared" si="20"/>
        <v>3655620.8036298905</v>
      </c>
      <c r="G271" s="138">
        <f t="shared" si="20"/>
        <v>0</v>
      </c>
      <c r="H271" s="138">
        <f t="shared" si="21"/>
        <v>14820273.86571409</v>
      </c>
    </row>
    <row r="272" spans="2:9">
      <c r="B272" s="127" t="str">
        <f>$B$36</f>
        <v>Agriculture</v>
      </c>
      <c r="C272" s="138">
        <f t="shared" si="20"/>
        <v>0</v>
      </c>
      <c r="D272" s="138">
        <f t="shared" si="20"/>
        <v>0</v>
      </c>
      <c r="E272" s="138">
        <f t="shared" si="20"/>
        <v>0</v>
      </c>
      <c r="F272" s="138">
        <f t="shared" si="20"/>
        <v>0</v>
      </c>
      <c r="G272" s="138">
        <f t="shared" si="20"/>
        <v>0</v>
      </c>
      <c r="H272" s="138">
        <f t="shared" si="21"/>
        <v>0</v>
      </c>
    </row>
    <row r="273" spans="2:9">
      <c r="B273" s="127" t="str">
        <f>$B$37</f>
        <v>Engineering</v>
      </c>
      <c r="C273" s="138">
        <f t="shared" si="20"/>
        <v>13847348.344662897</v>
      </c>
      <c r="D273" s="138">
        <f t="shared" si="20"/>
        <v>32166665.005813431</v>
      </c>
      <c r="E273" s="138">
        <f t="shared" si="20"/>
        <v>17765519.510536268</v>
      </c>
      <c r="F273" s="138">
        <f t="shared" si="20"/>
        <v>21993138.827102318</v>
      </c>
      <c r="G273" s="138">
        <f t="shared" si="20"/>
        <v>0</v>
      </c>
      <c r="H273" s="138">
        <f t="shared" si="21"/>
        <v>85772671.688114911</v>
      </c>
    </row>
    <row r="274" spans="2:9">
      <c r="B274" s="127" t="str">
        <f>$B$38</f>
        <v>Home Economics</v>
      </c>
      <c r="C274" s="138">
        <f t="shared" si="20"/>
        <v>0</v>
      </c>
      <c r="D274" s="138">
        <f t="shared" si="20"/>
        <v>0</v>
      </c>
      <c r="E274" s="138">
        <f t="shared" si="20"/>
        <v>0</v>
      </c>
      <c r="F274" s="138">
        <f t="shared" si="20"/>
        <v>0</v>
      </c>
      <c r="G274" s="138">
        <f t="shared" si="20"/>
        <v>0</v>
      </c>
      <c r="H274" s="138">
        <f t="shared" si="21"/>
        <v>0</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121720.70180163659</v>
      </c>
      <c r="D276" s="138">
        <f t="shared" si="20"/>
        <v>878199.91036630375</v>
      </c>
      <c r="E276" s="138">
        <f t="shared" si="20"/>
        <v>1235383.9746159192</v>
      </c>
      <c r="F276" s="138">
        <f t="shared" si="20"/>
        <v>0</v>
      </c>
      <c r="G276" s="138">
        <f t="shared" si="20"/>
        <v>0</v>
      </c>
      <c r="H276" s="138">
        <f t="shared" si="21"/>
        <v>2235304.5867838594</v>
      </c>
    </row>
    <row r="277" spans="2:9">
      <c r="B277" s="127" t="str">
        <f>$B$41</f>
        <v>Library Science</v>
      </c>
      <c r="C277" s="138">
        <f t="shared" si="20"/>
        <v>0</v>
      </c>
      <c r="D277" s="138">
        <f t="shared" si="20"/>
        <v>0</v>
      </c>
      <c r="E277" s="138">
        <f t="shared" si="20"/>
        <v>0</v>
      </c>
      <c r="F277" s="138">
        <f t="shared" si="20"/>
        <v>0</v>
      </c>
      <c r="G277" s="138">
        <f t="shared" si="20"/>
        <v>0</v>
      </c>
      <c r="H277" s="138">
        <f t="shared" si="21"/>
        <v>0</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1086821.0965005148</v>
      </c>
      <c r="D281" s="138">
        <f t="shared" si="20"/>
        <v>7949768.933143544</v>
      </c>
      <c r="E281" s="138">
        <f t="shared" si="20"/>
        <v>3611616.1778744687</v>
      </c>
      <c r="F281" s="138">
        <f t="shared" si="20"/>
        <v>3971976.4471449107</v>
      </c>
      <c r="G281" s="138">
        <f t="shared" si="20"/>
        <v>4427981.7978342008</v>
      </c>
      <c r="H281" s="138">
        <f t="shared" si="21"/>
        <v>21048164.452497639</v>
      </c>
    </row>
    <row r="282" spans="2:9">
      <c r="B282" s="127" t="str">
        <f>$B$46</f>
        <v>Pharmacy</v>
      </c>
      <c r="C282" s="138">
        <f t="shared" si="20"/>
        <v>0</v>
      </c>
      <c r="D282" s="138">
        <f t="shared" si="20"/>
        <v>0</v>
      </c>
      <c r="E282" s="138">
        <f t="shared" si="20"/>
        <v>1459.8106347390999</v>
      </c>
      <c r="F282" s="138">
        <f t="shared" si="20"/>
        <v>0</v>
      </c>
      <c r="G282" s="138">
        <f t="shared" si="20"/>
        <v>9275446.9438492116</v>
      </c>
      <c r="H282" s="138">
        <f t="shared" si="21"/>
        <v>9276906.7544839513</v>
      </c>
    </row>
    <row r="283" spans="2:9">
      <c r="B283" s="127" t="str">
        <f>$B$47</f>
        <v>Business Administration</v>
      </c>
      <c r="C283" s="138">
        <f t="shared" si="20"/>
        <v>3686231.1603873847</v>
      </c>
      <c r="D283" s="138">
        <f t="shared" si="20"/>
        <v>21621133.488479782</v>
      </c>
      <c r="E283" s="138">
        <f t="shared" si="20"/>
        <v>5149735.6354823997</v>
      </c>
      <c r="F283" s="138">
        <f t="shared" si="20"/>
        <v>1772266.3956176816</v>
      </c>
      <c r="G283" s="138">
        <f t="shared" si="20"/>
        <v>0</v>
      </c>
      <c r="H283" s="138">
        <f t="shared" si="21"/>
        <v>32229366.679967251</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2976.0194090531231</v>
      </c>
      <c r="D285" s="138">
        <f t="shared" si="22"/>
        <v>232185.57424851428</v>
      </c>
      <c r="E285" s="138">
        <f t="shared" si="22"/>
        <v>0</v>
      </c>
      <c r="F285" s="138">
        <f t="shared" si="22"/>
        <v>0</v>
      </c>
      <c r="G285" s="138">
        <f t="shared" si="22"/>
        <v>0</v>
      </c>
      <c r="H285" s="138">
        <f t="shared" si="21"/>
        <v>235161.5936575674</v>
      </c>
    </row>
    <row r="286" spans="2:9">
      <c r="B286" s="127" t="str">
        <f>$B$50</f>
        <v>Technology</v>
      </c>
      <c r="C286" s="138">
        <f t="shared" si="22"/>
        <v>1448.4453485507568</v>
      </c>
      <c r="D286" s="138">
        <f t="shared" si="22"/>
        <v>346120.29716756573</v>
      </c>
      <c r="E286" s="138">
        <f t="shared" si="22"/>
        <v>402174.42574898014</v>
      </c>
      <c r="F286" s="138">
        <f t="shared" si="22"/>
        <v>0</v>
      </c>
      <c r="G286" s="138">
        <f t="shared" si="22"/>
        <v>0</v>
      </c>
      <c r="H286" s="138">
        <f t="shared" si="21"/>
        <v>749743.16826509661</v>
      </c>
    </row>
    <row r="287" spans="2:9">
      <c r="B287" s="127" t="str">
        <f>$B$51</f>
        <v>Nursing</v>
      </c>
      <c r="C287" s="138">
        <f t="shared" si="22"/>
        <v>1186261.0185763317</v>
      </c>
      <c r="D287" s="138">
        <f t="shared" si="22"/>
        <v>9178199.7472869232</v>
      </c>
      <c r="E287" s="138">
        <f t="shared" si="22"/>
        <v>4864128.1247960562</v>
      </c>
      <c r="F287" s="138">
        <f t="shared" si="22"/>
        <v>921749.69834748469</v>
      </c>
      <c r="G287" s="138">
        <f t="shared" si="22"/>
        <v>0</v>
      </c>
      <c r="H287" s="138">
        <f t="shared" si="21"/>
        <v>16150338.589006795</v>
      </c>
    </row>
    <row r="288" spans="2:9">
      <c r="B288" s="130" t="str">
        <f>$B$52</f>
        <v>Totals</v>
      </c>
      <c r="C288" s="135">
        <f>SUM(C268:C287)</f>
        <v>95050195.909330398</v>
      </c>
      <c r="D288" s="135">
        <f>SUM(D268:D287)</f>
        <v>132994242.34060609</v>
      </c>
      <c r="E288" s="135">
        <f>SUM(E268:E287)</f>
        <v>61818725.092762589</v>
      </c>
      <c r="F288" s="135">
        <f>SUM(F268:F287)</f>
        <v>52918042.307321839</v>
      </c>
      <c r="G288" s="135">
        <f>SUM(G268:G287)</f>
        <v>13703428.741683412</v>
      </c>
      <c r="H288" s="135">
        <f t="shared" si="21"/>
        <v>356484634.39170432</v>
      </c>
      <c r="I288" s="351"/>
    </row>
    <row r="289" spans="2:8">
      <c r="H289" s="139"/>
    </row>
    <row r="290" spans="2:8">
      <c r="B290" s="120" t="s">
        <v>220</v>
      </c>
      <c r="C290" s="121"/>
      <c r="D290" s="121"/>
      <c r="E290" s="121"/>
      <c r="F290" s="121"/>
      <c r="G290" s="121"/>
      <c r="H290" s="122"/>
    </row>
    <row r="291" spans="2:8" ht="30" customHeight="1" thickBot="1">
      <c r="B291" s="464" t="s">
        <v>231</v>
      </c>
      <c r="C291" s="464"/>
      <c r="D291" s="464"/>
      <c r="E291" s="464"/>
      <c r="F291" s="464"/>
      <c r="G291" s="464"/>
      <c r="H291" s="464"/>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251.83889661037952</v>
      </c>
      <c r="D293" s="133">
        <f t="shared" si="23"/>
        <v>449.56440045371477</v>
      </c>
      <c r="E293" s="133">
        <f t="shared" si="23"/>
        <v>1369.3369971638431</v>
      </c>
      <c r="F293" s="133">
        <f t="shared" si="23"/>
        <v>2775.2444397540235</v>
      </c>
      <c r="G293" s="134">
        <f t="shared" si="23"/>
        <v>0</v>
      </c>
      <c r="H293" s="135">
        <f t="shared" si="23"/>
        <v>370.15632870680167</v>
      </c>
    </row>
    <row r="294" spans="2:8">
      <c r="B294" s="127" t="str">
        <f>$B$33</f>
        <v>Science</v>
      </c>
      <c r="C294" s="136">
        <f t="shared" si="23"/>
        <v>409.27849212043873</v>
      </c>
      <c r="D294" s="136">
        <f t="shared" si="23"/>
        <v>918.88980284213994</v>
      </c>
      <c r="E294" s="136">
        <f t="shared" si="23"/>
        <v>5454.1893870790127</v>
      </c>
      <c r="F294" s="136">
        <f t="shared" si="23"/>
        <v>5182.6182681892069</v>
      </c>
      <c r="G294" s="137">
        <f t="shared" si="23"/>
        <v>0</v>
      </c>
      <c r="H294" s="138">
        <f t="shared" si="23"/>
        <v>773.26859596008603</v>
      </c>
    </row>
    <row r="295" spans="2:8">
      <c r="B295" s="127" t="str">
        <f>$B$34</f>
        <v>Fine Arts</v>
      </c>
      <c r="C295" s="136">
        <f t="shared" si="23"/>
        <v>295.46124572864454</v>
      </c>
      <c r="D295" s="136">
        <f t="shared" si="23"/>
        <v>589.88054093715505</v>
      </c>
      <c r="E295" s="136">
        <f t="shared" si="23"/>
        <v>1510.1149084079941</v>
      </c>
      <c r="F295" s="136">
        <f t="shared" si="23"/>
        <v>0</v>
      </c>
      <c r="G295" s="137">
        <f t="shared" si="23"/>
        <v>0</v>
      </c>
      <c r="H295" s="138">
        <f t="shared" si="23"/>
        <v>392.29708531765806</v>
      </c>
    </row>
    <row r="296" spans="2:8">
      <c r="B296" s="127" t="str">
        <f>$B$35</f>
        <v>Teacher Education</v>
      </c>
      <c r="C296" s="136">
        <f t="shared" si="23"/>
        <v>448.12669816930793</v>
      </c>
      <c r="D296" s="136">
        <f t="shared" si="23"/>
        <v>504.98877450585263</v>
      </c>
      <c r="E296" s="136">
        <f t="shared" si="23"/>
        <v>859.52641171248445</v>
      </c>
      <c r="F296" s="136">
        <f t="shared" si="23"/>
        <v>1999.7925621607717</v>
      </c>
      <c r="G296" s="137">
        <f t="shared" si="23"/>
        <v>0</v>
      </c>
      <c r="H296" s="138">
        <f t="shared" si="23"/>
        <v>795.50584357026787</v>
      </c>
    </row>
    <row r="297" spans="2:8">
      <c r="B297" s="127" t="str">
        <f>$B$36</f>
        <v>Agriculture</v>
      </c>
      <c r="C297" s="136">
        <f t="shared" si="23"/>
        <v>0</v>
      </c>
      <c r="D297" s="136">
        <f t="shared" si="23"/>
        <v>0</v>
      </c>
      <c r="E297" s="136">
        <f t="shared" si="23"/>
        <v>0</v>
      </c>
      <c r="F297" s="136">
        <f t="shared" si="23"/>
        <v>0</v>
      </c>
      <c r="G297" s="137">
        <f t="shared" si="23"/>
        <v>0</v>
      </c>
      <c r="H297" s="138">
        <f t="shared" si="23"/>
        <v>0</v>
      </c>
    </row>
    <row r="298" spans="2:8">
      <c r="B298" s="127" t="str">
        <f>$B$37</f>
        <v>Engineering</v>
      </c>
      <c r="C298" s="136">
        <f t="shared" si="23"/>
        <v>633.86195846667113</v>
      </c>
      <c r="D298" s="136">
        <f t="shared" si="23"/>
        <v>1207.1402036181721</v>
      </c>
      <c r="E298" s="136">
        <f t="shared" si="23"/>
        <v>2492.0072254925331</v>
      </c>
      <c r="F298" s="136">
        <f t="shared" si="23"/>
        <v>6345.3949299198839</v>
      </c>
      <c r="G298" s="137">
        <f t="shared" si="23"/>
        <v>0</v>
      </c>
      <c r="H298" s="138">
        <f t="shared" si="23"/>
        <v>1451.6089847027299</v>
      </c>
    </row>
    <row r="299" spans="2:8">
      <c r="B299" s="127" t="str">
        <f>$B$38</f>
        <v>Home Economics</v>
      </c>
      <c r="C299" s="136">
        <f t="shared" si="23"/>
        <v>0</v>
      </c>
      <c r="D299" s="136">
        <f t="shared" si="23"/>
        <v>0</v>
      </c>
      <c r="E299" s="136">
        <f t="shared" si="23"/>
        <v>0</v>
      </c>
      <c r="F299" s="136">
        <f t="shared" si="23"/>
        <v>0</v>
      </c>
      <c r="G299" s="137">
        <f t="shared" si="23"/>
        <v>0</v>
      </c>
      <c r="H299" s="138">
        <f t="shared" si="23"/>
        <v>0</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365.52763303794774</v>
      </c>
      <c r="D301" s="136">
        <f t="shared" si="23"/>
        <v>524.92523034447322</v>
      </c>
      <c r="E301" s="136">
        <f t="shared" si="23"/>
        <v>701.52411960018128</v>
      </c>
      <c r="F301" s="136">
        <f t="shared" si="23"/>
        <v>0</v>
      </c>
      <c r="G301" s="137">
        <f t="shared" si="23"/>
        <v>0</v>
      </c>
      <c r="H301" s="138">
        <f t="shared" si="23"/>
        <v>593.39118311225366</v>
      </c>
    </row>
    <row r="302" spans="2:8">
      <c r="B302" s="127" t="str">
        <f>$B$41</f>
        <v>Library Science</v>
      </c>
      <c r="C302" s="136">
        <f t="shared" si="23"/>
        <v>0</v>
      </c>
      <c r="D302" s="136">
        <f t="shared" si="23"/>
        <v>0</v>
      </c>
      <c r="E302" s="136">
        <f t="shared" si="23"/>
        <v>0</v>
      </c>
      <c r="F302" s="136">
        <f t="shared" si="23"/>
        <v>0</v>
      </c>
      <c r="G302" s="137">
        <f t="shared" si="23"/>
        <v>0</v>
      </c>
      <c r="H302" s="138">
        <f t="shared" si="23"/>
        <v>0</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0</v>
      </c>
      <c r="D304" s="136">
        <f t="shared" si="23"/>
        <v>0</v>
      </c>
      <c r="E304" s="136">
        <f t="shared" si="23"/>
        <v>0</v>
      </c>
      <c r="F304" s="136">
        <f t="shared" si="23"/>
        <v>0</v>
      </c>
      <c r="G304" s="137">
        <f t="shared" si="23"/>
        <v>0</v>
      </c>
      <c r="H304" s="138">
        <f t="shared" si="23"/>
        <v>0</v>
      </c>
    </row>
    <row r="305" spans="2:9">
      <c r="B305" s="127" t="str">
        <f>$B$44</f>
        <v>Physical Training</v>
      </c>
      <c r="C305" s="136">
        <f t="shared" si="23"/>
        <v>0</v>
      </c>
      <c r="D305" s="136">
        <f t="shared" si="23"/>
        <v>0</v>
      </c>
      <c r="E305" s="136">
        <f t="shared" si="23"/>
        <v>0</v>
      </c>
      <c r="F305" s="136">
        <f t="shared" si="23"/>
        <v>0</v>
      </c>
      <c r="G305" s="137">
        <f t="shared" si="23"/>
        <v>0</v>
      </c>
      <c r="H305" s="138">
        <f t="shared" si="23"/>
        <v>0</v>
      </c>
    </row>
    <row r="306" spans="2:9">
      <c r="B306" s="127" t="str">
        <f>$B$45</f>
        <v>Health Services</v>
      </c>
      <c r="C306" s="136">
        <f t="shared" si="23"/>
        <v>318.62242641469209</v>
      </c>
      <c r="D306" s="136">
        <f t="shared" si="23"/>
        <v>529.31413097699874</v>
      </c>
      <c r="E306" s="136">
        <f t="shared" si="23"/>
        <v>1136.8008114178372</v>
      </c>
      <c r="F306" s="136">
        <f t="shared" si="23"/>
        <v>1858.6693716167106</v>
      </c>
      <c r="G306" s="137">
        <f t="shared" si="23"/>
        <v>1416.0479046479695</v>
      </c>
      <c r="H306" s="138">
        <f t="shared" si="23"/>
        <v>783.30409930771611</v>
      </c>
    </row>
    <row r="307" spans="2:9">
      <c r="B307" s="127" t="str">
        <f>$B$46</f>
        <v>Pharmacy</v>
      </c>
      <c r="C307" s="136">
        <f t="shared" si="23"/>
        <v>0</v>
      </c>
      <c r="D307" s="136">
        <f t="shared" si="23"/>
        <v>0</v>
      </c>
      <c r="E307" s="136">
        <f t="shared" si="23"/>
        <v>0</v>
      </c>
      <c r="F307" s="136">
        <f t="shared" si="23"/>
        <v>0</v>
      </c>
      <c r="G307" s="137">
        <f t="shared" si="23"/>
        <v>1116.3132680044787</v>
      </c>
      <c r="H307" s="138">
        <f t="shared" si="23"/>
        <v>1116.4889582962996</v>
      </c>
    </row>
    <row r="308" spans="2:9">
      <c r="B308" s="127" t="str">
        <f>$B$47</f>
        <v>Business Administration</v>
      </c>
      <c r="C308" s="136">
        <f t="shared" si="23"/>
        <v>356.67451963109676</v>
      </c>
      <c r="D308" s="136">
        <f t="shared" si="23"/>
        <v>662.65580141227724</v>
      </c>
      <c r="E308" s="136">
        <f t="shared" si="23"/>
        <v>939.81853006339986</v>
      </c>
      <c r="F308" s="136">
        <f t="shared" si="23"/>
        <v>9377.0708762840295</v>
      </c>
      <c r="G308" s="137">
        <f t="shared" si="23"/>
        <v>0</v>
      </c>
      <c r="H308" s="138">
        <f t="shared" si="23"/>
        <v>662.72614827770587</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496.00323484218717</v>
      </c>
      <c r="D310" s="136">
        <f t="shared" si="24"/>
        <v>329.34124006881461</v>
      </c>
      <c r="E310" s="136">
        <f t="shared" si="24"/>
        <v>0</v>
      </c>
      <c r="F310" s="136">
        <f t="shared" si="24"/>
        <v>0</v>
      </c>
      <c r="G310" s="137">
        <f t="shared" si="24"/>
        <v>0</v>
      </c>
      <c r="H310" s="138">
        <f t="shared" si="24"/>
        <v>330.74767040445482</v>
      </c>
    </row>
    <row r="311" spans="2:9">
      <c r="B311" s="127" t="str">
        <f>$B$50</f>
        <v>Technology</v>
      </c>
      <c r="C311" s="136">
        <f t="shared" si="24"/>
        <v>241.40755809179279</v>
      </c>
      <c r="D311" s="136">
        <f t="shared" si="24"/>
        <v>352.82395226051551</v>
      </c>
      <c r="E311" s="136">
        <f t="shared" si="24"/>
        <v>1136.0859484434468</v>
      </c>
      <c r="F311" s="136">
        <f t="shared" si="24"/>
        <v>0</v>
      </c>
      <c r="G311" s="137">
        <f t="shared" si="24"/>
        <v>0</v>
      </c>
      <c r="H311" s="138">
        <f t="shared" si="24"/>
        <v>559.09259378456125</v>
      </c>
    </row>
    <row r="312" spans="2:9">
      <c r="B312" s="127" t="str">
        <f>$B$51</f>
        <v>Nursing</v>
      </c>
      <c r="C312" s="136">
        <f t="shared" si="24"/>
        <v>193.7068939543324</v>
      </c>
      <c r="D312" s="136">
        <f t="shared" si="24"/>
        <v>517.22737375525071</v>
      </c>
      <c r="E312" s="136">
        <f t="shared" si="24"/>
        <v>735.98549323589896</v>
      </c>
      <c r="F312" s="136">
        <f t="shared" si="24"/>
        <v>1732.6122149388807</v>
      </c>
      <c r="G312" s="137">
        <f t="shared" si="24"/>
        <v>0</v>
      </c>
      <c r="H312" s="138">
        <f t="shared" si="24"/>
        <v>520.81066072256669</v>
      </c>
    </row>
    <row r="313" spans="2:9">
      <c r="B313" s="130" t="str">
        <f>$B$52</f>
        <v>Totals</v>
      </c>
      <c r="C313" s="135">
        <f t="shared" si="24"/>
        <v>322.00730201065414</v>
      </c>
      <c r="D313" s="135">
        <f t="shared" si="24"/>
        <v>657.61252752008079</v>
      </c>
      <c r="E313" s="135">
        <f t="shared" si="24"/>
        <v>1424.4109976557929</v>
      </c>
      <c r="F313" s="135">
        <f t="shared" si="24"/>
        <v>4038.9285839812119</v>
      </c>
      <c r="G313" s="135">
        <f t="shared" si="24"/>
        <v>1198.2711386571716</v>
      </c>
      <c r="H313" s="135">
        <f t="shared" si="24"/>
        <v>630.54923274717612</v>
      </c>
      <c r="I313" s="349"/>
    </row>
    <row r="315" spans="2:9">
      <c r="B315" s="120" t="s">
        <v>37</v>
      </c>
      <c r="C315" s="121"/>
      <c r="D315" s="121"/>
      <c r="E315" s="121"/>
      <c r="F315" s="121"/>
      <c r="G315" s="121"/>
      <c r="H315" s="122"/>
    </row>
    <row r="316" spans="2:9" ht="55.5" customHeight="1" thickBot="1">
      <c r="B316" s="464" t="s">
        <v>232</v>
      </c>
      <c r="C316" s="464"/>
      <c r="D316" s="464"/>
      <c r="E316" s="464"/>
      <c r="F316" s="464"/>
      <c r="G316" s="464"/>
      <c r="H316" s="464"/>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1.7851269462526147</v>
      </c>
      <c r="E318" s="128">
        <f t="shared" si="25"/>
        <v>5.4373530681495446</v>
      </c>
      <c r="F318" s="128">
        <f t="shared" si="25"/>
        <v>11.019919786448279</v>
      </c>
      <c r="G318" s="128">
        <f t="shared" si="25"/>
        <v>0</v>
      </c>
      <c r="H318" s="128">
        <f t="shared" si="25"/>
        <v>1.469813971109758</v>
      </c>
    </row>
    <row r="319" spans="2:9">
      <c r="B319" s="127" t="str">
        <f>$B$33</f>
        <v>Science</v>
      </c>
      <c r="C319" s="128">
        <f t="shared" ref="C319:H334" si="26">IF($C$293=0,"",C294/$C$293)</f>
        <v>1.6251599638860963</v>
      </c>
      <c r="D319" s="128">
        <f t="shared" si="26"/>
        <v>3.6487207306334266</v>
      </c>
      <c r="E319" s="128">
        <f t="shared" si="26"/>
        <v>21.65745427132013</v>
      </c>
      <c r="F319" s="128">
        <f t="shared" si="26"/>
        <v>20.579101711231075</v>
      </c>
      <c r="G319" s="128">
        <f t="shared" si="26"/>
        <v>0</v>
      </c>
      <c r="H319" s="128">
        <f t="shared" si="26"/>
        <v>3.0704891355858006</v>
      </c>
    </row>
    <row r="320" spans="2:9">
      <c r="B320" s="127" t="str">
        <f>$B$34</f>
        <v>Fine Arts</v>
      </c>
      <c r="C320" s="128">
        <f t="shared" si="26"/>
        <v>1.1732152963874887</v>
      </c>
      <c r="D320" s="128">
        <f t="shared" si="26"/>
        <v>2.34229322347199</v>
      </c>
      <c r="E320" s="128">
        <f t="shared" si="26"/>
        <v>5.9963529412388432</v>
      </c>
      <c r="F320" s="128">
        <f t="shared" si="26"/>
        <v>0</v>
      </c>
      <c r="G320" s="128">
        <f t="shared" si="26"/>
        <v>0</v>
      </c>
      <c r="H320" s="128">
        <f t="shared" si="26"/>
        <v>1.5577303212401763</v>
      </c>
    </row>
    <row r="321" spans="2:8">
      <c r="B321" s="127" t="str">
        <f>$B$35</f>
        <v>Teacher Education</v>
      </c>
      <c r="C321" s="128">
        <f t="shared" si="26"/>
        <v>1.7794181288151276</v>
      </c>
      <c r="D321" s="128">
        <f t="shared" si="26"/>
        <v>2.0052056346447618</v>
      </c>
      <c r="E321" s="128">
        <f t="shared" si="26"/>
        <v>3.4130010228017302</v>
      </c>
      <c r="F321" s="128">
        <f t="shared" si="26"/>
        <v>7.9407612925443161</v>
      </c>
      <c r="G321" s="128">
        <f t="shared" si="26"/>
        <v>0</v>
      </c>
      <c r="H321" s="128">
        <f t="shared" si="26"/>
        <v>3.1587886314519422</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2.5169343060111968</v>
      </c>
      <c r="D323" s="128">
        <f t="shared" si="26"/>
        <v>4.7933032580179269</v>
      </c>
      <c r="E323" s="128">
        <f t="shared" si="26"/>
        <v>9.8952435824396208</v>
      </c>
      <c r="F323" s="128">
        <f t="shared" si="26"/>
        <v>25.1962465501779</v>
      </c>
      <c r="G323" s="128">
        <f t="shared" si="26"/>
        <v>0</v>
      </c>
      <c r="H323" s="128">
        <f t="shared" si="26"/>
        <v>5.7640380586185511</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1.4514343810974375</v>
      </c>
      <c r="D326" s="128">
        <f t="shared" si="26"/>
        <v>2.0843691638173993</v>
      </c>
      <c r="E326" s="128">
        <f t="shared" si="26"/>
        <v>2.7856067074718434</v>
      </c>
      <c r="F326" s="128">
        <f t="shared" si="26"/>
        <v>0</v>
      </c>
      <c r="G326" s="128">
        <f t="shared" si="26"/>
        <v>0</v>
      </c>
      <c r="H326" s="128">
        <f t="shared" si="26"/>
        <v>2.3562332550650043</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1.2651835387749237</v>
      </c>
      <c r="D331" s="128">
        <f t="shared" si="26"/>
        <v>2.1017965774997092</v>
      </c>
      <c r="E331" s="128">
        <f t="shared" si="26"/>
        <v>4.5140001275362325</v>
      </c>
      <c r="F331" s="128">
        <f t="shared" si="26"/>
        <v>7.380390387003092</v>
      </c>
      <c r="G331" s="128">
        <f t="shared" si="26"/>
        <v>5.6228323889090897</v>
      </c>
      <c r="H331" s="128">
        <f t="shared" si="26"/>
        <v>3.1103380369378266</v>
      </c>
    </row>
    <row r="332" spans="2:8">
      <c r="B332" s="127" t="str">
        <f>$B$46</f>
        <v>Pharmacy</v>
      </c>
      <c r="C332" s="128">
        <f t="shared" si="26"/>
        <v>0</v>
      </c>
      <c r="D332" s="128">
        <f t="shared" si="26"/>
        <v>0</v>
      </c>
      <c r="E332" s="128">
        <f t="shared" si="26"/>
        <v>0</v>
      </c>
      <c r="F332" s="128">
        <f t="shared" si="26"/>
        <v>0</v>
      </c>
      <c r="G332" s="128">
        <f t="shared" si="26"/>
        <v>4.4326483439590714</v>
      </c>
      <c r="H332" s="128">
        <f t="shared" si="26"/>
        <v>4.4333459736508534</v>
      </c>
    </row>
    <row r="333" spans="2:8">
      <c r="B333" s="127" t="str">
        <f>$B$47</f>
        <v>Business Administration</v>
      </c>
      <c r="C333" s="128">
        <f t="shared" si="26"/>
        <v>1.4162805048455587</v>
      </c>
      <c r="D333" s="128">
        <f t="shared" si="26"/>
        <v>2.6312686814121227</v>
      </c>
      <c r="E333" s="128">
        <f t="shared" si="26"/>
        <v>3.7318243635628496</v>
      </c>
      <c r="F333" s="128">
        <f t="shared" si="26"/>
        <v>37.234402637934501</v>
      </c>
      <c r="G333" s="128">
        <f t="shared" si="26"/>
        <v>0</v>
      </c>
      <c r="H333" s="128">
        <f t="shared" si="26"/>
        <v>2.6315480142172434</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1.9695259212065037</v>
      </c>
      <c r="D335" s="128">
        <f t="shared" si="27"/>
        <v>1.307745723562072</v>
      </c>
      <c r="E335" s="128">
        <f t="shared" si="27"/>
        <v>0</v>
      </c>
      <c r="F335" s="128">
        <f t="shared" si="27"/>
        <v>0</v>
      </c>
      <c r="G335" s="128">
        <f t="shared" si="27"/>
        <v>0</v>
      </c>
      <c r="H335" s="128">
        <f t="shared" si="27"/>
        <v>1.3133303665801683</v>
      </c>
    </row>
    <row r="336" spans="2:8">
      <c r="B336" s="127" t="str">
        <f>$B$50</f>
        <v>Technology</v>
      </c>
      <c r="C336" s="128">
        <f t="shared" si="27"/>
        <v>0.95857931932284046</v>
      </c>
      <c r="D336" s="128">
        <f t="shared" si="27"/>
        <v>1.4009907008382831</v>
      </c>
      <c r="E336" s="128">
        <f t="shared" si="27"/>
        <v>4.5111615550042998</v>
      </c>
      <c r="F336" s="128">
        <f t="shared" si="27"/>
        <v>0</v>
      </c>
      <c r="G336" s="128">
        <f t="shared" si="27"/>
        <v>0</v>
      </c>
      <c r="H336" s="128">
        <f t="shared" si="27"/>
        <v>2.2200406740565359</v>
      </c>
    </row>
    <row r="337" spans="2:9">
      <c r="B337" s="127" t="str">
        <f>$B$51</f>
        <v>Nursing</v>
      </c>
      <c r="C337" s="128">
        <f t="shared" si="27"/>
        <v>0.76916988027475652</v>
      </c>
      <c r="D337" s="128">
        <f t="shared" si="27"/>
        <v>2.0538025726639608</v>
      </c>
      <c r="E337" s="128">
        <f t="shared" si="27"/>
        <v>2.922445671188528</v>
      </c>
      <c r="F337" s="128">
        <f t="shared" si="27"/>
        <v>6.8798435756308471</v>
      </c>
      <c r="G337" s="128">
        <f t="shared" si="27"/>
        <v>0</v>
      </c>
      <c r="H337" s="128">
        <f t="shared" si="27"/>
        <v>2.0680310616525373</v>
      </c>
    </row>
    <row r="338" spans="2:9">
      <c r="B338" s="130" t="str">
        <f>$B$52</f>
        <v>Totals</v>
      </c>
      <c r="C338" s="128">
        <f t="shared" si="27"/>
        <v>1.2786241773796854</v>
      </c>
      <c r="D338" s="128">
        <f t="shared" si="27"/>
        <v>2.6112428873029669</v>
      </c>
      <c r="E338" s="128">
        <f t="shared" si="27"/>
        <v>5.6560404958392994</v>
      </c>
      <c r="F338" s="128">
        <f t="shared" si="27"/>
        <v>16.037747299337347</v>
      </c>
      <c r="G338" s="128">
        <f t="shared" si="27"/>
        <v>4.7580860414545869</v>
      </c>
      <c r="H338" s="128">
        <f t="shared" si="27"/>
        <v>2.503780159594251</v>
      </c>
      <c r="I338" s="349"/>
    </row>
    <row r="340" spans="2:9">
      <c r="B340" s="120" t="s">
        <v>233</v>
      </c>
      <c r="C340" s="121"/>
      <c r="D340" s="121"/>
      <c r="E340" s="121"/>
      <c r="F340" s="121"/>
      <c r="G340" s="121"/>
      <c r="H340" s="122"/>
    </row>
    <row r="341" spans="2:9" ht="55.5" customHeight="1" thickBot="1">
      <c r="B341" s="464" t="s">
        <v>234</v>
      </c>
      <c r="C341" s="464"/>
      <c r="D341" s="464"/>
      <c r="E341" s="464"/>
      <c r="F341" s="464"/>
      <c r="G341" s="464"/>
      <c r="H341" s="464"/>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7555.1668983113859</v>
      </c>
      <c r="D343" s="135">
        <f t="shared" si="28"/>
        <v>13486.932013611444</v>
      </c>
      <c r="E343" s="135">
        <f>E293*24</f>
        <v>32864.087931932234</v>
      </c>
      <c r="F343" s="135">
        <f>F293*18</f>
        <v>49954.399915572423</v>
      </c>
      <c r="G343" s="135">
        <f>G293*24</f>
        <v>0</v>
      </c>
      <c r="H343" s="135">
        <f>IF((C32/30+D32/30+E32/24+F32/18+G32/24)=0,0,H268/(C32/30+D32/30+E32/24+F32/18+G32/24))</f>
        <v>10938.109821164397</v>
      </c>
    </row>
    <row r="344" spans="2:9">
      <c r="B344" s="127" t="str">
        <f>$B$33</f>
        <v>Science</v>
      </c>
      <c r="C344" s="138">
        <f t="shared" si="28"/>
        <v>12278.354763613163</v>
      </c>
      <c r="D344" s="138">
        <f t="shared" si="28"/>
        <v>27566.6940852642</v>
      </c>
      <c r="E344" s="138">
        <f>E294*24</f>
        <v>130900.54528989631</v>
      </c>
      <c r="F344" s="138">
        <f>F294*18</f>
        <v>93287.12882740573</v>
      </c>
      <c r="G344" s="138">
        <f>G294*24</f>
        <v>0</v>
      </c>
      <c r="H344" s="138">
        <f t="shared" ref="H344:H363" si="29">IF((C33/30+D33/30+E33/24+F33/18+G33/24)=0,0,H269/(C33/30+D33/30+E33/24+F33/18+G33/24))</f>
        <v>22633.356301801115</v>
      </c>
    </row>
    <row r="345" spans="2:9">
      <c r="B345" s="127" t="str">
        <f>$B$34</f>
        <v>Fine Arts</v>
      </c>
      <c r="C345" s="138">
        <f t="shared" si="28"/>
        <v>8863.8373718593357</v>
      </c>
      <c r="D345" s="138">
        <f t="shared" si="28"/>
        <v>17696.416228114653</v>
      </c>
      <c r="E345" s="138">
        <f t="shared" ref="E345:E363" si="30">E295*24</f>
        <v>36242.757801791857</v>
      </c>
      <c r="F345" s="138">
        <f t="shared" ref="F345:F363" si="31">F295*18</f>
        <v>0</v>
      </c>
      <c r="G345" s="138">
        <f t="shared" ref="G345:G363" si="32">G295*24</f>
        <v>0</v>
      </c>
      <c r="H345" s="138">
        <f t="shared" si="29"/>
        <v>11727.52955217674</v>
      </c>
    </row>
    <row r="346" spans="2:9">
      <c r="B346" s="127" t="str">
        <f>$B$35</f>
        <v>Teacher Education</v>
      </c>
      <c r="C346" s="138">
        <f t="shared" si="28"/>
        <v>13443.800945079238</v>
      </c>
      <c r="D346" s="138">
        <f t="shared" si="28"/>
        <v>15149.66323517558</v>
      </c>
      <c r="E346" s="138">
        <f t="shared" si="30"/>
        <v>20628.633881099628</v>
      </c>
      <c r="F346" s="138">
        <f t="shared" si="31"/>
        <v>35996.266118893887</v>
      </c>
      <c r="G346" s="138">
        <f t="shared" si="32"/>
        <v>0</v>
      </c>
      <c r="H346" s="138">
        <f t="shared" si="29"/>
        <v>20431.736894002453</v>
      </c>
    </row>
    <row r="347" spans="2:9">
      <c r="B347" s="127" t="str">
        <f>$B$36</f>
        <v>Agriculture</v>
      </c>
      <c r="C347" s="138">
        <f t="shared" si="28"/>
        <v>0</v>
      </c>
      <c r="D347" s="138">
        <f t="shared" si="28"/>
        <v>0</v>
      </c>
      <c r="E347" s="138">
        <f t="shared" si="30"/>
        <v>0</v>
      </c>
      <c r="F347" s="138">
        <f t="shared" si="31"/>
        <v>0</v>
      </c>
      <c r="G347" s="138">
        <f t="shared" si="32"/>
        <v>0</v>
      </c>
      <c r="H347" s="138">
        <f t="shared" si="29"/>
        <v>0</v>
      </c>
    </row>
    <row r="348" spans="2:9">
      <c r="B348" s="127" t="str">
        <f>$B$37</f>
        <v>Engineering</v>
      </c>
      <c r="C348" s="138">
        <f t="shared" si="28"/>
        <v>19015.858754000135</v>
      </c>
      <c r="D348" s="138">
        <f t="shared" si="28"/>
        <v>36214.206108545164</v>
      </c>
      <c r="E348" s="138">
        <f t="shared" si="30"/>
        <v>59808.173411820797</v>
      </c>
      <c r="F348" s="138">
        <f t="shared" si="31"/>
        <v>114217.10873855792</v>
      </c>
      <c r="G348" s="138">
        <f t="shared" si="32"/>
        <v>0</v>
      </c>
      <c r="H348" s="138">
        <f t="shared" si="29"/>
        <v>40727.173431483621</v>
      </c>
    </row>
    <row r="349" spans="2:9">
      <c r="B349" s="127" t="str">
        <f>$B$38</f>
        <v>Home Economics</v>
      </c>
      <c r="C349" s="138">
        <f t="shared" si="28"/>
        <v>0</v>
      </c>
      <c r="D349" s="138">
        <f t="shared" si="28"/>
        <v>0</v>
      </c>
      <c r="E349" s="138">
        <f t="shared" si="30"/>
        <v>0</v>
      </c>
      <c r="F349" s="138">
        <f t="shared" si="31"/>
        <v>0</v>
      </c>
      <c r="G349" s="138">
        <f t="shared" si="32"/>
        <v>0</v>
      </c>
      <c r="H349" s="138">
        <f t="shared" si="29"/>
        <v>0</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10965.828991138433</v>
      </c>
      <c r="D351" s="138">
        <f t="shared" si="28"/>
        <v>15747.756910334196</v>
      </c>
      <c r="E351" s="138">
        <f t="shared" si="30"/>
        <v>16836.578870404352</v>
      </c>
      <c r="F351" s="138">
        <f t="shared" si="31"/>
        <v>0</v>
      </c>
      <c r="G351" s="138">
        <f t="shared" si="32"/>
        <v>0</v>
      </c>
      <c r="H351" s="138">
        <f t="shared" si="29"/>
        <v>15938.947674494213</v>
      </c>
    </row>
    <row r="352" spans="2:9">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9558.6727924407624</v>
      </c>
      <c r="D356" s="138">
        <f t="shared" si="28"/>
        <v>15879.423929309962</v>
      </c>
      <c r="E356" s="138">
        <f t="shared" si="30"/>
        <v>27283.21947402809</v>
      </c>
      <c r="F356" s="138">
        <f t="shared" si="31"/>
        <v>33456.048689100789</v>
      </c>
      <c r="G356" s="138">
        <f t="shared" si="32"/>
        <v>33985.149711551268</v>
      </c>
      <c r="H356" s="138">
        <f t="shared" si="29"/>
        <v>21138.59064581585</v>
      </c>
    </row>
    <row r="357" spans="2:9">
      <c r="B357" s="127" t="str">
        <f>$B$46</f>
        <v>Pharmacy</v>
      </c>
      <c r="C357" s="138">
        <f t="shared" si="28"/>
        <v>0</v>
      </c>
      <c r="D357" s="138">
        <f t="shared" si="28"/>
        <v>0</v>
      </c>
      <c r="E357" s="138">
        <f t="shared" si="30"/>
        <v>0</v>
      </c>
      <c r="F357" s="138">
        <f t="shared" si="31"/>
        <v>0</v>
      </c>
      <c r="G357" s="138">
        <f t="shared" si="32"/>
        <v>26791.518432107488</v>
      </c>
      <c r="H357" s="138">
        <f t="shared" si="29"/>
        <v>26795.734999111191</v>
      </c>
    </row>
    <row r="358" spans="2:9">
      <c r="B358" s="127" t="str">
        <f>$B$47</f>
        <v>Business Administration</v>
      </c>
      <c r="C358" s="138">
        <f t="shared" si="28"/>
        <v>10700.235588932903</v>
      </c>
      <c r="D358" s="138">
        <f t="shared" si="28"/>
        <v>19879.674042368319</v>
      </c>
      <c r="E358" s="138">
        <f t="shared" si="30"/>
        <v>22555.644721521596</v>
      </c>
      <c r="F358" s="138">
        <f t="shared" si="31"/>
        <v>168787.27577311255</v>
      </c>
      <c r="G358" s="138">
        <f t="shared" si="32"/>
        <v>0</v>
      </c>
      <c r="H358" s="138">
        <f t="shared" si="29"/>
        <v>19288.48259856052</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14880.097045265615</v>
      </c>
      <c r="D360" s="138">
        <f t="shared" si="33"/>
        <v>9880.237202064438</v>
      </c>
      <c r="E360" s="138">
        <f t="shared" si="30"/>
        <v>0</v>
      </c>
      <c r="F360" s="138">
        <f t="shared" si="31"/>
        <v>0</v>
      </c>
      <c r="G360" s="138">
        <f t="shared" si="32"/>
        <v>0</v>
      </c>
      <c r="H360" s="138">
        <f t="shared" si="29"/>
        <v>9922.4301121336466</v>
      </c>
    </row>
    <row r="361" spans="2:9">
      <c r="B361" s="127" t="str">
        <f>$B$50</f>
        <v>Technology</v>
      </c>
      <c r="C361" s="138">
        <f t="shared" si="33"/>
        <v>7242.2267427537836</v>
      </c>
      <c r="D361" s="138">
        <f t="shared" si="33"/>
        <v>10584.718567815466</v>
      </c>
      <c r="E361" s="138">
        <f t="shared" si="30"/>
        <v>27266.062762642723</v>
      </c>
      <c r="F361" s="138">
        <f t="shared" si="31"/>
        <v>0</v>
      </c>
      <c r="G361" s="138">
        <f t="shared" si="32"/>
        <v>0</v>
      </c>
      <c r="H361" s="138">
        <f t="shared" si="29"/>
        <v>15734.379187095416</v>
      </c>
    </row>
    <row r="362" spans="2:9">
      <c r="B362" s="127" t="str">
        <f>$B$51</f>
        <v>Nursing</v>
      </c>
      <c r="C362" s="138">
        <f t="shared" si="33"/>
        <v>5811.2068186299721</v>
      </c>
      <c r="D362" s="138">
        <f t="shared" si="33"/>
        <v>15516.821212657522</v>
      </c>
      <c r="E362" s="138">
        <f t="shared" si="30"/>
        <v>17663.651837661575</v>
      </c>
      <c r="F362" s="138">
        <f t="shared" si="31"/>
        <v>31187.019868899853</v>
      </c>
      <c r="G362" s="138">
        <f t="shared" si="32"/>
        <v>0</v>
      </c>
      <c r="H362" s="138">
        <f t="shared" si="29"/>
        <v>14674.603402908222</v>
      </c>
    </row>
    <row r="363" spans="2:9">
      <c r="B363" s="130" t="str">
        <f>$B$52</f>
        <v>Totals</v>
      </c>
      <c r="C363" s="135">
        <f t="shared" si="33"/>
        <v>9660.219060319625</v>
      </c>
      <c r="D363" s="135">
        <f t="shared" si="33"/>
        <v>19728.375825602423</v>
      </c>
      <c r="E363" s="135">
        <f t="shared" si="30"/>
        <v>34185.86394373903</v>
      </c>
      <c r="F363" s="135">
        <f t="shared" si="31"/>
        <v>72700.714511661819</v>
      </c>
      <c r="G363" s="135">
        <f t="shared" si="32"/>
        <v>28758.507327772117</v>
      </c>
      <c r="H363" s="135">
        <f t="shared" si="29"/>
        <v>18194.201972287952</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09" priority="6" stopIfTrue="1">
      <formula>C32=0</formula>
    </cfRule>
  </conditionalFormatting>
  <conditionalFormatting sqref="C91:G110">
    <cfRule type="expression" dxfId="208" priority="5" stopIfTrue="1">
      <formula>C32=0</formula>
    </cfRule>
  </conditionalFormatting>
  <conditionalFormatting sqref="C143:H162">
    <cfRule type="expression" dxfId="207" priority="3" stopIfTrue="1">
      <formula>C32=0</formula>
    </cfRule>
  </conditionalFormatting>
  <conditionalFormatting sqref="H143:H162">
    <cfRule type="expression" dxfId="206" priority="1" stopIfTrue="1">
      <formula>OR(AND(#REF!&gt;0,H143&gt;0,H61=0),AND(#REF!&gt;0,H143&gt;0,H32=0))</formula>
    </cfRule>
    <cfRule type="expression" dxfId="20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363"/>
  <sheetViews>
    <sheetView showGridLines="0" showZeros="0" topLeftCell="A3"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786</v>
      </c>
      <c r="C3" s="119"/>
      <c r="D3" s="119"/>
      <c r="E3" s="119"/>
      <c r="F3" s="119"/>
      <c r="G3" s="119"/>
      <c r="H3" s="119"/>
    </row>
    <row r="4" spans="2:8">
      <c r="B4" s="292" t="s">
        <v>133</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Data!$G6</f>
        <v>170566133</v>
      </c>
    </row>
    <row r="14" spans="2:8">
      <c r="B14" s="467" t="s">
        <v>13</v>
      </c>
      <c r="C14" s="467"/>
      <c r="D14" s="467"/>
      <c r="E14" s="467"/>
      <c r="F14" s="354"/>
      <c r="G14" s="301"/>
      <c r="H14" s="355">
        <f>Data!$H6</f>
        <v>78043063</v>
      </c>
    </row>
    <row r="15" spans="2:8">
      <c r="B15" s="467" t="s">
        <v>14</v>
      </c>
      <c r="C15" s="467"/>
      <c r="D15" s="467"/>
      <c r="E15" s="467"/>
      <c r="F15" s="354"/>
      <c r="G15" s="301"/>
      <c r="H15" s="355">
        <f>Data!$I6</f>
        <v>61796268</v>
      </c>
    </row>
    <row r="16" spans="2:8">
      <c r="B16" s="467" t="s">
        <v>18</v>
      </c>
      <c r="C16" s="467"/>
      <c r="D16" s="467"/>
      <c r="E16" s="467"/>
      <c r="F16" s="354"/>
      <c r="G16" s="301"/>
      <c r="H16" s="355">
        <f>Data!$J6</f>
        <v>31327968</v>
      </c>
    </row>
    <row r="17" spans="2:15">
      <c r="B17" s="467" t="s">
        <v>15</v>
      </c>
      <c r="C17" s="467"/>
      <c r="D17" s="467"/>
      <c r="E17" s="467"/>
      <c r="F17" s="354"/>
      <c r="G17" s="301"/>
      <c r="H17" s="355">
        <f>Data!$K6</f>
        <v>41089936</v>
      </c>
    </row>
    <row r="18" spans="2:15">
      <c r="B18" s="467" t="s">
        <v>1</v>
      </c>
      <c r="C18" s="467"/>
      <c r="D18" s="467"/>
      <c r="E18" s="467"/>
      <c r="F18" s="356"/>
      <c r="G18" s="301"/>
      <c r="H18" s="357">
        <f>SUM(H13:H17)</f>
        <v>382823368</v>
      </c>
    </row>
    <row r="19" spans="2:15" ht="13.5" customHeight="1">
      <c r="B19" s="306"/>
      <c r="D19" s="306"/>
      <c r="E19" s="306"/>
      <c r="F19" s="306"/>
      <c r="G19" s="306"/>
      <c r="H19" s="296"/>
    </row>
    <row r="20" spans="2:15" ht="13.5" customHeight="1">
      <c r="B20" s="306"/>
      <c r="D20" s="472" t="s">
        <v>22</v>
      </c>
      <c r="E20" s="472"/>
      <c r="F20" s="472"/>
      <c r="G20" s="307" t="s">
        <v>23</v>
      </c>
      <c r="H20" s="307" t="s">
        <v>24</v>
      </c>
    </row>
    <row r="21" spans="2:15" ht="17.25" customHeight="1">
      <c r="B21" s="470" t="s">
        <v>21</v>
      </c>
      <c r="C21" s="471"/>
      <c r="D21" s="466" t="str">
        <f>Data!L6</f>
        <v>Lilia St. Clair</v>
      </c>
      <c r="E21" s="466"/>
      <c r="F21" s="466"/>
      <c r="G21" s="308" t="str">
        <f>Data!M6</f>
        <v>956-665-7906</v>
      </c>
      <c r="H21" s="309" t="str">
        <f>Data!N6</f>
        <v>lilia.stclair@utrgv.edu</v>
      </c>
    </row>
    <row r="22" spans="2:15" ht="13.5" customHeight="1">
      <c r="B22" s="306"/>
      <c r="C22" s="306"/>
      <c r="D22" s="306"/>
      <c r="E22" s="306"/>
      <c r="F22" s="306"/>
      <c r="G22" s="306"/>
      <c r="H22" s="296"/>
    </row>
    <row r="23" spans="2:15" ht="15.75" customHeight="1" thickBot="1">
      <c r="B23" s="117" t="s">
        <v>918</v>
      </c>
      <c r="C23" s="306"/>
      <c r="D23" s="306"/>
      <c r="E23" s="306"/>
      <c r="F23" s="306"/>
      <c r="G23" s="306"/>
      <c r="H23" s="296"/>
    </row>
    <row r="24" spans="2:15" s="313" customFormat="1">
      <c r="B24" s="310"/>
      <c r="C24" s="123" t="s">
        <v>25</v>
      </c>
      <c r="D24" s="311" t="s">
        <v>26</v>
      </c>
      <c r="E24" s="311" t="s">
        <v>27</v>
      </c>
      <c r="F24" s="311" t="s">
        <v>28</v>
      </c>
      <c r="G24" s="311" t="s">
        <v>29</v>
      </c>
      <c r="H24" s="312" t="s">
        <v>30</v>
      </c>
    </row>
    <row r="25" spans="2:15" s="313" customFormat="1" ht="14.4" thickBot="1">
      <c r="B25" s="314" t="s">
        <v>677</v>
      </c>
      <c r="C25" s="315">
        <f>Data!O6</f>
        <v>12131</v>
      </c>
      <c r="D25" s="316">
        <f>Data!P6</f>
        <v>15490</v>
      </c>
      <c r="E25" s="316">
        <f>Data!Q6</f>
        <v>3418</v>
      </c>
      <c r="F25" s="316">
        <f>Data!R6</f>
        <v>538</v>
      </c>
      <c r="G25" s="316">
        <f>Data!S6</f>
        <v>0</v>
      </c>
      <c r="H25" s="317">
        <f>SUM(C25:G25)</f>
        <v>31577</v>
      </c>
    </row>
    <row r="26" spans="2:15">
      <c r="C26" s="318"/>
      <c r="D26" s="318"/>
      <c r="E26" s="318"/>
      <c r="F26" s="318"/>
      <c r="G26" s="318"/>
      <c r="H26" s="318"/>
      <c r="I26" s="318"/>
    </row>
    <row r="27" spans="2:15" ht="13.5" customHeight="1">
      <c r="B27" s="306"/>
      <c r="D27" s="472" t="s">
        <v>22</v>
      </c>
      <c r="E27" s="472"/>
      <c r="F27" s="472"/>
      <c r="G27" s="307" t="s">
        <v>23</v>
      </c>
      <c r="H27" s="307" t="s">
        <v>24</v>
      </c>
    </row>
    <row r="28" spans="2:15" ht="17.25" customHeight="1">
      <c r="B28" s="470" t="s">
        <v>909</v>
      </c>
      <c r="C28" s="471"/>
      <c r="D28" s="466" t="str">
        <f>Data!T6</f>
        <v>Paredes, Marcelo</v>
      </c>
      <c r="E28" s="466"/>
      <c r="F28" s="466"/>
      <c r="G28" s="308" t="str">
        <f>Data!U6</f>
        <v>(956) 665-2383</v>
      </c>
      <c r="H28" s="309" t="str">
        <f>Data!V6</f>
        <v>marcelo.paredes@utrgv.edu</v>
      </c>
    </row>
    <row r="29" spans="2:15" ht="13.5" customHeight="1">
      <c r="B29" s="306"/>
      <c r="C29" s="306"/>
      <c r="D29" s="306"/>
      <c r="E29" s="306"/>
      <c r="F29" s="306"/>
      <c r="G29" s="306"/>
      <c r="H29" s="296"/>
    </row>
    <row r="30" spans="2:15" ht="14.4" thickBot="1">
      <c r="B30" s="117" t="s">
        <v>919</v>
      </c>
    </row>
    <row r="31" spans="2:15" ht="14.4" thickBot="1">
      <c r="B31" s="124" t="s">
        <v>31</v>
      </c>
      <c r="C31" s="125" t="s">
        <v>25</v>
      </c>
      <c r="D31" s="125" t="s">
        <v>26</v>
      </c>
      <c r="E31" s="125" t="s">
        <v>27</v>
      </c>
      <c r="F31" s="125" t="s">
        <v>28</v>
      </c>
      <c r="G31" s="125" t="s">
        <v>29</v>
      </c>
      <c r="H31" s="126" t="s">
        <v>30</v>
      </c>
    </row>
    <row r="32" spans="2:15">
      <c r="B32" s="127" t="s">
        <v>42</v>
      </c>
      <c r="C32" s="140">
        <f>Data!W6</f>
        <v>232846</v>
      </c>
      <c r="D32" s="140">
        <f>Data!AQ6</f>
        <v>92711.000000000015</v>
      </c>
      <c r="E32" s="140">
        <f>Data!BK6</f>
        <v>20210</v>
      </c>
      <c r="F32" s="140">
        <f>Data!CE6</f>
        <v>824</v>
      </c>
      <c r="G32" s="140">
        <f>Data!CY6</f>
        <v>0</v>
      </c>
      <c r="H32" s="141">
        <f>SUM(C32:G32)</f>
        <v>346591</v>
      </c>
      <c r="O32" s="144"/>
    </row>
    <row r="33" spans="2:15">
      <c r="B33" s="129" t="s">
        <v>43</v>
      </c>
      <c r="C33" s="140">
        <f>Data!X6</f>
        <v>81314.999999999985</v>
      </c>
      <c r="D33" s="140">
        <f>Data!AR6</f>
        <v>37656.000000000007</v>
      </c>
      <c r="E33" s="140">
        <f>Data!BL6</f>
        <v>9158</v>
      </c>
      <c r="F33" s="140">
        <f>Data!CF6</f>
        <v>1178.3</v>
      </c>
      <c r="G33" s="140">
        <f>Data!CZ6</f>
        <v>0</v>
      </c>
      <c r="H33" s="141">
        <f t="shared" ref="H33:H52" si="0">SUM(C33:G33)</f>
        <v>129307.3</v>
      </c>
      <c r="O33" s="144"/>
    </row>
    <row r="34" spans="2:15">
      <c r="B34" s="129" t="s">
        <v>44</v>
      </c>
      <c r="C34" s="140">
        <f>Data!Y6</f>
        <v>35484</v>
      </c>
      <c r="D34" s="140">
        <f>Data!AS6</f>
        <v>10988</v>
      </c>
      <c r="E34" s="140">
        <f>Data!BM6</f>
        <v>604</v>
      </c>
      <c r="F34" s="140">
        <f>Data!CG6</f>
        <v>0</v>
      </c>
      <c r="G34" s="140">
        <f>Data!DA6</f>
        <v>0</v>
      </c>
      <c r="H34" s="141">
        <f t="shared" si="0"/>
        <v>47076</v>
      </c>
      <c r="O34" s="144"/>
    </row>
    <row r="35" spans="2:15">
      <c r="B35" s="129" t="s">
        <v>45</v>
      </c>
      <c r="C35" s="140">
        <f>Data!Z6</f>
        <v>4617</v>
      </c>
      <c r="D35" s="140">
        <f>Data!AT6</f>
        <v>24591</v>
      </c>
      <c r="E35" s="140">
        <f>Data!BN6</f>
        <v>7623</v>
      </c>
      <c r="F35" s="140">
        <f>Data!CH6</f>
        <v>3580</v>
      </c>
      <c r="G35" s="140">
        <f>Data!DB6</f>
        <v>0</v>
      </c>
      <c r="H35" s="141">
        <f t="shared" si="0"/>
        <v>40411</v>
      </c>
      <c r="O35" s="144"/>
    </row>
    <row r="36" spans="2:15">
      <c r="B36" s="129" t="s">
        <v>46</v>
      </c>
      <c r="C36" s="140">
        <f>Data!AA6</f>
        <v>48</v>
      </c>
      <c r="D36" s="140">
        <f>Data!AU6</f>
        <v>513</v>
      </c>
      <c r="E36" s="140">
        <f>Data!BO6</f>
        <v>132</v>
      </c>
      <c r="F36" s="140">
        <f>Data!CI6</f>
        <v>0</v>
      </c>
      <c r="G36" s="140">
        <f>Data!DC6</f>
        <v>0</v>
      </c>
      <c r="H36" s="141">
        <f t="shared" si="0"/>
        <v>693</v>
      </c>
      <c r="O36" s="144"/>
    </row>
    <row r="37" spans="2:15">
      <c r="B37" s="129" t="s">
        <v>47</v>
      </c>
      <c r="C37" s="140">
        <f>Data!AB6</f>
        <v>19548</v>
      </c>
      <c r="D37" s="140">
        <f>Data!AV6</f>
        <v>29873</v>
      </c>
      <c r="E37" s="140">
        <f>Data!BP6</f>
        <v>4535</v>
      </c>
      <c r="F37" s="140">
        <f>Data!CJ6</f>
        <v>111</v>
      </c>
      <c r="G37" s="140">
        <f>Data!DD6</f>
        <v>0</v>
      </c>
      <c r="H37" s="141">
        <f t="shared" si="0"/>
        <v>54067</v>
      </c>
      <c r="O37" s="144"/>
    </row>
    <row r="38" spans="2:15">
      <c r="B38" s="129" t="s">
        <v>48</v>
      </c>
      <c r="C38" s="140">
        <f>Data!AC6</f>
        <v>75</v>
      </c>
      <c r="D38" s="140">
        <f>Data!AW6</f>
        <v>570</v>
      </c>
      <c r="E38" s="140">
        <f>Data!BQ6</f>
        <v>0</v>
      </c>
      <c r="F38" s="140">
        <f>Data!CK6</f>
        <v>0</v>
      </c>
      <c r="G38" s="140">
        <f>Data!DE6</f>
        <v>0</v>
      </c>
      <c r="H38" s="141">
        <f t="shared" si="0"/>
        <v>645</v>
      </c>
      <c r="O38" s="144"/>
    </row>
    <row r="39" spans="2:15">
      <c r="B39" s="129" t="s">
        <v>49</v>
      </c>
      <c r="C39" s="140">
        <f>Data!AD6</f>
        <v>0</v>
      </c>
      <c r="D39" s="140">
        <f>Data!AX6</f>
        <v>0</v>
      </c>
      <c r="E39" s="140">
        <f>Data!BR6</f>
        <v>0</v>
      </c>
      <c r="F39" s="140">
        <f>Data!CL6</f>
        <v>0</v>
      </c>
      <c r="G39" s="140">
        <f>Data!DF6</f>
        <v>0</v>
      </c>
      <c r="H39" s="141">
        <f t="shared" si="0"/>
        <v>0</v>
      </c>
      <c r="O39" s="144"/>
    </row>
    <row r="40" spans="2:15">
      <c r="B40" s="129" t="s">
        <v>50</v>
      </c>
      <c r="C40" s="140">
        <f>Data!AE6</f>
        <v>1293</v>
      </c>
      <c r="D40" s="140">
        <f>Data!AY6</f>
        <v>5052</v>
      </c>
      <c r="E40" s="140">
        <f>Data!BS6</f>
        <v>6306</v>
      </c>
      <c r="F40" s="140">
        <f>Data!CM6</f>
        <v>0</v>
      </c>
      <c r="G40" s="140">
        <f>Data!DG6</f>
        <v>0</v>
      </c>
      <c r="H40" s="141">
        <f t="shared" si="0"/>
        <v>12651</v>
      </c>
      <c r="O40" s="144"/>
    </row>
    <row r="41" spans="2:15">
      <c r="B41" s="129" t="s">
        <v>51</v>
      </c>
      <c r="C41" s="140">
        <f>Data!AF6</f>
        <v>3</v>
      </c>
      <c r="D41" s="140">
        <f>Data!AZ6</f>
        <v>24</v>
      </c>
      <c r="E41" s="140">
        <f>Data!BT6</f>
        <v>0</v>
      </c>
      <c r="F41" s="140">
        <f>Data!CN6</f>
        <v>0</v>
      </c>
      <c r="G41" s="140">
        <f>Data!DH6</f>
        <v>0</v>
      </c>
      <c r="H41" s="141">
        <f t="shared" si="0"/>
        <v>27</v>
      </c>
      <c r="O41" s="144"/>
    </row>
    <row r="42" spans="2:15">
      <c r="B42" s="129" t="s">
        <v>52</v>
      </c>
      <c r="C42" s="140">
        <f>Data!AG6</f>
        <v>0</v>
      </c>
      <c r="D42" s="140">
        <f>Data!BA6</f>
        <v>0</v>
      </c>
      <c r="E42" s="140">
        <f>Data!BU6</f>
        <v>0</v>
      </c>
      <c r="F42" s="140">
        <f>Data!CO6</f>
        <v>0</v>
      </c>
      <c r="G42" s="140">
        <f>Data!DI6</f>
        <v>0</v>
      </c>
      <c r="H42" s="141">
        <f t="shared" si="0"/>
        <v>0</v>
      </c>
      <c r="O42" s="144"/>
    </row>
    <row r="43" spans="2:15">
      <c r="B43" s="129" t="s">
        <v>53</v>
      </c>
      <c r="C43" s="140">
        <f>Data!AH6</f>
        <v>0</v>
      </c>
      <c r="D43" s="140">
        <f>Data!BB6</f>
        <v>0</v>
      </c>
      <c r="E43" s="140">
        <f>Data!BV6</f>
        <v>0</v>
      </c>
      <c r="F43" s="140">
        <f>Data!CP6</f>
        <v>0</v>
      </c>
      <c r="G43" s="140">
        <f>Data!DJ6</f>
        <v>0</v>
      </c>
      <c r="H43" s="141">
        <f t="shared" si="0"/>
        <v>0</v>
      </c>
      <c r="O43" s="144"/>
    </row>
    <row r="44" spans="2:15">
      <c r="B44" s="129" t="s">
        <v>54</v>
      </c>
      <c r="C44" s="140">
        <f>Data!AI6</f>
        <v>0</v>
      </c>
      <c r="D44" s="140">
        <f>Data!BC6</f>
        <v>0</v>
      </c>
      <c r="E44" s="140">
        <f>Data!BW6</f>
        <v>0</v>
      </c>
      <c r="F44" s="140">
        <f>Data!CQ6</f>
        <v>0</v>
      </c>
      <c r="G44" s="140">
        <f>Data!DK6</f>
        <v>0</v>
      </c>
      <c r="H44" s="141">
        <f t="shared" si="0"/>
        <v>0</v>
      </c>
      <c r="O44" s="144"/>
    </row>
    <row r="45" spans="2:15">
      <c r="B45" s="129" t="s">
        <v>55</v>
      </c>
      <c r="C45" s="140">
        <f>Data!AJ6</f>
        <v>19477</v>
      </c>
      <c r="D45" s="140">
        <f>Data!BD6</f>
        <v>29111</v>
      </c>
      <c r="E45" s="140">
        <f>Data!BX6</f>
        <v>13281</v>
      </c>
      <c r="F45" s="140">
        <f>Data!CR6</f>
        <v>2024</v>
      </c>
      <c r="G45" s="140">
        <f>Data!DL6</f>
        <v>0</v>
      </c>
      <c r="H45" s="141">
        <f t="shared" si="0"/>
        <v>63893</v>
      </c>
      <c r="O45" s="144"/>
    </row>
    <row r="46" spans="2:15">
      <c r="B46" s="129" t="s">
        <v>56</v>
      </c>
      <c r="C46" s="140">
        <f>Data!AK6</f>
        <v>0</v>
      </c>
      <c r="D46" s="140">
        <f>Data!BE6</f>
        <v>0</v>
      </c>
      <c r="E46" s="140">
        <f>Data!BY6</f>
        <v>0</v>
      </c>
      <c r="F46" s="140">
        <f>Data!CS6</f>
        <v>0</v>
      </c>
      <c r="G46" s="140">
        <f>Data!DM6</f>
        <v>0</v>
      </c>
      <c r="H46" s="141">
        <f t="shared" si="0"/>
        <v>0</v>
      </c>
      <c r="O46" s="144"/>
    </row>
    <row r="47" spans="2:15">
      <c r="B47" s="129" t="s">
        <v>57</v>
      </c>
      <c r="C47" s="140">
        <f>Data!AL6</f>
        <v>14763</v>
      </c>
      <c r="D47" s="140">
        <f>Data!BF6</f>
        <v>40926</v>
      </c>
      <c r="E47" s="140">
        <f>Data!BZ6</f>
        <v>11448</v>
      </c>
      <c r="F47" s="140">
        <f>Data!CT6</f>
        <v>505</v>
      </c>
      <c r="G47" s="140">
        <f>Data!DN6</f>
        <v>0</v>
      </c>
      <c r="H47" s="141">
        <f t="shared" si="0"/>
        <v>67642</v>
      </c>
      <c r="O47" s="144"/>
    </row>
    <row r="48" spans="2:15">
      <c r="B48" s="129" t="s">
        <v>58</v>
      </c>
      <c r="C48" s="140">
        <f>Data!AM6</f>
        <v>0</v>
      </c>
      <c r="D48" s="140">
        <f>Data!BG6</f>
        <v>0</v>
      </c>
      <c r="E48" s="140">
        <f>Data!CA6</f>
        <v>0</v>
      </c>
      <c r="F48" s="140">
        <f>Data!CU6</f>
        <v>0</v>
      </c>
      <c r="G48" s="140">
        <f>Data!DO6</f>
        <v>0</v>
      </c>
      <c r="H48" s="141">
        <f t="shared" si="0"/>
        <v>0</v>
      </c>
      <c r="O48" s="144"/>
    </row>
    <row r="49" spans="2:15">
      <c r="B49" s="129" t="s">
        <v>59</v>
      </c>
      <c r="C49" s="140">
        <f>Data!AN6</f>
        <v>0</v>
      </c>
      <c r="D49" s="140">
        <f>Data!BH6</f>
        <v>2676.0000000000009</v>
      </c>
      <c r="E49" s="140">
        <f>Data!CB6</f>
        <v>0</v>
      </c>
      <c r="F49" s="140">
        <f>Data!CV6</f>
        <v>0</v>
      </c>
      <c r="G49" s="140">
        <f>Data!DP6</f>
        <v>0</v>
      </c>
      <c r="H49" s="141">
        <f t="shared" si="0"/>
        <v>2676.0000000000009</v>
      </c>
      <c r="O49" s="144"/>
    </row>
    <row r="50" spans="2:15">
      <c r="B50" s="129" t="s">
        <v>60</v>
      </c>
      <c r="C50" s="140">
        <f>Data!AO6</f>
        <v>5147</v>
      </c>
      <c r="D50" s="140">
        <f>Data!BI6</f>
        <v>2131</v>
      </c>
      <c r="E50" s="140">
        <f>Data!CC6</f>
        <v>657</v>
      </c>
      <c r="F50" s="140">
        <f>Data!CW6</f>
        <v>0</v>
      </c>
      <c r="G50" s="140">
        <f>Data!DQ6</f>
        <v>0</v>
      </c>
      <c r="H50" s="141">
        <f t="shared" si="0"/>
        <v>7935</v>
      </c>
      <c r="O50" s="144"/>
    </row>
    <row r="51" spans="2:15">
      <c r="B51" s="129" t="s">
        <v>0</v>
      </c>
      <c r="C51" s="140">
        <f>Data!AP6</f>
        <v>6</v>
      </c>
      <c r="D51" s="140">
        <f>Data!BJ6</f>
        <v>13053</v>
      </c>
      <c r="E51" s="140">
        <f>Data!CD6</f>
        <v>1049</v>
      </c>
      <c r="F51" s="140">
        <f>Data!CX6</f>
        <v>236</v>
      </c>
      <c r="G51" s="140">
        <f>Data!DR6</f>
        <v>0</v>
      </c>
      <c r="H51" s="141">
        <f t="shared" si="0"/>
        <v>14344</v>
      </c>
      <c r="O51" s="144"/>
    </row>
    <row r="52" spans="2:15">
      <c r="B52" s="142" t="s">
        <v>33</v>
      </c>
      <c r="C52" s="141">
        <f>SUM(C32:C51)</f>
        <v>414622</v>
      </c>
      <c r="D52" s="141">
        <f>SUM(D32:D51)</f>
        <v>289875</v>
      </c>
      <c r="E52" s="141">
        <f>SUM(E32:E51)</f>
        <v>75003</v>
      </c>
      <c r="F52" s="141">
        <f>SUM(F32:F51)</f>
        <v>8458.2999999999993</v>
      </c>
      <c r="G52" s="141">
        <f>SUM(G32:G51)</f>
        <v>0</v>
      </c>
      <c r="H52" s="141">
        <f t="shared" si="0"/>
        <v>787958.3</v>
      </c>
    </row>
    <row r="53" spans="2:15">
      <c r="B53" s="143"/>
      <c r="C53" s="144"/>
      <c r="D53" s="144"/>
      <c r="E53" s="144"/>
      <c r="F53" s="144"/>
      <c r="G53" s="144"/>
      <c r="H53" s="144"/>
    </row>
    <row r="54" spans="2:15" ht="13.5" customHeight="1">
      <c r="B54" s="306"/>
      <c r="D54" s="472" t="s">
        <v>22</v>
      </c>
      <c r="E54" s="472"/>
      <c r="F54" s="472"/>
      <c r="G54" s="307" t="s">
        <v>23</v>
      </c>
      <c r="H54" s="307" t="s">
        <v>24</v>
      </c>
    </row>
    <row r="55" spans="2:15" ht="27.6">
      <c r="B55" s="470" t="s">
        <v>910</v>
      </c>
      <c r="C55" s="471"/>
      <c r="D55" s="466" t="str">
        <f>Data!T6</f>
        <v>Paredes, Marcelo</v>
      </c>
      <c r="E55" s="466"/>
      <c r="F55" s="466"/>
      <c r="G55" s="308" t="str">
        <f>Data!U6</f>
        <v>(956) 665-2383</v>
      </c>
      <c r="H55" s="309" t="str">
        <f>Data!V6</f>
        <v>marcelo.paredes@utrgv.edu</v>
      </c>
    </row>
    <row r="56" spans="2:15" ht="13.5" customHeight="1">
      <c r="B56" s="306"/>
      <c r="C56" s="306"/>
      <c r="D56" s="306"/>
      <c r="E56" s="306"/>
      <c r="F56" s="306"/>
      <c r="G56" s="306"/>
      <c r="H56" s="296"/>
    </row>
    <row r="57" spans="2:15" ht="16.5" customHeight="1">
      <c r="B57" s="117" t="s">
        <v>9</v>
      </c>
    </row>
    <row r="58" spans="2:15" ht="39.75" customHeight="1">
      <c r="B58" s="473" t="s">
        <v>39</v>
      </c>
      <c r="C58" s="473"/>
      <c r="D58" s="473"/>
      <c r="E58" s="473"/>
      <c r="F58" s="473"/>
      <c r="G58" s="473"/>
      <c r="H58" s="319"/>
    </row>
    <row r="59" spans="2:15" ht="8.25" customHeight="1" thickBot="1">
      <c r="B59" s="318"/>
    </row>
    <row r="60" spans="2:15" ht="14.4" thickBot="1">
      <c r="B60" s="124" t="s">
        <v>31</v>
      </c>
      <c r="C60" s="125" t="s">
        <v>25</v>
      </c>
      <c r="D60" s="125" t="s">
        <v>26</v>
      </c>
      <c r="E60" s="125" t="s">
        <v>27</v>
      </c>
      <c r="F60" s="125" t="s">
        <v>28</v>
      </c>
      <c r="G60" s="125" t="s">
        <v>29</v>
      </c>
      <c r="H60" s="126" t="s">
        <v>30</v>
      </c>
    </row>
    <row r="61" spans="2:15">
      <c r="B61" s="127" t="str">
        <f>$B$32</f>
        <v>Liberal Arts</v>
      </c>
      <c r="C61" s="320">
        <f>Data!DS6</f>
        <v>12992957.476006309</v>
      </c>
      <c r="D61" s="320">
        <f>Data!EM6</f>
        <v>6668909.7443463411</v>
      </c>
      <c r="E61" s="320">
        <f>Data!FG6</f>
        <v>3664569.3848762829</v>
      </c>
      <c r="F61" s="320">
        <f>Data!GA6</f>
        <v>480265.98849050456</v>
      </c>
      <c r="G61" s="320">
        <f>Data!GU6</f>
        <v>0</v>
      </c>
      <c r="H61" s="321">
        <f>SUM(C61:G61)</f>
        <v>23806702.593719434</v>
      </c>
    </row>
    <row r="62" spans="2:15">
      <c r="B62" s="127" t="str">
        <f>$B$33</f>
        <v>Science</v>
      </c>
      <c r="C62" s="320">
        <f>Data!DT6</f>
        <v>5125053.1578774257</v>
      </c>
      <c r="D62" s="320">
        <f>Data!EN6</f>
        <v>4158428.1403331137</v>
      </c>
      <c r="E62" s="320">
        <f>Data!FH6</f>
        <v>2870753.4971900694</v>
      </c>
      <c r="F62" s="320">
        <f>Data!GB6</f>
        <v>1266559.8269550491</v>
      </c>
      <c r="G62" s="320">
        <f>Data!GV6</f>
        <v>0</v>
      </c>
      <c r="H62" s="141">
        <f t="shared" ref="H62:H81" si="1">SUM(C62:G62)</f>
        <v>13420794.622355657</v>
      </c>
    </row>
    <row r="63" spans="2:15">
      <c r="B63" s="127" t="str">
        <f>$B$34</f>
        <v>Fine Arts</v>
      </c>
      <c r="C63" s="320">
        <f>Data!DU6</f>
        <v>2931841.3359147967</v>
      </c>
      <c r="D63" s="320">
        <f>Data!EO6</f>
        <v>1740234.6199554873</v>
      </c>
      <c r="E63" s="320">
        <f>Data!FI6</f>
        <v>342640.41490363656</v>
      </c>
      <c r="F63" s="320">
        <f>Data!GC6</f>
        <v>0</v>
      </c>
      <c r="G63" s="320">
        <f>Data!GW6</f>
        <v>0</v>
      </c>
      <c r="H63" s="141">
        <f t="shared" si="1"/>
        <v>5014716.3707739208</v>
      </c>
    </row>
    <row r="64" spans="2:15">
      <c r="B64" s="127" t="str">
        <f>$B$35</f>
        <v>Teacher Education</v>
      </c>
      <c r="C64" s="320">
        <f>Data!DV6</f>
        <v>366017.18702354847</v>
      </c>
      <c r="D64" s="320">
        <f>Data!EP6</f>
        <v>2043031.9187879513</v>
      </c>
      <c r="E64" s="320">
        <f>Data!FJ6</f>
        <v>1498454.23201064</v>
      </c>
      <c r="F64" s="320">
        <f>Data!GD6</f>
        <v>1421390.5844341451</v>
      </c>
      <c r="G64" s="320">
        <f>Data!GX6</f>
        <v>0</v>
      </c>
      <c r="H64" s="141">
        <f t="shared" si="1"/>
        <v>5328893.9222562853</v>
      </c>
    </row>
    <row r="65" spans="2:8">
      <c r="B65" s="127" t="str">
        <f>$B$36</f>
        <v>Agriculture</v>
      </c>
      <c r="C65" s="320">
        <f>Data!DW6</f>
        <v>3341.5980518988367</v>
      </c>
      <c r="D65" s="320">
        <f>Data!EQ6</f>
        <v>74708.237144065817</v>
      </c>
      <c r="E65" s="320">
        <f>Data!FK6</f>
        <v>71996.042047716212</v>
      </c>
      <c r="F65" s="320">
        <f>Data!GE6</f>
        <v>0</v>
      </c>
      <c r="G65" s="320">
        <f>Data!GY6</f>
        <v>0</v>
      </c>
      <c r="H65" s="141">
        <f t="shared" si="1"/>
        <v>150045.87724368088</v>
      </c>
    </row>
    <row r="66" spans="2:8">
      <c r="B66" s="127" t="str">
        <f>$B$37</f>
        <v>Engineering</v>
      </c>
      <c r="C66" s="320">
        <f>Data!DX6</f>
        <v>2080680.6034992537</v>
      </c>
      <c r="D66" s="320">
        <f>Data!ER6</f>
        <v>4552159.6550183361</v>
      </c>
      <c r="E66" s="320">
        <f>Data!FL6</f>
        <v>1605860.7802879768</v>
      </c>
      <c r="F66" s="320">
        <f>Data!GF6</f>
        <v>170445.93578357197</v>
      </c>
      <c r="G66" s="320">
        <f>Data!GZ6</f>
        <v>0</v>
      </c>
      <c r="H66" s="141">
        <f t="shared" si="1"/>
        <v>8409146.9745891392</v>
      </c>
    </row>
    <row r="67" spans="2:8">
      <c r="B67" s="127" t="str">
        <f>$B$38</f>
        <v>Home Economics</v>
      </c>
      <c r="C67" s="320">
        <f>Data!DY6</f>
        <v>1440.9914938684503</v>
      </c>
      <c r="D67" s="320">
        <f>Data!ES6</f>
        <v>15904.648506131549</v>
      </c>
      <c r="E67" s="320">
        <f>Data!FM6</f>
        <v>0</v>
      </c>
      <c r="F67" s="320">
        <f>Data!GG6</f>
        <v>0</v>
      </c>
      <c r="G67" s="320">
        <f>Data!HA6</f>
        <v>0</v>
      </c>
      <c r="H67" s="141">
        <f t="shared" si="1"/>
        <v>17345.64</v>
      </c>
    </row>
    <row r="68" spans="2:8">
      <c r="B68" s="127" t="str">
        <f>$B$39</f>
        <v>Law</v>
      </c>
      <c r="C68" s="320">
        <f>Data!DZ6</f>
        <v>0</v>
      </c>
      <c r="D68" s="320">
        <f>Data!ET6</f>
        <v>0</v>
      </c>
      <c r="E68" s="320">
        <f>Data!FN6</f>
        <v>0</v>
      </c>
      <c r="F68" s="320">
        <f>Data!GH6</f>
        <v>0</v>
      </c>
      <c r="G68" s="320">
        <f>Data!HB6</f>
        <v>0</v>
      </c>
      <c r="H68" s="141">
        <f t="shared" si="1"/>
        <v>0</v>
      </c>
    </row>
    <row r="69" spans="2:8">
      <c r="B69" s="127" t="str">
        <f>$B$40</f>
        <v>Social Service</v>
      </c>
      <c r="C69" s="320">
        <f>Data!EA6</f>
        <v>129533.65191595965</v>
      </c>
      <c r="D69" s="320">
        <f>Data!EU6</f>
        <v>540474.55130462279</v>
      </c>
      <c r="E69" s="320">
        <f>Data!FO6</f>
        <v>908841.30587032705</v>
      </c>
      <c r="F69" s="320">
        <f>Data!GI6</f>
        <v>0</v>
      </c>
      <c r="G69" s="320">
        <f>Data!HC6</f>
        <v>0</v>
      </c>
      <c r="H69" s="141">
        <f t="shared" si="1"/>
        <v>1578849.5090909095</v>
      </c>
    </row>
    <row r="70" spans="2:8">
      <c r="B70" s="127" t="str">
        <f>$B$41</f>
        <v>Library Science</v>
      </c>
      <c r="C70" s="320">
        <f>Data!EB6</f>
        <v>2906.0571428571434</v>
      </c>
      <c r="D70" s="320">
        <f>Data!EV6</f>
        <v>14743.84147465438</v>
      </c>
      <c r="E70" s="320">
        <f>Data!FP6</f>
        <v>0</v>
      </c>
      <c r="F70" s="320">
        <f>Data!GJ6</f>
        <v>0</v>
      </c>
      <c r="G70" s="320">
        <f>Data!HD6</f>
        <v>0</v>
      </c>
      <c r="H70" s="141">
        <f t="shared" si="1"/>
        <v>17649.898617511524</v>
      </c>
    </row>
    <row r="71" spans="2:8">
      <c r="B71" s="127" t="str">
        <f>$B$42</f>
        <v>Veterinary Science</v>
      </c>
      <c r="C71" s="320">
        <f>Data!EC6</f>
        <v>0</v>
      </c>
      <c r="D71" s="320">
        <f>Data!EW6</f>
        <v>0</v>
      </c>
      <c r="E71" s="320">
        <f>Data!FQ6</f>
        <v>0</v>
      </c>
      <c r="F71" s="320">
        <f>Data!GK6</f>
        <v>0</v>
      </c>
      <c r="G71" s="320">
        <f>Data!HE6</f>
        <v>0</v>
      </c>
      <c r="H71" s="141">
        <f t="shared" si="1"/>
        <v>0</v>
      </c>
    </row>
    <row r="72" spans="2:8">
      <c r="B72" s="127" t="str">
        <f>$B$43</f>
        <v>Vocational Training</v>
      </c>
      <c r="C72" s="320">
        <f>Data!ED6</f>
        <v>0</v>
      </c>
      <c r="D72" s="320">
        <f>Data!EX6</f>
        <v>0</v>
      </c>
      <c r="E72" s="320">
        <f>Data!FR6</f>
        <v>0</v>
      </c>
      <c r="F72" s="320">
        <f>Data!GL6</f>
        <v>0</v>
      </c>
      <c r="G72" s="320">
        <f>Data!HF6</f>
        <v>0</v>
      </c>
      <c r="H72" s="141">
        <f t="shared" si="1"/>
        <v>0</v>
      </c>
    </row>
    <row r="73" spans="2:8">
      <c r="B73" s="127" t="str">
        <f>$B$44</f>
        <v>Physical Training</v>
      </c>
      <c r="C73" s="320">
        <f>Data!EE6</f>
        <v>0</v>
      </c>
      <c r="D73" s="320">
        <f>Data!EY6</f>
        <v>0</v>
      </c>
      <c r="E73" s="320">
        <f>Data!FS6</f>
        <v>0</v>
      </c>
      <c r="F73" s="320">
        <f>Data!GM6</f>
        <v>0</v>
      </c>
      <c r="G73" s="320">
        <f>Data!HG6</f>
        <v>0</v>
      </c>
      <c r="H73" s="141">
        <f t="shared" si="1"/>
        <v>0</v>
      </c>
    </row>
    <row r="74" spans="2:8">
      <c r="B74" s="127" t="str">
        <f>$B$45</f>
        <v>Health Services</v>
      </c>
      <c r="C74" s="320">
        <f>Data!EF6</f>
        <v>838452.34425018227</v>
      </c>
      <c r="D74" s="320">
        <f>Data!EZ6</f>
        <v>1982415.2295977022</v>
      </c>
      <c r="E74" s="320">
        <f>Data!FT6</f>
        <v>2747270.766152571</v>
      </c>
      <c r="F74" s="320">
        <f>Data!GN6</f>
        <v>942138.71011776885</v>
      </c>
      <c r="G74" s="320">
        <f>Data!HH6</f>
        <v>0</v>
      </c>
      <c r="H74" s="141">
        <f t="shared" si="1"/>
        <v>6510277.0501182238</v>
      </c>
    </row>
    <row r="75" spans="2:8">
      <c r="B75" s="127" t="str">
        <f>$B$46</f>
        <v>Pharmacy</v>
      </c>
      <c r="C75" s="320">
        <f>Data!EG6</f>
        <v>0</v>
      </c>
      <c r="D75" s="320">
        <f>Data!FA6</f>
        <v>0</v>
      </c>
      <c r="E75" s="320">
        <f>Data!FU6</f>
        <v>0</v>
      </c>
      <c r="F75" s="320">
        <f>Data!GO6</f>
        <v>0</v>
      </c>
      <c r="G75" s="320">
        <f>Data!HI6</f>
        <v>0</v>
      </c>
      <c r="H75" s="141">
        <f t="shared" si="1"/>
        <v>0</v>
      </c>
    </row>
    <row r="76" spans="2:8">
      <c r="B76" s="127" t="str">
        <f>$B$47</f>
        <v>Business Administration</v>
      </c>
      <c r="C76" s="320">
        <f>Data!EH6</f>
        <v>819892.56327690918</v>
      </c>
      <c r="D76" s="320">
        <f>Data!FB6</f>
        <v>4602215.8259637337</v>
      </c>
      <c r="E76" s="320">
        <f>Data!FV6</f>
        <v>2113027.2148987739</v>
      </c>
      <c r="F76" s="320">
        <f>Data!GP6</f>
        <v>767169.73384944862</v>
      </c>
      <c r="G76" s="320">
        <f>Data!HJ6</f>
        <v>0</v>
      </c>
      <c r="H76" s="141">
        <f t="shared" si="1"/>
        <v>8302305.3379888665</v>
      </c>
    </row>
    <row r="77" spans="2:8">
      <c r="B77" s="127" t="str">
        <f>$B$48</f>
        <v>Optometry</v>
      </c>
      <c r="C77" s="320">
        <f>Data!EI6</f>
        <v>0</v>
      </c>
      <c r="D77" s="320">
        <f>Data!FC6</f>
        <v>0</v>
      </c>
      <c r="E77" s="320">
        <f>Data!FW6</f>
        <v>0</v>
      </c>
      <c r="F77" s="320">
        <f>Data!GQ6</f>
        <v>0</v>
      </c>
      <c r="G77" s="320">
        <f>Data!HK6</f>
        <v>0</v>
      </c>
      <c r="H77" s="141">
        <f t="shared" si="1"/>
        <v>0</v>
      </c>
    </row>
    <row r="78" spans="2:8">
      <c r="B78" s="127" t="str">
        <f>$B$49</f>
        <v>Teacher Ed-Practice Teaching</v>
      </c>
      <c r="C78" s="320">
        <f>Data!EJ6</f>
        <v>0</v>
      </c>
      <c r="D78" s="320">
        <f>Data!FD6</f>
        <v>576011.66403353889</v>
      </c>
      <c r="E78" s="320">
        <f>Data!FX6</f>
        <v>0</v>
      </c>
      <c r="F78" s="320">
        <f>Data!GR6</f>
        <v>0</v>
      </c>
      <c r="G78" s="320">
        <f>Data!HL6</f>
        <v>0</v>
      </c>
      <c r="H78" s="141">
        <f t="shared" si="1"/>
        <v>576011.66403353889</v>
      </c>
    </row>
    <row r="79" spans="2:8">
      <c r="B79" s="127" t="str">
        <f>$B$50</f>
        <v>Technology</v>
      </c>
      <c r="C79" s="320">
        <f>Data!EK6</f>
        <v>436571.60174960899</v>
      </c>
      <c r="D79" s="320">
        <f>Data!FE6</f>
        <v>265511.88097145851</v>
      </c>
      <c r="E79" s="320">
        <f>Data!FY6</f>
        <v>138946.2095971753</v>
      </c>
      <c r="F79" s="320">
        <f>Data!GS6</f>
        <v>0</v>
      </c>
      <c r="G79" s="320">
        <f>Data!HM6</f>
        <v>0</v>
      </c>
      <c r="H79" s="141">
        <f t="shared" si="1"/>
        <v>841029.69231824274</v>
      </c>
    </row>
    <row r="80" spans="2:8">
      <c r="B80" s="127" t="str">
        <f>$B$51</f>
        <v>Nursing</v>
      </c>
      <c r="C80" s="320">
        <f>Data!EL6</f>
        <v>3127.8192156862742</v>
      </c>
      <c r="D80" s="320">
        <f>Data!FF6</f>
        <v>2831429.0152355516</v>
      </c>
      <c r="E80" s="320">
        <f>Data!FZ6</f>
        <v>455341.15655810852</v>
      </c>
      <c r="F80" s="320">
        <f>Data!GT6</f>
        <v>199378.68482523444</v>
      </c>
      <c r="G80" s="320">
        <f>Data!HN6</f>
        <v>0</v>
      </c>
      <c r="H80" s="141">
        <f t="shared" si="1"/>
        <v>3489276.6758345808</v>
      </c>
    </row>
    <row r="81" spans="2:8">
      <c r="B81" s="130" t="str">
        <f>$B$52</f>
        <v>Totals</v>
      </c>
      <c r="C81" s="321">
        <f>SUM(C61:C80)</f>
        <v>25731816.387418307</v>
      </c>
      <c r="D81" s="321">
        <f>SUM(D61:D80)</f>
        <v>30066178.97267269</v>
      </c>
      <c r="E81" s="321">
        <f>SUM(E61:E80)</f>
        <v>16417701.00439328</v>
      </c>
      <c r="F81" s="321">
        <f>SUM(F61:F80)</f>
        <v>5247349.4644557219</v>
      </c>
      <c r="G81" s="321">
        <f>SUM(G61:G80)</f>
        <v>0</v>
      </c>
      <c r="H81" s="321">
        <f t="shared" si="1"/>
        <v>77463045.828940004</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Data!T6</f>
        <v>Paredes, Marcelo</v>
      </c>
      <c r="E84" s="466"/>
      <c r="F84" s="466"/>
      <c r="G84" s="308" t="str">
        <f>Data!U6</f>
        <v>(956) 665-2383</v>
      </c>
      <c r="H84" s="309" t="str">
        <f>Data!V6</f>
        <v>marcelo.paredes@utrgv.edu</v>
      </c>
    </row>
    <row r="85" spans="2:8" ht="13.5" customHeight="1">
      <c r="B85" s="306"/>
      <c r="C85" s="306"/>
      <c r="D85" s="306"/>
      <c r="E85" s="306"/>
      <c r="F85" s="306"/>
      <c r="G85" s="306"/>
      <c r="H85" s="296"/>
    </row>
    <row r="86" spans="2:8" ht="15" customHeight="1">
      <c r="B86" s="120" t="s">
        <v>32</v>
      </c>
      <c r="C86" s="324"/>
      <c r="D86" s="324"/>
      <c r="E86" s="324"/>
      <c r="F86" s="324"/>
      <c r="G86" s="324"/>
      <c r="H86" s="122">
        <f>H13+H14</f>
        <v>248609196</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Data!HR6</f>
        <v>382064.46140000003</v>
      </c>
      <c r="D91" s="327">
        <f>Data!IL6</f>
        <v>8527.5185999999994</v>
      </c>
      <c r="E91" s="327">
        <f>Data!JF6</f>
        <v>0</v>
      </c>
      <c r="F91" s="327">
        <f>Data!JZ6</f>
        <v>0</v>
      </c>
      <c r="G91" s="327">
        <f>Data!KT6</f>
        <v>0</v>
      </c>
      <c r="H91" s="133">
        <f t="shared" ref="H91:H111" si="2">SUM(C91:G91)</f>
        <v>390591.98000000004</v>
      </c>
    </row>
    <row r="92" spans="2:8">
      <c r="B92" s="127" t="str">
        <f>$B$33</f>
        <v>Science</v>
      </c>
      <c r="C92" s="327">
        <f>Data!HS6</f>
        <v>941803.90000000014</v>
      </c>
      <c r="D92" s="327">
        <f>Data!IM6</f>
        <v>166971.81</v>
      </c>
      <c r="E92" s="327">
        <f>Data!JG6</f>
        <v>12000</v>
      </c>
      <c r="F92" s="327">
        <f>Data!KA6</f>
        <v>0</v>
      </c>
      <c r="G92" s="327">
        <f>Data!KU6</f>
        <v>0</v>
      </c>
      <c r="H92" s="136">
        <f t="shared" si="2"/>
        <v>1120775.7100000002</v>
      </c>
    </row>
    <row r="93" spans="2:8">
      <c r="B93" s="127" t="str">
        <f>$B$34</f>
        <v>Fine Arts</v>
      </c>
      <c r="C93" s="327">
        <f>Data!HT6</f>
        <v>19125</v>
      </c>
      <c r="D93" s="327">
        <f>Data!IN6</f>
        <v>15300</v>
      </c>
      <c r="E93" s="327">
        <f>Data!JH6</f>
        <v>0</v>
      </c>
      <c r="F93" s="327">
        <f>Data!KB6</f>
        <v>0</v>
      </c>
      <c r="G93" s="327">
        <f>Data!KV6</f>
        <v>0</v>
      </c>
      <c r="H93" s="136">
        <f t="shared" si="2"/>
        <v>34425</v>
      </c>
    </row>
    <row r="94" spans="2:8">
      <c r="B94" s="127" t="str">
        <f>$B$35</f>
        <v>Teacher Education</v>
      </c>
      <c r="C94" s="327">
        <f>Data!HU6</f>
        <v>0</v>
      </c>
      <c r="D94" s="327">
        <f>Data!IO6</f>
        <v>0</v>
      </c>
      <c r="E94" s="327">
        <f>Data!JI6</f>
        <v>0</v>
      </c>
      <c r="F94" s="327">
        <f>Data!KC6</f>
        <v>0</v>
      </c>
      <c r="G94" s="327">
        <f>Data!KW6</f>
        <v>0</v>
      </c>
      <c r="H94" s="136">
        <f t="shared" si="2"/>
        <v>0</v>
      </c>
    </row>
    <row r="95" spans="2:8">
      <c r="B95" s="127" t="str">
        <f>$B$36</f>
        <v>Agriculture</v>
      </c>
      <c r="C95" s="327">
        <f>Data!HV6</f>
        <v>0</v>
      </c>
      <c r="D95" s="327">
        <f>Data!IP6</f>
        <v>0</v>
      </c>
      <c r="E95" s="327">
        <f>Data!JJ6</f>
        <v>0</v>
      </c>
      <c r="F95" s="327">
        <f>Data!KD6</f>
        <v>0</v>
      </c>
      <c r="G95" s="327">
        <f>Data!KX6</f>
        <v>0</v>
      </c>
      <c r="H95" s="136">
        <f t="shared" si="2"/>
        <v>0</v>
      </c>
    </row>
    <row r="96" spans="2:8">
      <c r="B96" s="127" t="str">
        <f>$B$37</f>
        <v>Engineering</v>
      </c>
      <c r="C96" s="327">
        <f>Data!HW6</f>
        <v>10000</v>
      </c>
      <c r="D96" s="327">
        <f>Data!IQ6</f>
        <v>40815.22</v>
      </c>
      <c r="E96" s="327">
        <f>Data!JK6</f>
        <v>0</v>
      </c>
      <c r="F96" s="327">
        <f>Data!KE6</f>
        <v>0</v>
      </c>
      <c r="G96" s="327">
        <f>Data!KY6</f>
        <v>0</v>
      </c>
      <c r="H96" s="136">
        <f t="shared" si="2"/>
        <v>50815.22</v>
      </c>
    </row>
    <row r="97" spans="2:8">
      <c r="B97" s="127" t="str">
        <f>$B$38</f>
        <v>Home Economics</v>
      </c>
      <c r="C97" s="327">
        <f>Data!HX6</f>
        <v>0</v>
      </c>
      <c r="D97" s="327">
        <f>Data!IR6</f>
        <v>0</v>
      </c>
      <c r="E97" s="327">
        <f>Data!JL6</f>
        <v>0</v>
      </c>
      <c r="F97" s="327">
        <f>Data!KF6</f>
        <v>0</v>
      </c>
      <c r="G97" s="327">
        <f>Data!KZ6</f>
        <v>0</v>
      </c>
      <c r="H97" s="136">
        <f t="shared" si="2"/>
        <v>0</v>
      </c>
    </row>
    <row r="98" spans="2:8">
      <c r="B98" s="127" t="str">
        <f>$B$39</f>
        <v>Law</v>
      </c>
      <c r="C98" s="327">
        <f>Data!HY6</f>
        <v>0</v>
      </c>
      <c r="D98" s="327">
        <f>Data!IS6</f>
        <v>0</v>
      </c>
      <c r="E98" s="327">
        <f>Data!JM6</f>
        <v>0</v>
      </c>
      <c r="F98" s="327">
        <f>Data!KG6</f>
        <v>0</v>
      </c>
      <c r="G98" s="327">
        <f>Data!LA6</f>
        <v>0</v>
      </c>
      <c r="H98" s="136">
        <f t="shared" si="2"/>
        <v>0</v>
      </c>
    </row>
    <row r="99" spans="2:8">
      <c r="B99" s="127" t="str">
        <f>$B$40</f>
        <v>Social Service</v>
      </c>
      <c r="C99" s="327">
        <f>Data!HZ6</f>
        <v>0</v>
      </c>
      <c r="D99" s="327">
        <f>Data!IT6</f>
        <v>0</v>
      </c>
      <c r="E99" s="327">
        <f>Data!JN6</f>
        <v>0</v>
      </c>
      <c r="F99" s="327">
        <f>Data!KH6</f>
        <v>0</v>
      </c>
      <c r="G99" s="327">
        <f>Data!LB6</f>
        <v>0</v>
      </c>
      <c r="H99" s="136">
        <f t="shared" si="2"/>
        <v>0</v>
      </c>
    </row>
    <row r="100" spans="2:8">
      <c r="B100" s="127" t="str">
        <f>$B$41</f>
        <v>Library Science</v>
      </c>
      <c r="C100" s="327">
        <f>Data!IA6</f>
        <v>0</v>
      </c>
      <c r="D100" s="327">
        <f>Data!IU6</f>
        <v>0</v>
      </c>
      <c r="E100" s="327">
        <f>Data!JO6</f>
        <v>0</v>
      </c>
      <c r="F100" s="327">
        <f>Data!KI6</f>
        <v>0</v>
      </c>
      <c r="G100" s="327">
        <f>Data!LC6</f>
        <v>0</v>
      </c>
      <c r="H100" s="136">
        <f t="shared" si="2"/>
        <v>0</v>
      </c>
    </row>
    <row r="101" spans="2:8">
      <c r="B101" s="127" t="str">
        <f>$B$42</f>
        <v>Veterinary Science</v>
      </c>
      <c r="C101" s="327">
        <f>Data!IB6</f>
        <v>0</v>
      </c>
      <c r="D101" s="327">
        <f>Data!IV6</f>
        <v>0</v>
      </c>
      <c r="E101" s="327">
        <f>Data!JP6</f>
        <v>0</v>
      </c>
      <c r="F101" s="327">
        <f>Data!KJ6</f>
        <v>0</v>
      </c>
      <c r="G101" s="327">
        <f>Data!LD6</f>
        <v>0</v>
      </c>
      <c r="H101" s="136">
        <f t="shared" si="2"/>
        <v>0</v>
      </c>
    </row>
    <row r="102" spans="2:8">
      <c r="B102" s="127" t="str">
        <f>$B$43</f>
        <v>Vocational Training</v>
      </c>
      <c r="C102" s="327">
        <f>Data!IC6</f>
        <v>0</v>
      </c>
      <c r="D102" s="327">
        <f>Data!IW6</f>
        <v>0</v>
      </c>
      <c r="E102" s="327">
        <f>Data!JQ6</f>
        <v>0</v>
      </c>
      <c r="F102" s="327">
        <f>Data!KK6</f>
        <v>0</v>
      </c>
      <c r="G102" s="327">
        <f>Data!LE6</f>
        <v>0</v>
      </c>
      <c r="H102" s="136">
        <f t="shared" si="2"/>
        <v>0</v>
      </c>
    </row>
    <row r="103" spans="2:8">
      <c r="B103" s="127" t="str">
        <f>$B$44</f>
        <v>Physical Training</v>
      </c>
      <c r="C103" s="327">
        <f>Data!ID6</f>
        <v>0</v>
      </c>
      <c r="D103" s="327">
        <f>Data!IX6</f>
        <v>0</v>
      </c>
      <c r="E103" s="327">
        <f>Data!JR6</f>
        <v>0</v>
      </c>
      <c r="F103" s="327">
        <f>Data!KL6</f>
        <v>0</v>
      </c>
      <c r="G103" s="327">
        <f>Data!LF6</f>
        <v>0</v>
      </c>
      <c r="H103" s="136">
        <f t="shared" si="2"/>
        <v>0</v>
      </c>
    </row>
    <row r="104" spans="2:8">
      <c r="B104" s="127" t="str">
        <f>$B$45</f>
        <v>Health Services</v>
      </c>
      <c r="C104" s="327">
        <f>Data!IE6</f>
        <v>0</v>
      </c>
      <c r="D104" s="327">
        <f>Data!IY6</f>
        <v>800</v>
      </c>
      <c r="E104" s="327">
        <f>Data!JS6</f>
        <v>0</v>
      </c>
      <c r="F104" s="327">
        <f>Data!KM6</f>
        <v>0</v>
      </c>
      <c r="G104" s="327">
        <f>Data!LG6</f>
        <v>0</v>
      </c>
      <c r="H104" s="136">
        <f t="shared" si="2"/>
        <v>800</v>
      </c>
    </row>
    <row r="105" spans="2:8">
      <c r="B105" s="127" t="str">
        <f>$B$46</f>
        <v>Pharmacy</v>
      </c>
      <c r="C105" s="327">
        <f>Data!IF6</f>
        <v>0</v>
      </c>
      <c r="D105" s="327">
        <f>Data!IZ6</f>
        <v>0</v>
      </c>
      <c r="E105" s="327">
        <f>Data!JT6</f>
        <v>0</v>
      </c>
      <c r="F105" s="327">
        <f>Data!KN6</f>
        <v>0</v>
      </c>
      <c r="G105" s="327">
        <f>Data!LH6</f>
        <v>0</v>
      </c>
      <c r="H105" s="136">
        <f t="shared" si="2"/>
        <v>0</v>
      </c>
    </row>
    <row r="106" spans="2:8">
      <c r="B106" s="127" t="str">
        <f>$B$47</f>
        <v>Business Administration</v>
      </c>
      <c r="C106" s="327">
        <f>Data!IG6</f>
        <v>26250</v>
      </c>
      <c r="D106" s="327">
        <f>Data!JA6</f>
        <v>69152.17</v>
      </c>
      <c r="E106" s="327">
        <f>Data!JU6</f>
        <v>7500</v>
      </c>
      <c r="F106" s="327">
        <f>Data!KO6</f>
        <v>0</v>
      </c>
      <c r="G106" s="327">
        <f>Data!LI6</f>
        <v>0</v>
      </c>
      <c r="H106" s="136">
        <f t="shared" si="2"/>
        <v>102902.17</v>
      </c>
    </row>
    <row r="107" spans="2:8">
      <c r="B107" s="127" t="str">
        <f>$B$48</f>
        <v>Optometry</v>
      </c>
      <c r="C107" s="327">
        <f>Data!IH6</f>
        <v>0</v>
      </c>
      <c r="D107" s="327">
        <f>Data!JB6</f>
        <v>0</v>
      </c>
      <c r="E107" s="327">
        <f>Data!JV6</f>
        <v>0</v>
      </c>
      <c r="F107" s="327">
        <f>Data!KP6</f>
        <v>0</v>
      </c>
      <c r="G107" s="327">
        <f>Data!LJ6</f>
        <v>0</v>
      </c>
      <c r="H107" s="136">
        <f t="shared" si="2"/>
        <v>0</v>
      </c>
    </row>
    <row r="108" spans="2:8">
      <c r="B108" s="127" t="str">
        <f>$B$49</f>
        <v>Teacher Ed-Practice Teaching</v>
      </c>
      <c r="C108" s="327">
        <f>Data!II6</f>
        <v>0</v>
      </c>
      <c r="D108" s="327">
        <f>Data!JC6</f>
        <v>0</v>
      </c>
      <c r="E108" s="327">
        <f>Data!JW6</f>
        <v>0</v>
      </c>
      <c r="F108" s="327">
        <f>Data!KQ6</f>
        <v>0</v>
      </c>
      <c r="G108" s="327">
        <f>Data!LK6</f>
        <v>0</v>
      </c>
      <c r="H108" s="136">
        <f t="shared" si="2"/>
        <v>0</v>
      </c>
    </row>
    <row r="109" spans="2:8">
      <c r="B109" s="127" t="str">
        <f>$B$50</f>
        <v>Technology</v>
      </c>
      <c r="C109" s="327">
        <f>Data!IJ6</f>
        <v>2100</v>
      </c>
      <c r="D109" s="327">
        <f>Data!JD6</f>
        <v>25650</v>
      </c>
      <c r="E109" s="327">
        <f>Data!JX6</f>
        <v>10000</v>
      </c>
      <c r="F109" s="327">
        <f>Data!KR6</f>
        <v>0</v>
      </c>
      <c r="G109" s="327">
        <f>Data!LL6</f>
        <v>0</v>
      </c>
      <c r="H109" s="136">
        <f t="shared" si="2"/>
        <v>37750</v>
      </c>
    </row>
    <row r="110" spans="2:8">
      <c r="B110" s="127" t="str">
        <f>$B$51</f>
        <v>Nursing</v>
      </c>
      <c r="C110" s="327">
        <f>Data!IK6</f>
        <v>0</v>
      </c>
      <c r="D110" s="327">
        <f>Data!JE6</f>
        <v>0</v>
      </c>
      <c r="E110" s="327">
        <f>Data!JY6</f>
        <v>0</v>
      </c>
      <c r="F110" s="327">
        <f>Data!KS6</f>
        <v>0</v>
      </c>
      <c r="G110" s="327">
        <f>Data!HPM6</f>
        <v>0</v>
      </c>
      <c r="H110" s="136">
        <f t="shared" si="2"/>
        <v>0</v>
      </c>
    </row>
    <row r="111" spans="2:8">
      <c r="B111" s="130" t="str">
        <f>$B$52</f>
        <v>Totals</v>
      </c>
      <c r="C111" s="133">
        <f>SUM(C91:C110)</f>
        <v>1381343.3614000003</v>
      </c>
      <c r="D111" s="133">
        <f>SUM(D91:D110)</f>
        <v>327216.71860000002</v>
      </c>
      <c r="E111" s="133">
        <f>SUM(E91:E110)</f>
        <v>29500</v>
      </c>
      <c r="F111" s="133">
        <f>SUM(F91:F110)</f>
        <v>0</v>
      </c>
      <c r="G111" s="133">
        <f>SUM(G91:G110)</f>
        <v>0</v>
      </c>
      <c r="H111" s="133">
        <f t="shared" si="2"/>
        <v>1738060.0800000003</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13375021.937406309</v>
      </c>
      <c r="D116" s="321">
        <f t="shared" si="3"/>
        <v>6677437.2629463412</v>
      </c>
      <c r="E116" s="321">
        <f t="shared" si="3"/>
        <v>3664569.3848762829</v>
      </c>
      <c r="F116" s="321">
        <f t="shared" si="3"/>
        <v>480265.98849050456</v>
      </c>
      <c r="G116" s="321">
        <f t="shared" si="3"/>
        <v>0</v>
      </c>
      <c r="H116" s="133">
        <f t="shared" ref="H116:H136" si="4">SUM(C116:G116)</f>
        <v>24197294.573719438</v>
      </c>
    </row>
    <row r="117" spans="2:8">
      <c r="B117" s="127" t="str">
        <f>$B$33</f>
        <v>Science</v>
      </c>
      <c r="C117" s="141">
        <f t="shared" si="3"/>
        <v>6066857.057877426</v>
      </c>
      <c r="D117" s="141">
        <f t="shared" si="3"/>
        <v>4325399.9503331138</v>
      </c>
      <c r="E117" s="141">
        <f t="shared" si="3"/>
        <v>2882753.4971900694</v>
      </c>
      <c r="F117" s="141">
        <f t="shared" si="3"/>
        <v>1266559.8269550491</v>
      </c>
      <c r="G117" s="141">
        <f t="shared" si="3"/>
        <v>0</v>
      </c>
      <c r="H117" s="136">
        <f t="shared" si="4"/>
        <v>14541570.332355658</v>
      </c>
    </row>
    <row r="118" spans="2:8">
      <c r="B118" s="127" t="str">
        <f>$B$34</f>
        <v>Fine Arts</v>
      </c>
      <c r="C118" s="141">
        <f t="shared" si="3"/>
        <v>2950966.3359147967</v>
      </c>
      <c r="D118" s="141">
        <f t="shared" si="3"/>
        <v>1755534.6199554873</v>
      </c>
      <c r="E118" s="141">
        <f t="shared" si="3"/>
        <v>342640.41490363656</v>
      </c>
      <c r="F118" s="141">
        <f t="shared" si="3"/>
        <v>0</v>
      </c>
      <c r="G118" s="141">
        <f t="shared" si="3"/>
        <v>0</v>
      </c>
      <c r="H118" s="136">
        <f t="shared" si="4"/>
        <v>5049141.3707739208</v>
      </c>
    </row>
    <row r="119" spans="2:8">
      <c r="B119" s="127" t="str">
        <f>$B$35</f>
        <v>Teacher Education</v>
      </c>
      <c r="C119" s="141">
        <f t="shared" si="3"/>
        <v>366017.18702354847</v>
      </c>
      <c r="D119" s="141">
        <f t="shared" si="3"/>
        <v>2043031.9187879513</v>
      </c>
      <c r="E119" s="141">
        <f t="shared" si="3"/>
        <v>1498454.23201064</v>
      </c>
      <c r="F119" s="141">
        <f t="shared" si="3"/>
        <v>1421390.5844341451</v>
      </c>
      <c r="G119" s="141">
        <f t="shared" si="3"/>
        <v>0</v>
      </c>
      <c r="H119" s="136">
        <f t="shared" si="4"/>
        <v>5328893.9222562853</v>
      </c>
    </row>
    <row r="120" spans="2:8">
      <c r="B120" s="127" t="str">
        <f>$B$36</f>
        <v>Agriculture</v>
      </c>
      <c r="C120" s="141">
        <f t="shared" si="3"/>
        <v>3341.5980518988367</v>
      </c>
      <c r="D120" s="141">
        <f t="shared" si="3"/>
        <v>74708.237144065817</v>
      </c>
      <c r="E120" s="141">
        <f t="shared" si="3"/>
        <v>71996.042047716212</v>
      </c>
      <c r="F120" s="141">
        <f t="shared" si="3"/>
        <v>0</v>
      </c>
      <c r="G120" s="141">
        <f t="shared" si="3"/>
        <v>0</v>
      </c>
      <c r="H120" s="136">
        <f t="shared" si="4"/>
        <v>150045.87724368088</v>
      </c>
    </row>
    <row r="121" spans="2:8">
      <c r="B121" s="127" t="str">
        <f>$B$37</f>
        <v>Engineering</v>
      </c>
      <c r="C121" s="141">
        <f t="shared" si="3"/>
        <v>2090680.6034992537</v>
      </c>
      <c r="D121" s="141">
        <f t="shared" si="3"/>
        <v>4592974.8750183359</v>
      </c>
      <c r="E121" s="141">
        <f t="shared" si="3"/>
        <v>1605860.7802879768</v>
      </c>
      <c r="F121" s="141">
        <f t="shared" si="3"/>
        <v>170445.93578357197</v>
      </c>
      <c r="G121" s="141">
        <f t="shared" si="3"/>
        <v>0</v>
      </c>
      <c r="H121" s="136">
        <f t="shared" si="4"/>
        <v>8459962.1945891399</v>
      </c>
    </row>
    <row r="122" spans="2:8">
      <c r="B122" s="127" t="str">
        <f>$B$38</f>
        <v>Home Economics</v>
      </c>
      <c r="C122" s="141">
        <f t="shared" si="3"/>
        <v>1440.9914938684503</v>
      </c>
      <c r="D122" s="141">
        <f t="shared" si="3"/>
        <v>15904.648506131549</v>
      </c>
      <c r="E122" s="141">
        <f t="shared" si="3"/>
        <v>0</v>
      </c>
      <c r="F122" s="141">
        <f t="shared" si="3"/>
        <v>0</v>
      </c>
      <c r="G122" s="141">
        <f t="shared" si="3"/>
        <v>0</v>
      </c>
      <c r="H122" s="136">
        <f t="shared" si="4"/>
        <v>17345.64</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129533.65191595965</v>
      </c>
      <c r="D124" s="141">
        <f t="shared" si="3"/>
        <v>540474.55130462279</v>
      </c>
      <c r="E124" s="141">
        <f t="shared" si="3"/>
        <v>908841.30587032705</v>
      </c>
      <c r="F124" s="141">
        <f t="shared" si="3"/>
        <v>0</v>
      </c>
      <c r="G124" s="141">
        <f t="shared" si="3"/>
        <v>0</v>
      </c>
      <c r="H124" s="136">
        <f t="shared" si="4"/>
        <v>1578849.5090909095</v>
      </c>
    </row>
    <row r="125" spans="2:8">
      <c r="B125" s="127" t="str">
        <f>$B$41</f>
        <v>Library Science</v>
      </c>
      <c r="C125" s="141">
        <f t="shared" si="3"/>
        <v>2906.0571428571434</v>
      </c>
      <c r="D125" s="141">
        <f t="shared" si="3"/>
        <v>14743.84147465438</v>
      </c>
      <c r="E125" s="141">
        <f t="shared" si="3"/>
        <v>0</v>
      </c>
      <c r="F125" s="141">
        <f t="shared" si="3"/>
        <v>0</v>
      </c>
      <c r="G125" s="141">
        <f t="shared" si="3"/>
        <v>0</v>
      </c>
      <c r="H125" s="136">
        <f t="shared" si="4"/>
        <v>17649.898617511524</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838452.34425018227</v>
      </c>
      <c r="D129" s="141">
        <f t="shared" si="3"/>
        <v>1983215.2295977022</v>
      </c>
      <c r="E129" s="141">
        <f t="shared" si="3"/>
        <v>2747270.766152571</v>
      </c>
      <c r="F129" s="141">
        <f t="shared" si="3"/>
        <v>942138.71011776885</v>
      </c>
      <c r="G129" s="141">
        <f t="shared" si="3"/>
        <v>0</v>
      </c>
      <c r="H129" s="136">
        <f t="shared" si="4"/>
        <v>6511077.0501182238</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846142.56327690918</v>
      </c>
      <c r="D131" s="141">
        <f t="shared" si="3"/>
        <v>4671367.9959637336</v>
      </c>
      <c r="E131" s="141">
        <f t="shared" si="3"/>
        <v>2120527.2148987739</v>
      </c>
      <c r="F131" s="141">
        <f t="shared" si="3"/>
        <v>767169.73384944862</v>
      </c>
      <c r="G131" s="141">
        <f t="shared" si="3"/>
        <v>0</v>
      </c>
      <c r="H131" s="136">
        <f t="shared" si="4"/>
        <v>8405207.5079888664</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576011.66403353889</v>
      </c>
      <c r="E133" s="141">
        <f t="shared" si="5"/>
        <v>0</v>
      </c>
      <c r="F133" s="141">
        <f t="shared" si="5"/>
        <v>0</v>
      </c>
      <c r="G133" s="141">
        <f t="shared" si="5"/>
        <v>0</v>
      </c>
      <c r="H133" s="136">
        <f t="shared" si="4"/>
        <v>576011.66403353889</v>
      </c>
    </row>
    <row r="134" spans="2:9">
      <c r="B134" s="127" t="str">
        <f>$B$50</f>
        <v>Technology</v>
      </c>
      <c r="C134" s="141">
        <f t="shared" si="5"/>
        <v>438671.60174960899</v>
      </c>
      <c r="D134" s="141">
        <f t="shared" si="5"/>
        <v>291161.88097145851</v>
      </c>
      <c r="E134" s="141">
        <f t="shared" si="5"/>
        <v>148946.2095971753</v>
      </c>
      <c r="F134" s="141">
        <f t="shared" si="5"/>
        <v>0</v>
      </c>
      <c r="G134" s="141">
        <f t="shared" si="5"/>
        <v>0</v>
      </c>
      <c r="H134" s="136">
        <f t="shared" si="4"/>
        <v>878779.69231824274</v>
      </c>
    </row>
    <row r="135" spans="2:9">
      <c r="B135" s="127" t="str">
        <f>$B$51</f>
        <v>Nursing</v>
      </c>
      <c r="C135" s="141">
        <f t="shared" si="5"/>
        <v>3127.8192156862742</v>
      </c>
      <c r="D135" s="141">
        <f t="shared" si="5"/>
        <v>2831429.0152355516</v>
      </c>
      <c r="E135" s="141">
        <f t="shared" si="5"/>
        <v>455341.15655810852</v>
      </c>
      <c r="F135" s="141">
        <f t="shared" si="5"/>
        <v>199378.68482523444</v>
      </c>
      <c r="G135" s="141">
        <f t="shared" si="5"/>
        <v>0</v>
      </c>
      <c r="H135" s="136">
        <f t="shared" si="4"/>
        <v>3489276.6758345808</v>
      </c>
    </row>
    <row r="136" spans="2:9">
      <c r="B136" s="130" t="str">
        <f>$B$52</f>
        <v>Totals</v>
      </c>
      <c r="C136" s="133">
        <f>SUM(C116:C135)</f>
        <v>27113159.748818308</v>
      </c>
      <c r="D136" s="133">
        <f>SUM(D116:D135)</f>
        <v>30393395.691272691</v>
      </c>
      <c r="E136" s="133">
        <f>SUM(E116:E135)</f>
        <v>16447201.00439328</v>
      </c>
      <c r="F136" s="133">
        <f>SUM(F116:F135)</f>
        <v>5247349.4644557219</v>
      </c>
      <c r="G136" s="133">
        <f>SUM(G116:G135)</f>
        <v>0</v>
      </c>
      <c r="H136" s="133">
        <f t="shared" si="4"/>
        <v>79201105.908940002</v>
      </c>
    </row>
    <row r="137" spans="2:9">
      <c r="B137" s="328"/>
      <c r="C137" s="331"/>
      <c r="D137" s="331"/>
      <c r="E137" s="331"/>
      <c r="F137" s="331"/>
      <c r="G137" s="331"/>
      <c r="H137" s="332"/>
    </row>
    <row r="138" spans="2:9">
      <c r="B138" s="120" t="s">
        <v>4</v>
      </c>
      <c r="C138" s="325"/>
      <c r="D138" s="325"/>
      <c r="E138" s="325"/>
      <c r="F138" s="325"/>
      <c r="G138" s="325"/>
      <c r="H138" s="122">
        <f>H86-H81-H111</f>
        <v>169408090.09105998</v>
      </c>
    </row>
    <row r="139" spans="2:9" ht="202.5" customHeight="1" thickBot="1">
      <c r="B139" s="464" t="s">
        <v>862</v>
      </c>
      <c r="C139" s="464"/>
      <c r="D139" s="464"/>
      <c r="E139" s="464"/>
      <c r="F139" s="464"/>
      <c r="G139" s="464"/>
      <c r="H139" s="319"/>
    </row>
    <row r="140" spans="2:9" ht="36.75" customHeight="1" thickTop="1">
      <c r="B140" s="511" t="s">
        <v>864</v>
      </c>
      <c r="C140" s="486"/>
      <c r="D140" s="486"/>
      <c r="E140" s="486"/>
      <c r="F140" s="487"/>
      <c r="G140" s="333" t="s">
        <v>2</v>
      </c>
      <c r="H140" s="334">
        <v>1</v>
      </c>
      <c r="I140" s="478" t="str">
        <f>IF(H140+H141=1,"","Error, the two cells on the left must equal 100%")</f>
        <v/>
      </c>
    </row>
    <row r="141" spans="2:9" ht="67.5" customHeight="1" thickBot="1">
      <c r="B141" s="488"/>
      <c r="C141" s="489"/>
      <c r="D141" s="489"/>
      <c r="E141" s="489"/>
      <c r="F141" s="490"/>
      <c r="G141" s="333" t="s">
        <v>3</v>
      </c>
      <c r="H141" s="335">
        <f>1-H140</f>
        <v>0</v>
      </c>
      <c r="I141" s="478"/>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Data!LN6</f>
        <v>1291810.5955516701</v>
      </c>
      <c r="D143" s="327">
        <f>Data!MH6</f>
        <v>153932.536630435</v>
      </c>
      <c r="E143" s="327">
        <f>Data!NB6</f>
        <v>0</v>
      </c>
      <c r="F143" s="327">
        <f>Data!NV6</f>
        <v>1018939.1</v>
      </c>
      <c r="G143" s="327">
        <f>Data!OP6</f>
        <v>0</v>
      </c>
      <c r="H143" s="341">
        <f>Data!PJ6</f>
        <v>43708832.499540679</v>
      </c>
      <c r="I143" s="342">
        <f t="shared" ref="I143:I162" si="6">SUM(C143:H143)</f>
        <v>46173514.731722787</v>
      </c>
    </row>
    <row r="144" spans="2:9">
      <c r="B144" s="127" t="str">
        <f>$B$33</f>
        <v>Science</v>
      </c>
      <c r="C144" s="327">
        <f>Data!LO6</f>
        <v>730392.85389471601</v>
      </c>
      <c r="D144" s="327">
        <f>Data!MI6</f>
        <v>917934.367478261</v>
      </c>
      <c r="E144" s="327">
        <f>Data!NC6</f>
        <v>156920.709</v>
      </c>
      <c r="F144" s="327">
        <f>Data!NW6</f>
        <v>9026024.3870000001</v>
      </c>
      <c r="G144" s="327">
        <f>Data!OQ6</f>
        <v>0</v>
      </c>
      <c r="H144" s="341">
        <f>Data!PK6</f>
        <v>24439209.179876052</v>
      </c>
      <c r="I144" s="342">
        <f t="shared" si="6"/>
        <v>35270481.49724903</v>
      </c>
    </row>
    <row r="145" spans="2:9">
      <c r="B145" s="127" t="str">
        <f>$B$34</f>
        <v>Fine Arts</v>
      </c>
      <c r="C145" s="327">
        <f>Data!LP6</f>
        <v>103205.21268065269</v>
      </c>
      <c r="D145" s="327">
        <f>Data!MJ6</f>
        <v>8425.5</v>
      </c>
      <c r="E145" s="327">
        <f>Data!ND6</f>
        <v>0</v>
      </c>
      <c r="F145" s="327">
        <f>Data!NX6</f>
        <v>0</v>
      </c>
      <c r="G145" s="327">
        <f>Data!OR6</f>
        <v>0</v>
      </c>
      <c r="H145" s="341">
        <f>Data!PL6</f>
        <v>8215613.6045451919</v>
      </c>
      <c r="I145" s="342">
        <f t="shared" si="6"/>
        <v>8327244.3172258446</v>
      </c>
    </row>
    <row r="146" spans="2:9">
      <c r="B146" s="127" t="str">
        <f>$B$35</f>
        <v>Teacher Education</v>
      </c>
      <c r="C146" s="327">
        <f>Data!LQ6</f>
        <v>776.88280885780898</v>
      </c>
      <c r="D146" s="327">
        <f>Data!MK6</f>
        <v>211780.95880434799</v>
      </c>
      <c r="E146" s="327">
        <f>Data!NE6</f>
        <v>0</v>
      </c>
      <c r="F146" s="327">
        <f>Data!NY6</f>
        <v>17957.399999999998</v>
      </c>
      <c r="G146" s="327">
        <f>Data!OS6</f>
        <v>0</v>
      </c>
      <c r="H146" s="341">
        <f>Data!PN6</f>
        <v>14293495.112642428</v>
      </c>
      <c r="I146" s="342">
        <f t="shared" si="6"/>
        <v>14524010.354255633</v>
      </c>
    </row>
    <row r="147" spans="2:9">
      <c r="B147" s="127" t="str">
        <f>$B$36</f>
        <v>Agriculture</v>
      </c>
      <c r="C147" s="327">
        <f>Data!LR6</f>
        <v>0</v>
      </c>
      <c r="D147" s="327">
        <f>Data!ML6</f>
        <v>0</v>
      </c>
      <c r="E147" s="327">
        <f>Data!NF6</f>
        <v>0</v>
      </c>
      <c r="F147" s="327">
        <f>Data!NZ6</f>
        <v>0</v>
      </c>
      <c r="G147" s="327">
        <f>Data!OT6</f>
        <v>0</v>
      </c>
      <c r="H147" s="341">
        <f>Data!PM6</f>
        <v>373087.29311528587</v>
      </c>
      <c r="I147" s="342">
        <f t="shared" si="6"/>
        <v>373087.29311528587</v>
      </c>
    </row>
    <row r="148" spans="2:9">
      <c r="B148" s="127" t="str">
        <f>$B$37</f>
        <v>Engineering</v>
      </c>
      <c r="C148" s="327">
        <f>Data!LS6</f>
        <v>63129.16505633256</v>
      </c>
      <c r="D148" s="327">
        <f>Data!MM6</f>
        <v>339716.66316666669</v>
      </c>
      <c r="E148" s="327">
        <f>Data!NG6</f>
        <v>617332.70166666666</v>
      </c>
      <c r="F148" s="327">
        <f>Data!OA6</f>
        <v>548039.43766666669</v>
      </c>
      <c r="G148" s="327">
        <f>Data!OU6</f>
        <v>0</v>
      </c>
      <c r="H148" s="341">
        <f>Data!PO6</f>
        <v>19167306.100930367</v>
      </c>
      <c r="I148" s="342">
        <f t="shared" si="6"/>
        <v>20735524.068486698</v>
      </c>
    </row>
    <row r="149" spans="2:9">
      <c r="B149" s="127" t="str">
        <f>$B$38</f>
        <v>Home Economics</v>
      </c>
      <c r="C149" s="327">
        <f>Data!LT6</f>
        <v>0</v>
      </c>
      <c r="D149" s="327">
        <f>Data!MN6</f>
        <v>0</v>
      </c>
      <c r="E149" s="327">
        <f>Data!NH6</f>
        <v>0</v>
      </c>
      <c r="F149" s="327">
        <f>Data!OB6</f>
        <v>0</v>
      </c>
      <c r="G149" s="327">
        <f>Data!OV6</f>
        <v>0</v>
      </c>
      <c r="H149" s="341">
        <f>Data!PP6</f>
        <v>75882.887891006932</v>
      </c>
      <c r="I149" s="342">
        <f t="shared" si="6"/>
        <v>75882.887891006932</v>
      </c>
    </row>
    <row r="150" spans="2:9">
      <c r="B150" s="127" t="str">
        <f>$B$39</f>
        <v>Law</v>
      </c>
      <c r="C150" s="327">
        <f>Data!LU6</f>
        <v>0</v>
      </c>
      <c r="D150" s="327">
        <f>Data!MO6</f>
        <v>0</v>
      </c>
      <c r="E150" s="327">
        <f>Data!NI6</f>
        <v>0</v>
      </c>
      <c r="F150" s="327">
        <f>Data!OC6</f>
        <v>0</v>
      </c>
      <c r="G150" s="327">
        <f>Data!OW6</f>
        <v>0</v>
      </c>
      <c r="H150" s="341">
        <f>Data!PQ6</f>
        <v>0</v>
      </c>
      <c r="I150" s="342">
        <f t="shared" si="6"/>
        <v>0</v>
      </c>
    </row>
    <row r="151" spans="2:9">
      <c r="B151" s="127" t="str">
        <f>$B$40</f>
        <v>Social Service</v>
      </c>
      <c r="C151" s="327">
        <f>Data!LV6</f>
        <v>0</v>
      </c>
      <c r="D151" s="327">
        <f>Data!MP6</f>
        <v>0</v>
      </c>
      <c r="E151" s="327">
        <f>Data!NJ6</f>
        <v>0</v>
      </c>
      <c r="F151" s="327">
        <f>Data!OD6</f>
        <v>0</v>
      </c>
      <c r="G151" s="327">
        <f>Data!OX6</f>
        <v>0</v>
      </c>
      <c r="H151" s="341">
        <f>Data!PR6</f>
        <v>3088200.7170760129</v>
      </c>
      <c r="I151" s="342">
        <f t="shared" si="6"/>
        <v>3088200.7170760129</v>
      </c>
    </row>
    <row r="152" spans="2:9">
      <c r="B152" s="127" t="str">
        <f>$B$41</f>
        <v>Library Science</v>
      </c>
      <c r="C152" s="327">
        <f>Data!LW6</f>
        <v>0</v>
      </c>
      <c r="D152" s="327">
        <f>Data!MQ6</f>
        <v>0</v>
      </c>
      <c r="E152" s="327">
        <f>Data!NK6</f>
        <v>0</v>
      </c>
      <c r="F152" s="327">
        <f>Data!OE6</f>
        <v>0</v>
      </c>
      <c r="G152" s="327">
        <f>Data!OY6</f>
        <v>0</v>
      </c>
      <c r="H152" s="341">
        <f>Data!PS6</f>
        <v>4628.5407686394201</v>
      </c>
      <c r="I152" s="342">
        <f t="shared" si="6"/>
        <v>4628.5407686394201</v>
      </c>
    </row>
    <row r="153" spans="2:9">
      <c r="B153" s="127" t="str">
        <f>$B$42</f>
        <v>Veterinary Science</v>
      </c>
      <c r="C153" s="327">
        <f>Data!LX6</f>
        <v>0</v>
      </c>
      <c r="D153" s="327">
        <f>Data!MR6</f>
        <v>0</v>
      </c>
      <c r="E153" s="327">
        <f>Data!NL6</f>
        <v>0</v>
      </c>
      <c r="F153" s="327">
        <f>Data!OF6</f>
        <v>0</v>
      </c>
      <c r="G153" s="327">
        <f>Data!OZ6</f>
        <v>0</v>
      </c>
      <c r="H153" s="341">
        <f>Data!PT6</f>
        <v>0</v>
      </c>
      <c r="I153" s="342">
        <f t="shared" si="6"/>
        <v>0</v>
      </c>
    </row>
    <row r="154" spans="2:9">
      <c r="B154" s="127" t="str">
        <f>$B$43</f>
        <v>Vocational Training</v>
      </c>
      <c r="C154" s="327">
        <f>Data!LY6</f>
        <v>0</v>
      </c>
      <c r="D154" s="327">
        <f>Data!MS6</f>
        <v>0</v>
      </c>
      <c r="E154" s="327">
        <f>Data!NM6</f>
        <v>0</v>
      </c>
      <c r="F154" s="327">
        <f>Data!OG6</f>
        <v>0</v>
      </c>
      <c r="G154" s="327">
        <f>Data!PA6</f>
        <v>0</v>
      </c>
      <c r="H154" s="341">
        <f>Data!PU6</f>
        <v>0</v>
      </c>
      <c r="I154" s="342">
        <f t="shared" si="6"/>
        <v>0</v>
      </c>
    </row>
    <row r="155" spans="2:9">
      <c r="B155" s="127" t="str">
        <f>$B$44</f>
        <v>Physical Training</v>
      </c>
      <c r="C155" s="327">
        <f>Data!LZ6</f>
        <v>0</v>
      </c>
      <c r="D155" s="327">
        <f>Data!MT6</f>
        <v>0</v>
      </c>
      <c r="E155" s="327">
        <f>Data!NN6</f>
        <v>0</v>
      </c>
      <c r="F155" s="327">
        <f>Data!OH6</f>
        <v>0</v>
      </c>
      <c r="G155" s="327">
        <f>Data!PB6</f>
        <v>0</v>
      </c>
      <c r="H155" s="341">
        <f>Data!PV6</f>
        <v>0</v>
      </c>
      <c r="I155" s="342">
        <f t="shared" si="6"/>
        <v>0</v>
      </c>
    </row>
    <row r="156" spans="2:9">
      <c r="B156" s="127" t="str">
        <f>$B$45</f>
        <v>Health Services</v>
      </c>
      <c r="C156" s="327">
        <f>Data!MA6</f>
        <v>44793.919246309248</v>
      </c>
      <c r="D156" s="327">
        <f>Data!MU6</f>
        <v>17344.07</v>
      </c>
      <c r="E156" s="327">
        <f>Data!NO6</f>
        <v>80052.899999999994</v>
      </c>
      <c r="F156" s="327">
        <f>Data!OI6</f>
        <v>13207510.149999999</v>
      </c>
      <c r="G156" s="327">
        <f>Data!PC6</f>
        <v>0</v>
      </c>
      <c r="H156" s="341">
        <f>Data!PW6</f>
        <v>9590917.3078971282</v>
      </c>
      <c r="I156" s="342">
        <f t="shared" si="6"/>
        <v>22940618.347143434</v>
      </c>
    </row>
    <row r="157" spans="2:9">
      <c r="B157" s="127" t="str">
        <f>$B$46</f>
        <v>Pharmacy</v>
      </c>
      <c r="C157" s="327">
        <f>Data!MB6</f>
        <v>0</v>
      </c>
      <c r="D157" s="327">
        <f>Data!MV6</f>
        <v>0</v>
      </c>
      <c r="E157" s="327">
        <f>Data!NP6</f>
        <v>0</v>
      </c>
      <c r="F157" s="327">
        <f>Data!OJ6</f>
        <v>0</v>
      </c>
      <c r="G157" s="327">
        <f>Data!PD6</f>
        <v>0</v>
      </c>
      <c r="H157" s="341">
        <f>Data!PX6</f>
        <v>0</v>
      </c>
      <c r="I157" s="342">
        <f t="shared" si="6"/>
        <v>0</v>
      </c>
    </row>
    <row r="158" spans="2:9">
      <c r="B158" s="127" t="str">
        <f>$B$47</f>
        <v>Business Administration</v>
      </c>
      <c r="C158" s="327">
        <f>Data!MC6</f>
        <v>29521.546736596742</v>
      </c>
      <c r="D158" s="327">
        <f>Data!MW6</f>
        <v>0</v>
      </c>
      <c r="E158" s="327">
        <f>Data!NQ6</f>
        <v>0</v>
      </c>
      <c r="F158" s="327">
        <f>Data!OK6</f>
        <v>986252.19000000006</v>
      </c>
      <c r="G158" s="327">
        <f>Data!PE6</f>
        <v>0</v>
      </c>
      <c r="H158" s="341">
        <f>Data!PY6</f>
        <v>10188220.849939233</v>
      </c>
      <c r="I158" s="342">
        <f t="shared" si="6"/>
        <v>11203994.58667583</v>
      </c>
    </row>
    <row r="159" spans="2:9">
      <c r="B159" s="127" t="str">
        <f>$B$48</f>
        <v>Optometry</v>
      </c>
      <c r="C159" s="327">
        <f>Data!MD6</f>
        <v>0</v>
      </c>
      <c r="D159" s="327">
        <f>Data!MX6</f>
        <v>0</v>
      </c>
      <c r="E159" s="327">
        <f>Data!NR6</f>
        <v>0</v>
      </c>
      <c r="F159" s="327">
        <f>Data!OL6</f>
        <v>0</v>
      </c>
      <c r="G159" s="327">
        <f>Data!PF6</f>
        <v>0</v>
      </c>
      <c r="H159" s="341">
        <f>Data!PZ6</f>
        <v>0</v>
      </c>
      <c r="I159" s="342">
        <f t="shared" si="6"/>
        <v>0</v>
      </c>
    </row>
    <row r="160" spans="2:9">
      <c r="B160" s="127" t="str">
        <f>$B$49</f>
        <v>Teacher Ed-Practice Teaching</v>
      </c>
      <c r="C160" s="327">
        <f>Data!ME6</f>
        <v>0</v>
      </c>
      <c r="D160" s="327">
        <f>Data!MY6</f>
        <v>268970.753586957</v>
      </c>
      <c r="E160" s="327">
        <f>Data!NS6</f>
        <v>0</v>
      </c>
      <c r="F160" s="327">
        <f>Data!OM6</f>
        <v>0</v>
      </c>
      <c r="G160" s="327">
        <f>Data!PG6</f>
        <v>0</v>
      </c>
      <c r="H160" s="341">
        <f>Data!QA6</f>
        <v>535828.32076512021</v>
      </c>
      <c r="I160" s="342">
        <f t="shared" si="6"/>
        <v>804799.07435207721</v>
      </c>
    </row>
    <row r="161" spans="2:9">
      <c r="B161" s="127" t="str">
        <f>$B$50</f>
        <v>Technology</v>
      </c>
      <c r="C161" s="327">
        <f>Data!MF6</f>
        <v>8027.789024864026</v>
      </c>
      <c r="D161" s="327">
        <f>Data!MZ6</f>
        <v>0</v>
      </c>
      <c r="E161" s="327">
        <f>Data!NT6</f>
        <v>0</v>
      </c>
      <c r="F161" s="327">
        <f>Data!ON6</f>
        <v>0</v>
      </c>
      <c r="G161" s="327">
        <f>Data!PH6</f>
        <v>0</v>
      </c>
      <c r="H161" s="341">
        <f>Data!QB6</f>
        <v>1281936.216950736</v>
      </c>
      <c r="I161" s="342">
        <f t="shared" si="6"/>
        <v>1289964.0059756001</v>
      </c>
    </row>
    <row r="162" spans="2:9">
      <c r="B162" s="127" t="str">
        <f>$B$51</f>
        <v>Nursing</v>
      </c>
      <c r="C162" s="327">
        <f>Data!MG6</f>
        <v>0</v>
      </c>
      <c r="D162" s="327">
        <f>Data!NA6</f>
        <v>0</v>
      </c>
      <c r="E162" s="327">
        <f>Data!NU6</f>
        <v>0</v>
      </c>
      <c r="F162" s="327">
        <f>Data!OO6</f>
        <v>418068.12000000005</v>
      </c>
      <c r="G162" s="327">
        <f>Data!PI6</f>
        <v>0</v>
      </c>
      <c r="H162" s="341">
        <f>Data!QC6</f>
        <v>4178071.5491219577</v>
      </c>
      <c r="I162" s="342">
        <f t="shared" si="6"/>
        <v>4596139.6691219574</v>
      </c>
    </row>
    <row r="163" spans="2:9" ht="14.4" thickBot="1">
      <c r="B163" s="130" t="str">
        <f>$B$52</f>
        <v>Totals</v>
      </c>
      <c r="C163" s="133">
        <f t="shared" ref="C163:H163" si="7">SUM(C143:C162)</f>
        <v>2271657.9649999989</v>
      </c>
      <c r="D163" s="133">
        <f t="shared" si="7"/>
        <v>1918104.8496666676</v>
      </c>
      <c r="E163" s="133">
        <f t="shared" si="7"/>
        <v>854306.31066666672</v>
      </c>
      <c r="F163" s="133">
        <f t="shared" si="7"/>
        <v>25222790.784666669</v>
      </c>
      <c r="G163" s="134">
        <f t="shared" si="7"/>
        <v>0</v>
      </c>
      <c r="H163" s="343">
        <f t="shared" si="7"/>
        <v>139141230.18105981</v>
      </c>
      <c r="I163" s="342">
        <f>SUM(I143:I162)</f>
        <v>169408090.09105983</v>
      </c>
    </row>
    <row r="164" spans="2:9" ht="14.4" thickTop="1">
      <c r="B164" s="143"/>
      <c r="C164" s="329"/>
      <c r="D164" s="329"/>
      <c r="E164" s="329"/>
      <c r="F164" s="329"/>
      <c r="G164" s="329"/>
      <c r="H164" s="344"/>
      <c r="I164" s="345"/>
    </row>
    <row r="165" spans="2:9" ht="19.5" customHeight="1">
      <c r="B165" s="469" t="s">
        <v>63</v>
      </c>
      <c r="C165" s="469"/>
      <c r="D165" s="469"/>
      <c r="E165" s="469"/>
      <c r="F165" s="469"/>
      <c r="G165" s="469"/>
      <c r="H165" s="346"/>
      <c r="I165" s="346"/>
    </row>
    <row r="166" spans="2:9" ht="43.5" customHeight="1" thickBot="1">
      <c r="B166" s="476" t="s">
        <v>40</v>
      </c>
      <c r="C166" s="476"/>
      <c r="D166" s="476"/>
      <c r="E166" s="476"/>
      <c r="F166" s="476"/>
      <c r="G166" s="476"/>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25451808.803562604</v>
      </c>
      <c r="D168" s="321">
        <f t="shared" si="8"/>
        <v>12215734.981656829</v>
      </c>
      <c r="E168" s="321">
        <f t="shared" si="8"/>
        <v>6619502.3967872225</v>
      </c>
      <c r="F168" s="321">
        <f t="shared" si="8"/>
        <v>1886468.5497161248</v>
      </c>
      <c r="G168" s="321">
        <f t="shared" si="8"/>
        <v>0</v>
      </c>
      <c r="H168" s="133">
        <f t="shared" ref="H168:H188" si="9">SUM(C168:G168)</f>
        <v>46173514.73172278</v>
      </c>
      <c r="I168" s="347"/>
    </row>
    <row r="169" spans="2:9">
      <c r="B169" s="127" t="str">
        <f>$B$33</f>
        <v>Science</v>
      </c>
      <c r="C169" s="141">
        <f t="shared" si="8"/>
        <v>10926622.374716694</v>
      </c>
      <c r="D169" s="141">
        <f t="shared" si="8"/>
        <v>8187393.7007394228</v>
      </c>
      <c r="E169" s="141">
        <f t="shared" si="8"/>
        <v>5001804.3165900242</v>
      </c>
      <c r="F169" s="141">
        <f t="shared" si="8"/>
        <v>11154661.105202891</v>
      </c>
      <c r="G169" s="141">
        <f t="shared" si="8"/>
        <v>0</v>
      </c>
      <c r="H169" s="136">
        <f t="shared" si="9"/>
        <v>35270481.49724903</v>
      </c>
      <c r="I169" s="347"/>
    </row>
    <row r="170" spans="2:9">
      <c r="B170" s="127" t="str">
        <f>$B$34</f>
        <v>Fine Arts</v>
      </c>
      <c r="C170" s="141">
        <f t="shared" si="8"/>
        <v>4904813.5249827532</v>
      </c>
      <c r="D170" s="141">
        <f t="shared" si="8"/>
        <v>2864910.0085226209</v>
      </c>
      <c r="E170" s="141">
        <f t="shared" si="8"/>
        <v>557520.78372047027</v>
      </c>
      <c r="F170" s="141">
        <f t="shared" si="8"/>
        <v>0</v>
      </c>
      <c r="G170" s="141">
        <f t="shared" si="8"/>
        <v>0</v>
      </c>
      <c r="H170" s="136">
        <f t="shared" si="9"/>
        <v>8327244.3172258446</v>
      </c>
      <c r="I170" s="347"/>
    </row>
    <row r="171" spans="2:9">
      <c r="B171" s="127" t="str">
        <f>$B$35</f>
        <v>Teacher Education</v>
      </c>
      <c r="C171" s="141">
        <f t="shared" si="8"/>
        <v>982531.24875973829</v>
      </c>
      <c r="D171" s="141">
        <f t="shared" si="8"/>
        <v>5691729.9261134462</v>
      </c>
      <c r="E171" s="141">
        <f t="shared" si="8"/>
        <v>4019248.3757856218</v>
      </c>
      <c r="F171" s="141">
        <f t="shared" si="8"/>
        <v>3830500.8035968258</v>
      </c>
      <c r="G171" s="141">
        <f t="shared" si="8"/>
        <v>0</v>
      </c>
      <c r="H171" s="136">
        <f t="shared" si="9"/>
        <v>14524010.354255633</v>
      </c>
      <c r="I171" s="347"/>
    </row>
    <row r="172" spans="2:9">
      <c r="B172" s="127" t="str">
        <f>$B$36</f>
        <v>Agriculture</v>
      </c>
      <c r="C172" s="141">
        <f t="shared" si="8"/>
        <v>8308.8439000396065</v>
      </c>
      <c r="D172" s="141">
        <f t="shared" si="8"/>
        <v>185761.1450678377</v>
      </c>
      <c r="E172" s="141">
        <f t="shared" si="8"/>
        <v>179017.30414740852</v>
      </c>
      <c r="F172" s="141">
        <f t="shared" si="8"/>
        <v>0</v>
      </c>
      <c r="G172" s="141">
        <f t="shared" si="8"/>
        <v>0</v>
      </c>
      <c r="H172" s="136">
        <f t="shared" si="9"/>
        <v>373087.29311528581</v>
      </c>
      <c r="I172" s="347"/>
    </row>
    <row r="173" spans="2:9">
      <c r="B173" s="127" t="str">
        <f>$B$37</f>
        <v>Engineering</v>
      </c>
      <c r="C173" s="141">
        <f t="shared" si="8"/>
        <v>4799877.8838836942</v>
      </c>
      <c r="D173" s="141">
        <f t="shared" si="8"/>
        <v>10745786.255258299</v>
      </c>
      <c r="E173" s="141">
        <f t="shared" si="8"/>
        <v>4255649.8032424822</v>
      </c>
      <c r="F173" s="141">
        <f t="shared" si="8"/>
        <v>934210.12610222027</v>
      </c>
      <c r="G173" s="141">
        <f t="shared" si="8"/>
        <v>0</v>
      </c>
      <c r="H173" s="136">
        <f t="shared" si="9"/>
        <v>20735524.068486694</v>
      </c>
      <c r="I173" s="347"/>
    </row>
    <row r="174" spans="2:9">
      <c r="B174" s="127" t="str">
        <f>$B$38</f>
        <v>Home Economics</v>
      </c>
      <c r="C174" s="141">
        <f t="shared" si="8"/>
        <v>6303.9816334891202</v>
      </c>
      <c r="D174" s="141">
        <f t="shared" si="8"/>
        <v>69578.90625751781</v>
      </c>
      <c r="E174" s="141">
        <f t="shared" si="8"/>
        <v>0</v>
      </c>
      <c r="F174" s="141">
        <f t="shared" si="8"/>
        <v>0</v>
      </c>
      <c r="G174" s="141">
        <f t="shared" si="8"/>
        <v>0</v>
      </c>
      <c r="H174" s="136">
        <f t="shared" si="9"/>
        <v>75882.887891006932</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253365.45024020268</v>
      </c>
      <c r="D176" s="141">
        <f t="shared" si="8"/>
        <v>1057158.3214801296</v>
      </c>
      <c r="E176" s="141">
        <f t="shared" si="8"/>
        <v>1777676.9453556805</v>
      </c>
      <c r="F176" s="141">
        <f t="shared" si="8"/>
        <v>0</v>
      </c>
      <c r="G176" s="141">
        <f t="shared" si="8"/>
        <v>0</v>
      </c>
      <c r="H176" s="136">
        <f t="shared" si="9"/>
        <v>3088200.7170760129</v>
      </c>
      <c r="I176" s="347"/>
    </row>
    <row r="177" spans="2:9">
      <c r="B177" s="127" t="str">
        <f>$B$41</f>
        <v>Library Science</v>
      </c>
      <c r="C177" s="141">
        <f t="shared" si="8"/>
        <v>762.08958777614328</v>
      </c>
      <c r="D177" s="141">
        <f t="shared" si="8"/>
        <v>3866.4511808632765</v>
      </c>
      <c r="E177" s="141">
        <f t="shared" si="8"/>
        <v>0</v>
      </c>
      <c r="F177" s="141">
        <f t="shared" si="8"/>
        <v>0</v>
      </c>
      <c r="G177" s="141">
        <f t="shared" si="8"/>
        <v>0</v>
      </c>
      <c r="H177" s="136">
        <f t="shared" si="9"/>
        <v>4628.5407686394201</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1279847.2043506503</v>
      </c>
      <c r="D181" s="141">
        <f t="shared" si="8"/>
        <v>2938650.8099484094</v>
      </c>
      <c r="E181" s="141">
        <f t="shared" si="8"/>
        <v>4126825.2754081623</v>
      </c>
      <c r="F181" s="141">
        <f t="shared" si="8"/>
        <v>14595295.057436213</v>
      </c>
      <c r="G181" s="141">
        <f t="shared" si="8"/>
        <v>0</v>
      </c>
      <c r="H181" s="136">
        <f t="shared" si="9"/>
        <v>22940618.347143434</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1055158.0104414085</v>
      </c>
      <c r="D183" s="141">
        <f t="shared" si="8"/>
        <v>5662314.5554682724</v>
      </c>
      <c r="E183" s="141">
        <f t="shared" si="8"/>
        <v>2570358.8594524297</v>
      </c>
      <c r="F183" s="141">
        <f t="shared" si="8"/>
        <v>1916163.1613137182</v>
      </c>
      <c r="G183" s="141">
        <f t="shared" si="8"/>
        <v>0</v>
      </c>
      <c r="H183" s="136">
        <f t="shared" si="9"/>
        <v>11203994.586675828</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804799.07435207721</v>
      </c>
      <c r="E185" s="141">
        <f t="shared" si="10"/>
        <v>0</v>
      </c>
      <c r="F185" s="141">
        <f t="shared" si="10"/>
        <v>0</v>
      </c>
      <c r="G185" s="141">
        <f t="shared" si="10"/>
        <v>0</v>
      </c>
      <c r="H185" s="136">
        <f t="shared" si="9"/>
        <v>804799.07435207721</v>
      </c>
      <c r="I185" s="347"/>
    </row>
    <row r="186" spans="2:9">
      <c r="B186" s="127" t="str">
        <f>$B$50</f>
        <v>Technology</v>
      </c>
      <c r="C186" s="141">
        <f t="shared" si="10"/>
        <v>647948.14511220471</v>
      </c>
      <c r="D186" s="141">
        <f t="shared" si="10"/>
        <v>424737.80798025348</v>
      </c>
      <c r="E186" s="141">
        <f t="shared" si="10"/>
        <v>217278.05288314191</v>
      </c>
      <c r="F186" s="141">
        <f t="shared" si="10"/>
        <v>0</v>
      </c>
      <c r="G186" s="141">
        <f t="shared" si="10"/>
        <v>0</v>
      </c>
      <c r="H186" s="136">
        <f t="shared" si="9"/>
        <v>1289964.0059756001</v>
      </c>
      <c r="I186" s="347"/>
    </row>
    <row r="187" spans="2:9">
      <c r="B187" s="127" t="str">
        <f>$B$51</f>
        <v>Nursing</v>
      </c>
      <c r="C187" s="141">
        <f t="shared" si="10"/>
        <v>3745.2611787312781</v>
      </c>
      <c r="D187" s="141">
        <f t="shared" si="10"/>
        <v>3390362.5624885503</v>
      </c>
      <c r="E187" s="141">
        <f t="shared" si="10"/>
        <v>545227.02213193919</v>
      </c>
      <c r="F187" s="141">
        <f t="shared" si="10"/>
        <v>656804.82332273689</v>
      </c>
      <c r="G187" s="141">
        <f t="shared" si="10"/>
        <v>0</v>
      </c>
      <c r="H187" s="136">
        <f t="shared" si="9"/>
        <v>4596139.6691219574</v>
      </c>
      <c r="I187" s="347"/>
    </row>
    <row r="188" spans="2:9">
      <c r="B188" s="130" t="str">
        <f>$B$52</f>
        <v>Totals</v>
      </c>
      <c r="C188" s="133">
        <f>SUM(C168:C187)</f>
        <v>50321092.82234998</v>
      </c>
      <c r="D188" s="133">
        <f>SUM(D168:D187)</f>
        <v>54242784.506514519</v>
      </c>
      <c r="E188" s="133">
        <f>SUM(E168:E187)</f>
        <v>29870109.135504585</v>
      </c>
      <c r="F188" s="133">
        <f>SUM(F168:F187)</f>
        <v>34974103.62669073</v>
      </c>
      <c r="G188" s="133">
        <f>SUM(G168:G187)</f>
        <v>0</v>
      </c>
      <c r="H188" s="133">
        <f t="shared" si="9"/>
        <v>169408090.0910598</v>
      </c>
      <c r="I188" s="347"/>
    </row>
    <row r="189" spans="2:9">
      <c r="B189" s="328"/>
      <c r="C189" s="329"/>
      <c r="D189" s="329"/>
      <c r="E189" s="329"/>
      <c r="F189" s="329"/>
      <c r="G189" s="329"/>
      <c r="H189" s="344"/>
    </row>
    <row r="190" spans="2:9">
      <c r="B190" s="474" t="s">
        <v>34</v>
      </c>
      <c r="C190" s="474"/>
      <c r="D190" s="474"/>
      <c r="E190" s="474"/>
      <c r="F190" s="474"/>
      <c r="G190" s="474"/>
      <c r="H190" s="122">
        <f>H15</f>
        <v>61796268</v>
      </c>
    </row>
    <row r="191" spans="2:9" ht="43.5" customHeight="1" thickBot="1">
      <c r="B191" s="464" t="s">
        <v>227</v>
      </c>
      <c r="C191" s="464"/>
      <c r="D191" s="464"/>
      <c r="E191" s="464"/>
      <c r="F191" s="464"/>
      <c r="G191" s="464"/>
      <c r="H191" s="464"/>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10435794.180704029</v>
      </c>
      <c r="D193" s="135">
        <f t="shared" si="11"/>
        <v>5210037.1316613248</v>
      </c>
      <c r="E193" s="135">
        <f t="shared" si="11"/>
        <v>2859261.9915279252</v>
      </c>
      <c r="F193" s="135">
        <f t="shared" si="11"/>
        <v>374725.14298179885</v>
      </c>
      <c r="G193" s="135">
        <f t="shared" si="11"/>
        <v>0</v>
      </c>
      <c r="H193" s="135">
        <f>SUM(C193:G193)</f>
        <v>18879818.446875077</v>
      </c>
    </row>
    <row r="194" spans="2:8">
      <c r="B194" s="127" t="str">
        <f>$B$33</f>
        <v>Science</v>
      </c>
      <c r="C194" s="138">
        <f t="shared" si="11"/>
        <v>4733634.9709223723</v>
      </c>
      <c r="D194" s="138">
        <f t="shared" si="11"/>
        <v>3374871.7454183986</v>
      </c>
      <c r="E194" s="138">
        <f t="shared" si="11"/>
        <v>2249254.0431835866</v>
      </c>
      <c r="F194" s="138">
        <f t="shared" si="11"/>
        <v>988226.99009450432</v>
      </c>
      <c r="G194" s="138">
        <f t="shared" si="11"/>
        <v>0</v>
      </c>
      <c r="H194" s="138">
        <f t="shared" ref="H194:H213" si="12">SUM(C194:G194)</f>
        <v>11345987.749618862</v>
      </c>
    </row>
    <row r="195" spans="2:8">
      <c r="B195" s="127" t="str">
        <f>$B$34</f>
        <v>Fine Arts</v>
      </c>
      <c r="C195" s="138">
        <f t="shared" si="11"/>
        <v>2302476.7704990427</v>
      </c>
      <c r="D195" s="138">
        <f t="shared" si="11"/>
        <v>1369747.1343743179</v>
      </c>
      <c r="E195" s="138">
        <f t="shared" si="11"/>
        <v>267343.4753721825</v>
      </c>
      <c r="F195" s="138">
        <f t="shared" si="11"/>
        <v>0</v>
      </c>
      <c r="G195" s="138">
        <f t="shared" si="11"/>
        <v>0</v>
      </c>
      <c r="H195" s="138">
        <f t="shared" si="12"/>
        <v>3939567.3802455436</v>
      </c>
    </row>
    <row r="196" spans="2:8">
      <c r="B196" s="127" t="str">
        <f>$B$35</f>
        <v>Teacher Education</v>
      </c>
      <c r="C196" s="138">
        <f t="shared" si="11"/>
        <v>285583.08526548248</v>
      </c>
      <c r="D196" s="138">
        <f t="shared" si="11"/>
        <v>1594065.4683677028</v>
      </c>
      <c r="E196" s="138">
        <f t="shared" si="11"/>
        <v>1169161.4434466043</v>
      </c>
      <c r="F196" s="138">
        <f t="shared" si="11"/>
        <v>1109032.9166534317</v>
      </c>
      <c r="G196" s="138">
        <f t="shared" si="11"/>
        <v>0</v>
      </c>
      <c r="H196" s="138">
        <f t="shared" si="12"/>
        <v>4157842.9137332216</v>
      </c>
    </row>
    <row r="197" spans="2:8">
      <c r="B197" s="127" t="str">
        <f>$B$36</f>
        <v>Agriculture</v>
      </c>
      <c r="C197" s="138">
        <f t="shared" si="11"/>
        <v>2607.2652192614078</v>
      </c>
      <c r="D197" s="138">
        <f t="shared" si="11"/>
        <v>58290.729547011622</v>
      </c>
      <c r="E197" s="138">
        <f t="shared" si="11"/>
        <v>56174.552845703882</v>
      </c>
      <c r="F197" s="138">
        <f t="shared" si="11"/>
        <v>0</v>
      </c>
      <c r="G197" s="138">
        <f t="shared" si="11"/>
        <v>0</v>
      </c>
      <c r="H197" s="138">
        <f t="shared" si="12"/>
        <v>117072.54761197692</v>
      </c>
    </row>
    <row r="198" spans="2:8">
      <c r="B198" s="127" t="str">
        <f>$B$37</f>
        <v>Engineering</v>
      </c>
      <c r="C198" s="138">
        <f t="shared" si="11"/>
        <v>1631243.1170441308</v>
      </c>
      <c r="D198" s="138">
        <f t="shared" si="11"/>
        <v>3583645.7463135221</v>
      </c>
      <c r="E198" s="138">
        <f t="shared" si="11"/>
        <v>1252964.8672262218</v>
      </c>
      <c r="F198" s="138">
        <f t="shared" si="11"/>
        <v>132989.59157593627</v>
      </c>
      <c r="G198" s="138">
        <f t="shared" si="11"/>
        <v>0</v>
      </c>
      <c r="H198" s="138">
        <f t="shared" si="12"/>
        <v>6600843.3221598109</v>
      </c>
    </row>
    <row r="199" spans="2:8">
      <c r="B199" s="127" t="str">
        <f>$B$38</f>
        <v>Home Economics</v>
      </c>
      <c r="C199" s="138">
        <f t="shared" si="11"/>
        <v>1124.3264285122013</v>
      </c>
      <c r="D199" s="138">
        <f t="shared" si="11"/>
        <v>12409.522698593577</v>
      </c>
      <c r="E199" s="138">
        <f t="shared" si="11"/>
        <v>0</v>
      </c>
      <c r="F199" s="138">
        <f t="shared" si="11"/>
        <v>0</v>
      </c>
      <c r="G199" s="138">
        <f t="shared" si="11"/>
        <v>0</v>
      </c>
      <c r="H199" s="138">
        <f t="shared" si="12"/>
        <v>13533.849127105779</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101067.98607106076</v>
      </c>
      <c r="D201" s="138">
        <f t="shared" si="11"/>
        <v>421702.57392618299</v>
      </c>
      <c r="E201" s="138">
        <f t="shared" si="11"/>
        <v>709118.89755182294</v>
      </c>
      <c r="F201" s="138">
        <f t="shared" si="11"/>
        <v>0</v>
      </c>
      <c r="G201" s="138">
        <f t="shared" si="11"/>
        <v>0</v>
      </c>
      <c r="H201" s="138">
        <f t="shared" si="12"/>
        <v>1231889.4575490667</v>
      </c>
    </row>
    <row r="202" spans="2:8">
      <c r="B202" s="127" t="str">
        <f>$B$41</f>
        <v>Library Science</v>
      </c>
      <c r="C202" s="138">
        <f t="shared" si="11"/>
        <v>2267.4365965266579</v>
      </c>
      <c r="D202" s="138">
        <f t="shared" si="11"/>
        <v>11503.80879990229</v>
      </c>
      <c r="E202" s="138">
        <f t="shared" si="11"/>
        <v>0</v>
      </c>
      <c r="F202" s="138">
        <f t="shared" si="11"/>
        <v>0</v>
      </c>
      <c r="G202" s="138">
        <f t="shared" si="11"/>
        <v>0</v>
      </c>
      <c r="H202" s="138">
        <f t="shared" si="12"/>
        <v>13771.245396428949</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654198.2611970572</v>
      </c>
      <c r="D206" s="138">
        <f t="shared" si="11"/>
        <v>1547393.7948645162</v>
      </c>
      <c r="E206" s="138">
        <f t="shared" si="11"/>
        <v>2143544.3177892081</v>
      </c>
      <c r="F206" s="138">
        <f t="shared" si="11"/>
        <v>735099.03119976725</v>
      </c>
      <c r="G206" s="138">
        <f t="shared" si="11"/>
        <v>0</v>
      </c>
      <c r="H206" s="138">
        <f t="shared" si="12"/>
        <v>5080235.4050505487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660198.51625032246</v>
      </c>
      <c r="D208" s="138">
        <f t="shared" si="11"/>
        <v>3644811.5880742162</v>
      </c>
      <c r="E208" s="138">
        <f t="shared" si="11"/>
        <v>1654530.7867776467</v>
      </c>
      <c r="F208" s="138">
        <f t="shared" si="11"/>
        <v>598580.35983684275</v>
      </c>
      <c r="G208" s="138">
        <f t="shared" si="11"/>
        <v>0</v>
      </c>
      <c r="H208" s="138">
        <f t="shared" si="12"/>
        <v>6558121.2509390283</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449430.22894992959</v>
      </c>
      <c r="E210" s="138">
        <f t="shared" si="13"/>
        <v>0</v>
      </c>
      <c r="F210" s="138">
        <f t="shared" si="13"/>
        <v>0</v>
      </c>
      <c r="G210" s="138">
        <f t="shared" si="13"/>
        <v>0</v>
      </c>
      <c r="H210" s="138">
        <f t="shared" si="12"/>
        <v>449430.22894992959</v>
      </c>
    </row>
    <row r="211" spans="2:8">
      <c r="B211" s="127" t="str">
        <f>$B$50</f>
        <v>Technology</v>
      </c>
      <c r="C211" s="138">
        <f t="shared" si="13"/>
        <v>342271.33011091204</v>
      </c>
      <c r="D211" s="138">
        <f t="shared" si="13"/>
        <v>227177.60593624969</v>
      </c>
      <c r="E211" s="138">
        <f t="shared" si="13"/>
        <v>116214.53741357743</v>
      </c>
      <c r="F211" s="138">
        <f t="shared" si="13"/>
        <v>0</v>
      </c>
      <c r="G211" s="138">
        <f t="shared" si="13"/>
        <v>0</v>
      </c>
      <c r="H211" s="138">
        <f t="shared" si="12"/>
        <v>685663.47346073913</v>
      </c>
    </row>
    <row r="212" spans="2:8">
      <c r="B212" s="127" t="str">
        <f>$B$51</f>
        <v>Nursing</v>
      </c>
      <c r="C212" s="138">
        <f t="shared" si="13"/>
        <v>2440.4653481774303</v>
      </c>
      <c r="D212" s="138">
        <f t="shared" si="13"/>
        <v>2209208.3720351425</v>
      </c>
      <c r="E212" s="138">
        <f t="shared" si="13"/>
        <v>355277.66713821416</v>
      </c>
      <c r="F212" s="138">
        <f t="shared" si="13"/>
        <v>155564.22476112138</v>
      </c>
      <c r="G212" s="138">
        <f t="shared" si="13"/>
        <v>0</v>
      </c>
      <c r="H212" s="138">
        <f t="shared" si="12"/>
        <v>2722490.7292826558</v>
      </c>
    </row>
    <row r="213" spans="2:8">
      <c r="B213" s="130" t="str">
        <f>$B$52</f>
        <v>Totals</v>
      </c>
      <c r="C213" s="135">
        <f>SUM(C193:C212)</f>
        <v>21154907.711656891</v>
      </c>
      <c r="D213" s="135">
        <f>SUM(D193:D212)</f>
        <v>23714295.450967006</v>
      </c>
      <c r="E213" s="135">
        <f>SUM(E193:E212)</f>
        <v>12832846.580272691</v>
      </c>
      <c r="F213" s="135">
        <f>SUM(F193:F212)</f>
        <v>4094218.2571034026</v>
      </c>
      <c r="G213" s="135">
        <f>SUM(G193:G212)</f>
        <v>0</v>
      </c>
      <c r="H213" s="135">
        <f t="shared" si="12"/>
        <v>61796267.999999993</v>
      </c>
    </row>
    <row r="214" spans="2:8">
      <c r="B214" s="143"/>
      <c r="C214" s="144"/>
      <c r="D214" s="144"/>
      <c r="E214" s="144"/>
      <c r="F214" s="144"/>
      <c r="G214" s="144"/>
      <c r="H214" s="144"/>
    </row>
    <row r="215" spans="2:8">
      <c r="B215" s="474" t="s">
        <v>35</v>
      </c>
      <c r="C215" s="474"/>
      <c r="D215" s="474"/>
      <c r="E215" s="474"/>
      <c r="F215" s="474"/>
      <c r="G215" s="474"/>
      <c r="H215" s="122">
        <f>H17</f>
        <v>41089936</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8864977.5464995503</v>
      </c>
      <c r="D218" s="135">
        <f t="shared" si="14"/>
        <v>6446686.0275549274</v>
      </c>
      <c r="E218" s="135">
        <f t="shared" si="14"/>
        <v>1198462.183530617</v>
      </c>
      <c r="F218" s="135">
        <f t="shared" si="14"/>
        <v>68201.040487342994</v>
      </c>
      <c r="G218" s="135">
        <f t="shared" si="14"/>
        <v>0</v>
      </c>
      <c r="H218" s="135">
        <f>SUM(C218:G218)</f>
        <v>16578326.798072439</v>
      </c>
    </row>
    <row r="219" spans="2:8">
      <c r="B219" s="127" t="str">
        <f>$B$33</f>
        <v>Science</v>
      </c>
      <c r="C219" s="138">
        <f t="shared" si="14"/>
        <v>3095847.2518042433</v>
      </c>
      <c r="D219" s="138">
        <f t="shared" si="14"/>
        <v>2618420.7812838648</v>
      </c>
      <c r="E219" s="138">
        <f t="shared" si="14"/>
        <v>543073.56144351256</v>
      </c>
      <c r="F219" s="138">
        <f t="shared" si="14"/>
        <v>97525.832531840118</v>
      </c>
      <c r="G219" s="138">
        <f t="shared" si="14"/>
        <v>0</v>
      </c>
      <c r="H219" s="138">
        <f t="shared" ref="H219:H238" si="15">SUM(C219:G219)</f>
        <v>6354867.4270634614</v>
      </c>
    </row>
    <row r="220" spans="2:8">
      <c r="B220" s="127" t="str">
        <f>$B$34</f>
        <v>Fine Arts</v>
      </c>
      <c r="C220" s="138">
        <f t="shared" si="14"/>
        <v>1350956.6978173989</v>
      </c>
      <c r="D220" s="138">
        <f t="shared" si="14"/>
        <v>764053.73764465423</v>
      </c>
      <c r="E220" s="138">
        <f t="shared" si="14"/>
        <v>35817.474460786376</v>
      </c>
      <c r="F220" s="138">
        <f t="shared" si="14"/>
        <v>0</v>
      </c>
      <c r="G220" s="138">
        <f t="shared" si="14"/>
        <v>0</v>
      </c>
      <c r="H220" s="138">
        <f t="shared" si="15"/>
        <v>2150827.9099228391</v>
      </c>
    </row>
    <row r="221" spans="2:8">
      <c r="B221" s="127" t="str">
        <f>$B$35</f>
        <v>Teacher Education</v>
      </c>
      <c r="C221" s="138">
        <f t="shared" si="14"/>
        <v>175779.70560880765</v>
      </c>
      <c r="D221" s="138">
        <f t="shared" si="14"/>
        <v>1709942.2517673546</v>
      </c>
      <c r="E221" s="138">
        <f t="shared" si="14"/>
        <v>452047.36393141479</v>
      </c>
      <c r="F221" s="138">
        <f t="shared" si="14"/>
        <v>296310.34580666013</v>
      </c>
      <c r="G221" s="138">
        <f t="shared" si="14"/>
        <v>0</v>
      </c>
      <c r="H221" s="138">
        <f t="shared" si="15"/>
        <v>2634079.6671142373</v>
      </c>
    </row>
    <row r="222" spans="2:8">
      <c r="B222" s="127" t="str">
        <f>$B$36</f>
        <v>Agriculture</v>
      </c>
      <c r="C222" s="138">
        <f t="shared" si="14"/>
        <v>1827.4693240681756</v>
      </c>
      <c r="D222" s="138">
        <f t="shared" si="14"/>
        <v>35671.602421888201</v>
      </c>
      <c r="E222" s="138">
        <f t="shared" si="14"/>
        <v>7827.6599814963602</v>
      </c>
      <c r="F222" s="138">
        <f t="shared" si="14"/>
        <v>0</v>
      </c>
      <c r="G222" s="138">
        <f t="shared" si="14"/>
        <v>0</v>
      </c>
      <c r="H222" s="138">
        <f t="shared" si="15"/>
        <v>45326.731727452738</v>
      </c>
    </row>
    <row r="223" spans="2:8">
      <c r="B223" s="127" t="str">
        <f>$B$37</f>
        <v>Engineering</v>
      </c>
      <c r="C223" s="138">
        <f t="shared" si="14"/>
        <v>744236.88222676457</v>
      </c>
      <c r="D223" s="138">
        <f t="shared" si="14"/>
        <v>2077227.639666796</v>
      </c>
      <c r="E223" s="138">
        <f t="shared" si="14"/>
        <v>268927.56072792417</v>
      </c>
      <c r="F223" s="138">
        <f t="shared" si="14"/>
        <v>9187.2760850668365</v>
      </c>
      <c r="G223" s="138">
        <f t="shared" si="14"/>
        <v>0</v>
      </c>
      <c r="H223" s="138">
        <f t="shared" si="15"/>
        <v>3099579.3587065511</v>
      </c>
    </row>
    <row r="224" spans="2:8">
      <c r="B224" s="127" t="str">
        <f>$B$38</f>
        <v>Home Economics</v>
      </c>
      <c r="C224" s="138">
        <f t="shared" si="14"/>
        <v>2855.4208188565244</v>
      </c>
      <c r="D224" s="138">
        <f t="shared" si="14"/>
        <v>39635.113802098007</v>
      </c>
      <c r="E224" s="138">
        <f t="shared" si="14"/>
        <v>0</v>
      </c>
      <c r="F224" s="138">
        <f t="shared" si="14"/>
        <v>0</v>
      </c>
      <c r="G224" s="138">
        <f t="shared" si="14"/>
        <v>0</v>
      </c>
      <c r="H224" s="138">
        <f t="shared" si="15"/>
        <v>42490.534620954531</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49227.454917086485</v>
      </c>
      <c r="D226" s="138">
        <f t="shared" si="14"/>
        <v>351292.27180385805</v>
      </c>
      <c r="E226" s="138">
        <f t="shared" si="14"/>
        <v>373948.66547966702</v>
      </c>
      <c r="F226" s="138">
        <f t="shared" si="14"/>
        <v>0</v>
      </c>
      <c r="G226" s="138">
        <f t="shared" si="14"/>
        <v>0</v>
      </c>
      <c r="H226" s="138">
        <f t="shared" si="15"/>
        <v>774468.39220061153</v>
      </c>
    </row>
    <row r="227" spans="2:8">
      <c r="B227" s="127" t="str">
        <f>$B$41</f>
        <v>Library Science</v>
      </c>
      <c r="C227" s="138">
        <f t="shared" si="14"/>
        <v>114.21683275426098</v>
      </c>
      <c r="D227" s="138">
        <f t="shared" si="14"/>
        <v>1668.8468969304424</v>
      </c>
      <c r="E227" s="138">
        <f t="shared" si="14"/>
        <v>0</v>
      </c>
      <c r="F227" s="138">
        <f t="shared" si="14"/>
        <v>0</v>
      </c>
      <c r="G227" s="138">
        <f t="shared" si="14"/>
        <v>0</v>
      </c>
      <c r="H227" s="138">
        <f t="shared" si="15"/>
        <v>1783.0637296847035</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741533.75051824714</v>
      </c>
      <c r="D231" s="138">
        <f t="shared" si="14"/>
        <v>2024241.7506892544</v>
      </c>
      <c r="E231" s="138">
        <f t="shared" si="14"/>
        <v>787569.33495646319</v>
      </c>
      <c r="F231" s="138">
        <f t="shared" si="14"/>
        <v>167522.94410968717</v>
      </c>
      <c r="G231" s="138">
        <f t="shared" si="14"/>
        <v>0</v>
      </c>
      <c r="H231" s="138">
        <f t="shared" si="15"/>
        <v>3720867.7802736522</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562061.03398371825</v>
      </c>
      <c r="D233" s="138">
        <f t="shared" si="14"/>
        <v>2845801.1709906366</v>
      </c>
      <c r="E233" s="138">
        <f t="shared" si="14"/>
        <v>678871.60203159333</v>
      </c>
      <c r="F233" s="138">
        <f t="shared" si="14"/>
        <v>41797.967774403172</v>
      </c>
      <c r="G233" s="138">
        <f t="shared" si="14"/>
        <v>0</v>
      </c>
      <c r="H233" s="138">
        <f t="shared" si="15"/>
        <v>4128531.7747803512</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186076.42900774439</v>
      </c>
      <c r="E235" s="138">
        <f t="shared" si="16"/>
        <v>0</v>
      </c>
      <c r="F235" s="138">
        <f t="shared" si="16"/>
        <v>0</v>
      </c>
      <c r="G235" s="138">
        <f t="shared" si="16"/>
        <v>0</v>
      </c>
      <c r="H235" s="138">
        <f t="shared" si="15"/>
        <v>186076.42900774439</v>
      </c>
    </row>
    <row r="236" spans="2:8">
      <c r="B236" s="127" t="str">
        <f>$B$50</f>
        <v>Technology</v>
      </c>
      <c r="C236" s="138">
        <f t="shared" si="16"/>
        <v>195958.0127287271</v>
      </c>
      <c r="D236" s="138">
        <f t="shared" si="16"/>
        <v>148179.69738994885</v>
      </c>
      <c r="E236" s="138">
        <f t="shared" si="16"/>
        <v>38960.398544265969</v>
      </c>
      <c r="F236" s="138">
        <f t="shared" si="16"/>
        <v>0</v>
      </c>
      <c r="G236" s="138">
        <f t="shared" si="16"/>
        <v>0</v>
      </c>
      <c r="H236" s="138">
        <f t="shared" si="15"/>
        <v>383098.1086629419</v>
      </c>
    </row>
    <row r="237" spans="2:8">
      <c r="B237" s="127" t="str">
        <f>$B$51</f>
        <v>Nursing</v>
      </c>
      <c r="C237" s="138">
        <f t="shared" si="16"/>
        <v>228.43366550852195</v>
      </c>
      <c r="D237" s="138">
        <f t="shared" si="16"/>
        <v>907644.10606804432</v>
      </c>
      <c r="E237" s="138">
        <f t="shared" si="16"/>
        <v>62206.176671133951</v>
      </c>
      <c r="F237" s="138">
        <f t="shared" si="16"/>
        <v>19533.307712394355</v>
      </c>
      <c r="G237" s="138">
        <f t="shared" si="16"/>
        <v>0</v>
      </c>
      <c r="H237" s="138">
        <f t="shared" si="15"/>
        <v>989612.02411708119</v>
      </c>
    </row>
    <row r="238" spans="2:8">
      <c r="B238" s="130" t="str">
        <f>$B$52</f>
        <v>Totals</v>
      </c>
      <c r="C238" s="135">
        <f>SUM(C218:C237)</f>
        <v>15785603.876745733</v>
      </c>
      <c r="D238" s="135">
        <f>SUM(D218:D237)</f>
        <v>20156541.426987998</v>
      </c>
      <c r="E238" s="135">
        <f>SUM(E218:E237)</f>
        <v>4447711.9817588748</v>
      </c>
      <c r="F238" s="135">
        <f>SUM(F218:F237)</f>
        <v>700078.71450739482</v>
      </c>
      <c r="G238" s="135">
        <f>SUM(G218:G237)</f>
        <v>0</v>
      </c>
      <c r="H238" s="135">
        <f t="shared" si="15"/>
        <v>41089936</v>
      </c>
    </row>
    <row r="239" spans="2:8">
      <c r="B239" s="328"/>
      <c r="C239" s="348"/>
      <c r="D239" s="348"/>
      <c r="E239" s="348"/>
      <c r="F239" s="348"/>
      <c r="G239" s="348"/>
      <c r="H239" s="348"/>
    </row>
    <row r="240" spans="2:8">
      <c r="B240" s="120" t="s">
        <v>11</v>
      </c>
      <c r="C240" s="121"/>
      <c r="D240" s="121"/>
      <c r="E240" s="121"/>
      <c r="F240" s="121"/>
      <c r="G240" s="121"/>
      <c r="H240" s="122">
        <f>H16</f>
        <v>31327968</v>
      </c>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6758874.7983802268</v>
      </c>
      <c r="D243" s="135">
        <f t="shared" si="17"/>
        <v>4915110.4440096449</v>
      </c>
      <c r="E243" s="135">
        <f t="shared" si="17"/>
        <v>913736.75867631671</v>
      </c>
      <c r="F243" s="135">
        <f t="shared" si="17"/>
        <v>51998.13438390816</v>
      </c>
      <c r="G243" s="135">
        <f t="shared" si="17"/>
        <v>0</v>
      </c>
      <c r="H243" s="135">
        <f>SUM(C243:G243)</f>
        <v>12639720.135450097</v>
      </c>
    </row>
    <row r="244" spans="2:8">
      <c r="B244" s="127" t="str">
        <f>$B$33</f>
        <v>Science</v>
      </c>
      <c r="C244" s="138">
        <f t="shared" si="17"/>
        <v>2360349.3477675719</v>
      </c>
      <c r="D244" s="138">
        <f t="shared" si="17"/>
        <v>1996347.7783610057</v>
      </c>
      <c r="E244" s="138">
        <f t="shared" si="17"/>
        <v>414052.51043828338</v>
      </c>
      <c r="F244" s="138">
        <f t="shared" si="17"/>
        <v>74356.07007834829</v>
      </c>
      <c r="G244" s="138">
        <f t="shared" si="17"/>
        <v>0</v>
      </c>
      <c r="H244" s="138">
        <f t="shared" ref="H244:H263" si="18">SUM(C244:G244)</f>
        <v>4845105.7066452093</v>
      </c>
    </row>
    <row r="245" spans="2:8">
      <c r="B245" s="127" t="str">
        <f>$B$34</f>
        <v>Fine Arts</v>
      </c>
      <c r="C245" s="138">
        <f t="shared" si="17"/>
        <v>1030002.2905513686</v>
      </c>
      <c r="D245" s="138">
        <f t="shared" si="17"/>
        <v>582533.17900548992</v>
      </c>
      <c r="E245" s="138">
        <f t="shared" si="17"/>
        <v>27308.114905516835</v>
      </c>
      <c r="F245" s="138">
        <f t="shared" si="17"/>
        <v>0</v>
      </c>
      <c r="G245" s="138">
        <f t="shared" si="17"/>
        <v>0</v>
      </c>
      <c r="H245" s="138">
        <f t="shared" si="18"/>
        <v>1639843.5844623754</v>
      </c>
    </row>
    <row r="246" spans="2:8">
      <c r="B246" s="127" t="str">
        <f>$B$35</f>
        <v>Teacher Education</v>
      </c>
      <c r="C246" s="138">
        <f t="shared" si="17"/>
        <v>134018.72887711838</v>
      </c>
      <c r="D246" s="138">
        <f t="shared" si="17"/>
        <v>1303701.6203971605</v>
      </c>
      <c r="E246" s="138">
        <f t="shared" si="17"/>
        <v>344651.92040522321</v>
      </c>
      <c r="F246" s="138">
        <f t="shared" si="17"/>
        <v>225914.22462911558</v>
      </c>
      <c r="G246" s="138">
        <f t="shared" si="17"/>
        <v>0</v>
      </c>
      <c r="H246" s="138">
        <f t="shared" si="18"/>
        <v>2008286.4943086177</v>
      </c>
    </row>
    <row r="247" spans="2:8">
      <c r="B247" s="127" t="str">
        <f>$B$36</f>
        <v>Agriculture</v>
      </c>
      <c r="C247" s="138">
        <f t="shared" si="17"/>
        <v>1393.307122829041</v>
      </c>
      <c r="D247" s="138">
        <f t="shared" si="17"/>
        <v>27196.898510176219</v>
      </c>
      <c r="E247" s="138">
        <f t="shared" si="17"/>
        <v>5967.9986217354672</v>
      </c>
      <c r="F247" s="138">
        <f t="shared" si="17"/>
        <v>0</v>
      </c>
      <c r="G247" s="138">
        <f t="shared" si="17"/>
        <v>0</v>
      </c>
      <c r="H247" s="138">
        <f t="shared" si="18"/>
        <v>34558.204254740725</v>
      </c>
    </row>
    <row r="248" spans="2:8">
      <c r="B248" s="127" t="str">
        <f>$B$37</f>
        <v>Engineering</v>
      </c>
      <c r="C248" s="138">
        <f t="shared" si="17"/>
        <v>567424.32577212702</v>
      </c>
      <c r="D248" s="138">
        <f t="shared" si="17"/>
        <v>1583728.9457982343</v>
      </c>
      <c r="E248" s="138">
        <f t="shared" si="17"/>
        <v>205036.92234522989</v>
      </c>
      <c r="F248" s="138">
        <f t="shared" si="17"/>
        <v>7004.6030541429682</v>
      </c>
      <c r="G248" s="138">
        <f t="shared" si="17"/>
        <v>0</v>
      </c>
      <c r="H248" s="138">
        <f t="shared" si="18"/>
        <v>2363194.7969697341</v>
      </c>
    </row>
    <row r="249" spans="2:8">
      <c r="B249" s="127" t="str">
        <f>$B$38</f>
        <v>Home Economics</v>
      </c>
      <c r="C249" s="138">
        <f t="shared" si="17"/>
        <v>2177.0423794203766</v>
      </c>
      <c r="D249" s="138">
        <f t="shared" si="17"/>
        <v>30218.776122418021</v>
      </c>
      <c r="E249" s="138">
        <f t="shared" si="17"/>
        <v>0</v>
      </c>
      <c r="F249" s="138">
        <f t="shared" si="17"/>
        <v>0</v>
      </c>
      <c r="G249" s="138">
        <f t="shared" si="17"/>
        <v>0</v>
      </c>
      <c r="H249" s="138">
        <f t="shared" si="18"/>
        <v>32395.818501838399</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37532.210621207298</v>
      </c>
      <c r="D251" s="138">
        <f t="shared" si="17"/>
        <v>267833.78415869444</v>
      </c>
      <c r="E251" s="138">
        <f t="shared" si="17"/>
        <v>285107.57052018074</v>
      </c>
      <c r="F251" s="138">
        <f t="shared" si="17"/>
        <v>0</v>
      </c>
      <c r="G251" s="138">
        <f t="shared" si="17"/>
        <v>0</v>
      </c>
      <c r="H251" s="138">
        <f t="shared" si="18"/>
        <v>590473.56530008256</v>
      </c>
    </row>
    <row r="252" spans="2:8">
      <c r="B252" s="127" t="str">
        <f>$B$41</f>
        <v>Library Science</v>
      </c>
      <c r="C252" s="138">
        <f t="shared" si="17"/>
        <v>87.08169517681506</v>
      </c>
      <c r="D252" s="138">
        <f t="shared" si="17"/>
        <v>1272.3695209439168</v>
      </c>
      <c r="E252" s="138">
        <f t="shared" si="17"/>
        <v>0</v>
      </c>
      <c r="F252" s="138">
        <f t="shared" si="17"/>
        <v>0</v>
      </c>
      <c r="G252" s="138">
        <f t="shared" si="17"/>
        <v>0</v>
      </c>
      <c r="H252" s="138">
        <f t="shared" si="18"/>
        <v>1359.4512161207317</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565363.39231960906</v>
      </c>
      <c r="D256" s="138">
        <f t="shared" si="17"/>
        <v>1543331.2135082649</v>
      </c>
      <c r="E256" s="138">
        <f t="shared" si="17"/>
        <v>600462.04314597521</v>
      </c>
      <c r="F256" s="138">
        <f t="shared" si="17"/>
        <v>127723.57280707538</v>
      </c>
      <c r="G256" s="138">
        <f t="shared" si="17"/>
        <v>0</v>
      </c>
      <c r="H256" s="138">
        <f t="shared" si="18"/>
        <v>2836880.2217809246</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428529.02196510695</v>
      </c>
      <c r="D258" s="138">
        <f t="shared" si="17"/>
        <v>2169708.1255896138</v>
      </c>
      <c r="E258" s="138">
        <f t="shared" si="17"/>
        <v>517588.24410323962</v>
      </c>
      <c r="F258" s="138">
        <f t="shared" si="17"/>
        <v>31867.788669749541</v>
      </c>
      <c r="G258" s="138">
        <f t="shared" si="17"/>
        <v>0</v>
      </c>
      <c r="H258" s="138">
        <f t="shared" si="18"/>
        <v>3147693.1803277102</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141869.20158524677</v>
      </c>
      <c r="E260" s="138">
        <f t="shared" si="19"/>
        <v>0</v>
      </c>
      <c r="F260" s="138">
        <f t="shared" si="19"/>
        <v>0</v>
      </c>
      <c r="G260" s="138">
        <f t="shared" si="19"/>
        <v>0</v>
      </c>
      <c r="H260" s="138">
        <f t="shared" si="18"/>
        <v>141869.20158524677</v>
      </c>
    </row>
    <row r="261" spans="2:9">
      <c r="B261" s="127" t="str">
        <f>$B$50</f>
        <v>Technology</v>
      </c>
      <c r="C261" s="138">
        <f t="shared" si="19"/>
        <v>149403.16169168905</v>
      </c>
      <c r="D261" s="138">
        <f t="shared" si="19"/>
        <v>112975.81038047859</v>
      </c>
      <c r="E261" s="138">
        <f t="shared" si="19"/>
        <v>29704.356776365163</v>
      </c>
      <c r="F261" s="138">
        <f t="shared" si="19"/>
        <v>0</v>
      </c>
      <c r="G261" s="138">
        <f t="shared" si="19"/>
        <v>0</v>
      </c>
      <c r="H261" s="138">
        <f t="shared" si="18"/>
        <v>292083.32884853281</v>
      </c>
    </row>
    <row r="262" spans="2:9">
      <c r="B262" s="127" t="str">
        <f>$B$51</f>
        <v>Nursing</v>
      </c>
      <c r="C262" s="138">
        <f t="shared" si="19"/>
        <v>174.16339035363012</v>
      </c>
      <c r="D262" s="138">
        <f t="shared" si="19"/>
        <v>692009.97320337268</v>
      </c>
      <c r="E262" s="138">
        <f t="shared" si="19"/>
        <v>47427.504198488678</v>
      </c>
      <c r="F262" s="138">
        <f t="shared" si="19"/>
        <v>14892.669556556222</v>
      </c>
      <c r="G262" s="138">
        <f t="shared" si="19"/>
        <v>0</v>
      </c>
      <c r="H262" s="138">
        <f t="shared" si="18"/>
        <v>754504.31034877128</v>
      </c>
    </row>
    <row r="263" spans="2:9">
      <c r="B263" s="130" t="str">
        <f>$B$52</f>
        <v>Totals</v>
      </c>
      <c r="C263" s="135">
        <f>SUM(C243:C262)</f>
        <v>12035328.872533804</v>
      </c>
      <c r="D263" s="135">
        <f>SUM(D243:D262)</f>
        <v>15367838.120150745</v>
      </c>
      <c r="E263" s="135">
        <f>SUM(E243:E262)</f>
        <v>3391043.9441365553</v>
      </c>
      <c r="F263" s="135">
        <f>SUM(F243:F262)</f>
        <v>533757.06317889621</v>
      </c>
      <c r="G263" s="135">
        <f>SUM(G243:G262)</f>
        <v>0</v>
      </c>
      <c r="H263" s="135">
        <f t="shared" si="18"/>
        <v>31327968.000000004</v>
      </c>
      <c r="I263" s="349"/>
    </row>
    <row r="264" spans="2:9">
      <c r="B264" s="483"/>
      <c r="C264" s="483"/>
      <c r="D264" s="483"/>
      <c r="E264" s="483"/>
      <c r="F264" s="483"/>
      <c r="G264" s="483"/>
      <c r="H264" s="484"/>
      <c r="I264" s="350"/>
    </row>
    <row r="265" spans="2:9">
      <c r="B265" s="120" t="s">
        <v>229</v>
      </c>
      <c r="C265" s="121"/>
      <c r="D265" s="121"/>
      <c r="E265" s="121"/>
      <c r="F265" s="121"/>
      <c r="G265" s="121"/>
      <c r="H265" s="122"/>
    </row>
    <row r="266" spans="2:9" ht="45" customHeight="1" thickBot="1">
      <c r="B266" s="464" t="s">
        <v>230</v>
      </c>
      <c r="C266" s="464"/>
      <c r="D266" s="464"/>
      <c r="E266" s="464"/>
      <c r="F266" s="464"/>
      <c r="G266" s="464"/>
      <c r="H266" s="464"/>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64886477.266552716</v>
      </c>
      <c r="D268" s="135">
        <f t="shared" si="20"/>
        <v>35465005.847829074</v>
      </c>
      <c r="E268" s="135">
        <f t="shared" si="20"/>
        <v>15255532.715398364</v>
      </c>
      <c r="F268" s="135">
        <f t="shared" si="20"/>
        <v>2861658.8560596793</v>
      </c>
      <c r="G268" s="135">
        <f t="shared" si="20"/>
        <v>0</v>
      </c>
      <c r="H268" s="135">
        <f>SUM(C268:G268)</f>
        <v>118468674.68583985</v>
      </c>
    </row>
    <row r="269" spans="2:9">
      <c r="B269" s="127" t="str">
        <f>$B$33</f>
        <v>Science</v>
      </c>
      <c r="C269" s="138">
        <f t="shared" si="20"/>
        <v>27183311.003088307</v>
      </c>
      <c r="D269" s="138">
        <f t="shared" si="20"/>
        <v>20502433.956135806</v>
      </c>
      <c r="E269" s="138">
        <f t="shared" si="20"/>
        <v>11090937.928845476</v>
      </c>
      <c r="F269" s="138">
        <f t="shared" si="20"/>
        <v>13581329.824862631</v>
      </c>
      <c r="G269" s="138">
        <f t="shared" si="20"/>
        <v>0</v>
      </c>
      <c r="H269" s="138">
        <f t="shared" ref="H269:H288" si="21">SUM(C269:G269)</f>
        <v>72358012.712932214</v>
      </c>
    </row>
    <row r="270" spans="2:9">
      <c r="B270" s="127" t="str">
        <f>$B$34</f>
        <v>Fine Arts</v>
      </c>
      <c r="C270" s="138">
        <f t="shared" si="20"/>
        <v>12539215.619765358</v>
      </c>
      <c r="D270" s="138">
        <f t="shared" si="20"/>
        <v>7336778.679502571</v>
      </c>
      <c r="E270" s="138">
        <f t="shared" si="20"/>
        <v>1230630.2633625926</v>
      </c>
      <c r="F270" s="138">
        <f t="shared" si="20"/>
        <v>0</v>
      </c>
      <c r="G270" s="138">
        <f t="shared" si="20"/>
        <v>0</v>
      </c>
      <c r="H270" s="138">
        <f t="shared" si="21"/>
        <v>21106624.562630523</v>
      </c>
    </row>
    <row r="271" spans="2:9">
      <c r="B271" s="127" t="str">
        <f>$B$35</f>
        <v>Teacher Education</v>
      </c>
      <c r="C271" s="138">
        <f t="shared" si="20"/>
        <v>1943929.9555346952</v>
      </c>
      <c r="D271" s="138">
        <f t="shared" si="20"/>
        <v>12342471.185433613</v>
      </c>
      <c r="E271" s="138">
        <f t="shared" si="20"/>
        <v>7483563.3355795043</v>
      </c>
      <c r="F271" s="138">
        <f t="shared" si="20"/>
        <v>6883148.8751201788</v>
      </c>
      <c r="G271" s="138">
        <f t="shared" si="20"/>
        <v>0</v>
      </c>
      <c r="H271" s="138">
        <f t="shared" si="21"/>
        <v>28653113.351667989</v>
      </c>
    </row>
    <row r="272" spans="2:9">
      <c r="B272" s="127" t="str">
        <f>$B$36</f>
        <v>Agriculture</v>
      </c>
      <c r="C272" s="138">
        <f t="shared" si="20"/>
        <v>17478.483618097067</v>
      </c>
      <c r="D272" s="138">
        <f t="shared" si="20"/>
        <v>381628.6126909795</v>
      </c>
      <c r="E272" s="138">
        <f t="shared" si="20"/>
        <v>320983.55764406046</v>
      </c>
      <c r="F272" s="138">
        <f t="shared" si="20"/>
        <v>0</v>
      </c>
      <c r="G272" s="138">
        <f t="shared" si="20"/>
        <v>0</v>
      </c>
      <c r="H272" s="138">
        <f t="shared" si="21"/>
        <v>720090.65395313711</v>
      </c>
    </row>
    <row r="273" spans="2:9">
      <c r="B273" s="127" t="str">
        <f>$B$37</f>
        <v>Engineering</v>
      </c>
      <c r="C273" s="138">
        <f t="shared" si="20"/>
        <v>9833462.812425971</v>
      </c>
      <c r="D273" s="138">
        <f t="shared" si="20"/>
        <v>22583363.462055188</v>
      </c>
      <c r="E273" s="138">
        <f t="shared" si="20"/>
        <v>7588439.9338298347</v>
      </c>
      <c r="F273" s="138">
        <f t="shared" si="20"/>
        <v>1253837.5326009383</v>
      </c>
      <c r="G273" s="138">
        <f t="shared" si="20"/>
        <v>0</v>
      </c>
      <c r="H273" s="138">
        <f t="shared" si="21"/>
        <v>41259103.740911931</v>
      </c>
    </row>
    <row r="274" spans="2:9">
      <c r="B274" s="127" t="str">
        <f>$B$38</f>
        <v>Home Economics</v>
      </c>
      <c r="C274" s="138">
        <f t="shared" si="20"/>
        <v>13901.762754146674</v>
      </c>
      <c r="D274" s="138">
        <f t="shared" si="20"/>
        <v>167746.96738675894</v>
      </c>
      <c r="E274" s="138">
        <f t="shared" si="20"/>
        <v>0</v>
      </c>
      <c r="F274" s="138">
        <f t="shared" si="20"/>
        <v>0</v>
      </c>
      <c r="G274" s="138">
        <f t="shared" si="20"/>
        <v>0</v>
      </c>
      <c r="H274" s="138">
        <f t="shared" si="21"/>
        <v>181648.73014090562</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570726.75376551691</v>
      </c>
      <c r="D276" s="138">
        <f t="shared" si="20"/>
        <v>2638461.5026734881</v>
      </c>
      <c r="E276" s="138">
        <f t="shared" si="20"/>
        <v>4054693.3847776782</v>
      </c>
      <c r="F276" s="138">
        <f t="shared" si="20"/>
        <v>0</v>
      </c>
      <c r="G276" s="138">
        <f t="shared" si="20"/>
        <v>0</v>
      </c>
      <c r="H276" s="138">
        <f t="shared" si="21"/>
        <v>7263881.6412166832</v>
      </c>
    </row>
    <row r="277" spans="2:9">
      <c r="B277" s="127" t="str">
        <f>$B$41</f>
        <v>Library Science</v>
      </c>
      <c r="C277" s="138">
        <f t="shared" si="20"/>
        <v>6136.88185509102</v>
      </c>
      <c r="D277" s="138">
        <f t="shared" si="20"/>
        <v>33055.317873294305</v>
      </c>
      <c r="E277" s="138">
        <f t="shared" si="20"/>
        <v>0</v>
      </c>
      <c r="F277" s="138">
        <f t="shared" si="20"/>
        <v>0</v>
      </c>
      <c r="G277" s="138">
        <f t="shared" si="20"/>
        <v>0</v>
      </c>
      <c r="H277" s="138">
        <f t="shared" si="21"/>
        <v>39192.199728385327</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4079394.952635746</v>
      </c>
      <c r="D281" s="138">
        <f t="shared" si="20"/>
        <v>10036832.798608147</v>
      </c>
      <c r="E281" s="138">
        <f t="shared" si="20"/>
        <v>10405671.73745238</v>
      </c>
      <c r="F281" s="138">
        <f t="shared" si="20"/>
        <v>16567779.315670511</v>
      </c>
      <c r="G281" s="138">
        <f t="shared" si="20"/>
        <v>0</v>
      </c>
      <c r="H281" s="138">
        <f t="shared" si="21"/>
        <v>41089678.804366782</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3552089.1459174654</v>
      </c>
      <c r="D283" s="138">
        <f t="shared" si="20"/>
        <v>18994003.436086472</v>
      </c>
      <c r="E283" s="138">
        <f t="shared" si="20"/>
        <v>7541876.7072636839</v>
      </c>
      <c r="F283" s="138">
        <f t="shared" si="20"/>
        <v>3355579.0114441621</v>
      </c>
      <c r="G283" s="138">
        <f t="shared" si="20"/>
        <v>0</v>
      </c>
      <c r="H283" s="138">
        <f t="shared" si="21"/>
        <v>33443548.300711785</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2158186.5979285371</v>
      </c>
      <c r="E285" s="138">
        <f t="shared" si="22"/>
        <v>0</v>
      </c>
      <c r="F285" s="138">
        <f t="shared" si="22"/>
        <v>0</v>
      </c>
      <c r="G285" s="138">
        <f t="shared" si="22"/>
        <v>0</v>
      </c>
      <c r="H285" s="138">
        <f t="shared" si="21"/>
        <v>2158186.5979285371</v>
      </c>
    </row>
    <row r="286" spans="2:9">
      <c r="B286" s="127" t="str">
        <f>$B$50</f>
        <v>Technology</v>
      </c>
      <c r="C286" s="138">
        <f t="shared" si="22"/>
        <v>1774252.2513931419</v>
      </c>
      <c r="D286" s="138">
        <f t="shared" si="22"/>
        <v>1204232.8026583891</v>
      </c>
      <c r="E286" s="138">
        <f t="shared" si="22"/>
        <v>551103.55521452578</v>
      </c>
      <c r="F286" s="138">
        <f t="shared" si="22"/>
        <v>0</v>
      </c>
      <c r="G286" s="138">
        <f t="shared" si="22"/>
        <v>0</v>
      </c>
      <c r="H286" s="138">
        <f t="shared" si="21"/>
        <v>3529588.6092660567</v>
      </c>
    </row>
    <row r="287" spans="2:9">
      <c r="B287" s="127" t="str">
        <f>$B$51</f>
        <v>Nursing</v>
      </c>
      <c r="C287" s="138">
        <f t="shared" si="22"/>
        <v>9716.1427984571346</v>
      </c>
      <c r="D287" s="138">
        <f t="shared" si="22"/>
        <v>10030654.029030662</v>
      </c>
      <c r="E287" s="138">
        <f t="shared" si="22"/>
        <v>1465479.5266978845</v>
      </c>
      <c r="F287" s="138">
        <f t="shared" si="22"/>
        <v>1046173.7101780433</v>
      </c>
      <c r="G287" s="138">
        <f t="shared" si="22"/>
        <v>0</v>
      </c>
      <c r="H287" s="138">
        <f t="shared" si="21"/>
        <v>12552023.408705048</v>
      </c>
    </row>
    <row r="288" spans="2:9">
      <c r="B288" s="130" t="str">
        <f>$B$52</f>
        <v>Totals</v>
      </c>
      <c r="C288" s="135">
        <f>SUM(C268:C287)</f>
        <v>126410093.0321047</v>
      </c>
      <c r="D288" s="135">
        <f>SUM(D268:D287)</f>
        <v>143874855.19589299</v>
      </c>
      <c r="E288" s="135">
        <f>SUM(E268:E287)</f>
        <v>66988912.646065988</v>
      </c>
      <c r="F288" s="135">
        <f>SUM(F268:F287)</f>
        <v>45549507.125936136</v>
      </c>
      <c r="G288" s="135">
        <f>SUM(G268:G287)</f>
        <v>0</v>
      </c>
      <c r="H288" s="135">
        <f t="shared" si="21"/>
        <v>382823367.99999982</v>
      </c>
      <c r="I288" s="351"/>
    </row>
    <row r="289" spans="2:8">
      <c r="H289" s="139"/>
    </row>
    <row r="290" spans="2:8">
      <c r="B290" s="120" t="s">
        <v>220</v>
      </c>
      <c r="C290" s="121"/>
      <c r="D290" s="121"/>
      <c r="E290" s="121"/>
      <c r="F290" s="121"/>
      <c r="G290" s="121"/>
      <c r="H290" s="122"/>
    </row>
    <row r="291" spans="2:8" ht="30" customHeight="1" thickBot="1">
      <c r="B291" s="464" t="s">
        <v>231</v>
      </c>
      <c r="C291" s="464"/>
      <c r="D291" s="464"/>
      <c r="E291" s="464"/>
      <c r="F291" s="464"/>
      <c r="G291" s="464"/>
      <c r="H291" s="464"/>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278.66691833466206</v>
      </c>
      <c r="D293" s="133">
        <f t="shared" si="23"/>
        <v>382.53288010946994</v>
      </c>
      <c r="E293" s="133">
        <f t="shared" si="23"/>
        <v>754.8507033843822</v>
      </c>
      <c r="F293" s="133">
        <f t="shared" si="23"/>
        <v>3472.8869612374747</v>
      </c>
      <c r="G293" s="134">
        <f t="shared" si="23"/>
        <v>0</v>
      </c>
      <c r="H293" s="135">
        <f t="shared" si="23"/>
        <v>341.81116845457569</v>
      </c>
    </row>
    <row r="294" spans="2:8">
      <c r="B294" s="127" t="str">
        <f>$B$33</f>
        <v>Science</v>
      </c>
      <c r="C294" s="136">
        <f t="shared" si="23"/>
        <v>334.29639061782342</v>
      </c>
      <c r="D294" s="136">
        <f t="shared" si="23"/>
        <v>544.46659114446038</v>
      </c>
      <c r="E294" s="136">
        <f t="shared" si="23"/>
        <v>1211.0655087186587</v>
      </c>
      <c r="F294" s="136">
        <f t="shared" si="23"/>
        <v>11526.207099094145</v>
      </c>
      <c r="G294" s="137">
        <f t="shared" si="23"/>
        <v>0</v>
      </c>
      <c r="H294" s="138">
        <f t="shared" si="23"/>
        <v>559.58180793297993</v>
      </c>
    </row>
    <row r="295" spans="2:8">
      <c r="B295" s="127" t="str">
        <f>$B$34</f>
        <v>Fine Arts</v>
      </c>
      <c r="C295" s="136">
        <f t="shared" si="23"/>
        <v>353.37660973298836</v>
      </c>
      <c r="D295" s="136">
        <f t="shared" si="23"/>
        <v>667.70828899732169</v>
      </c>
      <c r="E295" s="136">
        <f t="shared" si="23"/>
        <v>2037.467323448001</v>
      </c>
      <c r="F295" s="136">
        <f t="shared" si="23"/>
        <v>0</v>
      </c>
      <c r="G295" s="137">
        <f t="shared" si="23"/>
        <v>0</v>
      </c>
      <c r="H295" s="138">
        <f t="shared" si="23"/>
        <v>448.35212343084635</v>
      </c>
    </row>
    <row r="296" spans="2:8">
      <c r="B296" s="127" t="str">
        <f>$B$35</f>
        <v>Teacher Education</v>
      </c>
      <c r="C296" s="136">
        <f t="shared" si="23"/>
        <v>421.03746058797816</v>
      </c>
      <c r="D296" s="136">
        <f t="shared" si="23"/>
        <v>501.91009659768264</v>
      </c>
      <c r="E296" s="136">
        <f t="shared" si="23"/>
        <v>981.70842654853789</v>
      </c>
      <c r="F296" s="136">
        <f t="shared" si="23"/>
        <v>1922.6672835531226</v>
      </c>
      <c r="G296" s="137">
        <f t="shared" si="23"/>
        <v>0</v>
      </c>
      <c r="H296" s="138">
        <f t="shared" si="23"/>
        <v>709.04242289643878</v>
      </c>
    </row>
    <row r="297" spans="2:8">
      <c r="B297" s="127" t="str">
        <f>$B$36</f>
        <v>Agriculture</v>
      </c>
      <c r="C297" s="136">
        <f t="shared" si="23"/>
        <v>364.13507537702225</v>
      </c>
      <c r="D297" s="136">
        <f t="shared" si="23"/>
        <v>743.91542434888788</v>
      </c>
      <c r="E297" s="136">
        <f t="shared" si="23"/>
        <v>2431.6936185156096</v>
      </c>
      <c r="F297" s="136">
        <f t="shared" si="23"/>
        <v>0</v>
      </c>
      <c r="G297" s="137">
        <f t="shared" si="23"/>
        <v>0</v>
      </c>
      <c r="H297" s="138">
        <f t="shared" si="23"/>
        <v>1039.0918527462295</v>
      </c>
    </row>
    <row r="298" spans="2:8">
      <c r="B298" s="127" t="str">
        <f>$B$37</f>
        <v>Engineering</v>
      </c>
      <c r="C298" s="136">
        <f t="shared" si="23"/>
        <v>503.04188727368381</v>
      </c>
      <c r="D298" s="136">
        <f t="shared" si="23"/>
        <v>755.97909356459638</v>
      </c>
      <c r="E298" s="136">
        <f t="shared" si="23"/>
        <v>1673.3053878345831</v>
      </c>
      <c r="F298" s="136">
        <f t="shared" si="23"/>
        <v>11295.833627035481</v>
      </c>
      <c r="G298" s="137">
        <f t="shared" si="23"/>
        <v>0</v>
      </c>
      <c r="H298" s="138">
        <f t="shared" si="23"/>
        <v>763.11065420518855</v>
      </c>
    </row>
    <row r="299" spans="2:8">
      <c r="B299" s="127" t="str">
        <f>$B$38</f>
        <v>Home Economics</v>
      </c>
      <c r="C299" s="136">
        <f t="shared" si="23"/>
        <v>185.35683672195566</v>
      </c>
      <c r="D299" s="136">
        <f t="shared" si="23"/>
        <v>294.29292523992797</v>
      </c>
      <c r="E299" s="136">
        <f t="shared" si="23"/>
        <v>0</v>
      </c>
      <c r="F299" s="136">
        <f t="shared" si="23"/>
        <v>0</v>
      </c>
      <c r="G299" s="137">
        <f t="shared" si="23"/>
        <v>0</v>
      </c>
      <c r="H299" s="138">
        <f t="shared" si="23"/>
        <v>281.62593820295444</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441.39733469877564</v>
      </c>
      <c r="D301" s="136">
        <f t="shared" si="23"/>
        <v>522.2607883360032</v>
      </c>
      <c r="E301" s="136">
        <f t="shared" si="23"/>
        <v>642.98975337419574</v>
      </c>
      <c r="F301" s="136">
        <f t="shared" si="23"/>
        <v>0</v>
      </c>
      <c r="G301" s="137">
        <f t="shared" si="23"/>
        <v>0</v>
      </c>
      <c r="H301" s="138">
        <f t="shared" si="23"/>
        <v>574.17450329750079</v>
      </c>
    </row>
    <row r="302" spans="2:8">
      <c r="B302" s="127" t="str">
        <f>$B$41</f>
        <v>Library Science</v>
      </c>
      <c r="C302" s="136">
        <f t="shared" si="23"/>
        <v>2045.6272850303401</v>
      </c>
      <c r="D302" s="136">
        <f t="shared" si="23"/>
        <v>1377.3049113872628</v>
      </c>
      <c r="E302" s="136">
        <f t="shared" si="23"/>
        <v>0</v>
      </c>
      <c r="F302" s="136">
        <f t="shared" si="23"/>
        <v>0</v>
      </c>
      <c r="G302" s="137">
        <f t="shared" si="23"/>
        <v>0</v>
      </c>
      <c r="H302" s="138">
        <f t="shared" si="23"/>
        <v>1451.5629529031603</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0</v>
      </c>
      <c r="D304" s="136">
        <f t="shared" si="23"/>
        <v>0</v>
      </c>
      <c r="E304" s="136">
        <f t="shared" si="23"/>
        <v>0</v>
      </c>
      <c r="F304" s="136">
        <f t="shared" si="23"/>
        <v>0</v>
      </c>
      <c r="G304" s="137">
        <f t="shared" si="23"/>
        <v>0</v>
      </c>
      <c r="H304" s="138">
        <f t="shared" si="23"/>
        <v>0</v>
      </c>
    </row>
    <row r="305" spans="2:9">
      <c r="B305" s="127" t="str">
        <f>$B$44</f>
        <v>Physical Training</v>
      </c>
      <c r="C305" s="136">
        <f t="shared" si="23"/>
        <v>0</v>
      </c>
      <c r="D305" s="136">
        <f t="shared" si="23"/>
        <v>0</v>
      </c>
      <c r="E305" s="136">
        <f t="shared" si="23"/>
        <v>0</v>
      </c>
      <c r="F305" s="136">
        <f t="shared" si="23"/>
        <v>0</v>
      </c>
      <c r="G305" s="137">
        <f t="shared" si="23"/>
        <v>0</v>
      </c>
      <c r="H305" s="138">
        <f t="shared" si="23"/>
        <v>0</v>
      </c>
    </row>
    <row r="306" spans="2:9">
      <c r="B306" s="127" t="str">
        <f>$B$45</f>
        <v>Health Services</v>
      </c>
      <c r="C306" s="136">
        <f t="shared" si="23"/>
        <v>209.44678095372726</v>
      </c>
      <c r="D306" s="136">
        <f t="shared" si="23"/>
        <v>344.77801513545211</v>
      </c>
      <c r="E306" s="136">
        <f t="shared" si="23"/>
        <v>783.50062024338376</v>
      </c>
      <c r="F306" s="136">
        <f t="shared" si="23"/>
        <v>8185.6617172285132</v>
      </c>
      <c r="G306" s="137">
        <f t="shared" si="23"/>
        <v>0</v>
      </c>
      <c r="H306" s="138">
        <f t="shared" si="23"/>
        <v>643.10141649894013</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240.60754222837264</v>
      </c>
      <c r="D308" s="136">
        <f t="shared" si="23"/>
        <v>464.1060312780744</v>
      </c>
      <c r="E308" s="136">
        <f t="shared" si="23"/>
        <v>658.79426164078302</v>
      </c>
      <c r="F308" s="136">
        <f t="shared" si="23"/>
        <v>6644.710913750816</v>
      </c>
      <c r="G308" s="137">
        <f t="shared" si="23"/>
        <v>0</v>
      </c>
      <c r="H308" s="138">
        <f t="shared" si="23"/>
        <v>494.41986193063161</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0</v>
      </c>
      <c r="D310" s="136">
        <f t="shared" si="24"/>
        <v>806.49723390453528</v>
      </c>
      <c r="E310" s="136">
        <f t="shared" si="24"/>
        <v>0</v>
      </c>
      <c r="F310" s="136">
        <f t="shared" si="24"/>
        <v>0</v>
      </c>
      <c r="G310" s="137">
        <f t="shared" si="24"/>
        <v>0</v>
      </c>
      <c r="H310" s="138">
        <f t="shared" si="24"/>
        <v>806.49723390453528</v>
      </c>
    </row>
    <row r="311" spans="2:9">
      <c r="B311" s="127" t="str">
        <f>$B$50</f>
        <v>Technology</v>
      </c>
      <c r="C311" s="136">
        <f t="shared" si="24"/>
        <v>344.71580559416009</v>
      </c>
      <c r="D311" s="136">
        <f t="shared" si="24"/>
        <v>565.10220678479072</v>
      </c>
      <c r="E311" s="136">
        <f t="shared" si="24"/>
        <v>838.81819667355524</v>
      </c>
      <c r="F311" s="136">
        <f t="shared" si="24"/>
        <v>0</v>
      </c>
      <c r="G311" s="137">
        <f t="shared" si="24"/>
        <v>0</v>
      </c>
      <c r="H311" s="138">
        <f t="shared" si="24"/>
        <v>444.81267917656669</v>
      </c>
    </row>
    <row r="312" spans="2:9">
      <c r="B312" s="127" t="str">
        <f>$B$51</f>
        <v>Nursing</v>
      </c>
      <c r="C312" s="136">
        <f t="shared" si="24"/>
        <v>1619.357133076189</v>
      </c>
      <c r="D312" s="136">
        <f t="shared" si="24"/>
        <v>768.45583613197437</v>
      </c>
      <c r="E312" s="136">
        <f t="shared" si="24"/>
        <v>1397.0252876052284</v>
      </c>
      <c r="F312" s="136">
        <f t="shared" si="24"/>
        <v>4432.9394499069631</v>
      </c>
      <c r="G312" s="137">
        <f t="shared" si="24"/>
        <v>0</v>
      </c>
      <c r="H312" s="138">
        <f t="shared" si="24"/>
        <v>875.07134751150647</v>
      </c>
    </row>
    <row r="313" spans="2:9">
      <c r="B313" s="130" t="str">
        <f>$B$52</f>
        <v>Totals</v>
      </c>
      <c r="C313" s="135">
        <f t="shared" si="24"/>
        <v>304.88033204244999</v>
      </c>
      <c r="D313" s="135">
        <f t="shared" si="24"/>
        <v>496.33412745456832</v>
      </c>
      <c r="E313" s="135">
        <f t="shared" si="24"/>
        <v>893.14977595650828</v>
      </c>
      <c r="F313" s="135">
        <f t="shared" si="24"/>
        <v>5385.1846264540318</v>
      </c>
      <c r="G313" s="135">
        <f t="shared" si="24"/>
        <v>0</v>
      </c>
      <c r="H313" s="135">
        <f t="shared" si="24"/>
        <v>485.84216702838182</v>
      </c>
      <c r="I313" s="349"/>
    </row>
    <row r="315" spans="2:9">
      <c r="B315" s="120" t="s">
        <v>37</v>
      </c>
      <c r="C315" s="121"/>
      <c r="D315" s="121"/>
      <c r="E315" s="121"/>
      <c r="F315" s="121"/>
      <c r="G315" s="121"/>
      <c r="H315" s="122"/>
    </row>
    <row r="316" spans="2:9" ht="55.5" customHeight="1" thickBot="1">
      <c r="B316" s="464" t="s">
        <v>232</v>
      </c>
      <c r="C316" s="464"/>
      <c r="D316" s="464"/>
      <c r="E316" s="464"/>
      <c r="F316" s="464"/>
      <c r="G316" s="464"/>
      <c r="H316" s="464"/>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1.3727244065980992</v>
      </c>
      <c r="E318" s="128">
        <f t="shared" si="25"/>
        <v>2.7087919437852048</v>
      </c>
      <c r="F318" s="128">
        <f t="shared" si="25"/>
        <v>12.462501763724779</v>
      </c>
      <c r="G318" s="128">
        <f t="shared" si="25"/>
        <v>0</v>
      </c>
      <c r="H318" s="128">
        <f t="shared" si="25"/>
        <v>1.2265939943545119</v>
      </c>
    </row>
    <row r="319" spans="2:9">
      <c r="B319" s="127" t="str">
        <f>$B$33</f>
        <v>Science</v>
      </c>
      <c r="C319" s="128">
        <f t="shared" ref="C319:H334" si="26">IF($C$293=0,"",C294/$C$293)</f>
        <v>1.199627112595955</v>
      </c>
      <c r="D319" s="128">
        <f t="shared" si="26"/>
        <v>1.9538257156545187</v>
      </c>
      <c r="E319" s="128">
        <f t="shared" si="26"/>
        <v>4.3459249341690516</v>
      </c>
      <c r="F319" s="128">
        <f t="shared" si="26"/>
        <v>41.361949843116541</v>
      </c>
      <c r="G319" s="128">
        <f t="shared" si="26"/>
        <v>0</v>
      </c>
      <c r="H319" s="128">
        <f t="shared" si="26"/>
        <v>2.0080668752397659</v>
      </c>
    </row>
    <row r="320" spans="2:9">
      <c r="B320" s="127" t="str">
        <f>$B$34</f>
        <v>Fine Arts</v>
      </c>
      <c r="C320" s="128">
        <f t="shared" si="26"/>
        <v>1.2680967365799929</v>
      </c>
      <c r="D320" s="128">
        <f t="shared" si="26"/>
        <v>2.3960802128491068</v>
      </c>
      <c r="E320" s="128">
        <f t="shared" si="26"/>
        <v>7.3114790073543157</v>
      </c>
      <c r="F320" s="128">
        <f t="shared" si="26"/>
        <v>0</v>
      </c>
      <c r="G320" s="128">
        <f t="shared" si="26"/>
        <v>0</v>
      </c>
      <c r="H320" s="128">
        <f t="shared" si="26"/>
        <v>1.6089176501833728</v>
      </c>
    </row>
    <row r="321" spans="2:8">
      <c r="B321" s="127" t="str">
        <f>$B$35</f>
        <v>Teacher Education</v>
      </c>
      <c r="C321" s="128">
        <f t="shared" si="26"/>
        <v>1.5108986136716009</v>
      </c>
      <c r="D321" s="128">
        <f t="shared" si="26"/>
        <v>1.8011111602236154</v>
      </c>
      <c r="E321" s="128">
        <f t="shared" si="26"/>
        <v>3.5228739472030393</v>
      </c>
      <c r="F321" s="128">
        <f t="shared" si="26"/>
        <v>6.8995175137513662</v>
      </c>
      <c r="G321" s="128">
        <f t="shared" si="26"/>
        <v>0</v>
      </c>
      <c r="H321" s="128">
        <f t="shared" si="26"/>
        <v>2.5444083105872002</v>
      </c>
    </row>
    <row r="322" spans="2:8">
      <c r="B322" s="127" t="str">
        <f>$B$36</f>
        <v>Agriculture</v>
      </c>
      <c r="C322" s="128">
        <f t="shared" si="26"/>
        <v>1.3067036358428383</v>
      </c>
      <c r="D322" s="128">
        <f t="shared" si="26"/>
        <v>2.6695505472791377</v>
      </c>
      <c r="E322" s="128">
        <f t="shared" si="26"/>
        <v>8.7261653914559503</v>
      </c>
      <c r="F322" s="128">
        <f t="shared" si="26"/>
        <v>0</v>
      </c>
      <c r="G322" s="128">
        <f t="shared" si="26"/>
        <v>0</v>
      </c>
      <c r="H322" s="128">
        <f t="shared" si="26"/>
        <v>3.7287951471094365</v>
      </c>
    </row>
    <row r="323" spans="2:8">
      <c r="B323" s="127" t="str">
        <f>$B$37</f>
        <v>Engineering</v>
      </c>
      <c r="C323" s="128">
        <f t="shared" si="26"/>
        <v>1.8051726063499258</v>
      </c>
      <c r="D323" s="128">
        <f t="shared" si="26"/>
        <v>2.7128411871864579</v>
      </c>
      <c r="E323" s="128">
        <f t="shared" si="26"/>
        <v>6.0046789831904084</v>
      </c>
      <c r="F323" s="128">
        <f t="shared" si="26"/>
        <v>40.535251527308567</v>
      </c>
      <c r="G323" s="128">
        <f t="shared" si="26"/>
        <v>0</v>
      </c>
      <c r="H323" s="128">
        <f t="shared" si="26"/>
        <v>2.738432888861027</v>
      </c>
    </row>
    <row r="324" spans="2:8">
      <c r="B324" s="127" t="str">
        <f>$B$38</f>
        <v>Home Economics</v>
      </c>
      <c r="C324" s="128">
        <f t="shared" si="26"/>
        <v>0.66515551192679911</v>
      </c>
      <c r="D324" s="128">
        <f t="shared" si="26"/>
        <v>1.0560741368177045</v>
      </c>
      <c r="E324" s="128">
        <f t="shared" si="26"/>
        <v>0</v>
      </c>
      <c r="F324" s="128">
        <f t="shared" si="26"/>
        <v>0</v>
      </c>
      <c r="G324" s="128">
        <f t="shared" si="26"/>
        <v>0</v>
      </c>
      <c r="H324" s="128">
        <f t="shared" si="26"/>
        <v>1.0106184827606224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1.5839602968899389</v>
      </c>
      <c r="D326" s="128">
        <f t="shared" si="26"/>
        <v>1.8741398923743064</v>
      </c>
      <c r="E326" s="128">
        <f t="shared" si="26"/>
        <v>2.3073774139275622</v>
      </c>
      <c r="F326" s="128">
        <f t="shared" si="26"/>
        <v>0</v>
      </c>
      <c r="G326" s="128">
        <f t="shared" si="26"/>
        <v>0</v>
      </c>
      <c r="H326" s="128">
        <f t="shared" si="26"/>
        <v>2.0604329596380437</v>
      </c>
    </row>
    <row r="327" spans="2:8">
      <c r="B327" s="127" t="str">
        <f>$B$41</f>
        <v>Library Science</v>
      </c>
      <c r="C327" s="128">
        <f t="shared" si="26"/>
        <v>7.3407611396974861</v>
      </c>
      <c r="D327" s="128">
        <f t="shared" si="26"/>
        <v>4.9424772758035207</v>
      </c>
      <c r="E327" s="128">
        <f t="shared" si="26"/>
        <v>0</v>
      </c>
      <c r="F327" s="128">
        <f t="shared" si="26"/>
        <v>0</v>
      </c>
      <c r="G327" s="128">
        <f t="shared" si="26"/>
        <v>0</v>
      </c>
      <c r="H327" s="128">
        <f t="shared" si="26"/>
        <v>5.2089532606806284</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0.75160260215098218</v>
      </c>
      <c r="D331" s="128">
        <f t="shared" si="26"/>
        <v>1.2372405637377977</v>
      </c>
      <c r="E331" s="128">
        <f t="shared" si="26"/>
        <v>2.8116025573672405</v>
      </c>
      <c r="F331" s="128">
        <f t="shared" si="26"/>
        <v>29.374357624316318</v>
      </c>
      <c r="G331" s="128">
        <f t="shared" si="26"/>
        <v>0</v>
      </c>
      <c r="H331" s="128">
        <f t="shared" si="26"/>
        <v>2.3077781185587818</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0.86342341482894491</v>
      </c>
      <c r="D333" s="128">
        <f t="shared" si="26"/>
        <v>1.6654507612586837</v>
      </c>
      <c r="E333" s="128">
        <f t="shared" si="26"/>
        <v>2.3640921052911312</v>
      </c>
      <c r="F333" s="128">
        <f t="shared" si="26"/>
        <v>23.844634854614934</v>
      </c>
      <c r="G333" s="128">
        <f t="shared" si="26"/>
        <v>0</v>
      </c>
      <c r="H333" s="128">
        <f t="shared" si="26"/>
        <v>1.7742323519610008</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2.8941262160726988</v>
      </c>
      <c r="E335" s="128">
        <f t="shared" si="27"/>
        <v>0</v>
      </c>
      <c r="F335" s="128">
        <f t="shared" si="27"/>
        <v>0</v>
      </c>
      <c r="G335" s="128">
        <f t="shared" si="27"/>
        <v>0</v>
      </c>
      <c r="H335" s="128">
        <f t="shared" si="27"/>
        <v>2.8941262160726988</v>
      </c>
    </row>
    <row r="336" spans="2:8">
      <c r="B336" s="127" t="str">
        <f>$B$50</f>
        <v>Technology</v>
      </c>
      <c r="C336" s="128">
        <f t="shared" si="27"/>
        <v>1.2370173239586959</v>
      </c>
      <c r="D336" s="128">
        <f t="shared" si="27"/>
        <v>2.0278769010756319</v>
      </c>
      <c r="E336" s="128">
        <f t="shared" si="27"/>
        <v>3.0101104274824091</v>
      </c>
      <c r="F336" s="128">
        <f t="shared" si="27"/>
        <v>0</v>
      </c>
      <c r="G336" s="128">
        <f t="shared" si="27"/>
        <v>0</v>
      </c>
      <c r="H336" s="128">
        <f t="shared" si="27"/>
        <v>1.596216306674672</v>
      </c>
    </row>
    <row r="337" spans="2:9">
      <c r="B337" s="127" t="str">
        <f>$B$51</f>
        <v>Nursing</v>
      </c>
      <c r="C337" s="128">
        <f t="shared" si="27"/>
        <v>5.8110849423878843</v>
      </c>
      <c r="D337" s="128">
        <f t="shared" si="27"/>
        <v>2.7576141463950363</v>
      </c>
      <c r="E337" s="128">
        <f t="shared" si="27"/>
        <v>5.0132441121966469</v>
      </c>
      <c r="F337" s="128">
        <f t="shared" si="27"/>
        <v>15.907663085373025</v>
      </c>
      <c r="G337" s="128">
        <f t="shared" si="27"/>
        <v>0</v>
      </c>
      <c r="H337" s="128">
        <f t="shared" si="27"/>
        <v>3.1402053488839279</v>
      </c>
    </row>
    <row r="338" spans="2:9">
      <c r="B338" s="130" t="str">
        <f>$B$52</f>
        <v>Totals</v>
      </c>
      <c r="C338" s="128">
        <f t="shared" si="27"/>
        <v>1.0940671891175371</v>
      </c>
      <c r="D338" s="128">
        <f t="shared" si="27"/>
        <v>1.7811017196468981</v>
      </c>
      <c r="E338" s="128">
        <f t="shared" si="27"/>
        <v>3.2050800335183296</v>
      </c>
      <c r="F338" s="128">
        <f t="shared" si="27"/>
        <v>19.324807762027756</v>
      </c>
      <c r="G338" s="128">
        <f t="shared" si="27"/>
        <v>0</v>
      </c>
      <c r="H338" s="128">
        <f t="shared" si="27"/>
        <v>1.7434511779576034</v>
      </c>
      <c r="I338" s="349"/>
    </row>
    <row r="340" spans="2:9">
      <c r="B340" s="120" t="s">
        <v>233</v>
      </c>
      <c r="C340" s="121"/>
      <c r="D340" s="121"/>
      <c r="E340" s="121"/>
      <c r="F340" s="121"/>
      <c r="G340" s="121"/>
      <c r="H340" s="122"/>
    </row>
    <row r="341" spans="2:9" ht="55.5" customHeight="1" thickBot="1">
      <c r="B341" s="464" t="s">
        <v>234</v>
      </c>
      <c r="C341" s="464"/>
      <c r="D341" s="464"/>
      <c r="E341" s="464"/>
      <c r="F341" s="464"/>
      <c r="G341" s="464"/>
      <c r="H341" s="464"/>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8360.0075500398616</v>
      </c>
      <c r="D343" s="135">
        <f t="shared" si="28"/>
        <v>11475.986403284098</v>
      </c>
      <c r="E343" s="135">
        <f>E293*24</f>
        <v>18116.416881225174</v>
      </c>
      <c r="F343" s="135">
        <f>F293*18</f>
        <v>62511.965302274548</v>
      </c>
      <c r="G343" s="135">
        <f>G293*24</f>
        <v>0</v>
      </c>
      <c r="H343" s="135">
        <f>IF((C32/30+D32/30+E32/24+F32/18+G32/24)=0,0,H268/(C32/30+D32/30+E32/24+F32/18+G32/24))</f>
        <v>10091.233847485619</v>
      </c>
    </row>
    <row r="344" spans="2:9">
      <c r="B344" s="127" t="str">
        <f>$B$33</f>
        <v>Science</v>
      </c>
      <c r="C344" s="138">
        <f t="shared" si="28"/>
        <v>10028.891718534702</v>
      </c>
      <c r="D344" s="138">
        <f t="shared" si="28"/>
        <v>16333.997734333811</v>
      </c>
      <c r="E344" s="138">
        <f>E294*24</f>
        <v>29065.57220924781</v>
      </c>
      <c r="F344" s="138">
        <f>F294*18</f>
        <v>207471.7277836946</v>
      </c>
      <c r="G344" s="138">
        <f>G294*24</f>
        <v>0</v>
      </c>
      <c r="H344" s="138">
        <f t="shared" ref="H344:H363" si="29">IF((C33/30+D33/30+E33/24+F33/18+G33/24)=0,0,H269/(C33/30+D33/30+E33/24+F33/18+G33/24))</f>
        <v>16397.508086839131</v>
      </c>
    </row>
    <row r="345" spans="2:9">
      <c r="B345" s="127" t="str">
        <f>$B$34</f>
        <v>Fine Arts</v>
      </c>
      <c r="C345" s="138">
        <f t="shared" si="28"/>
        <v>10601.298291989651</v>
      </c>
      <c r="D345" s="138">
        <f t="shared" si="28"/>
        <v>20031.248669919652</v>
      </c>
      <c r="E345" s="138">
        <f t="shared" ref="E345:E363" si="30">E295*24</f>
        <v>48899.215762752021</v>
      </c>
      <c r="F345" s="138">
        <f t="shared" ref="F345:F363" si="31">F295*18</f>
        <v>0</v>
      </c>
      <c r="G345" s="138">
        <f t="shared" ref="G345:G363" si="32">G295*24</f>
        <v>0</v>
      </c>
      <c r="H345" s="138">
        <f t="shared" si="29"/>
        <v>13407.557898636705</v>
      </c>
    </row>
    <row r="346" spans="2:9">
      <c r="B346" s="127" t="str">
        <f>$B$35</f>
        <v>Teacher Education</v>
      </c>
      <c r="C346" s="138">
        <f t="shared" si="28"/>
        <v>12631.123817639345</v>
      </c>
      <c r="D346" s="138">
        <f t="shared" si="28"/>
        <v>15057.30289793048</v>
      </c>
      <c r="E346" s="138">
        <f t="shared" si="30"/>
        <v>23561.00223716491</v>
      </c>
      <c r="F346" s="138">
        <f t="shared" si="31"/>
        <v>34608.011103956203</v>
      </c>
      <c r="G346" s="138">
        <f t="shared" si="32"/>
        <v>0</v>
      </c>
      <c r="H346" s="138">
        <f t="shared" si="29"/>
        <v>19228.807653778284</v>
      </c>
    </row>
    <row r="347" spans="2:9">
      <c r="B347" s="127" t="str">
        <f>$B$36</f>
        <v>Agriculture</v>
      </c>
      <c r="C347" s="138">
        <f t="shared" si="28"/>
        <v>10924.052261310668</v>
      </c>
      <c r="D347" s="138">
        <f t="shared" si="28"/>
        <v>22317.462730466636</v>
      </c>
      <c r="E347" s="138">
        <f t="shared" si="30"/>
        <v>58360.646844374627</v>
      </c>
      <c r="F347" s="138">
        <f t="shared" si="31"/>
        <v>0</v>
      </c>
      <c r="G347" s="138">
        <f t="shared" si="32"/>
        <v>0</v>
      </c>
      <c r="H347" s="138">
        <f t="shared" si="29"/>
        <v>29755.812146823842</v>
      </c>
    </row>
    <row r="348" spans="2:9">
      <c r="B348" s="127" t="str">
        <f>$B$37</f>
        <v>Engineering</v>
      </c>
      <c r="C348" s="138">
        <f t="shared" si="28"/>
        <v>15091.256618210515</v>
      </c>
      <c r="D348" s="138">
        <f t="shared" si="28"/>
        <v>22679.372806937892</v>
      </c>
      <c r="E348" s="138">
        <f t="shared" si="30"/>
        <v>40159.329308029992</v>
      </c>
      <c r="F348" s="138">
        <f t="shared" si="31"/>
        <v>203325.00528663865</v>
      </c>
      <c r="G348" s="138">
        <f t="shared" si="32"/>
        <v>0</v>
      </c>
      <c r="H348" s="138">
        <f t="shared" si="29"/>
        <v>22393.101953918522</v>
      </c>
    </row>
    <row r="349" spans="2:9">
      <c r="B349" s="127" t="str">
        <f>$B$38</f>
        <v>Home Economics</v>
      </c>
      <c r="C349" s="138">
        <f t="shared" si="28"/>
        <v>5560.7051016586702</v>
      </c>
      <c r="D349" s="138">
        <f t="shared" si="28"/>
        <v>8828.7877571978388</v>
      </c>
      <c r="E349" s="138">
        <f t="shared" si="30"/>
        <v>0</v>
      </c>
      <c r="F349" s="138">
        <f t="shared" si="31"/>
        <v>0</v>
      </c>
      <c r="G349" s="138">
        <f t="shared" si="32"/>
        <v>0</v>
      </c>
      <c r="H349" s="138">
        <f t="shared" si="29"/>
        <v>8448.7781460886345</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13241.920040963269</v>
      </c>
      <c r="D351" s="138">
        <f t="shared" si="28"/>
        <v>15667.823650080096</v>
      </c>
      <c r="E351" s="138">
        <f t="shared" si="30"/>
        <v>15431.754080980698</v>
      </c>
      <c r="F351" s="138">
        <f t="shared" si="31"/>
        <v>0</v>
      </c>
      <c r="G351" s="138">
        <f t="shared" si="32"/>
        <v>0</v>
      </c>
      <c r="H351" s="138">
        <f t="shared" si="29"/>
        <v>15316.566454858583</v>
      </c>
    </row>
    <row r="352" spans="2:9">
      <c r="B352" s="127" t="str">
        <f>$B$41</f>
        <v>Library Science</v>
      </c>
      <c r="C352" s="138">
        <f t="shared" si="28"/>
        <v>61368.818550910204</v>
      </c>
      <c r="D352" s="138">
        <f t="shared" si="28"/>
        <v>41319.147341617885</v>
      </c>
      <c r="E352" s="138">
        <f t="shared" si="30"/>
        <v>0</v>
      </c>
      <c r="F352" s="138">
        <f t="shared" si="31"/>
        <v>0</v>
      </c>
      <c r="G352" s="138">
        <f t="shared" si="32"/>
        <v>0</v>
      </c>
      <c r="H352" s="138">
        <f t="shared" si="29"/>
        <v>43546.888587094807</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6283.4034286118176</v>
      </c>
      <c r="D356" s="138">
        <f t="shared" si="28"/>
        <v>10343.340454063564</v>
      </c>
      <c r="E356" s="138">
        <f t="shared" si="30"/>
        <v>18804.01488584121</v>
      </c>
      <c r="F356" s="138">
        <f t="shared" si="31"/>
        <v>147341.91091011325</v>
      </c>
      <c r="G356" s="138">
        <f t="shared" si="32"/>
        <v>0</v>
      </c>
      <c r="H356" s="138">
        <f t="shared" si="29"/>
        <v>17979.053649976777</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7218.2262668511794</v>
      </c>
      <c r="D358" s="138">
        <f t="shared" si="28"/>
        <v>13923.180938342231</v>
      </c>
      <c r="E358" s="138">
        <f t="shared" si="30"/>
        <v>15811.062279378792</v>
      </c>
      <c r="F358" s="138">
        <f t="shared" si="31"/>
        <v>119604.79644751469</v>
      </c>
      <c r="G358" s="138">
        <f t="shared" si="32"/>
        <v>0</v>
      </c>
      <c r="H358" s="138">
        <f t="shared" si="29"/>
        <v>14162.860066553394</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24194.91701713606</v>
      </c>
      <c r="E360" s="138">
        <f t="shared" si="30"/>
        <v>0</v>
      </c>
      <c r="F360" s="138">
        <f t="shared" si="31"/>
        <v>0</v>
      </c>
      <c r="G360" s="138">
        <f t="shared" si="32"/>
        <v>0</v>
      </c>
      <c r="H360" s="138">
        <f t="shared" si="29"/>
        <v>24194.917017136057</v>
      </c>
    </row>
    <row r="361" spans="2:9">
      <c r="B361" s="127" t="str">
        <f>$B$50</f>
        <v>Technology</v>
      </c>
      <c r="C361" s="138">
        <f t="shared" si="33"/>
        <v>10341.474167824803</v>
      </c>
      <c r="D361" s="138">
        <f t="shared" si="33"/>
        <v>16953.06620354372</v>
      </c>
      <c r="E361" s="138">
        <f t="shared" si="30"/>
        <v>20131.636720165327</v>
      </c>
      <c r="F361" s="138">
        <f t="shared" si="31"/>
        <v>0</v>
      </c>
      <c r="G361" s="138">
        <f t="shared" si="32"/>
        <v>0</v>
      </c>
      <c r="H361" s="138">
        <f t="shared" si="29"/>
        <v>13073.760938109293</v>
      </c>
    </row>
    <row r="362" spans="2:9">
      <c r="B362" s="127" t="str">
        <f>$B$51</f>
        <v>Nursing</v>
      </c>
      <c r="C362" s="138">
        <f t="shared" si="33"/>
        <v>48580.713992285673</v>
      </c>
      <c r="D362" s="138">
        <f t="shared" si="33"/>
        <v>23053.675083959231</v>
      </c>
      <c r="E362" s="138">
        <f t="shared" si="30"/>
        <v>33528.606902525484</v>
      </c>
      <c r="F362" s="138">
        <f t="shared" si="31"/>
        <v>79792.91009832533</v>
      </c>
      <c r="G362" s="138">
        <f t="shared" si="32"/>
        <v>0</v>
      </c>
      <c r="H362" s="138">
        <f t="shared" si="29"/>
        <v>25506.050513559931</v>
      </c>
    </row>
    <row r="363" spans="2:9">
      <c r="B363" s="130" t="str">
        <f>$B$52</f>
        <v>Totals</v>
      </c>
      <c r="C363" s="135">
        <f t="shared" si="33"/>
        <v>9146.409961273499</v>
      </c>
      <c r="D363" s="135">
        <f t="shared" si="33"/>
        <v>14890.02382363705</v>
      </c>
      <c r="E363" s="135">
        <f t="shared" si="30"/>
        <v>21435.5946229562</v>
      </c>
      <c r="F363" s="135">
        <f t="shared" si="31"/>
        <v>96933.323276172567</v>
      </c>
      <c r="G363" s="135">
        <f t="shared" si="32"/>
        <v>0</v>
      </c>
      <c r="H363" s="135">
        <f t="shared" si="29"/>
        <v>14137.66294511536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04" priority="6" stopIfTrue="1">
      <formula>C32=0</formula>
    </cfRule>
  </conditionalFormatting>
  <conditionalFormatting sqref="C91:G110">
    <cfRule type="expression" dxfId="203" priority="5" stopIfTrue="1">
      <formula>C32=0</formula>
    </cfRule>
  </conditionalFormatting>
  <conditionalFormatting sqref="C143:H162">
    <cfRule type="expression" dxfId="202" priority="3" stopIfTrue="1">
      <formula>C32=0</formula>
    </cfRule>
  </conditionalFormatting>
  <conditionalFormatting sqref="H143:H162">
    <cfRule type="expression" dxfId="201" priority="1" stopIfTrue="1">
      <formula>OR(AND(#REF!&gt;0,H143&gt;0,H61=0),AND(#REF!&gt;0,H143&gt;0,H32=0))</formula>
    </cfRule>
    <cfRule type="expression" dxfId="20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000"/>
    <pageSetUpPr fitToPage="1"/>
  </sheetPr>
  <dimension ref="B1:M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126</v>
      </c>
      <c r="C3" s="119"/>
      <c r="D3" s="119"/>
      <c r="E3" s="119"/>
      <c r="F3" s="119"/>
      <c r="G3" s="119"/>
      <c r="H3" s="119"/>
    </row>
    <row r="4" spans="2:8">
      <c r="B4" s="292" t="s">
        <v>134</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Data!$G7</f>
        <v>31572894</v>
      </c>
    </row>
    <row r="14" spans="2:8">
      <c r="B14" s="467" t="s">
        <v>13</v>
      </c>
      <c r="C14" s="467"/>
      <c r="D14" s="467"/>
      <c r="E14" s="467"/>
      <c r="F14" s="354"/>
      <c r="G14" s="301"/>
      <c r="H14" s="355">
        <f>Data!$H7</f>
        <v>3788984</v>
      </c>
    </row>
    <row r="15" spans="2:8">
      <c r="B15" s="467" t="s">
        <v>14</v>
      </c>
      <c r="C15" s="467"/>
      <c r="D15" s="467"/>
      <c r="E15" s="467"/>
      <c r="F15" s="354"/>
      <c r="G15" s="301"/>
      <c r="H15" s="355">
        <f>Data!$I7</f>
        <v>11362714</v>
      </c>
    </row>
    <row r="16" spans="2:8">
      <c r="B16" s="467" t="s">
        <v>18</v>
      </c>
      <c r="C16" s="467"/>
      <c r="D16" s="467"/>
      <c r="E16" s="467"/>
      <c r="F16" s="354"/>
      <c r="G16" s="301"/>
      <c r="H16" s="355">
        <f>Data!$J7</f>
        <v>4328155</v>
      </c>
    </row>
    <row r="17" spans="2:13">
      <c r="B17" s="467" t="s">
        <v>15</v>
      </c>
      <c r="C17" s="467"/>
      <c r="D17" s="467"/>
      <c r="E17" s="467"/>
      <c r="F17" s="354"/>
      <c r="G17" s="301"/>
      <c r="H17" s="355">
        <f>Data!$K7</f>
        <v>12045436</v>
      </c>
    </row>
    <row r="18" spans="2:13">
      <c r="B18" s="467" t="s">
        <v>1</v>
      </c>
      <c r="C18" s="467"/>
      <c r="D18" s="467"/>
      <c r="E18" s="467"/>
      <c r="F18" s="356"/>
      <c r="G18" s="301"/>
      <c r="H18" s="357">
        <f>SUM(H13:H17)</f>
        <v>63098183</v>
      </c>
    </row>
    <row r="19" spans="2:13" ht="13.5" customHeight="1">
      <c r="B19" s="306"/>
      <c r="D19" s="306"/>
      <c r="E19" s="306"/>
      <c r="F19" s="306"/>
      <c r="G19" s="306"/>
      <c r="H19" s="296"/>
    </row>
    <row r="20" spans="2:13" ht="13.5" customHeight="1">
      <c r="B20" s="306"/>
      <c r="D20" s="472" t="s">
        <v>22</v>
      </c>
      <c r="E20" s="472"/>
      <c r="F20" s="472"/>
      <c r="G20" s="307" t="s">
        <v>23</v>
      </c>
      <c r="H20" s="307" t="s">
        <v>24</v>
      </c>
    </row>
    <row r="21" spans="2:13" ht="17.25" customHeight="1">
      <c r="B21" s="470" t="s">
        <v>21</v>
      </c>
      <c r="C21" s="471"/>
      <c r="D21" s="466" t="str">
        <f>Data!L7</f>
        <v>John Thomas</v>
      </c>
      <c r="E21" s="466"/>
      <c r="F21" s="466"/>
      <c r="G21" s="308" t="str">
        <f>Data!M7</f>
        <v>432-552-2417</v>
      </c>
      <c r="H21" s="309" t="str">
        <f>Data!N7</f>
        <v>ir@utpb.edu</v>
      </c>
    </row>
    <row r="22" spans="2:13" ht="13.5" customHeight="1">
      <c r="B22" s="306"/>
      <c r="C22" s="306"/>
      <c r="D22" s="306"/>
      <c r="E22" s="306"/>
      <c r="F22" s="306"/>
      <c r="G22" s="306"/>
      <c r="H22" s="296"/>
    </row>
    <row r="23" spans="2:13" ht="15.75" customHeight="1" thickBot="1">
      <c r="B23" s="117" t="s">
        <v>918</v>
      </c>
      <c r="C23" s="306"/>
      <c r="D23" s="306"/>
      <c r="E23" s="306"/>
      <c r="F23" s="306"/>
      <c r="G23" s="306"/>
      <c r="H23" s="296"/>
    </row>
    <row r="24" spans="2:13" s="313" customFormat="1">
      <c r="B24" s="310"/>
      <c r="C24" s="123" t="s">
        <v>25</v>
      </c>
      <c r="D24" s="311" t="s">
        <v>26</v>
      </c>
      <c r="E24" s="311" t="s">
        <v>27</v>
      </c>
      <c r="F24" s="311" t="s">
        <v>28</v>
      </c>
      <c r="G24" s="311" t="s">
        <v>29</v>
      </c>
      <c r="H24" s="312" t="s">
        <v>30</v>
      </c>
    </row>
    <row r="25" spans="2:13" s="313" customFormat="1" ht="14.4" thickBot="1">
      <c r="B25" s="314" t="s">
        <v>677</v>
      </c>
      <c r="C25" s="315">
        <f>Data!O7</f>
        <v>1948</v>
      </c>
      <c r="D25" s="316">
        <f>Data!P7</f>
        <v>2548</v>
      </c>
      <c r="E25" s="316">
        <f>Data!Q7</f>
        <v>787</v>
      </c>
      <c r="F25" s="316">
        <f>Data!R7</f>
        <v>0</v>
      </c>
      <c r="G25" s="316">
        <f>Data!S7</f>
        <v>0</v>
      </c>
      <c r="H25" s="317">
        <f>SUM(C25:G25)</f>
        <v>5283</v>
      </c>
    </row>
    <row r="26" spans="2:13">
      <c r="C26" s="318"/>
      <c r="D26" s="318"/>
      <c r="E26" s="318"/>
      <c r="F26" s="318"/>
      <c r="G26" s="318"/>
      <c r="H26" s="318"/>
      <c r="I26" s="318"/>
    </row>
    <row r="27" spans="2:13" ht="13.5" customHeight="1">
      <c r="B27" s="306"/>
      <c r="D27" s="472" t="s">
        <v>22</v>
      </c>
      <c r="E27" s="472"/>
      <c r="F27" s="472"/>
      <c r="G27" s="307" t="s">
        <v>23</v>
      </c>
      <c r="H27" s="307" t="s">
        <v>24</v>
      </c>
    </row>
    <row r="28" spans="2:13" ht="17.25" customHeight="1">
      <c r="B28" s="470" t="s">
        <v>909</v>
      </c>
      <c r="C28" s="471"/>
      <c r="D28" s="466" t="str">
        <f>Data!T7</f>
        <v>Haneda, Miki</v>
      </c>
      <c r="E28" s="466"/>
      <c r="F28" s="466"/>
      <c r="G28" s="308" t="str">
        <f>Data!U7</f>
        <v>(432) 552-2116</v>
      </c>
      <c r="H28" s="309" t="str">
        <f>Data!V7</f>
        <v>haneda_m@utpb.edu</v>
      </c>
    </row>
    <row r="29" spans="2:13" ht="13.5" customHeight="1">
      <c r="B29" s="306"/>
      <c r="C29" s="306"/>
      <c r="D29" s="306"/>
      <c r="E29" s="306"/>
      <c r="F29" s="306"/>
      <c r="G29" s="306"/>
      <c r="H29" s="296"/>
    </row>
    <row r="30" spans="2:13" ht="14.4" thickBot="1">
      <c r="B30" s="117" t="s">
        <v>919</v>
      </c>
    </row>
    <row r="31" spans="2:13" ht="14.4" thickBot="1">
      <c r="B31" s="124" t="s">
        <v>31</v>
      </c>
      <c r="C31" s="125" t="s">
        <v>25</v>
      </c>
      <c r="D31" s="125" t="s">
        <v>26</v>
      </c>
      <c r="E31" s="125" t="s">
        <v>27</v>
      </c>
      <c r="F31" s="125" t="s">
        <v>28</v>
      </c>
      <c r="G31" s="125" t="s">
        <v>29</v>
      </c>
      <c r="H31" s="126" t="s">
        <v>30</v>
      </c>
    </row>
    <row r="32" spans="2:13">
      <c r="B32" s="127" t="s">
        <v>42</v>
      </c>
      <c r="C32" s="140">
        <f>Data!W7</f>
        <v>27892</v>
      </c>
      <c r="D32" s="140">
        <f>Data!AQ7</f>
        <v>13088</v>
      </c>
      <c r="E32" s="140">
        <f>Data!BK7</f>
        <v>3449</v>
      </c>
      <c r="F32" s="140">
        <f>Data!CE7</f>
        <v>0</v>
      </c>
      <c r="G32" s="140">
        <f>Data!CY7</f>
        <v>0</v>
      </c>
      <c r="H32" s="141">
        <f>SUM(C32:G32)</f>
        <v>44429</v>
      </c>
      <c r="M32" s="144"/>
    </row>
    <row r="33" spans="2:13">
      <c r="B33" s="129" t="s">
        <v>43</v>
      </c>
      <c r="C33" s="140">
        <f>Data!X7</f>
        <v>9267</v>
      </c>
      <c r="D33" s="140">
        <f>Data!AR7</f>
        <v>4906</v>
      </c>
      <c r="E33" s="140">
        <f>Data!BL7</f>
        <v>843</v>
      </c>
      <c r="F33" s="140">
        <f>Data!CF7</f>
        <v>0</v>
      </c>
      <c r="G33" s="140">
        <f>Data!CZ7</f>
        <v>0</v>
      </c>
      <c r="H33" s="141">
        <f t="shared" ref="H33:H52" si="0">SUM(C33:G33)</f>
        <v>15016</v>
      </c>
      <c r="M33" s="144"/>
    </row>
    <row r="34" spans="2:13">
      <c r="B34" s="129" t="s">
        <v>44</v>
      </c>
      <c r="C34" s="140">
        <f>Data!Y7</f>
        <v>3630</v>
      </c>
      <c r="D34" s="140">
        <f>Data!AS7</f>
        <v>1029</v>
      </c>
      <c r="E34" s="140">
        <f>Data!BM7</f>
        <v>39</v>
      </c>
      <c r="F34" s="140">
        <f>Data!CG7</f>
        <v>0</v>
      </c>
      <c r="G34" s="140">
        <f>Data!DA7</f>
        <v>0</v>
      </c>
      <c r="H34" s="141">
        <f t="shared" si="0"/>
        <v>4698</v>
      </c>
      <c r="M34" s="144"/>
    </row>
    <row r="35" spans="2:13">
      <c r="B35" s="129" t="s">
        <v>45</v>
      </c>
      <c r="C35" s="140">
        <f>Data!Z7</f>
        <v>372</v>
      </c>
      <c r="D35" s="140">
        <f>Data!AT7</f>
        <v>3581</v>
      </c>
      <c r="E35" s="140">
        <f>Data!BN7</f>
        <v>3163</v>
      </c>
      <c r="F35" s="140">
        <f>Data!CH7</f>
        <v>0</v>
      </c>
      <c r="G35" s="140">
        <f>Data!DB7</f>
        <v>0</v>
      </c>
      <c r="H35" s="141">
        <f t="shared" si="0"/>
        <v>7116</v>
      </c>
      <c r="M35" s="144"/>
    </row>
    <row r="36" spans="2:13">
      <c r="B36" s="129" t="s">
        <v>46</v>
      </c>
      <c r="C36" s="140">
        <f>Data!AA7</f>
        <v>0</v>
      </c>
      <c r="D36" s="140">
        <f>Data!AU7</f>
        <v>0</v>
      </c>
      <c r="E36" s="140">
        <f>Data!BO7</f>
        <v>0</v>
      </c>
      <c r="F36" s="140">
        <f>Data!CI7</f>
        <v>0</v>
      </c>
      <c r="G36" s="140">
        <f>Data!DC7</f>
        <v>0</v>
      </c>
      <c r="H36" s="141">
        <f t="shared" si="0"/>
        <v>0</v>
      </c>
      <c r="M36" s="144"/>
    </row>
    <row r="37" spans="2:13">
      <c r="B37" s="129" t="s">
        <v>47</v>
      </c>
      <c r="C37" s="140">
        <f>Data!AB7</f>
        <v>1953</v>
      </c>
      <c r="D37" s="140">
        <f>Data!AV7</f>
        <v>4506</v>
      </c>
      <c r="E37" s="140">
        <f>Data!BP7</f>
        <v>519</v>
      </c>
      <c r="F37" s="140">
        <f>Data!CJ7</f>
        <v>0</v>
      </c>
      <c r="G37" s="140">
        <f>Data!DD7</f>
        <v>0</v>
      </c>
      <c r="H37" s="141">
        <f t="shared" si="0"/>
        <v>6978</v>
      </c>
      <c r="M37" s="144"/>
    </row>
    <row r="38" spans="2:13">
      <c r="B38" s="129" t="s">
        <v>48</v>
      </c>
      <c r="C38" s="140">
        <f>Data!AC7</f>
        <v>66</v>
      </c>
      <c r="D38" s="140">
        <f>Data!AW7</f>
        <v>609</v>
      </c>
      <c r="E38" s="140">
        <f>Data!BQ7</f>
        <v>0</v>
      </c>
      <c r="F38" s="140">
        <f>Data!CK7</f>
        <v>0</v>
      </c>
      <c r="G38" s="140">
        <f>Data!DE7</f>
        <v>0</v>
      </c>
      <c r="H38" s="141">
        <f t="shared" si="0"/>
        <v>675</v>
      </c>
      <c r="M38" s="144"/>
    </row>
    <row r="39" spans="2:13">
      <c r="B39" s="129" t="s">
        <v>49</v>
      </c>
      <c r="C39" s="140">
        <f>Data!AD7</f>
        <v>0</v>
      </c>
      <c r="D39" s="140">
        <f>Data!AX7</f>
        <v>0</v>
      </c>
      <c r="E39" s="140">
        <f>Data!BR7</f>
        <v>0</v>
      </c>
      <c r="F39" s="140">
        <f>Data!CL7</f>
        <v>0</v>
      </c>
      <c r="G39" s="140">
        <f>Data!DF7</f>
        <v>0</v>
      </c>
      <c r="H39" s="141">
        <f t="shared" si="0"/>
        <v>0</v>
      </c>
      <c r="M39" s="144"/>
    </row>
    <row r="40" spans="2:13">
      <c r="B40" s="129" t="s">
        <v>50</v>
      </c>
      <c r="C40" s="140">
        <f>Data!AE7</f>
        <v>225</v>
      </c>
      <c r="D40" s="140">
        <f>Data!AY7</f>
        <v>621</v>
      </c>
      <c r="E40" s="140">
        <f>Data!BS7</f>
        <v>0</v>
      </c>
      <c r="F40" s="140">
        <f>Data!CM7</f>
        <v>0</v>
      </c>
      <c r="G40" s="140">
        <f>Data!DG7</f>
        <v>0</v>
      </c>
      <c r="H40" s="141">
        <f t="shared" si="0"/>
        <v>846</v>
      </c>
      <c r="M40" s="144"/>
    </row>
    <row r="41" spans="2:13">
      <c r="B41" s="129" t="s">
        <v>51</v>
      </c>
      <c r="C41" s="140">
        <f>Data!AF7</f>
        <v>1</v>
      </c>
      <c r="D41" s="140">
        <f>Data!AZ7</f>
        <v>3</v>
      </c>
      <c r="E41" s="140">
        <f>Data!BT7</f>
        <v>0</v>
      </c>
      <c r="F41" s="140">
        <f>Data!CN7</f>
        <v>0</v>
      </c>
      <c r="G41" s="140">
        <f>Data!DH7</f>
        <v>0</v>
      </c>
      <c r="H41" s="141">
        <f t="shared" si="0"/>
        <v>4</v>
      </c>
      <c r="M41" s="144"/>
    </row>
    <row r="42" spans="2:13">
      <c r="B42" s="129" t="s">
        <v>52</v>
      </c>
      <c r="C42" s="140">
        <f>Data!AG7</f>
        <v>0</v>
      </c>
      <c r="D42" s="140">
        <f>Data!BA7</f>
        <v>0</v>
      </c>
      <c r="E42" s="140">
        <f>Data!BU7</f>
        <v>0</v>
      </c>
      <c r="F42" s="140">
        <f>Data!CO7</f>
        <v>0</v>
      </c>
      <c r="G42" s="140">
        <f>Data!DI7</f>
        <v>0</v>
      </c>
      <c r="H42" s="141">
        <f t="shared" si="0"/>
        <v>0</v>
      </c>
      <c r="M42" s="144"/>
    </row>
    <row r="43" spans="2:13">
      <c r="B43" s="129" t="s">
        <v>53</v>
      </c>
      <c r="C43" s="140">
        <f>Data!AH7</f>
        <v>0</v>
      </c>
      <c r="D43" s="140">
        <f>Data!BB7</f>
        <v>0</v>
      </c>
      <c r="E43" s="140">
        <f>Data!BV7</f>
        <v>0</v>
      </c>
      <c r="F43" s="140">
        <f>Data!CP7</f>
        <v>0</v>
      </c>
      <c r="G43" s="140">
        <f>Data!DJ7</f>
        <v>0</v>
      </c>
      <c r="H43" s="141">
        <f t="shared" si="0"/>
        <v>0</v>
      </c>
      <c r="M43" s="144"/>
    </row>
    <row r="44" spans="2:13">
      <c r="B44" s="129" t="s">
        <v>54</v>
      </c>
      <c r="C44" s="140">
        <f>Data!AI7</f>
        <v>0</v>
      </c>
      <c r="D44" s="140">
        <f>Data!BC7</f>
        <v>0</v>
      </c>
      <c r="E44" s="140">
        <f>Data!BW7</f>
        <v>0</v>
      </c>
      <c r="F44" s="140">
        <f>Data!CQ7</f>
        <v>0</v>
      </c>
      <c r="G44" s="140">
        <f>Data!DK7</f>
        <v>0</v>
      </c>
      <c r="H44" s="141">
        <f t="shared" si="0"/>
        <v>0</v>
      </c>
      <c r="M44" s="144"/>
    </row>
    <row r="45" spans="2:13">
      <c r="B45" s="129" t="s">
        <v>55</v>
      </c>
      <c r="C45" s="140">
        <f>Data!AJ7</f>
        <v>233</v>
      </c>
      <c r="D45" s="140">
        <f>Data!BD7</f>
        <v>1523</v>
      </c>
      <c r="E45" s="140">
        <f>Data!BX7</f>
        <v>69</v>
      </c>
      <c r="F45" s="140">
        <f>Data!CR7</f>
        <v>0</v>
      </c>
      <c r="G45" s="140">
        <f>Data!DL7</f>
        <v>0</v>
      </c>
      <c r="H45" s="141">
        <f t="shared" si="0"/>
        <v>1825</v>
      </c>
      <c r="M45" s="144"/>
    </row>
    <row r="46" spans="2:13">
      <c r="B46" s="129" t="s">
        <v>56</v>
      </c>
      <c r="C46" s="140">
        <f>Data!AK7</f>
        <v>0</v>
      </c>
      <c r="D46" s="140">
        <f>Data!BE7</f>
        <v>0</v>
      </c>
      <c r="E46" s="140">
        <f>Data!BY7</f>
        <v>0</v>
      </c>
      <c r="F46" s="140">
        <f>Data!CS7</f>
        <v>0</v>
      </c>
      <c r="G46" s="140">
        <f>Data!DM7</f>
        <v>0</v>
      </c>
      <c r="H46" s="141">
        <f t="shared" si="0"/>
        <v>0</v>
      </c>
      <c r="M46" s="144"/>
    </row>
    <row r="47" spans="2:13">
      <c r="B47" s="129" t="s">
        <v>57</v>
      </c>
      <c r="C47" s="140">
        <f>Data!AL7</f>
        <v>4800</v>
      </c>
      <c r="D47" s="140">
        <f>Data!BF7</f>
        <v>13779</v>
      </c>
      <c r="E47" s="140">
        <f>Data!BZ7</f>
        <v>5577</v>
      </c>
      <c r="F47" s="140">
        <f>Data!CT7</f>
        <v>0</v>
      </c>
      <c r="G47" s="140">
        <f>Data!DN7</f>
        <v>0</v>
      </c>
      <c r="H47" s="141">
        <f t="shared" si="0"/>
        <v>24156</v>
      </c>
      <c r="M47" s="144"/>
    </row>
    <row r="48" spans="2:13">
      <c r="B48" s="129" t="s">
        <v>58</v>
      </c>
      <c r="C48" s="140">
        <f>Data!AM7</f>
        <v>0</v>
      </c>
      <c r="D48" s="140">
        <f>Data!BG7</f>
        <v>0</v>
      </c>
      <c r="E48" s="140">
        <f>Data!CA7</f>
        <v>0</v>
      </c>
      <c r="F48" s="140">
        <f>Data!CU7</f>
        <v>0</v>
      </c>
      <c r="G48" s="140">
        <f>Data!DO7</f>
        <v>0</v>
      </c>
      <c r="H48" s="141">
        <f t="shared" si="0"/>
        <v>0</v>
      </c>
      <c r="M48" s="144"/>
    </row>
    <row r="49" spans="2:13">
      <c r="B49" s="129" t="s">
        <v>59</v>
      </c>
      <c r="C49" s="140">
        <f>Data!AN7</f>
        <v>0</v>
      </c>
      <c r="D49" s="140">
        <f>Data!BH7</f>
        <v>105</v>
      </c>
      <c r="E49" s="140">
        <f>Data!CB7</f>
        <v>0</v>
      </c>
      <c r="F49" s="140">
        <f>Data!CV7</f>
        <v>0</v>
      </c>
      <c r="G49" s="140">
        <f>Data!DP7</f>
        <v>0</v>
      </c>
      <c r="H49" s="141">
        <f t="shared" si="0"/>
        <v>105</v>
      </c>
      <c r="M49" s="144"/>
    </row>
    <row r="50" spans="2:13">
      <c r="B50" s="129" t="s">
        <v>60</v>
      </c>
      <c r="C50" s="140">
        <f>Data!AO7</f>
        <v>69</v>
      </c>
      <c r="D50" s="140">
        <f>Data!BI7</f>
        <v>567</v>
      </c>
      <c r="E50" s="140">
        <f>Data!CC7</f>
        <v>0</v>
      </c>
      <c r="F50" s="140">
        <f>Data!CW7</f>
        <v>0</v>
      </c>
      <c r="G50" s="140">
        <f>Data!DQ7</f>
        <v>0</v>
      </c>
      <c r="H50" s="141">
        <f t="shared" si="0"/>
        <v>636</v>
      </c>
      <c r="M50" s="144"/>
    </row>
    <row r="51" spans="2:13">
      <c r="B51" s="129" t="s">
        <v>0</v>
      </c>
      <c r="C51" s="140">
        <f>Data!AP7</f>
        <v>255</v>
      </c>
      <c r="D51" s="140">
        <f>Data!BJ7</f>
        <v>4395</v>
      </c>
      <c r="E51" s="140">
        <f>Data!CD7</f>
        <v>0</v>
      </c>
      <c r="F51" s="140">
        <f>Data!CX7</f>
        <v>0</v>
      </c>
      <c r="G51" s="140">
        <f>Data!DR7</f>
        <v>0</v>
      </c>
      <c r="H51" s="141">
        <f t="shared" si="0"/>
        <v>4650</v>
      </c>
      <c r="M51" s="144"/>
    </row>
    <row r="52" spans="2:13">
      <c r="B52" s="142" t="s">
        <v>33</v>
      </c>
      <c r="C52" s="141">
        <f>SUM(C32:C51)</f>
        <v>48763</v>
      </c>
      <c r="D52" s="141">
        <f>SUM(D32:D51)</f>
        <v>48712</v>
      </c>
      <c r="E52" s="141">
        <f>SUM(E32:E51)</f>
        <v>13659</v>
      </c>
      <c r="F52" s="141">
        <f>SUM(F32:F51)</f>
        <v>0</v>
      </c>
      <c r="G52" s="141">
        <f>SUM(G32:G51)</f>
        <v>0</v>
      </c>
      <c r="H52" s="141">
        <f t="shared" si="0"/>
        <v>111134</v>
      </c>
    </row>
    <row r="53" spans="2:13">
      <c r="B53" s="143"/>
      <c r="C53" s="144"/>
      <c r="D53" s="144"/>
      <c r="E53" s="144"/>
      <c r="F53" s="144"/>
      <c r="G53" s="144"/>
      <c r="H53" s="144"/>
    </row>
    <row r="54" spans="2:13" ht="13.5" customHeight="1">
      <c r="B54" s="306"/>
      <c r="D54" s="472" t="s">
        <v>22</v>
      </c>
      <c r="E54" s="472"/>
      <c r="F54" s="472"/>
      <c r="G54" s="307" t="s">
        <v>23</v>
      </c>
      <c r="H54" s="307" t="s">
        <v>24</v>
      </c>
    </row>
    <row r="55" spans="2:13">
      <c r="B55" s="470" t="s">
        <v>910</v>
      </c>
      <c r="C55" s="471"/>
      <c r="D55" s="466" t="str">
        <f>Data!T7</f>
        <v>Haneda, Miki</v>
      </c>
      <c r="E55" s="466"/>
      <c r="F55" s="466"/>
      <c r="G55" s="308" t="str">
        <f>Data!U7</f>
        <v>(432) 552-2116</v>
      </c>
      <c r="H55" s="309" t="str">
        <f>Data!V7</f>
        <v>haneda_m@utpb.edu</v>
      </c>
    </row>
    <row r="56" spans="2:13" ht="13.5" customHeight="1">
      <c r="B56" s="306"/>
      <c r="C56" s="306"/>
      <c r="D56" s="306"/>
      <c r="E56" s="306"/>
      <c r="F56" s="306"/>
      <c r="G56" s="306"/>
      <c r="H56" s="296"/>
    </row>
    <row r="57" spans="2:13" ht="16.5" customHeight="1">
      <c r="B57" s="117" t="s">
        <v>9</v>
      </c>
    </row>
    <row r="58" spans="2:13" ht="39.75" customHeight="1">
      <c r="B58" s="473" t="s">
        <v>39</v>
      </c>
      <c r="C58" s="473"/>
      <c r="D58" s="473"/>
      <c r="E58" s="473"/>
      <c r="F58" s="473"/>
      <c r="G58" s="473"/>
      <c r="H58" s="319"/>
    </row>
    <row r="59" spans="2:13" ht="8.25" customHeight="1" thickBot="1">
      <c r="B59" s="318"/>
    </row>
    <row r="60" spans="2:13" ht="14.4" thickBot="1">
      <c r="B60" s="124" t="s">
        <v>31</v>
      </c>
      <c r="C60" s="125" t="s">
        <v>25</v>
      </c>
      <c r="D60" s="125" t="s">
        <v>26</v>
      </c>
      <c r="E60" s="125" t="s">
        <v>27</v>
      </c>
      <c r="F60" s="125" t="s">
        <v>28</v>
      </c>
      <c r="G60" s="125" t="s">
        <v>29</v>
      </c>
      <c r="H60" s="126" t="s">
        <v>30</v>
      </c>
    </row>
    <row r="61" spans="2:13">
      <c r="B61" s="127" t="str">
        <f>$B$32</f>
        <v>Liberal Arts</v>
      </c>
      <c r="C61" s="320">
        <f>Data!DS7</f>
        <v>1925803.4116983144</v>
      </c>
      <c r="D61" s="320">
        <f>Data!EM7</f>
        <v>1457218.3856574129</v>
      </c>
      <c r="E61" s="320">
        <f>Data!FG7</f>
        <v>956405.10265675886</v>
      </c>
      <c r="F61" s="320">
        <f>Data!GA7</f>
        <v>0</v>
      </c>
      <c r="G61" s="320">
        <f>Data!GU7</f>
        <v>0</v>
      </c>
      <c r="H61" s="321">
        <f>SUM(C61:G61)</f>
        <v>4339426.9000124857</v>
      </c>
    </row>
    <row r="62" spans="2:13">
      <c r="B62" s="127" t="str">
        <f>$B$33</f>
        <v>Science</v>
      </c>
      <c r="C62" s="320">
        <f>Data!DT7</f>
        <v>671359.78449262772</v>
      </c>
      <c r="D62" s="320">
        <f>Data!EN7</f>
        <v>891033.52535286231</v>
      </c>
      <c r="E62" s="320">
        <f>Data!FH7</f>
        <v>489419.34581931215</v>
      </c>
      <c r="F62" s="320">
        <f>Data!GB7</f>
        <v>0</v>
      </c>
      <c r="G62" s="320">
        <f>Data!GV7</f>
        <v>0</v>
      </c>
      <c r="H62" s="141">
        <f t="shared" ref="H62:H81" si="1">SUM(C62:G62)</f>
        <v>2051812.6556648021</v>
      </c>
    </row>
    <row r="63" spans="2:13">
      <c r="B63" s="127" t="str">
        <f>$B$34</f>
        <v>Fine Arts</v>
      </c>
      <c r="C63" s="320">
        <f>Data!DU7</f>
        <v>403545.14637048135</v>
      </c>
      <c r="D63" s="320">
        <f>Data!EO7</f>
        <v>347463.08898582892</v>
      </c>
      <c r="E63" s="320">
        <f>Data!FI7</f>
        <v>3121.1142857142859</v>
      </c>
      <c r="F63" s="320">
        <f>Data!GC7</f>
        <v>0</v>
      </c>
      <c r="G63" s="320">
        <f>Data!GW7</f>
        <v>0</v>
      </c>
      <c r="H63" s="141">
        <f t="shared" si="1"/>
        <v>754129.34964202461</v>
      </c>
    </row>
    <row r="64" spans="2:13">
      <c r="B64" s="127" t="str">
        <f>$B$35</f>
        <v>Teacher Education</v>
      </c>
      <c r="C64" s="320">
        <f>Data!DV7</f>
        <v>31945.827524932498</v>
      </c>
      <c r="D64" s="320">
        <f>Data!EP7</f>
        <v>516377.53932488436</v>
      </c>
      <c r="E64" s="320">
        <f>Data!FJ7</f>
        <v>784028.60952380998</v>
      </c>
      <c r="F64" s="320">
        <f>Data!GD7</f>
        <v>0</v>
      </c>
      <c r="G64" s="320">
        <f>Data!GX7</f>
        <v>0</v>
      </c>
      <c r="H64" s="141">
        <f t="shared" si="1"/>
        <v>1332351.9763736269</v>
      </c>
    </row>
    <row r="65" spans="2:8">
      <c r="B65" s="127" t="str">
        <f>$B$36</f>
        <v>Agriculture</v>
      </c>
      <c r="C65" s="320">
        <f>Data!DW7</f>
        <v>0</v>
      </c>
      <c r="D65" s="320">
        <f>Data!EQ7</f>
        <v>0</v>
      </c>
      <c r="E65" s="320">
        <f>Data!FK7</f>
        <v>0</v>
      </c>
      <c r="F65" s="320">
        <f>Data!GE7</f>
        <v>0</v>
      </c>
      <c r="G65" s="320">
        <f>Data!GY7</f>
        <v>0</v>
      </c>
      <c r="H65" s="141">
        <f t="shared" si="1"/>
        <v>0</v>
      </c>
    </row>
    <row r="66" spans="2:8">
      <c r="B66" s="127" t="str">
        <f>$B$37</f>
        <v>Engineering</v>
      </c>
      <c r="C66" s="320">
        <f>Data!DX7</f>
        <v>356320.44742168562</v>
      </c>
      <c r="D66" s="320">
        <f>Data!ER7</f>
        <v>1251233.136319719</v>
      </c>
      <c r="E66" s="320">
        <f>Data!FL7</f>
        <v>213021.64536340855</v>
      </c>
      <c r="F66" s="320">
        <f>Data!GF7</f>
        <v>0</v>
      </c>
      <c r="G66" s="320">
        <f>Data!GZ7</f>
        <v>0</v>
      </c>
      <c r="H66" s="141">
        <f t="shared" si="1"/>
        <v>1820575.2291048132</v>
      </c>
    </row>
    <row r="67" spans="2:8">
      <c r="B67" s="127" t="str">
        <f>$B$38</f>
        <v>Home Economics</v>
      </c>
      <c r="C67" s="320">
        <f>Data!DY7</f>
        <v>17056.83164991076</v>
      </c>
      <c r="D67" s="320">
        <f>Data!ES7</f>
        <v>123486.13779643236</v>
      </c>
      <c r="E67" s="320">
        <f>Data!FM7</f>
        <v>0</v>
      </c>
      <c r="F67" s="320">
        <f>Data!GG7</f>
        <v>0</v>
      </c>
      <c r="G67" s="320">
        <f>Data!HA7</f>
        <v>0</v>
      </c>
      <c r="H67" s="141">
        <f t="shared" si="1"/>
        <v>140542.96944634314</v>
      </c>
    </row>
    <row r="68" spans="2:8">
      <c r="B68" s="127" t="str">
        <f>$B$39</f>
        <v>Law</v>
      </c>
      <c r="C68" s="320">
        <f>Data!DZ7</f>
        <v>0</v>
      </c>
      <c r="D68" s="320">
        <f>Data!ET7</f>
        <v>0</v>
      </c>
      <c r="E68" s="320">
        <f>Data!FN7</f>
        <v>0</v>
      </c>
      <c r="F68" s="320">
        <f>Data!GH7</f>
        <v>0</v>
      </c>
      <c r="G68" s="320">
        <f>Data!HB7</f>
        <v>0</v>
      </c>
      <c r="H68" s="141">
        <f t="shared" si="1"/>
        <v>0</v>
      </c>
    </row>
    <row r="69" spans="2:8">
      <c r="B69" s="127" t="str">
        <f>$B$40</f>
        <v>Social Service</v>
      </c>
      <c r="C69" s="320">
        <f>Data!EA7</f>
        <v>33339.432308377895</v>
      </c>
      <c r="D69" s="320">
        <f>Data!EU7</f>
        <v>183443.95405525845</v>
      </c>
      <c r="E69" s="320">
        <f>Data!FO7</f>
        <v>0</v>
      </c>
      <c r="F69" s="320">
        <f>Data!GI7</f>
        <v>0</v>
      </c>
      <c r="G69" s="320">
        <f>Data!HC7</f>
        <v>0</v>
      </c>
      <c r="H69" s="141">
        <f t="shared" si="1"/>
        <v>216783.38636363635</v>
      </c>
    </row>
    <row r="70" spans="2:8">
      <c r="B70" s="127" t="str">
        <f>$B$41</f>
        <v>Library Science</v>
      </c>
      <c r="C70" s="320">
        <f>Data!EB7</f>
        <v>0</v>
      </c>
      <c r="D70" s="320">
        <f>Data!EV7</f>
        <v>0</v>
      </c>
      <c r="E70" s="320">
        <f>Data!FP7</f>
        <v>0</v>
      </c>
      <c r="F70" s="320">
        <f>Data!GJ7</f>
        <v>0</v>
      </c>
      <c r="G70" s="320">
        <f>Data!HD7</f>
        <v>0</v>
      </c>
      <c r="H70" s="141">
        <f t="shared" si="1"/>
        <v>0</v>
      </c>
    </row>
    <row r="71" spans="2:8">
      <c r="B71" s="127" t="str">
        <f>$B$42</f>
        <v>Veterinary Science</v>
      </c>
      <c r="C71" s="320">
        <f>Data!EC7</f>
        <v>0</v>
      </c>
      <c r="D71" s="320">
        <f>Data!EW7</f>
        <v>0</v>
      </c>
      <c r="E71" s="320">
        <f>Data!FQ7</f>
        <v>0</v>
      </c>
      <c r="F71" s="320">
        <f>Data!GK7</f>
        <v>0</v>
      </c>
      <c r="G71" s="320">
        <f>Data!HE7</f>
        <v>0</v>
      </c>
      <c r="H71" s="141">
        <f t="shared" si="1"/>
        <v>0</v>
      </c>
    </row>
    <row r="72" spans="2:8">
      <c r="B72" s="127" t="str">
        <f>$B$43</f>
        <v>Vocational Training</v>
      </c>
      <c r="C72" s="320">
        <f>Data!ED7</f>
        <v>0</v>
      </c>
      <c r="D72" s="320">
        <f>Data!EX7</f>
        <v>0</v>
      </c>
      <c r="E72" s="320">
        <f>Data!FR7</f>
        <v>0</v>
      </c>
      <c r="F72" s="320">
        <f>Data!GL7</f>
        <v>0</v>
      </c>
      <c r="G72" s="320">
        <f>Data!HF7</f>
        <v>0</v>
      </c>
      <c r="H72" s="141">
        <f t="shared" si="1"/>
        <v>0</v>
      </c>
    </row>
    <row r="73" spans="2:8">
      <c r="B73" s="127" t="str">
        <f>$B$44</f>
        <v>Physical Training</v>
      </c>
      <c r="C73" s="320">
        <f>Data!EE7</f>
        <v>0</v>
      </c>
      <c r="D73" s="320">
        <f>Data!EY7</f>
        <v>0</v>
      </c>
      <c r="E73" s="320">
        <f>Data!FS7</f>
        <v>0</v>
      </c>
      <c r="F73" s="320">
        <f>Data!GM7</f>
        <v>0</v>
      </c>
      <c r="G73" s="320">
        <f>Data!HG7</f>
        <v>0</v>
      </c>
      <c r="H73" s="141">
        <f t="shared" si="1"/>
        <v>0</v>
      </c>
    </row>
    <row r="74" spans="2:8">
      <c r="B74" s="127" t="str">
        <f>$B$45</f>
        <v>Health Services</v>
      </c>
      <c r="C74" s="320">
        <f>Data!EF7</f>
        <v>28981.687048705535</v>
      </c>
      <c r="D74" s="320">
        <f>Data!EZ7</f>
        <v>271583.68289801438</v>
      </c>
      <c r="E74" s="320">
        <f>Data!FT7</f>
        <v>80155.893506493492</v>
      </c>
      <c r="F74" s="320">
        <f>Data!GN7</f>
        <v>0</v>
      </c>
      <c r="G74" s="320">
        <f>Data!HH7</f>
        <v>0</v>
      </c>
      <c r="H74" s="141">
        <f t="shared" si="1"/>
        <v>380721.26345321338</v>
      </c>
    </row>
    <row r="75" spans="2:8">
      <c r="B75" s="127" t="str">
        <f>$B$46</f>
        <v>Pharmacy</v>
      </c>
      <c r="C75" s="320">
        <f>Data!EG7</f>
        <v>0</v>
      </c>
      <c r="D75" s="320">
        <f>Data!FA7</f>
        <v>0</v>
      </c>
      <c r="E75" s="320">
        <f>Data!FU7</f>
        <v>0</v>
      </c>
      <c r="F75" s="320">
        <f>Data!GO7</f>
        <v>0</v>
      </c>
      <c r="G75" s="320">
        <f>Data!HI7</f>
        <v>0</v>
      </c>
      <c r="H75" s="141">
        <f t="shared" si="1"/>
        <v>0</v>
      </c>
    </row>
    <row r="76" spans="2:8">
      <c r="B76" s="127" t="str">
        <f>$B$47</f>
        <v>Business Administration</v>
      </c>
      <c r="C76" s="320">
        <f>Data!EH7</f>
        <v>357809.21701718296</v>
      </c>
      <c r="D76" s="320">
        <f>Data!FB7</f>
        <v>1532207.9857300702</v>
      </c>
      <c r="E76" s="320">
        <f>Data!FV7</f>
        <v>1141420.2880952384</v>
      </c>
      <c r="F76" s="320">
        <f>Data!GP7</f>
        <v>0</v>
      </c>
      <c r="G76" s="320">
        <f>Data!HJ7</f>
        <v>0</v>
      </c>
      <c r="H76" s="141">
        <f t="shared" si="1"/>
        <v>3031437.4908424914</v>
      </c>
    </row>
    <row r="77" spans="2:8">
      <c r="B77" s="127" t="str">
        <f>$B$48</f>
        <v>Optometry</v>
      </c>
      <c r="C77" s="320">
        <f>Data!EI7</f>
        <v>0</v>
      </c>
      <c r="D77" s="320">
        <f>Data!FC7</f>
        <v>0</v>
      </c>
      <c r="E77" s="320">
        <f>Data!FW7</f>
        <v>0</v>
      </c>
      <c r="F77" s="320">
        <f>Data!GQ7</f>
        <v>0</v>
      </c>
      <c r="G77" s="320">
        <f>Data!HK7</f>
        <v>0</v>
      </c>
      <c r="H77" s="141">
        <f t="shared" si="1"/>
        <v>0</v>
      </c>
    </row>
    <row r="78" spans="2:8">
      <c r="B78" s="127" t="str">
        <f>$B$49</f>
        <v>Teacher Ed-Practice Teaching</v>
      </c>
      <c r="C78" s="320">
        <f>Data!EJ7</f>
        <v>0</v>
      </c>
      <c r="D78" s="320">
        <f>Data!FD7</f>
        <v>68935.60476190476</v>
      </c>
      <c r="E78" s="320">
        <f>Data!FX7</f>
        <v>0</v>
      </c>
      <c r="F78" s="320">
        <f>Data!GR7</f>
        <v>0</v>
      </c>
      <c r="G78" s="320">
        <f>Data!HL7</f>
        <v>0</v>
      </c>
      <c r="H78" s="141">
        <f t="shared" si="1"/>
        <v>68935.60476190476</v>
      </c>
    </row>
    <row r="79" spans="2:8">
      <c r="B79" s="127" t="str">
        <f>$B$50</f>
        <v>Technology</v>
      </c>
      <c r="C79" s="320">
        <f>Data!EK7</f>
        <v>16936.024262141371</v>
      </c>
      <c r="D79" s="320">
        <f>Data!FE7</f>
        <v>107526.7900235729</v>
      </c>
      <c r="E79" s="320">
        <f>Data!FY7</f>
        <v>0</v>
      </c>
      <c r="F79" s="320">
        <f>Data!GS7</f>
        <v>0</v>
      </c>
      <c r="G79" s="320">
        <f>Data!HM7</f>
        <v>0</v>
      </c>
      <c r="H79" s="141">
        <f t="shared" si="1"/>
        <v>124462.81428571427</v>
      </c>
    </row>
    <row r="80" spans="2:8">
      <c r="B80" s="127" t="str">
        <f>$B$51</f>
        <v>Nursing</v>
      </c>
      <c r="C80" s="320">
        <f>Data!EL7</f>
        <v>23848.805511859406</v>
      </c>
      <c r="D80" s="320">
        <f>Data!FF7</f>
        <v>366335.85357904935</v>
      </c>
      <c r="E80" s="320">
        <f>Data!FZ7</f>
        <v>0</v>
      </c>
      <c r="F80" s="320">
        <f>Data!GT7</f>
        <v>0</v>
      </c>
      <c r="G80" s="320">
        <f>Data!HN7</f>
        <v>0</v>
      </c>
      <c r="H80" s="141">
        <f t="shared" si="1"/>
        <v>390184.65909090877</v>
      </c>
    </row>
    <row r="81" spans="2:8">
      <c r="B81" s="130" t="str">
        <f>$B$52</f>
        <v>Totals</v>
      </c>
      <c r="C81" s="321">
        <f>SUM(C61:C80)</f>
        <v>3866946.6153062196</v>
      </c>
      <c r="D81" s="321">
        <f>SUM(D61:D80)</f>
        <v>7116845.6844850108</v>
      </c>
      <c r="E81" s="321">
        <f>SUM(E61:E80)</f>
        <v>3667571.9992507352</v>
      </c>
      <c r="F81" s="321">
        <f>SUM(F61:F80)</f>
        <v>0</v>
      </c>
      <c r="G81" s="321">
        <f>SUM(G61:G80)</f>
        <v>0</v>
      </c>
      <c r="H81" s="321">
        <f t="shared" si="1"/>
        <v>14651364.299041964</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Data!T7</f>
        <v>Haneda, Miki</v>
      </c>
      <c r="E84" s="466"/>
      <c r="F84" s="466"/>
      <c r="G84" s="308" t="str">
        <f>Data!U7</f>
        <v>(432) 552-2116</v>
      </c>
      <c r="H84" s="309" t="str">
        <f>Data!V7</f>
        <v>haneda_m@utpb.edu</v>
      </c>
    </row>
    <row r="85" spans="2:8" ht="13.5" customHeight="1">
      <c r="B85" s="306"/>
      <c r="C85" s="306"/>
      <c r="D85" s="306"/>
      <c r="E85" s="306"/>
      <c r="F85" s="306"/>
      <c r="G85" s="306"/>
      <c r="H85" s="296"/>
    </row>
    <row r="86" spans="2:8" ht="15" customHeight="1">
      <c r="B86" s="120" t="s">
        <v>32</v>
      </c>
      <c r="C86" s="324"/>
      <c r="D86" s="324"/>
      <c r="E86" s="324"/>
      <c r="F86" s="324"/>
      <c r="G86" s="324"/>
      <c r="H86" s="122">
        <f>H13+H14</f>
        <v>35361878</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Data!HR7</f>
        <v>0</v>
      </c>
      <c r="D91" s="327">
        <f>Data!IL7</f>
        <v>0</v>
      </c>
      <c r="E91" s="327">
        <f>Data!JF7</f>
        <v>0</v>
      </c>
      <c r="F91" s="327">
        <f>Data!JZ7</f>
        <v>0</v>
      </c>
      <c r="G91" s="327">
        <f>Data!KT7</f>
        <v>0</v>
      </c>
      <c r="H91" s="133">
        <f t="shared" ref="H91:H111" si="2">SUM(C91:G91)</f>
        <v>0</v>
      </c>
    </row>
    <row r="92" spans="2:8">
      <c r="B92" s="127" t="str">
        <f>$B$33</f>
        <v>Science</v>
      </c>
      <c r="C92" s="327">
        <f>Data!HS7</f>
        <v>0</v>
      </c>
      <c r="D92" s="327">
        <f>Data!IM7</f>
        <v>0</v>
      </c>
      <c r="E92" s="327">
        <f>Data!JG7</f>
        <v>0</v>
      </c>
      <c r="F92" s="327">
        <f>Data!KA7</f>
        <v>0</v>
      </c>
      <c r="G92" s="327">
        <f>Data!KU7</f>
        <v>0</v>
      </c>
      <c r="H92" s="136">
        <f t="shared" si="2"/>
        <v>0</v>
      </c>
    </row>
    <row r="93" spans="2:8">
      <c r="B93" s="127" t="str">
        <f>$B$34</f>
        <v>Fine Arts</v>
      </c>
      <c r="C93" s="327">
        <f>Data!HT7</f>
        <v>0</v>
      </c>
      <c r="D93" s="327">
        <f>Data!IN7</f>
        <v>0</v>
      </c>
      <c r="E93" s="327">
        <f>Data!JH7</f>
        <v>0</v>
      </c>
      <c r="F93" s="327">
        <f>Data!KB7</f>
        <v>0</v>
      </c>
      <c r="G93" s="327">
        <f>Data!KV7</f>
        <v>0</v>
      </c>
      <c r="H93" s="136">
        <f t="shared" si="2"/>
        <v>0</v>
      </c>
    </row>
    <row r="94" spans="2:8">
      <c r="B94" s="127" t="str">
        <f>$B$35</f>
        <v>Teacher Education</v>
      </c>
      <c r="C94" s="327">
        <f>Data!HU7</f>
        <v>0</v>
      </c>
      <c r="D94" s="327">
        <f>Data!IO7</f>
        <v>0</v>
      </c>
      <c r="E94" s="327">
        <f>Data!JI7</f>
        <v>0</v>
      </c>
      <c r="F94" s="327">
        <f>Data!KC7</f>
        <v>0</v>
      </c>
      <c r="G94" s="327">
        <f>Data!KW7</f>
        <v>0</v>
      </c>
      <c r="H94" s="136">
        <f t="shared" si="2"/>
        <v>0</v>
      </c>
    </row>
    <row r="95" spans="2:8">
      <c r="B95" s="127" t="str">
        <f>$B$36</f>
        <v>Agriculture</v>
      </c>
      <c r="C95" s="327">
        <f>Data!HV7</f>
        <v>0</v>
      </c>
      <c r="D95" s="327">
        <f>Data!IP7</f>
        <v>0</v>
      </c>
      <c r="E95" s="327">
        <f>Data!JJ7</f>
        <v>0</v>
      </c>
      <c r="F95" s="327">
        <f>Data!KD7</f>
        <v>0</v>
      </c>
      <c r="G95" s="327">
        <f>Data!KX7</f>
        <v>0</v>
      </c>
      <c r="H95" s="136">
        <f t="shared" si="2"/>
        <v>0</v>
      </c>
    </row>
    <row r="96" spans="2:8">
      <c r="B96" s="127" t="str">
        <f>$B$37</f>
        <v>Engineering</v>
      </c>
      <c r="C96" s="327">
        <f>Data!HW7</f>
        <v>0</v>
      </c>
      <c r="D96" s="327">
        <f>Data!IQ7</f>
        <v>0</v>
      </c>
      <c r="E96" s="327">
        <f>Data!JK7</f>
        <v>0</v>
      </c>
      <c r="F96" s="327">
        <f>Data!KE7</f>
        <v>0</v>
      </c>
      <c r="G96" s="327">
        <f>Data!KY7</f>
        <v>0</v>
      </c>
      <c r="H96" s="136">
        <f t="shared" si="2"/>
        <v>0</v>
      </c>
    </row>
    <row r="97" spans="2:8">
      <c r="B97" s="127" t="str">
        <f>$B$38</f>
        <v>Home Economics</v>
      </c>
      <c r="C97" s="327">
        <f>Data!HX7</f>
        <v>0</v>
      </c>
      <c r="D97" s="327">
        <f>Data!IR7</f>
        <v>0</v>
      </c>
      <c r="E97" s="327">
        <f>Data!JL7</f>
        <v>0</v>
      </c>
      <c r="F97" s="327">
        <f>Data!KF7</f>
        <v>0</v>
      </c>
      <c r="G97" s="327">
        <f>Data!KZ7</f>
        <v>0</v>
      </c>
      <c r="H97" s="136">
        <f t="shared" si="2"/>
        <v>0</v>
      </c>
    </row>
    <row r="98" spans="2:8">
      <c r="B98" s="127" t="str">
        <f>$B$39</f>
        <v>Law</v>
      </c>
      <c r="C98" s="327">
        <f>Data!HY7</f>
        <v>0</v>
      </c>
      <c r="D98" s="327">
        <f>Data!IS7</f>
        <v>0</v>
      </c>
      <c r="E98" s="327">
        <f>Data!JM7</f>
        <v>0</v>
      </c>
      <c r="F98" s="327">
        <f>Data!KG7</f>
        <v>0</v>
      </c>
      <c r="G98" s="327">
        <f>Data!LA7</f>
        <v>0</v>
      </c>
      <c r="H98" s="136">
        <f t="shared" si="2"/>
        <v>0</v>
      </c>
    </row>
    <row r="99" spans="2:8">
      <c r="B99" s="127" t="str">
        <f>$B$40</f>
        <v>Social Service</v>
      </c>
      <c r="C99" s="327">
        <f>Data!HZ7</f>
        <v>0</v>
      </c>
      <c r="D99" s="327">
        <f>Data!IT7</f>
        <v>0</v>
      </c>
      <c r="E99" s="327">
        <f>Data!JN7</f>
        <v>0</v>
      </c>
      <c r="F99" s="327">
        <f>Data!KH7</f>
        <v>0</v>
      </c>
      <c r="G99" s="327">
        <f>Data!LB7</f>
        <v>0</v>
      </c>
      <c r="H99" s="136">
        <f t="shared" si="2"/>
        <v>0</v>
      </c>
    </row>
    <row r="100" spans="2:8">
      <c r="B100" s="127" t="str">
        <f>$B$41</f>
        <v>Library Science</v>
      </c>
      <c r="C100" s="327">
        <f>Data!IA7</f>
        <v>0</v>
      </c>
      <c r="D100" s="327">
        <f>Data!IU7</f>
        <v>0</v>
      </c>
      <c r="E100" s="327">
        <f>Data!JO7</f>
        <v>0</v>
      </c>
      <c r="F100" s="327">
        <f>Data!KI7</f>
        <v>0</v>
      </c>
      <c r="G100" s="327">
        <f>Data!LC7</f>
        <v>0</v>
      </c>
      <c r="H100" s="136">
        <f t="shared" si="2"/>
        <v>0</v>
      </c>
    </row>
    <row r="101" spans="2:8">
      <c r="B101" s="127" t="str">
        <f>$B$42</f>
        <v>Veterinary Science</v>
      </c>
      <c r="C101" s="327">
        <f>Data!IB7</f>
        <v>0</v>
      </c>
      <c r="D101" s="327">
        <f>Data!IV7</f>
        <v>0</v>
      </c>
      <c r="E101" s="327">
        <f>Data!JP7</f>
        <v>0</v>
      </c>
      <c r="F101" s="327">
        <f>Data!KJ7</f>
        <v>0</v>
      </c>
      <c r="G101" s="327">
        <f>Data!LD7</f>
        <v>0</v>
      </c>
      <c r="H101" s="136">
        <f t="shared" si="2"/>
        <v>0</v>
      </c>
    </row>
    <row r="102" spans="2:8">
      <c r="B102" s="127" t="str">
        <f>$B$43</f>
        <v>Vocational Training</v>
      </c>
      <c r="C102" s="327">
        <f>Data!IC7</f>
        <v>0</v>
      </c>
      <c r="D102" s="327">
        <f>Data!IW7</f>
        <v>0</v>
      </c>
      <c r="E102" s="327">
        <f>Data!JQ7</f>
        <v>0</v>
      </c>
      <c r="F102" s="327">
        <f>Data!KK7</f>
        <v>0</v>
      </c>
      <c r="G102" s="327">
        <f>Data!LE7</f>
        <v>0</v>
      </c>
      <c r="H102" s="136">
        <f t="shared" si="2"/>
        <v>0</v>
      </c>
    </row>
    <row r="103" spans="2:8">
      <c r="B103" s="127" t="str">
        <f>$B$44</f>
        <v>Physical Training</v>
      </c>
      <c r="C103" s="327">
        <f>Data!ID7</f>
        <v>0</v>
      </c>
      <c r="D103" s="327">
        <f>Data!IX7</f>
        <v>0</v>
      </c>
      <c r="E103" s="327">
        <f>Data!JR7</f>
        <v>0</v>
      </c>
      <c r="F103" s="327">
        <f>Data!KL7</f>
        <v>0</v>
      </c>
      <c r="G103" s="327">
        <f>Data!LF7</f>
        <v>0</v>
      </c>
      <c r="H103" s="136">
        <f t="shared" si="2"/>
        <v>0</v>
      </c>
    </row>
    <row r="104" spans="2:8">
      <c r="B104" s="127" t="str">
        <f>$B$45</f>
        <v>Health Services</v>
      </c>
      <c r="C104" s="327">
        <f>Data!IE7</f>
        <v>0</v>
      </c>
      <c r="D104" s="327">
        <f>Data!IY7</f>
        <v>0</v>
      </c>
      <c r="E104" s="327">
        <f>Data!JS7</f>
        <v>0</v>
      </c>
      <c r="F104" s="327">
        <f>Data!KM7</f>
        <v>0</v>
      </c>
      <c r="G104" s="327">
        <f>Data!LG7</f>
        <v>0</v>
      </c>
      <c r="H104" s="136">
        <f t="shared" si="2"/>
        <v>0</v>
      </c>
    </row>
    <row r="105" spans="2:8">
      <c r="B105" s="127" t="str">
        <f>$B$46</f>
        <v>Pharmacy</v>
      </c>
      <c r="C105" s="327">
        <f>Data!IF7</f>
        <v>0</v>
      </c>
      <c r="D105" s="327">
        <f>Data!IZ7</f>
        <v>0</v>
      </c>
      <c r="E105" s="327">
        <f>Data!JT7</f>
        <v>0</v>
      </c>
      <c r="F105" s="327">
        <f>Data!KN7</f>
        <v>0</v>
      </c>
      <c r="G105" s="327">
        <f>Data!LH7</f>
        <v>0</v>
      </c>
      <c r="H105" s="136">
        <f t="shared" si="2"/>
        <v>0</v>
      </c>
    </row>
    <row r="106" spans="2:8">
      <c r="B106" s="127" t="str">
        <f>$B$47</f>
        <v>Business Administration</v>
      </c>
      <c r="C106" s="327">
        <f>Data!IG7</f>
        <v>0</v>
      </c>
      <c r="D106" s="327">
        <f>Data!JA7</f>
        <v>0</v>
      </c>
      <c r="E106" s="327">
        <f>Data!JU7</f>
        <v>0</v>
      </c>
      <c r="F106" s="327">
        <f>Data!KO7</f>
        <v>0</v>
      </c>
      <c r="G106" s="327">
        <f>Data!LI7</f>
        <v>0</v>
      </c>
      <c r="H106" s="136">
        <f t="shared" si="2"/>
        <v>0</v>
      </c>
    </row>
    <row r="107" spans="2:8">
      <c r="B107" s="127" t="str">
        <f>$B$48</f>
        <v>Optometry</v>
      </c>
      <c r="C107" s="327">
        <f>Data!IH7</f>
        <v>0</v>
      </c>
      <c r="D107" s="327">
        <f>Data!JB7</f>
        <v>0</v>
      </c>
      <c r="E107" s="327">
        <f>Data!JV7</f>
        <v>0</v>
      </c>
      <c r="F107" s="327">
        <f>Data!KP7</f>
        <v>0</v>
      </c>
      <c r="G107" s="327">
        <f>Data!LJ7</f>
        <v>0</v>
      </c>
      <c r="H107" s="136">
        <f t="shared" si="2"/>
        <v>0</v>
      </c>
    </row>
    <row r="108" spans="2:8">
      <c r="B108" s="127" t="str">
        <f>$B$49</f>
        <v>Teacher Ed-Practice Teaching</v>
      </c>
      <c r="C108" s="327">
        <f>Data!II7</f>
        <v>0</v>
      </c>
      <c r="D108" s="327">
        <f>Data!JC7</f>
        <v>0</v>
      </c>
      <c r="E108" s="327">
        <f>Data!JW7</f>
        <v>0</v>
      </c>
      <c r="F108" s="327">
        <f>Data!KQ7</f>
        <v>0</v>
      </c>
      <c r="G108" s="327">
        <f>Data!LK7</f>
        <v>0</v>
      </c>
      <c r="H108" s="136">
        <f t="shared" si="2"/>
        <v>0</v>
      </c>
    </row>
    <row r="109" spans="2:8">
      <c r="B109" s="127" t="str">
        <f>$B$50</f>
        <v>Technology</v>
      </c>
      <c r="C109" s="327">
        <f>Data!IJ7</f>
        <v>0</v>
      </c>
      <c r="D109" s="327">
        <f>Data!JD7</f>
        <v>0</v>
      </c>
      <c r="E109" s="327">
        <f>Data!JX7</f>
        <v>0</v>
      </c>
      <c r="F109" s="327">
        <f>Data!KR7</f>
        <v>0</v>
      </c>
      <c r="G109" s="327">
        <f>Data!LL7</f>
        <v>0</v>
      </c>
      <c r="H109" s="136">
        <f t="shared" si="2"/>
        <v>0</v>
      </c>
    </row>
    <row r="110" spans="2:8">
      <c r="B110" s="127" t="str">
        <f>$B$51</f>
        <v>Nursing</v>
      </c>
      <c r="C110" s="327">
        <f>Data!IK7</f>
        <v>0</v>
      </c>
      <c r="D110" s="327">
        <f>Data!JE7</f>
        <v>0</v>
      </c>
      <c r="E110" s="327">
        <f>Data!JY7</f>
        <v>0</v>
      </c>
      <c r="F110" s="327">
        <f>Data!KS7</f>
        <v>0</v>
      </c>
      <c r="G110" s="327">
        <f>Data!HPM7</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1925803.4116983144</v>
      </c>
      <c r="D116" s="321">
        <f t="shared" si="3"/>
        <v>1457218.3856574129</v>
      </c>
      <c r="E116" s="321">
        <f t="shared" si="3"/>
        <v>956405.10265675886</v>
      </c>
      <c r="F116" s="321">
        <f t="shared" si="3"/>
        <v>0</v>
      </c>
      <c r="G116" s="321">
        <f t="shared" si="3"/>
        <v>0</v>
      </c>
      <c r="H116" s="133">
        <f t="shared" ref="H116:H136" si="4">SUM(C116:G116)</f>
        <v>4339426.9000124857</v>
      </c>
    </row>
    <row r="117" spans="2:8">
      <c r="B117" s="127" t="str">
        <f>$B$33</f>
        <v>Science</v>
      </c>
      <c r="C117" s="141">
        <f t="shared" si="3"/>
        <v>671359.78449262772</v>
      </c>
      <c r="D117" s="141">
        <f t="shared" si="3"/>
        <v>891033.52535286231</v>
      </c>
      <c r="E117" s="141">
        <f t="shared" si="3"/>
        <v>489419.34581931215</v>
      </c>
      <c r="F117" s="141">
        <f t="shared" si="3"/>
        <v>0</v>
      </c>
      <c r="G117" s="141">
        <f t="shared" si="3"/>
        <v>0</v>
      </c>
      <c r="H117" s="136">
        <f t="shared" si="4"/>
        <v>2051812.6556648021</v>
      </c>
    </row>
    <row r="118" spans="2:8">
      <c r="B118" s="127" t="str">
        <f>$B$34</f>
        <v>Fine Arts</v>
      </c>
      <c r="C118" s="141">
        <f t="shared" si="3"/>
        <v>403545.14637048135</v>
      </c>
      <c r="D118" s="141">
        <f t="shared" si="3"/>
        <v>347463.08898582892</v>
      </c>
      <c r="E118" s="141">
        <f t="shared" si="3"/>
        <v>3121.1142857142859</v>
      </c>
      <c r="F118" s="141">
        <f t="shared" si="3"/>
        <v>0</v>
      </c>
      <c r="G118" s="141">
        <f t="shared" si="3"/>
        <v>0</v>
      </c>
      <c r="H118" s="136">
        <f t="shared" si="4"/>
        <v>754129.34964202461</v>
      </c>
    </row>
    <row r="119" spans="2:8">
      <c r="B119" s="127" t="str">
        <f>$B$35</f>
        <v>Teacher Education</v>
      </c>
      <c r="C119" s="141">
        <f t="shared" si="3"/>
        <v>31945.827524932498</v>
      </c>
      <c r="D119" s="141">
        <f t="shared" si="3"/>
        <v>516377.53932488436</v>
      </c>
      <c r="E119" s="141">
        <f t="shared" si="3"/>
        <v>784028.60952380998</v>
      </c>
      <c r="F119" s="141">
        <f t="shared" si="3"/>
        <v>0</v>
      </c>
      <c r="G119" s="141">
        <f t="shared" si="3"/>
        <v>0</v>
      </c>
      <c r="H119" s="136">
        <f t="shared" si="4"/>
        <v>1332351.9763736269</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356320.44742168562</v>
      </c>
      <c r="D121" s="141">
        <f t="shared" si="3"/>
        <v>1251233.136319719</v>
      </c>
      <c r="E121" s="141">
        <f t="shared" si="3"/>
        <v>213021.64536340855</v>
      </c>
      <c r="F121" s="141">
        <f t="shared" si="3"/>
        <v>0</v>
      </c>
      <c r="G121" s="141">
        <f t="shared" si="3"/>
        <v>0</v>
      </c>
      <c r="H121" s="136">
        <f t="shared" si="4"/>
        <v>1820575.2291048132</v>
      </c>
    </row>
    <row r="122" spans="2:8">
      <c r="B122" s="127" t="str">
        <f>$B$38</f>
        <v>Home Economics</v>
      </c>
      <c r="C122" s="141">
        <f t="shared" si="3"/>
        <v>17056.83164991076</v>
      </c>
      <c r="D122" s="141">
        <f t="shared" si="3"/>
        <v>123486.13779643236</v>
      </c>
      <c r="E122" s="141">
        <f t="shared" si="3"/>
        <v>0</v>
      </c>
      <c r="F122" s="141">
        <f t="shared" si="3"/>
        <v>0</v>
      </c>
      <c r="G122" s="141">
        <f t="shared" si="3"/>
        <v>0</v>
      </c>
      <c r="H122" s="136">
        <f t="shared" si="4"/>
        <v>140542.96944634314</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33339.432308377895</v>
      </c>
      <c r="D124" s="141">
        <f t="shared" si="3"/>
        <v>183443.95405525845</v>
      </c>
      <c r="E124" s="141">
        <f t="shared" si="3"/>
        <v>0</v>
      </c>
      <c r="F124" s="141">
        <f t="shared" si="3"/>
        <v>0</v>
      </c>
      <c r="G124" s="141">
        <f t="shared" si="3"/>
        <v>0</v>
      </c>
      <c r="H124" s="136">
        <f t="shared" si="4"/>
        <v>216783.38636363635</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28981.687048705535</v>
      </c>
      <c r="D129" s="141">
        <f t="shared" si="3"/>
        <v>271583.68289801438</v>
      </c>
      <c r="E129" s="141">
        <f t="shared" si="3"/>
        <v>80155.893506493492</v>
      </c>
      <c r="F129" s="141">
        <f t="shared" si="3"/>
        <v>0</v>
      </c>
      <c r="G129" s="141">
        <f t="shared" si="3"/>
        <v>0</v>
      </c>
      <c r="H129" s="136">
        <f t="shared" si="4"/>
        <v>380721.26345321338</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357809.21701718296</v>
      </c>
      <c r="D131" s="141">
        <f t="shared" si="3"/>
        <v>1532207.9857300702</v>
      </c>
      <c r="E131" s="141">
        <f t="shared" si="3"/>
        <v>1141420.2880952384</v>
      </c>
      <c r="F131" s="141">
        <f t="shared" si="3"/>
        <v>0</v>
      </c>
      <c r="G131" s="141">
        <f t="shared" si="3"/>
        <v>0</v>
      </c>
      <c r="H131" s="136">
        <f t="shared" si="4"/>
        <v>3031437.4908424914</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68935.60476190476</v>
      </c>
      <c r="E133" s="141">
        <f t="shared" si="5"/>
        <v>0</v>
      </c>
      <c r="F133" s="141">
        <f t="shared" si="5"/>
        <v>0</v>
      </c>
      <c r="G133" s="141">
        <f t="shared" si="5"/>
        <v>0</v>
      </c>
      <c r="H133" s="136">
        <f t="shared" si="4"/>
        <v>68935.60476190476</v>
      </c>
    </row>
    <row r="134" spans="2:9">
      <c r="B134" s="127" t="str">
        <f>$B$50</f>
        <v>Technology</v>
      </c>
      <c r="C134" s="141">
        <f t="shared" si="5"/>
        <v>16936.024262141371</v>
      </c>
      <c r="D134" s="141">
        <f t="shared" si="5"/>
        <v>107526.7900235729</v>
      </c>
      <c r="E134" s="141">
        <f t="shared" si="5"/>
        <v>0</v>
      </c>
      <c r="F134" s="141">
        <f t="shared" si="5"/>
        <v>0</v>
      </c>
      <c r="G134" s="141">
        <f t="shared" si="5"/>
        <v>0</v>
      </c>
      <c r="H134" s="136">
        <f t="shared" si="4"/>
        <v>124462.81428571427</v>
      </c>
    </row>
    <row r="135" spans="2:9">
      <c r="B135" s="127" t="str">
        <f>$B$51</f>
        <v>Nursing</v>
      </c>
      <c r="C135" s="141">
        <f t="shared" si="5"/>
        <v>23848.805511859406</v>
      </c>
      <c r="D135" s="141">
        <f t="shared" si="5"/>
        <v>366335.85357904935</v>
      </c>
      <c r="E135" s="141">
        <f t="shared" si="5"/>
        <v>0</v>
      </c>
      <c r="F135" s="141">
        <f t="shared" si="5"/>
        <v>0</v>
      </c>
      <c r="G135" s="141">
        <f t="shared" si="5"/>
        <v>0</v>
      </c>
      <c r="H135" s="136">
        <f t="shared" si="4"/>
        <v>390184.65909090877</v>
      </c>
    </row>
    <row r="136" spans="2:9">
      <c r="B136" s="130" t="str">
        <f>$B$52</f>
        <v>Totals</v>
      </c>
      <c r="C136" s="133">
        <f>SUM(C116:C135)</f>
        <v>3866946.6153062196</v>
      </c>
      <c r="D136" s="133">
        <f>SUM(D116:D135)</f>
        <v>7116845.6844850108</v>
      </c>
      <c r="E136" s="133">
        <f>SUM(E116:E135)</f>
        <v>3667571.9992507352</v>
      </c>
      <c r="F136" s="133">
        <f>SUM(F116:F135)</f>
        <v>0</v>
      </c>
      <c r="G136" s="133">
        <f>SUM(G116:G135)</f>
        <v>0</v>
      </c>
      <c r="H136" s="133">
        <f t="shared" si="4"/>
        <v>14651364.299041964</v>
      </c>
    </row>
    <row r="137" spans="2:9">
      <c r="B137" s="328"/>
      <c r="C137" s="331"/>
      <c r="D137" s="331"/>
      <c r="E137" s="331"/>
      <c r="F137" s="331"/>
      <c r="G137" s="331"/>
      <c r="H137" s="332"/>
    </row>
    <row r="138" spans="2:9">
      <c r="B138" s="120" t="s">
        <v>4</v>
      </c>
      <c r="C138" s="325"/>
      <c r="D138" s="325"/>
      <c r="E138" s="325"/>
      <c r="F138" s="325"/>
      <c r="G138" s="325"/>
      <c r="H138" s="122">
        <f>H86-H81-H111</f>
        <v>20710513.700958036</v>
      </c>
    </row>
    <row r="139" spans="2:9" ht="202.5" customHeight="1" thickBot="1">
      <c r="B139" s="464" t="s">
        <v>862</v>
      </c>
      <c r="C139" s="464"/>
      <c r="D139" s="464"/>
      <c r="E139" s="464"/>
      <c r="F139" s="464"/>
      <c r="G139" s="464"/>
      <c r="H139" s="319"/>
    </row>
    <row r="140" spans="2:9" ht="36.75" customHeight="1" thickTop="1">
      <c r="B140" s="511" t="s">
        <v>864</v>
      </c>
      <c r="C140" s="486"/>
      <c r="D140" s="486"/>
      <c r="E140" s="486"/>
      <c r="F140" s="487"/>
      <c r="G140" s="333" t="s">
        <v>2</v>
      </c>
      <c r="H140" s="334">
        <v>1</v>
      </c>
      <c r="I140" s="478" t="str">
        <f>IF(H140+H141=1,"","Error, the two cells on the left must equal 100%")</f>
        <v/>
      </c>
    </row>
    <row r="141" spans="2:9" ht="67.5" customHeight="1" thickBot="1">
      <c r="B141" s="488"/>
      <c r="C141" s="489"/>
      <c r="D141" s="489"/>
      <c r="E141" s="489"/>
      <c r="F141" s="490"/>
      <c r="G141" s="333" t="s">
        <v>3</v>
      </c>
      <c r="H141" s="335">
        <f>1-H140</f>
        <v>0</v>
      </c>
      <c r="I141" s="478"/>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Data!LN7</f>
        <v>44487.401448946825</v>
      </c>
      <c r="D143" s="327">
        <f>Data!MH7</f>
        <v>33662.76065756764</v>
      </c>
      <c r="E143" s="327">
        <f>Data!NB7</f>
        <v>22093.624661403275</v>
      </c>
      <c r="F143" s="327">
        <f>Data!NV7</f>
        <v>0</v>
      </c>
      <c r="G143" s="327">
        <f>Data!OP7</f>
        <v>0</v>
      </c>
      <c r="H143" s="341">
        <f>Data!PJ7</f>
        <v>6033776.2082547843</v>
      </c>
      <c r="I143" s="342">
        <f t="shared" ref="I143:I162" si="6">SUM(C143:H143)</f>
        <v>6134019.995022702</v>
      </c>
    </row>
    <row r="144" spans="2:9">
      <c r="B144" s="127" t="str">
        <f>$B$33</f>
        <v>Science</v>
      </c>
      <c r="C144" s="327">
        <f>Data!LO7</f>
        <v>15508.879082867032</v>
      </c>
      <c r="D144" s="327">
        <f>Data!MI7</f>
        <v>20583.495649686218</v>
      </c>
      <c r="E144" s="327">
        <f>Data!NC7</f>
        <v>11305.928103608279</v>
      </c>
      <c r="F144" s="327">
        <f>Data!NW7</f>
        <v>0</v>
      </c>
      <c r="G144" s="327">
        <f>Data!OQ7</f>
        <v>0</v>
      </c>
      <c r="H144" s="341">
        <f>Data!PK7</f>
        <v>2852952.3992006248</v>
      </c>
      <c r="I144" s="342">
        <f t="shared" si="6"/>
        <v>2900350.7020367864</v>
      </c>
    </row>
    <row r="145" spans="2:9">
      <c r="B145" s="127" t="str">
        <f>$B$34</f>
        <v>Fine Arts</v>
      </c>
      <c r="C145" s="327">
        <f>Data!LP7</f>
        <v>9322.1742262496191</v>
      </c>
      <c r="D145" s="327">
        <f>Data!MJ7</f>
        <v>8026.6396011688175</v>
      </c>
      <c r="E145" s="327">
        <f>Data!ND7</f>
        <v>72.099915989953544</v>
      </c>
      <c r="F145" s="327">
        <f>Data!NX7</f>
        <v>0</v>
      </c>
      <c r="G145" s="327">
        <f>Data!OR7</f>
        <v>0</v>
      </c>
      <c r="H145" s="341">
        <f>Data!PL7</f>
        <v>1048582.6429761059</v>
      </c>
      <c r="I145" s="342">
        <f t="shared" si="6"/>
        <v>1066003.5567195143</v>
      </c>
    </row>
    <row r="146" spans="2:9">
      <c r="B146" s="127" t="str">
        <f>$B$35</f>
        <v>Teacher Education</v>
      </c>
      <c r="C146" s="327">
        <f>Data!LQ7</f>
        <v>737.97088793563876</v>
      </c>
      <c r="D146" s="327">
        <f>Data!MK7</f>
        <v>11928.681168399638</v>
      </c>
      <c r="E146" s="327">
        <f>Data!NE7</f>
        <v>18111.607491953768</v>
      </c>
      <c r="F146" s="327">
        <f>Data!NY7</f>
        <v>0</v>
      </c>
      <c r="G146" s="327">
        <f>Data!OS7</f>
        <v>0</v>
      </c>
      <c r="H146" s="341">
        <f>Data!PN7</f>
        <v>1852574.9692986645</v>
      </c>
      <c r="I146" s="342">
        <f t="shared" si="6"/>
        <v>1883353.2288469535</v>
      </c>
    </row>
    <row r="147" spans="2:9">
      <c r="B147" s="127" t="str">
        <f>$B$36</f>
        <v>Agriculture</v>
      </c>
      <c r="C147" s="327">
        <f>Data!LR7</f>
        <v>0</v>
      </c>
      <c r="D147" s="327">
        <f>Data!ML7</f>
        <v>0</v>
      </c>
      <c r="E147" s="327">
        <f>Data!NF7</f>
        <v>0</v>
      </c>
      <c r="F147" s="327">
        <f>Data!NZ7</f>
        <v>0</v>
      </c>
      <c r="G147" s="327">
        <f>Data!OT7</f>
        <v>0</v>
      </c>
      <c r="H147" s="341">
        <f>Data!PM7</f>
        <v>0</v>
      </c>
      <c r="I147" s="342">
        <f t="shared" si="6"/>
        <v>0</v>
      </c>
    </row>
    <row r="148" spans="2:9">
      <c r="B148" s="127" t="str">
        <f>$B$37</f>
        <v>Engineering</v>
      </c>
      <c r="C148" s="327">
        <f>Data!LS7</f>
        <v>8231.2507562428855</v>
      </c>
      <c r="D148" s="327">
        <f>Data!MM7</f>
        <v>28904.357788312082</v>
      </c>
      <c r="E148" s="327">
        <f>Data!NG7</f>
        <v>4920.9485231100625</v>
      </c>
      <c r="F148" s="327">
        <f>Data!OA7</f>
        <v>0</v>
      </c>
      <c r="G148" s="327">
        <f>Data!OU7</f>
        <v>0</v>
      </c>
      <c r="H148" s="341">
        <f>Data!PO7</f>
        <v>2531427.2496856707</v>
      </c>
      <c r="I148" s="342">
        <f t="shared" si="6"/>
        <v>2573483.8067533355</v>
      </c>
    </row>
    <row r="149" spans="2:9">
      <c r="B149" s="127" t="str">
        <f>$B$38</f>
        <v>Home Economics</v>
      </c>
      <c r="C149" s="327">
        <f>Data!LT7</f>
        <v>394.02470285765264</v>
      </c>
      <c r="D149" s="327">
        <f>Data!MN7</f>
        <v>2852.6158756179657</v>
      </c>
      <c r="E149" s="327">
        <f>Data!NH7</f>
        <v>0</v>
      </c>
      <c r="F149" s="327">
        <f>Data!OB7</f>
        <v>0</v>
      </c>
      <c r="G149" s="327">
        <f>Data!OV7</f>
        <v>0</v>
      </c>
      <c r="H149" s="341">
        <f>Data!PP7</f>
        <v>195418.62204900477</v>
      </c>
      <c r="I149" s="342">
        <f t="shared" si="6"/>
        <v>198665.26262748038</v>
      </c>
    </row>
    <row r="150" spans="2:9">
      <c r="B150" s="127" t="str">
        <f>$B$39</f>
        <v>Law</v>
      </c>
      <c r="C150" s="327">
        <f>Data!LU7</f>
        <v>0</v>
      </c>
      <c r="D150" s="327">
        <f>Data!MO7</f>
        <v>0</v>
      </c>
      <c r="E150" s="327">
        <f>Data!NI7</f>
        <v>0</v>
      </c>
      <c r="F150" s="327">
        <f>Data!OC7</f>
        <v>0</v>
      </c>
      <c r="G150" s="327">
        <f>Data!OW7</f>
        <v>0</v>
      </c>
      <c r="H150" s="341">
        <f>Data!PQ7</f>
        <v>0</v>
      </c>
      <c r="I150" s="342">
        <f t="shared" si="6"/>
        <v>0</v>
      </c>
    </row>
    <row r="151" spans="2:9">
      <c r="B151" s="127" t="str">
        <f>$B$40</f>
        <v>Social Service</v>
      </c>
      <c r="C151" s="327">
        <f>Data!LV7</f>
        <v>770.1641300317433</v>
      </c>
      <c r="D151" s="327">
        <f>Data!MP7</f>
        <v>4237.6832328080272</v>
      </c>
      <c r="E151" s="327">
        <f>Data!NJ7</f>
        <v>0</v>
      </c>
      <c r="F151" s="327">
        <f>Data!OD7</f>
        <v>0</v>
      </c>
      <c r="G151" s="327">
        <f>Data!OX7</f>
        <v>0</v>
      </c>
      <c r="H151" s="341">
        <f>Data!PR7</f>
        <v>301427.46245640184</v>
      </c>
      <c r="I151" s="342">
        <f t="shared" si="6"/>
        <v>306435.30981924164</v>
      </c>
    </row>
    <row r="152" spans="2:9">
      <c r="B152" s="127" t="str">
        <f>$B$41</f>
        <v>Library Science</v>
      </c>
      <c r="C152" s="327">
        <f>Data!LW7</f>
        <v>0</v>
      </c>
      <c r="D152" s="327">
        <f>Data!MQ7</f>
        <v>0</v>
      </c>
      <c r="E152" s="327">
        <f>Data!NK7</f>
        <v>0</v>
      </c>
      <c r="F152" s="327">
        <f>Data!OE7</f>
        <v>0</v>
      </c>
      <c r="G152" s="327">
        <f>Data!OY7</f>
        <v>0</v>
      </c>
      <c r="H152" s="341">
        <f>Data!PS7</f>
        <v>0</v>
      </c>
      <c r="I152" s="342">
        <f t="shared" si="6"/>
        <v>0</v>
      </c>
    </row>
    <row r="153" spans="2:9">
      <c r="B153" s="127" t="str">
        <f>$B$42</f>
        <v>Veterinary Science</v>
      </c>
      <c r="C153" s="327">
        <f>Data!LX7</f>
        <v>0</v>
      </c>
      <c r="D153" s="327">
        <f>Data!MR7</f>
        <v>0</v>
      </c>
      <c r="E153" s="327">
        <f>Data!NL7</f>
        <v>0</v>
      </c>
      <c r="F153" s="327">
        <f>Data!OF7</f>
        <v>0</v>
      </c>
      <c r="G153" s="327">
        <f>Data!OZ7</f>
        <v>0</v>
      </c>
      <c r="H153" s="341">
        <f>Data!PT7</f>
        <v>0</v>
      </c>
      <c r="I153" s="342">
        <f t="shared" si="6"/>
        <v>0</v>
      </c>
    </row>
    <row r="154" spans="2:9">
      <c r="B154" s="127" t="str">
        <f>$B$43</f>
        <v>Vocational Training</v>
      </c>
      <c r="C154" s="327">
        <f>Data!LY7</f>
        <v>0</v>
      </c>
      <c r="D154" s="327">
        <f>Data!MS7</f>
        <v>0</v>
      </c>
      <c r="E154" s="327">
        <f>Data!NM7</f>
        <v>0</v>
      </c>
      <c r="F154" s="327">
        <f>Data!OG7</f>
        <v>0</v>
      </c>
      <c r="G154" s="327">
        <f>Data!PA7</f>
        <v>0</v>
      </c>
      <c r="H154" s="341">
        <f>Data!PU7</f>
        <v>0</v>
      </c>
      <c r="I154" s="342">
        <f t="shared" si="6"/>
        <v>0</v>
      </c>
    </row>
    <row r="155" spans="2:9">
      <c r="B155" s="127" t="str">
        <f>$B$44</f>
        <v>Physical Training</v>
      </c>
      <c r="C155" s="327">
        <f>Data!LZ7</f>
        <v>0</v>
      </c>
      <c r="D155" s="327">
        <f>Data!MT7</f>
        <v>0</v>
      </c>
      <c r="E155" s="327">
        <f>Data!NN7</f>
        <v>0</v>
      </c>
      <c r="F155" s="327">
        <f>Data!OH7</f>
        <v>0</v>
      </c>
      <c r="G155" s="327">
        <f>Data!PB7</f>
        <v>0</v>
      </c>
      <c r="H155" s="341">
        <f>Data!PV7</f>
        <v>0</v>
      </c>
      <c r="I155" s="342">
        <f t="shared" si="6"/>
        <v>0</v>
      </c>
    </row>
    <row r="156" spans="2:9">
      <c r="B156" s="127" t="str">
        <f>$B$45</f>
        <v>Health Services</v>
      </c>
      <c r="C156" s="327">
        <f>Data!MA7</f>
        <v>669.49717638442098</v>
      </c>
      <c r="D156" s="327">
        <f>Data!MU7</f>
        <v>6273.7724186564838</v>
      </c>
      <c r="E156" s="327">
        <f>Data!NO7</f>
        <v>1851.6570233810683</v>
      </c>
      <c r="F156" s="327">
        <f>Data!OI7</f>
        <v>0</v>
      </c>
      <c r="G156" s="327">
        <f>Data!PC7</f>
        <v>0</v>
      </c>
      <c r="H156" s="341">
        <f>Data!PW7</f>
        <v>529375.64206787094</v>
      </c>
      <c r="I156" s="342">
        <f t="shared" si="6"/>
        <v>538170.56868629297</v>
      </c>
    </row>
    <row r="157" spans="2:9">
      <c r="B157" s="127" t="str">
        <f>$B$46</f>
        <v>Pharmacy</v>
      </c>
      <c r="C157" s="327">
        <f>Data!MB7</f>
        <v>0</v>
      </c>
      <c r="D157" s="327">
        <f>Data!MV7</f>
        <v>0</v>
      </c>
      <c r="E157" s="327">
        <f>Data!NP7</f>
        <v>0</v>
      </c>
      <c r="F157" s="327">
        <f>Data!OJ7</f>
        <v>0</v>
      </c>
      <c r="G157" s="327">
        <f>Data!PD7</f>
        <v>0</v>
      </c>
      <c r="H157" s="341">
        <f>Data!PX7</f>
        <v>0</v>
      </c>
      <c r="I157" s="342">
        <f t="shared" si="6"/>
        <v>0</v>
      </c>
    </row>
    <row r="158" spans="2:9">
      <c r="B158" s="127" t="str">
        <f>$B$47</f>
        <v>Business Administration</v>
      </c>
      <c r="C158" s="327">
        <f>Data!MC7</f>
        <v>8265.642371844744</v>
      </c>
      <c r="D158" s="327">
        <f>Data!MW7</f>
        <v>35395.072700771605</v>
      </c>
      <c r="E158" s="327">
        <f>Data!NQ7</f>
        <v>26367.604434600591</v>
      </c>
      <c r="F158" s="327">
        <f>Data!OK7</f>
        <v>0</v>
      </c>
      <c r="G158" s="327">
        <f>Data!PE7</f>
        <v>0</v>
      </c>
      <c r="H158" s="341">
        <f>Data!PY7</f>
        <v>4215076.2832309436</v>
      </c>
      <c r="I158" s="342">
        <f t="shared" si="6"/>
        <v>4285104.6027381606</v>
      </c>
    </row>
    <row r="159" spans="2:9">
      <c r="B159" s="127" t="str">
        <f>$B$48</f>
        <v>Optometry</v>
      </c>
      <c r="C159" s="327">
        <f>Data!MD7</f>
        <v>0</v>
      </c>
      <c r="D159" s="327">
        <f>Data!MX7</f>
        <v>0</v>
      </c>
      <c r="E159" s="327">
        <f>Data!NR7</f>
        <v>0</v>
      </c>
      <c r="F159" s="327">
        <f>Data!OL7</f>
        <v>0</v>
      </c>
      <c r="G159" s="327">
        <f>Data!PF7</f>
        <v>0</v>
      </c>
      <c r="H159" s="341">
        <f>Data!PZ7</f>
        <v>0</v>
      </c>
      <c r="I159" s="342">
        <f t="shared" si="6"/>
        <v>0</v>
      </c>
    </row>
    <row r="160" spans="2:9">
      <c r="B160" s="127" t="str">
        <f>$B$49</f>
        <v>Teacher Ed-Practice Teaching</v>
      </c>
      <c r="C160" s="327">
        <f>Data!ME7</f>
        <v>0</v>
      </c>
      <c r="D160" s="327">
        <f>Data!MY7</f>
        <v>1592.4605307788343</v>
      </c>
      <c r="E160" s="327">
        <f>Data!NS7</f>
        <v>0</v>
      </c>
      <c r="F160" s="327">
        <f>Data!OM7</f>
        <v>0</v>
      </c>
      <c r="G160" s="327">
        <f>Data!PG7</f>
        <v>0</v>
      </c>
      <c r="H160" s="341">
        <f>Data!QA7</f>
        <v>95851.830552287764</v>
      </c>
      <c r="I160" s="342">
        <f t="shared" si="6"/>
        <v>97444.291083066593</v>
      </c>
    </row>
    <row r="161" spans="2:9">
      <c r="B161" s="127" t="str">
        <f>$B$50</f>
        <v>Technology</v>
      </c>
      <c r="C161" s="327">
        <f>Data!MF7</f>
        <v>391.2339679752402</v>
      </c>
      <c r="D161" s="327">
        <f>Data!MZ7</f>
        <v>2483.9438154680502</v>
      </c>
      <c r="E161" s="327">
        <f>Data!NT7</f>
        <v>0</v>
      </c>
      <c r="F161" s="327">
        <f>Data!ON7</f>
        <v>0</v>
      </c>
      <c r="G161" s="327">
        <f>Data!PH7</f>
        <v>0</v>
      </c>
      <c r="H161" s="341">
        <f>Data!QB7</f>
        <v>173059.89591561403</v>
      </c>
      <c r="I161" s="342">
        <f t="shared" si="6"/>
        <v>175935.07369905734</v>
      </c>
    </row>
    <row r="162" spans="2:9">
      <c r="B162" s="127" t="str">
        <f>$B$51</f>
        <v>Nursing</v>
      </c>
      <c r="C162" s="327">
        <f>Data!MG7</f>
        <v>550.92403432201991</v>
      </c>
      <c r="D162" s="327">
        <f>Data!NA7</f>
        <v>8462.6136210557415</v>
      </c>
      <c r="E162" s="327">
        <f>Data!NU7</f>
        <v>0</v>
      </c>
      <c r="F162" s="327">
        <f>Data!OO7</f>
        <v>0</v>
      </c>
      <c r="G162" s="327">
        <f>Data!PI7</f>
        <v>0</v>
      </c>
      <c r="H162" s="341">
        <f>Data!QC7</f>
        <v>542534.06431203056</v>
      </c>
      <c r="I162" s="342">
        <f t="shared" si="6"/>
        <v>551547.60196740832</v>
      </c>
    </row>
    <row r="163" spans="2:9" ht="14.4" thickBot="1">
      <c r="B163" s="130" t="str">
        <f>$B$52</f>
        <v>Totals</v>
      </c>
      <c r="C163" s="133">
        <f t="shared" ref="C163:H163" si="7">SUM(C143:C162)</f>
        <v>89329.162785657812</v>
      </c>
      <c r="D163" s="133">
        <f t="shared" si="7"/>
        <v>164404.0970602911</v>
      </c>
      <c r="E163" s="133">
        <f t="shared" si="7"/>
        <v>84723.470154046998</v>
      </c>
      <c r="F163" s="133">
        <f t="shared" si="7"/>
        <v>0</v>
      </c>
      <c r="G163" s="134">
        <f t="shared" si="7"/>
        <v>0</v>
      </c>
      <c r="H163" s="343">
        <f t="shared" si="7"/>
        <v>20372057.27</v>
      </c>
      <c r="I163" s="342">
        <f>SUM(I143:I162)</f>
        <v>20710514</v>
      </c>
    </row>
    <row r="164" spans="2:9" ht="14.4" thickTop="1">
      <c r="B164" s="143"/>
      <c r="C164" s="329"/>
      <c r="D164" s="329"/>
      <c r="E164" s="329"/>
      <c r="F164" s="329"/>
      <c r="G164" s="329"/>
      <c r="H164" s="344"/>
      <c r="I164" s="345"/>
    </row>
    <row r="165" spans="2:9" ht="19.5" customHeight="1">
      <c r="B165" s="469" t="s">
        <v>63</v>
      </c>
      <c r="C165" s="469"/>
      <c r="D165" s="469"/>
      <c r="E165" s="469"/>
      <c r="F165" s="469"/>
      <c r="G165" s="469"/>
      <c r="H165" s="346"/>
      <c r="I165" s="346"/>
    </row>
    <row r="166" spans="2:9" ht="43.5" customHeight="1" thickBot="1">
      <c r="B166" s="476" t="s">
        <v>40</v>
      </c>
      <c r="C166" s="476"/>
      <c r="D166" s="476"/>
      <c r="E166" s="476"/>
      <c r="F166" s="476"/>
      <c r="G166" s="476"/>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2722229.6644302062</v>
      </c>
      <c r="D168" s="321">
        <f t="shared" si="8"/>
        <v>2059858.8064040332</v>
      </c>
      <c r="E168" s="321">
        <f t="shared" si="8"/>
        <v>1351931.5241884633</v>
      </c>
      <c r="F168" s="321">
        <f t="shared" si="8"/>
        <v>0</v>
      </c>
      <c r="G168" s="321">
        <f t="shared" si="8"/>
        <v>0</v>
      </c>
      <c r="H168" s="133">
        <f t="shared" ref="H168:H188" si="9">SUM(C168:G168)</f>
        <v>6134019.995022703</v>
      </c>
      <c r="I168" s="347"/>
    </row>
    <row r="169" spans="2:9">
      <c r="B169" s="127" t="str">
        <f>$B$33</f>
        <v>Science</v>
      </c>
      <c r="C169" s="141">
        <f t="shared" si="8"/>
        <v>949004.19728698791</v>
      </c>
      <c r="D169" s="141">
        <f t="shared" si="8"/>
        <v>1259525.1830914123</v>
      </c>
      <c r="E169" s="141">
        <f t="shared" si="8"/>
        <v>691821.32165838627</v>
      </c>
      <c r="F169" s="141">
        <f t="shared" si="8"/>
        <v>0</v>
      </c>
      <c r="G169" s="141">
        <f t="shared" si="8"/>
        <v>0</v>
      </c>
      <c r="H169" s="136">
        <f t="shared" si="9"/>
        <v>2900350.7020367864</v>
      </c>
      <c r="I169" s="347"/>
    </row>
    <row r="170" spans="2:9">
      <c r="B170" s="127" t="str">
        <f>$B$34</f>
        <v>Fine Arts</v>
      </c>
      <c r="C170" s="141">
        <f t="shared" si="8"/>
        <v>570433.38988468121</v>
      </c>
      <c r="D170" s="141">
        <f t="shared" si="8"/>
        <v>491158.29912131821</v>
      </c>
      <c r="E170" s="141">
        <f t="shared" si="8"/>
        <v>4411.8677135147373</v>
      </c>
      <c r="F170" s="141">
        <f t="shared" si="8"/>
        <v>0</v>
      </c>
      <c r="G170" s="141">
        <f t="shared" si="8"/>
        <v>0</v>
      </c>
      <c r="H170" s="136">
        <f t="shared" si="9"/>
        <v>1066003.5567195141</v>
      </c>
      <c r="I170" s="347"/>
    </row>
    <row r="171" spans="2:9">
      <c r="B171" s="127" t="str">
        <f>$B$35</f>
        <v>Teacher Education</v>
      </c>
      <c r="C171" s="141">
        <f t="shared" si="8"/>
        <v>45157.194558322597</v>
      </c>
      <c r="D171" s="141">
        <f t="shared" si="8"/>
        <v>729928.21959746536</v>
      </c>
      <c r="E171" s="141">
        <f t="shared" si="8"/>
        <v>1108267.8146911657</v>
      </c>
      <c r="F171" s="141">
        <f t="shared" si="8"/>
        <v>0</v>
      </c>
      <c r="G171" s="141">
        <f t="shared" si="8"/>
        <v>0</v>
      </c>
      <c r="H171" s="136">
        <f t="shared" si="9"/>
        <v>1883353.2288469537</v>
      </c>
      <c r="I171" s="347"/>
    </row>
    <row r="172" spans="2:9">
      <c r="B172" s="127" t="str">
        <f>$B$36</f>
        <v>Agriculture</v>
      </c>
      <c r="C172" s="141">
        <f t="shared" si="8"/>
        <v>0</v>
      </c>
      <c r="D172" s="141">
        <f t="shared" si="8"/>
        <v>0</v>
      </c>
      <c r="E172" s="141">
        <f t="shared" si="8"/>
        <v>0</v>
      </c>
      <c r="F172" s="141">
        <f t="shared" si="8"/>
        <v>0</v>
      </c>
      <c r="G172" s="141">
        <f t="shared" si="8"/>
        <v>0</v>
      </c>
      <c r="H172" s="136">
        <f t="shared" si="9"/>
        <v>0</v>
      </c>
      <c r="I172" s="347"/>
    </row>
    <row r="173" spans="2:9">
      <c r="B173" s="127" t="str">
        <f>$B$37</f>
        <v>Engineering</v>
      </c>
      <c r="C173" s="141">
        <f t="shared" si="8"/>
        <v>503678.66528959526</v>
      </c>
      <c r="D173" s="141">
        <f t="shared" si="8"/>
        <v>1768687.2606606274</v>
      </c>
      <c r="E173" s="141">
        <f t="shared" si="8"/>
        <v>301117.88080311328</v>
      </c>
      <c r="F173" s="141">
        <f t="shared" si="8"/>
        <v>0</v>
      </c>
      <c r="G173" s="141">
        <f t="shared" si="8"/>
        <v>0</v>
      </c>
      <c r="H173" s="136">
        <f t="shared" si="9"/>
        <v>2573483.806753336</v>
      </c>
      <c r="I173" s="347"/>
    </row>
    <row r="174" spans="2:9">
      <c r="B174" s="127" t="str">
        <f>$B$38</f>
        <v>Home Economics</v>
      </c>
      <c r="C174" s="141">
        <f t="shared" si="8"/>
        <v>24110.775179088196</v>
      </c>
      <c r="D174" s="141">
        <f t="shared" si="8"/>
        <v>174554.4874483922</v>
      </c>
      <c r="E174" s="141">
        <f t="shared" si="8"/>
        <v>0</v>
      </c>
      <c r="F174" s="141">
        <f t="shared" si="8"/>
        <v>0</v>
      </c>
      <c r="G174" s="141">
        <f t="shared" si="8"/>
        <v>0</v>
      </c>
      <c r="H174" s="136">
        <f t="shared" si="9"/>
        <v>198665.26262748041</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47127.13201867912</v>
      </c>
      <c r="D176" s="141">
        <f t="shared" si="8"/>
        <v>259308.17780056247</v>
      </c>
      <c r="E176" s="141">
        <f t="shared" si="8"/>
        <v>0</v>
      </c>
      <c r="F176" s="141">
        <f t="shared" si="8"/>
        <v>0</v>
      </c>
      <c r="G176" s="141">
        <f t="shared" si="8"/>
        <v>0</v>
      </c>
      <c r="H176" s="136">
        <f t="shared" si="9"/>
        <v>306435.30981924158</v>
      </c>
      <c r="I176" s="347"/>
    </row>
    <row r="177" spans="2:9">
      <c r="B177" s="127" t="str">
        <f>$B$41</f>
        <v>Library Science</v>
      </c>
      <c r="C177" s="141">
        <f t="shared" si="8"/>
        <v>0</v>
      </c>
      <c r="D177" s="141">
        <f t="shared" si="8"/>
        <v>0</v>
      </c>
      <c r="E177" s="141">
        <f t="shared" si="8"/>
        <v>0</v>
      </c>
      <c r="F177" s="141">
        <f t="shared" si="8"/>
        <v>0</v>
      </c>
      <c r="G177" s="141">
        <f t="shared" si="8"/>
        <v>0</v>
      </c>
      <c r="H177" s="136">
        <f t="shared" si="9"/>
        <v>0</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40967.218008843221</v>
      </c>
      <c r="D181" s="141">
        <f t="shared" si="8"/>
        <v>383898.56070937199</v>
      </c>
      <c r="E181" s="141">
        <f t="shared" si="8"/>
        <v>113304.78996807775</v>
      </c>
      <c r="F181" s="141">
        <f t="shared" si="8"/>
        <v>0</v>
      </c>
      <c r="G181" s="141">
        <f t="shared" si="8"/>
        <v>0</v>
      </c>
      <c r="H181" s="136">
        <f t="shared" si="9"/>
        <v>538170.56868629297</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505783.12347662833</v>
      </c>
      <c r="D183" s="141">
        <f t="shared" si="8"/>
        <v>2165860.7547864597</v>
      </c>
      <c r="E183" s="141">
        <f t="shared" si="8"/>
        <v>1613460.7244750727</v>
      </c>
      <c r="F183" s="141">
        <f t="shared" si="8"/>
        <v>0</v>
      </c>
      <c r="G183" s="141">
        <f t="shared" si="8"/>
        <v>0</v>
      </c>
      <c r="H183" s="136">
        <f t="shared" si="9"/>
        <v>4285104.6027381606</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97444.291083066593</v>
      </c>
      <c r="E185" s="141">
        <f t="shared" si="10"/>
        <v>0</v>
      </c>
      <c r="F185" s="141">
        <f t="shared" si="10"/>
        <v>0</v>
      </c>
      <c r="G185" s="141">
        <f t="shared" si="10"/>
        <v>0</v>
      </c>
      <c r="H185" s="136">
        <f t="shared" si="9"/>
        <v>97444.291083066593</v>
      </c>
      <c r="I185" s="347"/>
    </row>
    <row r="186" spans="2:9">
      <c r="B186" s="127" t="str">
        <f>$B$50</f>
        <v>Technology</v>
      </c>
      <c r="C186" s="141">
        <f t="shared" si="10"/>
        <v>23940.007253000589</v>
      </c>
      <c r="D186" s="141">
        <f t="shared" si="10"/>
        <v>151995.06644605676</v>
      </c>
      <c r="E186" s="141">
        <f t="shared" si="10"/>
        <v>0</v>
      </c>
      <c r="F186" s="141">
        <f t="shared" si="10"/>
        <v>0</v>
      </c>
      <c r="G186" s="141">
        <f t="shared" si="10"/>
        <v>0</v>
      </c>
      <c r="H186" s="136">
        <f t="shared" si="9"/>
        <v>175935.07369905736</v>
      </c>
      <c r="I186" s="347"/>
    </row>
    <row r="187" spans="2:9">
      <c r="B187" s="127" t="str">
        <f>$B$51</f>
        <v>Nursing</v>
      </c>
      <c r="C187" s="141">
        <f t="shared" si="10"/>
        <v>33711.60598804702</v>
      </c>
      <c r="D187" s="141">
        <f t="shared" si="10"/>
        <v>517835.99597936124</v>
      </c>
      <c r="E187" s="141">
        <f t="shared" si="10"/>
        <v>0</v>
      </c>
      <c r="F187" s="141">
        <f t="shared" si="10"/>
        <v>0</v>
      </c>
      <c r="G187" s="141">
        <f t="shared" si="10"/>
        <v>0</v>
      </c>
      <c r="H187" s="136">
        <f t="shared" si="9"/>
        <v>551547.60196740821</v>
      </c>
      <c r="I187" s="347"/>
    </row>
    <row r="188" spans="2:9">
      <c r="B188" s="130" t="str">
        <f>$B$52</f>
        <v>Totals</v>
      </c>
      <c r="C188" s="133">
        <f>SUM(C168:C187)</f>
        <v>5466142.973374079</v>
      </c>
      <c r="D188" s="133">
        <f>SUM(D168:D187)</f>
        <v>10060055.103128128</v>
      </c>
      <c r="E188" s="133">
        <f>SUM(E168:E187)</f>
        <v>5184315.9234977933</v>
      </c>
      <c r="F188" s="133">
        <f>SUM(F168:F187)</f>
        <v>0</v>
      </c>
      <c r="G188" s="133">
        <f>SUM(G168:G187)</f>
        <v>0</v>
      </c>
      <c r="H188" s="133">
        <f t="shared" si="9"/>
        <v>20710514</v>
      </c>
      <c r="I188" s="347"/>
    </row>
    <row r="189" spans="2:9">
      <c r="B189" s="328"/>
      <c r="C189" s="329"/>
      <c r="D189" s="329"/>
      <c r="E189" s="329"/>
      <c r="F189" s="329"/>
      <c r="G189" s="329"/>
      <c r="H189" s="344"/>
    </row>
    <row r="190" spans="2:9">
      <c r="B190" s="474" t="s">
        <v>34</v>
      </c>
      <c r="C190" s="474"/>
      <c r="D190" s="474"/>
      <c r="E190" s="474"/>
      <c r="F190" s="474"/>
      <c r="G190" s="474"/>
      <c r="H190" s="122">
        <f>H15</f>
        <v>11362714</v>
      </c>
    </row>
    <row r="191" spans="2:9" ht="43.5" customHeight="1" thickBot="1">
      <c r="B191" s="464" t="s">
        <v>227</v>
      </c>
      <c r="C191" s="464"/>
      <c r="D191" s="464"/>
      <c r="E191" s="464"/>
      <c r="F191" s="464"/>
      <c r="G191" s="464"/>
      <c r="H191" s="464"/>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1493536.9116979134</v>
      </c>
      <c r="D193" s="135">
        <f t="shared" si="11"/>
        <v>1130130.6427040102</v>
      </c>
      <c r="E193" s="135">
        <f t="shared" si="11"/>
        <v>741730.08245655289</v>
      </c>
      <c r="F193" s="135">
        <f t="shared" si="11"/>
        <v>0</v>
      </c>
      <c r="G193" s="135">
        <f t="shared" si="11"/>
        <v>0</v>
      </c>
      <c r="H193" s="135">
        <f>SUM(C193:G193)</f>
        <v>3365397.6368584768</v>
      </c>
    </row>
    <row r="194" spans="2:8">
      <c r="B194" s="127" t="str">
        <f>$B$33</f>
        <v>Science</v>
      </c>
      <c r="C194" s="138">
        <f t="shared" si="11"/>
        <v>520666.13501584833</v>
      </c>
      <c r="D194" s="138">
        <f t="shared" si="11"/>
        <v>691031.83200887009</v>
      </c>
      <c r="E194" s="138">
        <f t="shared" si="11"/>
        <v>379564.11014744721</v>
      </c>
      <c r="F194" s="138">
        <f t="shared" si="11"/>
        <v>0</v>
      </c>
      <c r="G194" s="138">
        <f t="shared" si="11"/>
        <v>0</v>
      </c>
      <c r="H194" s="138">
        <f t="shared" ref="H194:H213" si="12">SUM(C194:G194)</f>
        <v>1591262.0771721657</v>
      </c>
    </row>
    <row r="195" spans="2:8">
      <c r="B195" s="127" t="str">
        <f>$B$34</f>
        <v>Fine Arts</v>
      </c>
      <c r="C195" s="138">
        <f t="shared" si="11"/>
        <v>312965.26321413968</v>
      </c>
      <c r="D195" s="138">
        <f t="shared" si="11"/>
        <v>269471.40383101982</v>
      </c>
      <c r="E195" s="138">
        <f t="shared" si="11"/>
        <v>2420.5478934275552</v>
      </c>
      <c r="F195" s="138">
        <f t="shared" si="11"/>
        <v>0</v>
      </c>
      <c r="G195" s="138">
        <f t="shared" si="11"/>
        <v>0</v>
      </c>
      <c r="H195" s="138">
        <f t="shared" si="12"/>
        <v>584857.21493858704</v>
      </c>
    </row>
    <row r="196" spans="2:8">
      <c r="B196" s="127" t="str">
        <f>$B$35</f>
        <v>Teacher Education</v>
      </c>
      <c r="C196" s="138">
        <f t="shared" si="11"/>
        <v>24775.256027377014</v>
      </c>
      <c r="D196" s="138">
        <f t="shared" si="11"/>
        <v>400471.2582128669</v>
      </c>
      <c r="E196" s="138">
        <f t="shared" si="11"/>
        <v>608045.27660398546</v>
      </c>
      <c r="F196" s="138">
        <f t="shared" si="11"/>
        <v>0</v>
      </c>
      <c r="G196" s="138">
        <f t="shared" si="11"/>
        <v>0</v>
      </c>
      <c r="H196" s="138">
        <f t="shared" si="12"/>
        <v>1033291.7908442294</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276340.63652825804</v>
      </c>
      <c r="D198" s="138">
        <f t="shared" si="11"/>
        <v>970380.91369099589</v>
      </c>
      <c r="E198" s="138">
        <f t="shared" si="11"/>
        <v>165206.73315263283</v>
      </c>
      <c r="F198" s="138">
        <f t="shared" si="11"/>
        <v>0</v>
      </c>
      <c r="G198" s="138">
        <f t="shared" si="11"/>
        <v>0</v>
      </c>
      <c r="H198" s="138">
        <f t="shared" si="12"/>
        <v>1411928.2833718867</v>
      </c>
    </row>
    <row r="199" spans="2:8">
      <c r="B199" s="127" t="str">
        <f>$B$38</f>
        <v>Home Economics</v>
      </c>
      <c r="C199" s="138">
        <f t="shared" si="11"/>
        <v>13228.249317147702</v>
      </c>
      <c r="D199" s="138">
        <f t="shared" si="11"/>
        <v>95768.396587968309</v>
      </c>
      <c r="E199" s="138">
        <f t="shared" si="11"/>
        <v>0</v>
      </c>
      <c r="F199" s="138">
        <f t="shared" si="11"/>
        <v>0</v>
      </c>
      <c r="G199" s="138">
        <f t="shared" si="11"/>
        <v>0</v>
      </c>
      <c r="H199" s="138">
        <f t="shared" si="12"/>
        <v>108996.64590511601</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25856.051799027944</v>
      </c>
      <c r="D201" s="138">
        <f t="shared" si="11"/>
        <v>142268.06066758846</v>
      </c>
      <c r="E201" s="138">
        <f t="shared" si="11"/>
        <v>0</v>
      </c>
      <c r="F201" s="138">
        <f t="shared" si="11"/>
        <v>0</v>
      </c>
      <c r="G201" s="138">
        <f t="shared" si="11"/>
        <v>0</v>
      </c>
      <c r="H201" s="138">
        <f t="shared" si="12"/>
        <v>168124.11246661641</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22476.447547855889</v>
      </c>
      <c r="D206" s="138">
        <f t="shared" si="11"/>
        <v>210623.9154833256</v>
      </c>
      <c r="E206" s="138">
        <f t="shared" si="11"/>
        <v>62164.073920972536</v>
      </c>
      <c r="F206" s="138">
        <f t="shared" si="11"/>
        <v>0</v>
      </c>
      <c r="G206" s="138">
        <f t="shared" si="11"/>
        <v>0</v>
      </c>
      <c r="H206" s="138">
        <f t="shared" si="12"/>
        <v>295264.43695215404</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277495.23638532648</v>
      </c>
      <c r="D208" s="138">
        <f t="shared" si="11"/>
        <v>1188288.0512025279</v>
      </c>
      <c r="E208" s="138">
        <f t="shared" si="11"/>
        <v>885216.6953675343</v>
      </c>
      <c r="F208" s="138">
        <f t="shared" si="11"/>
        <v>0</v>
      </c>
      <c r="G208" s="138">
        <f t="shared" si="11"/>
        <v>0</v>
      </c>
      <c r="H208" s="138">
        <f t="shared" si="12"/>
        <v>2350999.9829553887</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53462.295069530192</v>
      </c>
      <c r="E210" s="138">
        <f t="shared" si="13"/>
        <v>0</v>
      </c>
      <c r="F210" s="138">
        <f t="shared" si="13"/>
        <v>0</v>
      </c>
      <c r="G210" s="138">
        <f t="shared" si="13"/>
        <v>0</v>
      </c>
      <c r="H210" s="138">
        <f t="shared" si="12"/>
        <v>53462.295069530192</v>
      </c>
    </row>
    <row r="211" spans="2:8">
      <c r="B211" s="127" t="str">
        <f>$B$50</f>
        <v>Technology</v>
      </c>
      <c r="C211" s="138">
        <f t="shared" si="13"/>
        <v>13134.558397429022</v>
      </c>
      <c r="D211" s="138">
        <f t="shared" si="13"/>
        <v>83391.289537166449</v>
      </c>
      <c r="E211" s="138">
        <f t="shared" si="13"/>
        <v>0</v>
      </c>
      <c r="F211" s="138">
        <f t="shared" si="13"/>
        <v>0</v>
      </c>
      <c r="G211" s="138">
        <f t="shared" si="13"/>
        <v>0</v>
      </c>
      <c r="H211" s="138">
        <f t="shared" si="12"/>
        <v>96525.847934595469</v>
      </c>
    </row>
    <row r="212" spans="2:8">
      <c r="B212" s="127" t="str">
        <f>$B$51</f>
        <v>Nursing</v>
      </c>
      <c r="C212" s="138">
        <f t="shared" si="13"/>
        <v>18495.694376434389</v>
      </c>
      <c r="D212" s="138">
        <f t="shared" si="13"/>
        <v>284107.98115481983</v>
      </c>
      <c r="E212" s="138">
        <f t="shared" si="13"/>
        <v>0</v>
      </c>
      <c r="F212" s="138">
        <f t="shared" si="13"/>
        <v>0</v>
      </c>
      <c r="G212" s="138">
        <f t="shared" si="13"/>
        <v>0</v>
      </c>
      <c r="H212" s="138">
        <f t="shared" si="12"/>
        <v>302603.67553125421</v>
      </c>
    </row>
    <row r="213" spans="2:8">
      <c r="B213" s="130" t="str">
        <f>$B$52</f>
        <v>Totals</v>
      </c>
      <c r="C213" s="135">
        <f>SUM(C193:C212)</f>
        <v>2998970.4403067576</v>
      </c>
      <c r="D213" s="135">
        <f>SUM(D193:D212)</f>
        <v>5519396.0401506899</v>
      </c>
      <c r="E213" s="135">
        <f>SUM(E193:E212)</f>
        <v>2844347.519542553</v>
      </c>
      <c r="F213" s="135">
        <f>SUM(F193:F212)</f>
        <v>0</v>
      </c>
      <c r="G213" s="135">
        <f>SUM(G193:G212)</f>
        <v>0</v>
      </c>
      <c r="H213" s="135">
        <f t="shared" si="12"/>
        <v>11362714</v>
      </c>
    </row>
    <row r="214" spans="2:8">
      <c r="B214" s="143"/>
      <c r="C214" s="144"/>
      <c r="D214" s="144"/>
      <c r="E214" s="144"/>
      <c r="F214" s="144"/>
      <c r="G214" s="144"/>
      <c r="H214" s="144"/>
    </row>
    <row r="215" spans="2:8">
      <c r="B215" s="474" t="s">
        <v>35</v>
      </c>
      <c r="C215" s="474"/>
      <c r="D215" s="474"/>
      <c r="E215" s="474"/>
      <c r="F215" s="474"/>
      <c r="G215" s="474"/>
      <c r="H215" s="122">
        <f>H17</f>
        <v>12045436</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2540505.3065716387</v>
      </c>
      <c r="D218" s="135">
        <f t="shared" si="14"/>
        <v>1560912.8745181693</v>
      </c>
      <c r="E218" s="135">
        <f t="shared" si="14"/>
        <v>453096.73791836546</v>
      </c>
      <c r="F218" s="135">
        <f t="shared" si="14"/>
        <v>0</v>
      </c>
      <c r="G218" s="135">
        <f t="shared" si="14"/>
        <v>0</v>
      </c>
      <c r="H218" s="135">
        <f>SUM(C218:G218)</f>
        <v>4554514.919008174</v>
      </c>
    </row>
    <row r="219" spans="2:8">
      <c r="B219" s="127" t="str">
        <f>$B$33</f>
        <v>Science</v>
      </c>
      <c r="C219" s="138">
        <f t="shared" si="14"/>
        <v>844072.23132078652</v>
      </c>
      <c r="D219" s="138">
        <f t="shared" si="14"/>
        <v>585103.80213830515</v>
      </c>
      <c r="E219" s="138">
        <f t="shared" si="14"/>
        <v>110745.30300527169</v>
      </c>
      <c r="F219" s="138">
        <f t="shared" si="14"/>
        <v>0</v>
      </c>
      <c r="G219" s="138">
        <f t="shared" si="14"/>
        <v>0</v>
      </c>
      <c r="H219" s="138">
        <f t="shared" ref="H219:H238" si="15">SUM(C219:G219)</f>
        <v>1539921.3364643632</v>
      </c>
    </row>
    <row r="220" spans="2:8">
      <c r="B220" s="127" t="str">
        <f>$B$34</f>
        <v>Fine Arts</v>
      </c>
      <c r="C220" s="138">
        <f t="shared" si="14"/>
        <v>330633.66782070301</v>
      </c>
      <c r="D220" s="138">
        <f t="shared" si="14"/>
        <v>122721.52719125887</v>
      </c>
      <c r="E220" s="138">
        <f t="shared" si="14"/>
        <v>5123.4481817385486</v>
      </c>
      <c r="F220" s="138">
        <f t="shared" si="14"/>
        <v>0</v>
      </c>
      <c r="G220" s="138">
        <f t="shared" si="14"/>
        <v>0</v>
      </c>
      <c r="H220" s="138">
        <f t="shared" si="15"/>
        <v>458478.64319370041</v>
      </c>
    </row>
    <row r="221" spans="2:8">
      <c r="B221" s="127" t="str">
        <f>$B$35</f>
        <v>Teacher Education</v>
      </c>
      <c r="C221" s="138">
        <f t="shared" si="14"/>
        <v>33883.119677493531</v>
      </c>
      <c r="D221" s="138">
        <f t="shared" si="14"/>
        <v>427080.45565782127</v>
      </c>
      <c r="E221" s="138">
        <f t="shared" si="14"/>
        <v>415524.78458561614</v>
      </c>
      <c r="F221" s="138">
        <f t="shared" si="14"/>
        <v>0</v>
      </c>
      <c r="G221" s="138">
        <f t="shared" si="14"/>
        <v>0</v>
      </c>
      <c r="H221" s="138">
        <f t="shared" si="15"/>
        <v>876488.35992093093</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177886.37830684104</v>
      </c>
      <c r="D223" s="138">
        <f t="shared" si="14"/>
        <v>537398.64093664964</v>
      </c>
      <c r="E223" s="138">
        <f t="shared" si="14"/>
        <v>68181.271956982222</v>
      </c>
      <c r="F223" s="138">
        <f t="shared" si="14"/>
        <v>0</v>
      </c>
      <c r="G223" s="138">
        <f t="shared" si="14"/>
        <v>0</v>
      </c>
      <c r="H223" s="138">
        <f t="shared" si="15"/>
        <v>783466.29120047286</v>
      </c>
    </row>
    <row r="224" spans="2:8">
      <c r="B224" s="127" t="str">
        <f>$B$38</f>
        <v>Home Economics</v>
      </c>
      <c r="C224" s="138">
        <f t="shared" si="14"/>
        <v>6011.521233103691</v>
      </c>
      <c r="D224" s="138">
        <f t="shared" si="14"/>
        <v>72631.107929520556</v>
      </c>
      <c r="E224" s="138">
        <f t="shared" si="14"/>
        <v>0</v>
      </c>
      <c r="F224" s="138">
        <f t="shared" si="14"/>
        <v>0</v>
      </c>
      <c r="G224" s="138">
        <f t="shared" si="14"/>
        <v>0</v>
      </c>
      <c r="H224" s="138">
        <f t="shared" si="15"/>
        <v>78642.629162624246</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20493.822385580766</v>
      </c>
      <c r="D226" s="138">
        <f t="shared" si="14"/>
        <v>74062.262765570224</v>
      </c>
      <c r="E226" s="138">
        <f t="shared" si="14"/>
        <v>0</v>
      </c>
      <c r="F226" s="138">
        <f t="shared" si="14"/>
        <v>0</v>
      </c>
      <c r="G226" s="138">
        <f t="shared" si="14"/>
        <v>0</v>
      </c>
      <c r="H226" s="138">
        <f t="shared" si="15"/>
        <v>94556.085151150997</v>
      </c>
    </row>
    <row r="227" spans="2:8">
      <c r="B227" s="127" t="str">
        <f>$B$41</f>
        <v>Library Science</v>
      </c>
      <c r="C227" s="138">
        <f t="shared" si="14"/>
        <v>91.083655047025616</v>
      </c>
      <c r="D227" s="138">
        <f t="shared" si="14"/>
        <v>357.78870901241652</v>
      </c>
      <c r="E227" s="138">
        <f t="shared" si="14"/>
        <v>0</v>
      </c>
      <c r="F227" s="138">
        <f t="shared" si="14"/>
        <v>0</v>
      </c>
      <c r="G227" s="138">
        <f t="shared" si="14"/>
        <v>0</v>
      </c>
      <c r="H227" s="138">
        <f t="shared" si="15"/>
        <v>448.87236405944213</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21222.491625956973</v>
      </c>
      <c r="D231" s="138">
        <f t="shared" si="14"/>
        <v>181637.40127530348</v>
      </c>
      <c r="E231" s="138">
        <f t="shared" si="14"/>
        <v>9064.5621676912779</v>
      </c>
      <c r="F231" s="138">
        <f t="shared" si="14"/>
        <v>0</v>
      </c>
      <c r="G231" s="138">
        <f t="shared" si="14"/>
        <v>0</v>
      </c>
      <c r="H231" s="138">
        <f t="shared" si="15"/>
        <v>211924.45506895173</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437201.54422572296</v>
      </c>
      <c r="D233" s="138">
        <f t="shared" si="14"/>
        <v>1643323.5404940294</v>
      </c>
      <c r="E233" s="138">
        <f t="shared" si="14"/>
        <v>732653.08998861234</v>
      </c>
      <c r="F233" s="138">
        <f t="shared" si="14"/>
        <v>0</v>
      </c>
      <c r="G233" s="138">
        <f t="shared" si="14"/>
        <v>0</v>
      </c>
      <c r="H233" s="138">
        <f t="shared" si="15"/>
        <v>2813178.1747083645</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12522.604815434579</v>
      </c>
      <c r="E235" s="138">
        <f t="shared" si="16"/>
        <v>0</v>
      </c>
      <c r="F235" s="138">
        <f t="shared" si="16"/>
        <v>0</v>
      </c>
      <c r="G235" s="138">
        <f t="shared" si="16"/>
        <v>0</v>
      </c>
      <c r="H235" s="138">
        <f t="shared" si="15"/>
        <v>12522.604815434579</v>
      </c>
    </row>
    <row r="236" spans="2:8">
      <c r="B236" s="127" t="str">
        <f>$B$50</f>
        <v>Technology</v>
      </c>
      <c r="C236" s="138">
        <f t="shared" si="16"/>
        <v>6284.7721982447683</v>
      </c>
      <c r="D236" s="138">
        <f t="shared" si="16"/>
        <v>67622.066003346728</v>
      </c>
      <c r="E236" s="138">
        <f t="shared" si="16"/>
        <v>0</v>
      </c>
      <c r="F236" s="138">
        <f t="shared" si="16"/>
        <v>0</v>
      </c>
      <c r="G236" s="138">
        <f t="shared" si="16"/>
        <v>0</v>
      </c>
      <c r="H236" s="138">
        <f t="shared" si="15"/>
        <v>73906.838201591498</v>
      </c>
    </row>
    <row r="237" spans="2:8">
      <c r="B237" s="127" t="str">
        <f>$B$51</f>
        <v>Nursing</v>
      </c>
      <c r="C237" s="138">
        <f t="shared" si="16"/>
        <v>23226.332036991535</v>
      </c>
      <c r="D237" s="138">
        <f t="shared" si="16"/>
        <v>524160.45870319026</v>
      </c>
      <c r="E237" s="138">
        <f t="shared" si="16"/>
        <v>0</v>
      </c>
      <c r="F237" s="138">
        <f t="shared" si="16"/>
        <v>0</v>
      </c>
      <c r="G237" s="138">
        <f t="shared" si="16"/>
        <v>0</v>
      </c>
      <c r="H237" s="138">
        <f t="shared" si="15"/>
        <v>547386.79074018181</v>
      </c>
    </row>
    <row r="238" spans="2:8">
      <c r="B238" s="130" t="str">
        <f>$B$52</f>
        <v>Totals</v>
      </c>
      <c r="C238" s="135">
        <f>SUM(C218:C237)</f>
        <v>4441512.2710581115</v>
      </c>
      <c r="D238" s="135">
        <f>SUM(D218:D237)</f>
        <v>5809534.5311376117</v>
      </c>
      <c r="E238" s="135">
        <f>SUM(E218:E237)</f>
        <v>1794389.1978042778</v>
      </c>
      <c r="F238" s="135">
        <f>SUM(F218:F237)</f>
        <v>0</v>
      </c>
      <c r="G238" s="135">
        <f>SUM(G218:G237)</f>
        <v>0</v>
      </c>
      <c r="H238" s="135">
        <f t="shared" si="15"/>
        <v>12045436.000000002</v>
      </c>
    </row>
    <row r="239" spans="2:8">
      <c r="B239" s="328"/>
      <c r="C239" s="348"/>
      <c r="D239" s="348"/>
      <c r="E239" s="348"/>
      <c r="F239" s="348"/>
      <c r="G239" s="348"/>
      <c r="H239" s="348"/>
    </row>
    <row r="240" spans="2:8">
      <c r="B240" s="120" t="s">
        <v>11</v>
      </c>
      <c r="C240" s="121"/>
      <c r="D240" s="121"/>
      <c r="E240" s="121"/>
      <c r="F240" s="121"/>
      <c r="G240" s="121"/>
      <c r="H240" s="122">
        <f>H16</f>
        <v>4328155</v>
      </c>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912852.03334811388</v>
      </c>
      <c r="D243" s="135">
        <f t="shared" si="17"/>
        <v>560865.78040099062</v>
      </c>
      <c r="E243" s="135">
        <f t="shared" si="17"/>
        <v>162806.30370748416</v>
      </c>
      <c r="F243" s="135">
        <f t="shared" si="17"/>
        <v>0</v>
      </c>
      <c r="G243" s="135">
        <f t="shared" si="17"/>
        <v>0</v>
      </c>
      <c r="H243" s="135">
        <f>SUM(C243:G243)</f>
        <v>1636524.1174565887</v>
      </c>
    </row>
    <row r="244" spans="2:8">
      <c r="B244" s="127" t="str">
        <f>$B$33</f>
        <v>Science</v>
      </c>
      <c r="C244" s="138">
        <f t="shared" si="17"/>
        <v>303291.25889276393</v>
      </c>
      <c r="D244" s="138">
        <f t="shared" si="17"/>
        <v>210238.9607768383</v>
      </c>
      <c r="E244" s="138">
        <f t="shared" si="17"/>
        <v>39792.900558251422</v>
      </c>
      <c r="F244" s="138">
        <f t="shared" si="17"/>
        <v>0</v>
      </c>
      <c r="G244" s="138">
        <f t="shared" si="17"/>
        <v>0</v>
      </c>
      <c r="H244" s="138">
        <f t="shared" ref="H244:H263" si="18">SUM(C244:G244)</f>
        <v>553323.12022785365</v>
      </c>
    </row>
    <row r="245" spans="2:8">
      <c r="B245" s="127" t="str">
        <f>$B$34</f>
        <v>Fine Arts</v>
      </c>
      <c r="C245" s="138">
        <f t="shared" si="17"/>
        <v>118802.98584015679</v>
      </c>
      <c r="D245" s="138">
        <f t="shared" si="17"/>
        <v>44096.186432810158</v>
      </c>
      <c r="E245" s="138">
        <f t="shared" si="17"/>
        <v>1840.9526948657242</v>
      </c>
      <c r="F245" s="138">
        <f t="shared" si="17"/>
        <v>0</v>
      </c>
      <c r="G245" s="138">
        <f t="shared" si="17"/>
        <v>0</v>
      </c>
      <c r="H245" s="138">
        <f t="shared" si="18"/>
        <v>164740.12496783267</v>
      </c>
    </row>
    <row r="246" spans="2:8">
      <c r="B246" s="127" t="str">
        <f>$B$35</f>
        <v>Teacher Education</v>
      </c>
      <c r="C246" s="138">
        <f t="shared" si="17"/>
        <v>12174.851441470613</v>
      </c>
      <c r="D246" s="138">
        <f t="shared" si="17"/>
        <v>153458.1570611207</v>
      </c>
      <c r="E246" s="138">
        <f t="shared" si="17"/>
        <v>149305.98394513552</v>
      </c>
      <c r="F246" s="138">
        <f t="shared" si="17"/>
        <v>0</v>
      </c>
      <c r="G246" s="138">
        <f t="shared" si="17"/>
        <v>0</v>
      </c>
      <c r="H246" s="138">
        <f t="shared" si="18"/>
        <v>314938.99244772684</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63917.970067720722</v>
      </c>
      <c r="D248" s="138">
        <f t="shared" si="17"/>
        <v>193097.58607020657</v>
      </c>
      <c r="E248" s="138">
        <f t="shared" si="17"/>
        <v>24498.83201629002</v>
      </c>
      <c r="F248" s="138">
        <f t="shared" si="17"/>
        <v>0</v>
      </c>
      <c r="G248" s="138">
        <f t="shared" si="17"/>
        <v>0</v>
      </c>
      <c r="H248" s="138">
        <f t="shared" si="18"/>
        <v>281514.38815421727</v>
      </c>
    </row>
    <row r="249" spans="2:8">
      <c r="B249" s="127" t="str">
        <f>$B$38</f>
        <v>Home Economics</v>
      </c>
      <c r="C249" s="138">
        <f t="shared" si="17"/>
        <v>2160.0542880028506</v>
      </c>
      <c r="D249" s="138">
        <f t="shared" si="17"/>
        <v>26097.742990846829</v>
      </c>
      <c r="E249" s="138">
        <f t="shared" si="17"/>
        <v>0</v>
      </c>
      <c r="F249" s="138">
        <f t="shared" si="17"/>
        <v>0</v>
      </c>
      <c r="G249" s="138">
        <f t="shared" si="17"/>
        <v>0</v>
      </c>
      <c r="H249" s="138">
        <f t="shared" si="18"/>
        <v>28257.797278849681</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7363.821436373355</v>
      </c>
      <c r="D251" s="138">
        <f t="shared" si="17"/>
        <v>26611.984232045779</v>
      </c>
      <c r="E251" s="138">
        <f t="shared" si="17"/>
        <v>0</v>
      </c>
      <c r="F251" s="138">
        <f t="shared" si="17"/>
        <v>0</v>
      </c>
      <c r="G251" s="138">
        <f t="shared" si="17"/>
        <v>0</v>
      </c>
      <c r="H251" s="138">
        <f t="shared" si="18"/>
        <v>33975.805668419132</v>
      </c>
    </row>
    <row r="252" spans="2:8">
      <c r="B252" s="127" t="str">
        <f>$B$41</f>
        <v>Library Science</v>
      </c>
      <c r="C252" s="138">
        <f t="shared" si="17"/>
        <v>32.728095272770467</v>
      </c>
      <c r="D252" s="138">
        <f t="shared" si="17"/>
        <v>128.56031029973806</v>
      </c>
      <c r="E252" s="138">
        <f t="shared" si="17"/>
        <v>0</v>
      </c>
      <c r="F252" s="138">
        <f t="shared" si="17"/>
        <v>0</v>
      </c>
      <c r="G252" s="138">
        <f t="shared" si="17"/>
        <v>0</v>
      </c>
      <c r="H252" s="138">
        <f t="shared" si="18"/>
        <v>161.28840557250854</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7625.6461985555188</v>
      </c>
      <c r="D256" s="138">
        <f t="shared" si="17"/>
        <v>65265.784195500361</v>
      </c>
      <c r="E256" s="138">
        <f t="shared" si="17"/>
        <v>3257.0701524547421</v>
      </c>
      <c r="F256" s="138">
        <f t="shared" si="17"/>
        <v>0</v>
      </c>
      <c r="G256" s="138">
        <f t="shared" si="17"/>
        <v>0</v>
      </c>
      <c r="H256" s="138">
        <f t="shared" si="18"/>
        <v>76148.500546510622</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157094.85730929824</v>
      </c>
      <c r="D258" s="138">
        <f t="shared" si="17"/>
        <v>590477.50520669692</v>
      </c>
      <c r="E258" s="138">
        <f t="shared" si="17"/>
        <v>263256.23536579852</v>
      </c>
      <c r="F258" s="138">
        <f t="shared" si="17"/>
        <v>0</v>
      </c>
      <c r="G258" s="138">
        <f t="shared" si="17"/>
        <v>0</v>
      </c>
      <c r="H258" s="138">
        <f t="shared" si="18"/>
        <v>1010828.5978817937</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4499.6108604908322</v>
      </c>
      <c r="E260" s="138">
        <f t="shared" si="19"/>
        <v>0</v>
      </c>
      <c r="F260" s="138">
        <f t="shared" si="19"/>
        <v>0</v>
      </c>
      <c r="G260" s="138">
        <f t="shared" si="19"/>
        <v>0</v>
      </c>
      <c r="H260" s="138">
        <f t="shared" si="18"/>
        <v>4499.6108604908322</v>
      </c>
    </row>
    <row r="261" spans="2:9">
      <c r="B261" s="127" t="str">
        <f>$B$50</f>
        <v>Technology</v>
      </c>
      <c r="C261" s="138">
        <f t="shared" si="19"/>
        <v>2258.2385738211624</v>
      </c>
      <c r="D261" s="138">
        <f t="shared" si="19"/>
        <v>24297.898646650498</v>
      </c>
      <c r="E261" s="138">
        <f t="shared" si="19"/>
        <v>0</v>
      </c>
      <c r="F261" s="138">
        <f t="shared" si="19"/>
        <v>0</v>
      </c>
      <c r="G261" s="138">
        <f t="shared" si="19"/>
        <v>0</v>
      </c>
      <c r="H261" s="138">
        <f t="shared" si="18"/>
        <v>26556.137220471661</v>
      </c>
    </row>
    <row r="262" spans="2:9">
      <c r="B262" s="127" t="str">
        <f>$B$51</f>
        <v>Nursing</v>
      </c>
      <c r="C262" s="138">
        <f t="shared" si="19"/>
        <v>8345.664294556469</v>
      </c>
      <c r="D262" s="138">
        <f t="shared" si="19"/>
        <v>188340.85458911629</v>
      </c>
      <c r="E262" s="138">
        <f t="shared" si="19"/>
        <v>0</v>
      </c>
      <c r="F262" s="138">
        <f t="shared" si="19"/>
        <v>0</v>
      </c>
      <c r="G262" s="138">
        <f t="shared" si="19"/>
        <v>0</v>
      </c>
      <c r="H262" s="138">
        <f t="shared" si="18"/>
        <v>196686.51888367278</v>
      </c>
    </row>
    <row r="263" spans="2:9">
      <c r="B263" s="130" t="str">
        <f>$B$52</f>
        <v>Totals</v>
      </c>
      <c r="C263" s="135">
        <f>SUM(C243:C262)</f>
        <v>1595920.1097861065</v>
      </c>
      <c r="D263" s="135">
        <f>SUM(D243:D262)</f>
        <v>2087476.6117736138</v>
      </c>
      <c r="E263" s="135">
        <f>SUM(E243:E262)</f>
        <v>644758.27844028012</v>
      </c>
      <c r="F263" s="135">
        <f>SUM(F243:F262)</f>
        <v>0</v>
      </c>
      <c r="G263" s="135">
        <f>SUM(G243:G262)</f>
        <v>0</v>
      </c>
      <c r="H263" s="135">
        <f t="shared" si="18"/>
        <v>4328155</v>
      </c>
      <c r="I263" s="349"/>
    </row>
    <row r="264" spans="2:9">
      <c r="B264" s="483"/>
      <c r="C264" s="483"/>
      <c r="D264" s="483"/>
      <c r="E264" s="483"/>
      <c r="F264" s="483"/>
      <c r="G264" s="483"/>
      <c r="H264" s="484"/>
      <c r="I264" s="350"/>
    </row>
    <row r="265" spans="2:9">
      <c r="B265" s="120" t="s">
        <v>229</v>
      </c>
      <c r="C265" s="121"/>
      <c r="D265" s="121"/>
      <c r="E265" s="121"/>
      <c r="F265" s="121"/>
      <c r="G265" s="121"/>
      <c r="H265" s="122"/>
    </row>
    <row r="266" spans="2:9" ht="45" customHeight="1" thickBot="1">
      <c r="B266" s="464" t="s">
        <v>230</v>
      </c>
      <c r="C266" s="464"/>
      <c r="D266" s="464"/>
      <c r="E266" s="464"/>
      <c r="F266" s="464"/>
      <c r="G266" s="464"/>
      <c r="H266" s="464"/>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9594927.3277461864</v>
      </c>
      <c r="D268" s="135">
        <f t="shared" si="20"/>
        <v>6768986.4896846171</v>
      </c>
      <c r="E268" s="135">
        <f t="shared" si="20"/>
        <v>3665969.7509276248</v>
      </c>
      <c r="F268" s="135">
        <f t="shared" si="20"/>
        <v>0</v>
      </c>
      <c r="G268" s="135">
        <f t="shared" si="20"/>
        <v>0</v>
      </c>
      <c r="H268" s="135">
        <f>SUM(C268:G268)</f>
        <v>20029883.568358429</v>
      </c>
    </row>
    <row r="269" spans="2:9">
      <c r="B269" s="127" t="str">
        <f>$B$33</f>
        <v>Science</v>
      </c>
      <c r="C269" s="138">
        <f t="shared" si="20"/>
        <v>3288393.6070090141</v>
      </c>
      <c r="D269" s="138">
        <f t="shared" si="20"/>
        <v>3636933.3033682881</v>
      </c>
      <c r="E269" s="138">
        <f t="shared" si="20"/>
        <v>1711342.9811886689</v>
      </c>
      <c r="F269" s="138">
        <f t="shared" si="20"/>
        <v>0</v>
      </c>
      <c r="G269" s="138">
        <f t="shared" si="20"/>
        <v>0</v>
      </c>
      <c r="H269" s="138">
        <f t="shared" ref="H269:H288" si="21">SUM(C269:G269)</f>
        <v>8636669.8915659711</v>
      </c>
    </row>
    <row r="270" spans="2:9">
      <c r="B270" s="127" t="str">
        <f>$B$34</f>
        <v>Fine Arts</v>
      </c>
      <c r="C270" s="138">
        <f t="shared" si="20"/>
        <v>1736380.4531301619</v>
      </c>
      <c r="D270" s="138">
        <f t="shared" si="20"/>
        <v>1274910.5055622361</v>
      </c>
      <c r="E270" s="138">
        <f t="shared" si="20"/>
        <v>16917.930769260849</v>
      </c>
      <c r="F270" s="138">
        <f t="shared" si="20"/>
        <v>0</v>
      </c>
      <c r="G270" s="138">
        <f t="shared" si="20"/>
        <v>0</v>
      </c>
      <c r="H270" s="138">
        <f t="shared" si="21"/>
        <v>3028208.8894616589</v>
      </c>
    </row>
    <row r="271" spans="2:9">
      <c r="B271" s="127" t="str">
        <f>$B$35</f>
        <v>Teacher Education</v>
      </c>
      <c r="C271" s="138">
        <f t="shared" si="20"/>
        <v>147936.24922959626</v>
      </c>
      <c r="D271" s="138">
        <f t="shared" si="20"/>
        <v>2227315.6298541585</v>
      </c>
      <c r="E271" s="138">
        <f t="shared" si="20"/>
        <v>3065172.4693497126</v>
      </c>
      <c r="F271" s="138">
        <f t="shared" si="20"/>
        <v>0</v>
      </c>
      <c r="G271" s="138">
        <f t="shared" si="20"/>
        <v>0</v>
      </c>
      <c r="H271" s="138">
        <f t="shared" si="21"/>
        <v>5440424.3484334676</v>
      </c>
    </row>
    <row r="272" spans="2:9">
      <c r="B272" s="127" t="str">
        <f>$B$36</f>
        <v>Agriculture</v>
      </c>
      <c r="C272" s="138">
        <f t="shared" si="20"/>
        <v>0</v>
      </c>
      <c r="D272" s="138">
        <f t="shared" si="20"/>
        <v>0</v>
      </c>
      <c r="E272" s="138">
        <f t="shared" si="20"/>
        <v>0</v>
      </c>
      <c r="F272" s="138">
        <f t="shared" si="20"/>
        <v>0</v>
      </c>
      <c r="G272" s="138">
        <f t="shared" si="20"/>
        <v>0</v>
      </c>
      <c r="H272" s="138">
        <f t="shared" si="21"/>
        <v>0</v>
      </c>
    </row>
    <row r="273" spans="2:9">
      <c r="B273" s="127" t="str">
        <f>$B$37</f>
        <v>Engineering</v>
      </c>
      <c r="C273" s="138">
        <f t="shared" si="20"/>
        <v>1378144.0976141007</v>
      </c>
      <c r="D273" s="138">
        <f t="shared" si="20"/>
        <v>4720797.5376781989</v>
      </c>
      <c r="E273" s="138">
        <f t="shared" si="20"/>
        <v>772026.36329242704</v>
      </c>
      <c r="F273" s="138">
        <f t="shared" si="20"/>
        <v>0</v>
      </c>
      <c r="G273" s="138">
        <f t="shared" si="20"/>
        <v>0</v>
      </c>
      <c r="H273" s="138">
        <f t="shared" si="21"/>
        <v>6870967.9985847259</v>
      </c>
    </row>
    <row r="274" spans="2:9">
      <c r="B274" s="127" t="str">
        <f>$B$38</f>
        <v>Home Economics</v>
      </c>
      <c r="C274" s="138">
        <f t="shared" si="20"/>
        <v>62567.4316672532</v>
      </c>
      <c r="D274" s="138">
        <f t="shared" si="20"/>
        <v>492537.87275316025</v>
      </c>
      <c r="E274" s="138">
        <f t="shared" si="20"/>
        <v>0</v>
      </c>
      <c r="F274" s="138">
        <f t="shared" si="20"/>
        <v>0</v>
      </c>
      <c r="G274" s="138">
        <f t="shared" si="20"/>
        <v>0</v>
      </c>
      <c r="H274" s="138">
        <f t="shared" si="21"/>
        <v>555105.30442041345</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134180.25994803908</v>
      </c>
      <c r="D276" s="138">
        <f t="shared" si="20"/>
        <v>685694.4395210254</v>
      </c>
      <c r="E276" s="138">
        <f t="shared" si="20"/>
        <v>0</v>
      </c>
      <c r="F276" s="138">
        <f t="shared" si="20"/>
        <v>0</v>
      </c>
      <c r="G276" s="138">
        <f t="shared" si="20"/>
        <v>0</v>
      </c>
      <c r="H276" s="138">
        <f t="shared" si="21"/>
        <v>819874.69946906448</v>
      </c>
    </row>
    <row r="277" spans="2:9">
      <c r="B277" s="127" t="str">
        <f>$B$41</f>
        <v>Library Science</v>
      </c>
      <c r="C277" s="138">
        <f t="shared" si="20"/>
        <v>123.81175031979609</v>
      </c>
      <c r="D277" s="138">
        <f t="shared" si="20"/>
        <v>486.34901931215461</v>
      </c>
      <c r="E277" s="138">
        <f t="shared" si="20"/>
        <v>0</v>
      </c>
      <c r="F277" s="138">
        <f t="shared" si="20"/>
        <v>0</v>
      </c>
      <c r="G277" s="138">
        <f t="shared" si="20"/>
        <v>0</v>
      </c>
      <c r="H277" s="138">
        <f t="shared" si="21"/>
        <v>610.16076963195064</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121273.49042991715</v>
      </c>
      <c r="D281" s="138">
        <f t="shared" si="20"/>
        <v>1113009.3445615158</v>
      </c>
      <c r="E281" s="138">
        <f t="shared" si="20"/>
        <v>267946.38971568982</v>
      </c>
      <c r="F281" s="138">
        <f t="shared" si="20"/>
        <v>0</v>
      </c>
      <c r="G281" s="138">
        <f t="shared" si="20"/>
        <v>0</v>
      </c>
      <c r="H281" s="138">
        <f t="shared" si="21"/>
        <v>1502229.2247071229</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1735383.9784141588</v>
      </c>
      <c r="D283" s="138">
        <f t="shared" si="20"/>
        <v>7120157.8374197837</v>
      </c>
      <c r="E283" s="138">
        <f t="shared" si="20"/>
        <v>4636007.0332922563</v>
      </c>
      <c r="F283" s="138">
        <f t="shared" si="20"/>
        <v>0</v>
      </c>
      <c r="G283" s="138">
        <f t="shared" si="20"/>
        <v>0</v>
      </c>
      <c r="H283" s="138">
        <f t="shared" si="21"/>
        <v>13491548.849126199</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236864.40659042692</v>
      </c>
      <c r="E285" s="138">
        <f t="shared" si="22"/>
        <v>0</v>
      </c>
      <c r="F285" s="138">
        <f t="shared" si="22"/>
        <v>0</v>
      </c>
      <c r="G285" s="138">
        <f t="shared" si="22"/>
        <v>0</v>
      </c>
      <c r="H285" s="138">
        <f t="shared" si="21"/>
        <v>236864.40659042692</v>
      </c>
    </row>
    <row r="286" spans="2:9">
      <c r="B286" s="127" t="str">
        <f>$B$50</f>
        <v>Technology</v>
      </c>
      <c r="C286" s="138">
        <f t="shared" si="22"/>
        <v>62553.600684636913</v>
      </c>
      <c r="D286" s="138">
        <f t="shared" si="22"/>
        <v>434833.11065679335</v>
      </c>
      <c r="E286" s="138">
        <f t="shared" si="22"/>
        <v>0</v>
      </c>
      <c r="F286" s="138">
        <f t="shared" si="22"/>
        <v>0</v>
      </c>
      <c r="G286" s="138">
        <f t="shared" si="22"/>
        <v>0</v>
      </c>
      <c r="H286" s="138">
        <f t="shared" si="21"/>
        <v>497386.71134143026</v>
      </c>
    </row>
    <row r="287" spans="2:9">
      <c r="B287" s="127" t="str">
        <f>$B$51</f>
        <v>Nursing</v>
      </c>
      <c r="C287" s="138">
        <f t="shared" si="22"/>
        <v>107628.10220788882</v>
      </c>
      <c r="D287" s="138">
        <f t="shared" si="22"/>
        <v>1880781.144005537</v>
      </c>
      <c r="E287" s="138">
        <f t="shared" si="22"/>
        <v>0</v>
      </c>
      <c r="F287" s="138">
        <f t="shared" si="22"/>
        <v>0</v>
      </c>
      <c r="G287" s="138">
        <f t="shared" si="22"/>
        <v>0</v>
      </c>
      <c r="H287" s="138">
        <f t="shared" si="21"/>
        <v>1988409.2462134259</v>
      </c>
    </row>
    <row r="288" spans="2:9">
      <c r="B288" s="130" t="str">
        <f>$B$52</f>
        <v>Totals</v>
      </c>
      <c r="C288" s="135">
        <f>SUM(C268:C287)</f>
        <v>18369492.409831271</v>
      </c>
      <c r="D288" s="135">
        <f>SUM(D268:D287)</f>
        <v>30593307.970675059</v>
      </c>
      <c r="E288" s="135">
        <f>SUM(E268:E287)</f>
        <v>14135382.91853564</v>
      </c>
      <c r="F288" s="135">
        <f>SUM(F268:F287)</f>
        <v>0</v>
      </c>
      <c r="G288" s="135">
        <f>SUM(G268:G287)</f>
        <v>0</v>
      </c>
      <c r="H288" s="135">
        <f t="shared" si="21"/>
        <v>63098183.299041972</v>
      </c>
      <c r="I288" s="351"/>
    </row>
    <row r="289" spans="2:8">
      <c r="H289" s="139"/>
    </row>
    <row r="290" spans="2:8">
      <c r="B290" s="120" t="s">
        <v>220</v>
      </c>
      <c r="C290" s="121"/>
      <c r="D290" s="121"/>
      <c r="E290" s="121"/>
      <c r="F290" s="121"/>
      <c r="G290" s="121"/>
      <c r="H290" s="122"/>
    </row>
    <row r="291" spans="2:8" ht="30" customHeight="1" thickBot="1">
      <c r="B291" s="464" t="s">
        <v>231</v>
      </c>
      <c r="C291" s="464"/>
      <c r="D291" s="464"/>
      <c r="E291" s="464"/>
      <c r="F291" s="464"/>
      <c r="G291" s="464"/>
      <c r="H291" s="464"/>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344.00284410390742</v>
      </c>
      <c r="D293" s="133">
        <f t="shared" si="23"/>
        <v>517.1902880260252</v>
      </c>
      <c r="E293" s="133">
        <f t="shared" si="23"/>
        <v>1062.9080170854234</v>
      </c>
      <c r="F293" s="133">
        <f t="shared" si="23"/>
        <v>0</v>
      </c>
      <c r="G293" s="134">
        <f t="shared" si="23"/>
        <v>0</v>
      </c>
      <c r="H293" s="135">
        <f t="shared" si="23"/>
        <v>450.8290433806394</v>
      </c>
    </row>
    <row r="294" spans="2:8">
      <c r="B294" s="127" t="str">
        <f>$B$33</f>
        <v>Science</v>
      </c>
      <c r="C294" s="136">
        <f t="shared" si="23"/>
        <v>354.8498550781282</v>
      </c>
      <c r="D294" s="136">
        <f t="shared" si="23"/>
        <v>741.32354328746192</v>
      </c>
      <c r="E294" s="136">
        <f t="shared" si="23"/>
        <v>2030.0628483851351</v>
      </c>
      <c r="F294" s="136">
        <f t="shared" si="23"/>
        <v>0</v>
      </c>
      <c r="G294" s="137">
        <f t="shared" si="23"/>
        <v>0</v>
      </c>
      <c r="H294" s="138">
        <f t="shared" si="23"/>
        <v>575.16448398814407</v>
      </c>
    </row>
    <row r="295" spans="2:8">
      <c r="B295" s="127" t="str">
        <f>$B$34</f>
        <v>Fine Arts</v>
      </c>
      <c r="C295" s="136">
        <f t="shared" si="23"/>
        <v>478.34172262538897</v>
      </c>
      <c r="D295" s="136">
        <f t="shared" si="23"/>
        <v>1238.980083150861</v>
      </c>
      <c r="E295" s="136">
        <f t="shared" si="23"/>
        <v>433.79309664771409</v>
      </c>
      <c r="F295" s="136">
        <f t="shared" si="23"/>
        <v>0</v>
      </c>
      <c r="G295" s="137">
        <f t="shared" si="23"/>
        <v>0</v>
      </c>
      <c r="H295" s="138">
        <f t="shared" si="23"/>
        <v>644.57405054526589</v>
      </c>
    </row>
    <row r="296" spans="2:8">
      <c r="B296" s="127" t="str">
        <f>$B$35</f>
        <v>Teacher Education</v>
      </c>
      <c r="C296" s="136">
        <f t="shared" si="23"/>
        <v>397.67808932687166</v>
      </c>
      <c r="D296" s="136">
        <f t="shared" si="23"/>
        <v>621.98146603020348</v>
      </c>
      <c r="E296" s="136">
        <f t="shared" si="23"/>
        <v>969.07128338593509</v>
      </c>
      <c r="F296" s="136">
        <f t="shared" si="23"/>
        <v>0</v>
      </c>
      <c r="G296" s="137">
        <f t="shared" si="23"/>
        <v>0</v>
      </c>
      <c r="H296" s="138">
        <f t="shared" si="23"/>
        <v>764.53405683438268</v>
      </c>
    </row>
    <row r="297" spans="2:8">
      <c r="B297" s="127" t="str">
        <f>$B$36</f>
        <v>Agriculture</v>
      </c>
      <c r="C297" s="136">
        <f t="shared" si="23"/>
        <v>0</v>
      </c>
      <c r="D297" s="136">
        <f t="shared" si="23"/>
        <v>0</v>
      </c>
      <c r="E297" s="136">
        <f t="shared" si="23"/>
        <v>0</v>
      </c>
      <c r="F297" s="136">
        <f t="shared" si="23"/>
        <v>0</v>
      </c>
      <c r="G297" s="137">
        <f t="shared" si="23"/>
        <v>0</v>
      </c>
      <c r="H297" s="138">
        <f t="shared" si="23"/>
        <v>0</v>
      </c>
    </row>
    <row r="298" spans="2:8">
      <c r="B298" s="127" t="str">
        <f>$B$37</f>
        <v>Engineering</v>
      </c>
      <c r="C298" s="136">
        <f t="shared" si="23"/>
        <v>705.65493989457275</v>
      </c>
      <c r="D298" s="136">
        <f t="shared" si="23"/>
        <v>1047.669227181136</v>
      </c>
      <c r="E298" s="136">
        <f t="shared" si="23"/>
        <v>1487.5267115461022</v>
      </c>
      <c r="F298" s="136">
        <f t="shared" si="23"/>
        <v>0</v>
      </c>
      <c r="G298" s="137">
        <f t="shared" si="23"/>
        <v>0</v>
      </c>
      <c r="H298" s="138">
        <f t="shared" si="23"/>
        <v>984.66150739248008</v>
      </c>
    </row>
    <row r="299" spans="2:8">
      <c r="B299" s="127" t="str">
        <f>$B$38</f>
        <v>Home Economics</v>
      </c>
      <c r="C299" s="136">
        <f t="shared" si="23"/>
        <v>947.99138889777578</v>
      </c>
      <c r="D299" s="136">
        <f t="shared" si="23"/>
        <v>808.76497989024676</v>
      </c>
      <c r="E299" s="136">
        <f t="shared" si="23"/>
        <v>0</v>
      </c>
      <c r="F299" s="136">
        <f t="shared" si="23"/>
        <v>0</v>
      </c>
      <c r="G299" s="137">
        <f t="shared" si="23"/>
        <v>0</v>
      </c>
      <c r="H299" s="138">
        <f t="shared" si="23"/>
        <v>822.3782287709829</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596.35671088017364</v>
      </c>
      <c r="D301" s="136">
        <f t="shared" si="23"/>
        <v>1104.1778414187204</v>
      </c>
      <c r="E301" s="136">
        <f t="shared" si="23"/>
        <v>0</v>
      </c>
      <c r="F301" s="136">
        <f t="shared" si="23"/>
        <v>0</v>
      </c>
      <c r="G301" s="137">
        <f t="shared" si="23"/>
        <v>0</v>
      </c>
      <c r="H301" s="138">
        <f t="shared" si="23"/>
        <v>969.11903010527715</v>
      </c>
    </row>
    <row r="302" spans="2:8">
      <c r="B302" s="127" t="str">
        <f>$B$41</f>
        <v>Library Science</v>
      </c>
      <c r="C302" s="136">
        <f t="shared" si="23"/>
        <v>123.81175031979609</v>
      </c>
      <c r="D302" s="136">
        <f t="shared" si="23"/>
        <v>162.11633977071821</v>
      </c>
      <c r="E302" s="136">
        <f t="shared" si="23"/>
        <v>0</v>
      </c>
      <c r="F302" s="136">
        <f t="shared" si="23"/>
        <v>0</v>
      </c>
      <c r="G302" s="137">
        <f t="shared" si="23"/>
        <v>0</v>
      </c>
      <c r="H302" s="138">
        <f t="shared" si="23"/>
        <v>152.54019240798766</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0</v>
      </c>
      <c r="D304" s="136">
        <f t="shared" si="23"/>
        <v>0</v>
      </c>
      <c r="E304" s="136">
        <f t="shared" si="23"/>
        <v>0</v>
      </c>
      <c r="F304" s="136">
        <f t="shared" si="23"/>
        <v>0</v>
      </c>
      <c r="G304" s="137">
        <f t="shared" si="23"/>
        <v>0</v>
      </c>
      <c r="H304" s="138">
        <f t="shared" si="23"/>
        <v>0</v>
      </c>
    </row>
    <row r="305" spans="2:9">
      <c r="B305" s="127" t="str">
        <f>$B$44</f>
        <v>Physical Training</v>
      </c>
      <c r="C305" s="136">
        <f t="shared" si="23"/>
        <v>0</v>
      </c>
      <c r="D305" s="136">
        <f t="shared" si="23"/>
        <v>0</v>
      </c>
      <c r="E305" s="136">
        <f t="shared" si="23"/>
        <v>0</v>
      </c>
      <c r="F305" s="136">
        <f t="shared" si="23"/>
        <v>0</v>
      </c>
      <c r="G305" s="137">
        <f t="shared" si="23"/>
        <v>0</v>
      </c>
      <c r="H305" s="138">
        <f t="shared" si="23"/>
        <v>0</v>
      </c>
    </row>
    <row r="306" spans="2:9">
      <c r="B306" s="127" t="str">
        <f>$B$45</f>
        <v>Health Services</v>
      </c>
      <c r="C306" s="136">
        <f t="shared" si="23"/>
        <v>520.48708339020232</v>
      </c>
      <c r="D306" s="136">
        <f t="shared" si="23"/>
        <v>730.80062019797492</v>
      </c>
      <c r="E306" s="136">
        <f t="shared" si="23"/>
        <v>3883.2810103723164</v>
      </c>
      <c r="F306" s="136">
        <f t="shared" si="23"/>
        <v>0</v>
      </c>
      <c r="G306" s="137">
        <f t="shared" si="23"/>
        <v>0</v>
      </c>
      <c r="H306" s="138">
        <f t="shared" si="23"/>
        <v>823.13930120938244</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361.53832883628309</v>
      </c>
      <c r="D308" s="136">
        <f t="shared" si="23"/>
        <v>516.73980966832016</v>
      </c>
      <c r="E308" s="136">
        <f t="shared" si="23"/>
        <v>831.27255393441931</v>
      </c>
      <c r="F308" s="136">
        <f t="shared" si="23"/>
        <v>0</v>
      </c>
      <c r="G308" s="137">
        <f t="shared" si="23"/>
        <v>0</v>
      </c>
      <c r="H308" s="138">
        <f t="shared" si="23"/>
        <v>558.51750493153668</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0</v>
      </c>
      <c r="D310" s="136">
        <f t="shared" si="24"/>
        <v>2255.8514913373992</v>
      </c>
      <c r="E310" s="136">
        <f t="shared" si="24"/>
        <v>0</v>
      </c>
      <c r="F310" s="136">
        <f t="shared" si="24"/>
        <v>0</v>
      </c>
      <c r="G310" s="137">
        <f t="shared" si="24"/>
        <v>0</v>
      </c>
      <c r="H310" s="138">
        <f t="shared" si="24"/>
        <v>2255.8514913373992</v>
      </c>
    </row>
    <row r="311" spans="2:9">
      <c r="B311" s="127" t="str">
        <f>$B$50</f>
        <v>Technology</v>
      </c>
      <c r="C311" s="136">
        <f t="shared" si="24"/>
        <v>906.57392296575233</v>
      </c>
      <c r="D311" s="136">
        <f t="shared" si="24"/>
        <v>766.90142972979424</v>
      </c>
      <c r="E311" s="136">
        <f t="shared" si="24"/>
        <v>0</v>
      </c>
      <c r="F311" s="136">
        <f t="shared" si="24"/>
        <v>0</v>
      </c>
      <c r="G311" s="137">
        <f t="shared" si="24"/>
        <v>0</v>
      </c>
      <c r="H311" s="138">
        <f t="shared" si="24"/>
        <v>782.05457758086516</v>
      </c>
    </row>
    <row r="312" spans="2:9">
      <c r="B312" s="127" t="str">
        <f>$B$51</f>
        <v>Nursing</v>
      </c>
      <c r="C312" s="136">
        <f t="shared" si="24"/>
        <v>422.07098905054437</v>
      </c>
      <c r="D312" s="136">
        <f t="shared" si="24"/>
        <v>427.93655153709602</v>
      </c>
      <c r="E312" s="136">
        <f t="shared" si="24"/>
        <v>0</v>
      </c>
      <c r="F312" s="136">
        <f t="shared" si="24"/>
        <v>0</v>
      </c>
      <c r="G312" s="137">
        <f t="shared" si="24"/>
        <v>0</v>
      </c>
      <c r="H312" s="138">
        <f t="shared" si="24"/>
        <v>427.61489165880124</v>
      </c>
    </row>
    <row r="313" spans="2:9">
      <c r="B313" s="130" t="str">
        <f>$B$52</f>
        <v>Totals</v>
      </c>
      <c r="C313" s="135">
        <f t="shared" si="24"/>
        <v>376.70964480920514</v>
      </c>
      <c r="D313" s="135">
        <f t="shared" si="24"/>
        <v>628.04458800039129</v>
      </c>
      <c r="E313" s="135">
        <f t="shared" si="24"/>
        <v>1034.8768517853166</v>
      </c>
      <c r="F313" s="135">
        <f t="shared" si="24"/>
        <v>0</v>
      </c>
      <c r="G313" s="135">
        <f t="shared" si="24"/>
        <v>0</v>
      </c>
      <c r="H313" s="135">
        <f t="shared" si="24"/>
        <v>567.76668975328857</v>
      </c>
      <c r="I313" s="349"/>
    </row>
    <row r="315" spans="2:9">
      <c r="B315" s="120" t="s">
        <v>37</v>
      </c>
      <c r="C315" s="121"/>
      <c r="D315" s="121"/>
      <c r="E315" s="121"/>
      <c r="F315" s="121"/>
      <c r="G315" s="121"/>
      <c r="H315" s="122"/>
    </row>
    <row r="316" spans="2:9" ht="55.5" customHeight="1" thickBot="1">
      <c r="B316" s="464" t="s">
        <v>232</v>
      </c>
      <c r="C316" s="464"/>
      <c r="D316" s="464"/>
      <c r="E316" s="464"/>
      <c r="F316" s="464"/>
      <c r="G316" s="464"/>
      <c r="H316" s="464"/>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1.5034477094898839</v>
      </c>
      <c r="E318" s="128">
        <f t="shared" si="25"/>
        <v>3.0898233410080986</v>
      </c>
      <c r="F318" s="128">
        <f t="shared" si="25"/>
        <v>0</v>
      </c>
      <c r="G318" s="128">
        <f t="shared" si="25"/>
        <v>0</v>
      </c>
      <c r="H318" s="128">
        <f t="shared" si="25"/>
        <v>1.3105387095127177</v>
      </c>
    </row>
    <row r="319" spans="2:9">
      <c r="B319" s="127" t="str">
        <f>$B$33</f>
        <v>Science</v>
      </c>
      <c r="C319" s="128">
        <f t="shared" ref="C319:H334" si="26">IF($C$293=0,"",C294/$C$293)</f>
        <v>1.0315317479495734</v>
      </c>
      <c r="D319" s="128">
        <f t="shared" si="26"/>
        <v>2.1549924833282548</v>
      </c>
      <c r="E319" s="128">
        <f t="shared" si="26"/>
        <v>5.9012966990817857</v>
      </c>
      <c r="F319" s="128">
        <f t="shared" si="26"/>
        <v>0</v>
      </c>
      <c r="G319" s="128">
        <f t="shared" si="26"/>
        <v>0</v>
      </c>
      <c r="H319" s="128">
        <f t="shared" si="26"/>
        <v>1.6719759555662665</v>
      </c>
    </row>
    <row r="320" spans="2:9">
      <c r="B320" s="127" t="str">
        <f>$B$34</f>
        <v>Fine Arts</v>
      </c>
      <c r="C320" s="128">
        <f t="shared" si="26"/>
        <v>1.3905167670093563</v>
      </c>
      <c r="D320" s="128">
        <f t="shared" si="26"/>
        <v>3.6016565106555403</v>
      </c>
      <c r="E320" s="128">
        <f t="shared" si="26"/>
        <v>1.2610160179858432</v>
      </c>
      <c r="F320" s="128">
        <f t="shared" si="26"/>
        <v>0</v>
      </c>
      <c r="G320" s="128">
        <f t="shared" si="26"/>
        <v>0</v>
      </c>
      <c r="H320" s="128">
        <f t="shared" si="26"/>
        <v>1.8737462831864546</v>
      </c>
    </row>
    <row r="321" spans="2:8">
      <c r="B321" s="127" t="str">
        <f>$B$35</f>
        <v>Teacher Education</v>
      </c>
      <c r="C321" s="128">
        <f t="shared" si="26"/>
        <v>1.1560313995739855</v>
      </c>
      <c r="D321" s="128">
        <f t="shared" si="26"/>
        <v>1.8080707083989442</v>
      </c>
      <c r="E321" s="128">
        <f t="shared" si="26"/>
        <v>2.8170443936597898</v>
      </c>
      <c r="F321" s="128">
        <f t="shared" si="26"/>
        <v>0</v>
      </c>
      <c r="G321" s="128">
        <f t="shared" si="26"/>
        <v>0</v>
      </c>
      <c r="H321" s="128">
        <f t="shared" si="26"/>
        <v>2.2224643485896651</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2.0513055400246252</v>
      </c>
      <c r="D323" s="128">
        <f t="shared" si="26"/>
        <v>3.0455248993949695</v>
      </c>
      <c r="E323" s="128">
        <f t="shared" si="26"/>
        <v>4.3241698056914579</v>
      </c>
      <c r="F323" s="128">
        <f t="shared" si="26"/>
        <v>0</v>
      </c>
      <c r="G323" s="128">
        <f t="shared" si="26"/>
        <v>0</v>
      </c>
      <c r="H323" s="128">
        <f t="shared" si="26"/>
        <v>2.8623644375889494</v>
      </c>
    </row>
    <row r="324" spans="2:8">
      <c r="B324" s="127" t="str">
        <f>$B$38</f>
        <v>Home Economics</v>
      </c>
      <c r="C324" s="128">
        <f t="shared" si="26"/>
        <v>2.7557661372457467</v>
      </c>
      <c r="D324" s="128">
        <f t="shared" si="26"/>
        <v>2.3510415502435675</v>
      </c>
      <c r="E324" s="128">
        <f t="shared" si="26"/>
        <v>0</v>
      </c>
      <c r="F324" s="128">
        <f t="shared" si="26"/>
        <v>0</v>
      </c>
      <c r="G324" s="128">
        <f t="shared" si="26"/>
        <v>0</v>
      </c>
      <c r="H324" s="128">
        <f t="shared" si="26"/>
        <v>2.3906146209726695</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1.7335807569661887</v>
      </c>
      <c r="D326" s="128">
        <f t="shared" si="26"/>
        <v>3.2097927687051304</v>
      </c>
      <c r="E326" s="128">
        <f t="shared" si="26"/>
        <v>0</v>
      </c>
      <c r="F326" s="128">
        <f t="shared" si="26"/>
        <v>0</v>
      </c>
      <c r="G326" s="128">
        <f t="shared" si="26"/>
        <v>0</v>
      </c>
      <c r="H326" s="128">
        <f t="shared" si="26"/>
        <v>2.8171831911149865</v>
      </c>
    </row>
    <row r="327" spans="2:8">
      <c r="B327" s="127" t="str">
        <f>$B$41</f>
        <v>Library Science</v>
      </c>
      <c r="C327" s="128">
        <f t="shared" si="26"/>
        <v>0.35991490315236541</v>
      </c>
      <c r="D327" s="128">
        <f t="shared" si="26"/>
        <v>0.47126453327156309</v>
      </c>
      <c r="E327" s="128">
        <f t="shared" si="26"/>
        <v>0</v>
      </c>
      <c r="F327" s="128">
        <f t="shared" si="26"/>
        <v>0</v>
      </c>
      <c r="G327" s="128">
        <f t="shared" si="26"/>
        <v>0</v>
      </c>
      <c r="H327" s="128">
        <f t="shared" si="26"/>
        <v>0.44342712574176363</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1.5130313377089031</v>
      </c>
      <c r="D331" s="128">
        <f t="shared" si="26"/>
        <v>2.124402843533566</v>
      </c>
      <c r="E331" s="128">
        <f t="shared" si="26"/>
        <v>11.288514257746531</v>
      </c>
      <c r="F331" s="128">
        <f t="shared" si="26"/>
        <v>0</v>
      </c>
      <c r="G331" s="128">
        <f t="shared" si="26"/>
        <v>0</v>
      </c>
      <c r="H331" s="128">
        <f t="shared" si="26"/>
        <v>2.392827022560168</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1.0509748248682473</v>
      </c>
      <c r="D333" s="128">
        <f t="shared" si="26"/>
        <v>1.5021381902070463</v>
      </c>
      <c r="E333" s="128">
        <f t="shared" si="26"/>
        <v>2.416470003612325</v>
      </c>
      <c r="F333" s="128">
        <f t="shared" si="26"/>
        <v>0</v>
      </c>
      <c r="G333" s="128">
        <f t="shared" si="26"/>
        <v>0</v>
      </c>
      <c r="H333" s="128">
        <f t="shared" si="26"/>
        <v>1.6235839746802625</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6.5576536066545144</v>
      </c>
      <c r="E335" s="128">
        <f t="shared" si="27"/>
        <v>0</v>
      </c>
      <c r="F335" s="128">
        <f t="shared" si="27"/>
        <v>0</v>
      </c>
      <c r="G335" s="128">
        <f t="shared" si="27"/>
        <v>0</v>
      </c>
      <c r="H335" s="128">
        <f t="shared" si="27"/>
        <v>6.5576536066545144</v>
      </c>
    </row>
    <row r="336" spans="2:8">
      <c r="B336" s="127" t="str">
        <f>$B$50</f>
        <v>Technology</v>
      </c>
      <c r="C336" s="128">
        <f t="shared" si="27"/>
        <v>2.6353675224031523</v>
      </c>
      <c r="D336" s="128">
        <f t="shared" si="27"/>
        <v>2.2293461896441431</v>
      </c>
      <c r="E336" s="128">
        <f t="shared" si="27"/>
        <v>0</v>
      </c>
      <c r="F336" s="128">
        <f t="shared" si="27"/>
        <v>0</v>
      </c>
      <c r="G336" s="128">
        <f t="shared" si="27"/>
        <v>0</v>
      </c>
      <c r="H336" s="128">
        <f t="shared" si="27"/>
        <v>2.2733956738585639</v>
      </c>
    </row>
    <row r="337" spans="2:9">
      <c r="B337" s="127" t="str">
        <f>$B$51</f>
        <v>Nursing</v>
      </c>
      <c r="C337" s="128">
        <f t="shared" si="27"/>
        <v>1.2269404055364617</v>
      </c>
      <c r="D337" s="128">
        <f t="shared" si="27"/>
        <v>1.2439913183038571</v>
      </c>
      <c r="E337" s="128">
        <f t="shared" si="27"/>
        <v>0</v>
      </c>
      <c r="F337" s="128">
        <f t="shared" si="27"/>
        <v>0</v>
      </c>
      <c r="G337" s="128">
        <f t="shared" si="27"/>
        <v>0</v>
      </c>
      <c r="H337" s="128">
        <f t="shared" si="27"/>
        <v>1.2430562682488708</v>
      </c>
    </row>
    <row r="338" spans="2:9">
      <c r="B338" s="130" t="str">
        <f>$B$52</f>
        <v>Totals</v>
      </c>
      <c r="C338" s="128">
        <f t="shared" si="27"/>
        <v>1.0950771229537233</v>
      </c>
      <c r="D338" s="128">
        <f t="shared" si="27"/>
        <v>1.8256959172427305</v>
      </c>
      <c r="E338" s="128">
        <f t="shared" si="27"/>
        <v>3.0083380690676149</v>
      </c>
      <c r="F338" s="128">
        <f t="shared" si="27"/>
        <v>0</v>
      </c>
      <c r="G338" s="128">
        <f t="shared" si="27"/>
        <v>0</v>
      </c>
      <c r="H338" s="128">
        <f t="shared" si="27"/>
        <v>1.6504709175654153</v>
      </c>
      <c r="I338" s="349"/>
    </row>
    <row r="340" spans="2:9">
      <c r="B340" s="120" t="s">
        <v>233</v>
      </c>
      <c r="C340" s="121"/>
      <c r="D340" s="121"/>
      <c r="E340" s="121"/>
      <c r="F340" s="121"/>
      <c r="G340" s="121"/>
      <c r="H340" s="122"/>
    </row>
    <row r="341" spans="2:9" ht="55.5" customHeight="1" thickBot="1">
      <c r="B341" s="464" t="s">
        <v>234</v>
      </c>
      <c r="C341" s="464"/>
      <c r="D341" s="464"/>
      <c r="E341" s="464"/>
      <c r="F341" s="464"/>
      <c r="G341" s="464"/>
      <c r="H341" s="464"/>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10320.085323117222</v>
      </c>
      <c r="D343" s="135">
        <f t="shared" si="28"/>
        <v>15515.708640780756</v>
      </c>
      <c r="E343" s="135">
        <f>E293*24</f>
        <v>25509.792410050162</v>
      </c>
      <c r="F343" s="135">
        <f>F293*18</f>
        <v>0</v>
      </c>
      <c r="G343" s="135">
        <f>G293*24</f>
        <v>0</v>
      </c>
      <c r="H343" s="135">
        <f>IF((C32/30+D32/30+E32/24+F32/18+G32/24)=0,0,H268/(C32/30+D32/30+E32/24+F32/18+G32/24))</f>
        <v>13267.386240184425</v>
      </c>
    </row>
    <row r="344" spans="2:9">
      <c r="B344" s="127" t="str">
        <f>$B$33</f>
        <v>Science</v>
      </c>
      <c r="C344" s="138">
        <f t="shared" si="28"/>
        <v>10645.495652343847</v>
      </c>
      <c r="D344" s="138">
        <f t="shared" si="28"/>
        <v>22239.706298623856</v>
      </c>
      <c r="E344" s="138">
        <f>E294*24</f>
        <v>48721.508361243243</v>
      </c>
      <c r="F344" s="138">
        <f>F294*18</f>
        <v>0</v>
      </c>
      <c r="G344" s="138">
        <f>G294*24</f>
        <v>0</v>
      </c>
      <c r="H344" s="138">
        <f t="shared" ref="H344:H363" si="29">IF((C33/30+D33/30+E33/24+F33/18+G33/24)=0,0,H269/(C33/30+D33/30+E33/24+F33/18+G33/24))</f>
        <v>17016.112876810821</v>
      </c>
    </row>
    <row r="345" spans="2:9">
      <c r="B345" s="127" t="str">
        <f>$B$34</f>
        <v>Fine Arts</v>
      </c>
      <c r="C345" s="138">
        <f t="shared" si="28"/>
        <v>14350.25167876167</v>
      </c>
      <c r="D345" s="138">
        <f t="shared" si="28"/>
        <v>37169.402494525828</v>
      </c>
      <c r="E345" s="138">
        <f t="shared" ref="E345:E363" si="30">E295*24</f>
        <v>10411.034319545139</v>
      </c>
      <c r="F345" s="138">
        <f t="shared" ref="F345:F363" si="31">F295*18</f>
        <v>0</v>
      </c>
      <c r="G345" s="138">
        <f t="shared" ref="G345:G363" si="32">G295*24</f>
        <v>0</v>
      </c>
      <c r="H345" s="138">
        <f t="shared" si="29"/>
        <v>19297.173104742131</v>
      </c>
    </row>
    <row r="346" spans="2:9">
      <c r="B346" s="127" t="str">
        <f>$B$35</f>
        <v>Teacher Education</v>
      </c>
      <c r="C346" s="138">
        <f t="shared" si="28"/>
        <v>11930.34267980615</v>
      </c>
      <c r="D346" s="138">
        <f t="shared" si="28"/>
        <v>18659.443980906104</v>
      </c>
      <c r="E346" s="138">
        <f t="shared" si="30"/>
        <v>23257.710801262441</v>
      </c>
      <c r="F346" s="138">
        <f t="shared" si="31"/>
        <v>0</v>
      </c>
      <c r="G346" s="138">
        <f t="shared" si="32"/>
        <v>0</v>
      </c>
      <c r="H346" s="138">
        <f t="shared" si="29"/>
        <v>20642.201973377691</v>
      </c>
    </row>
    <row r="347" spans="2:9">
      <c r="B347" s="127" t="str">
        <f>$B$36</f>
        <v>Agriculture</v>
      </c>
      <c r="C347" s="138">
        <f t="shared" si="28"/>
        <v>0</v>
      </c>
      <c r="D347" s="138">
        <f t="shared" si="28"/>
        <v>0</v>
      </c>
      <c r="E347" s="138">
        <f t="shared" si="30"/>
        <v>0</v>
      </c>
      <c r="F347" s="138">
        <f t="shared" si="31"/>
        <v>0</v>
      </c>
      <c r="G347" s="138">
        <f t="shared" si="32"/>
        <v>0</v>
      </c>
      <c r="H347" s="138">
        <f t="shared" si="29"/>
        <v>0</v>
      </c>
    </row>
    <row r="348" spans="2:9">
      <c r="B348" s="127" t="str">
        <f>$B$37</f>
        <v>Engineering</v>
      </c>
      <c r="C348" s="138">
        <f t="shared" si="28"/>
        <v>21169.648196837181</v>
      </c>
      <c r="D348" s="138">
        <f t="shared" si="28"/>
        <v>31430.07681543408</v>
      </c>
      <c r="E348" s="138">
        <f t="shared" si="30"/>
        <v>35700.641077106455</v>
      </c>
      <c r="F348" s="138">
        <f t="shared" si="31"/>
        <v>0</v>
      </c>
      <c r="G348" s="138">
        <f t="shared" si="32"/>
        <v>0</v>
      </c>
      <c r="H348" s="138">
        <f t="shared" si="29"/>
        <v>29000.603560555985</v>
      </c>
    </row>
    <row r="349" spans="2:9">
      <c r="B349" s="127" t="str">
        <f>$B$38</f>
        <v>Home Economics</v>
      </c>
      <c r="C349" s="138">
        <f t="shared" si="28"/>
        <v>28439.741666933274</v>
      </c>
      <c r="D349" s="138">
        <f t="shared" si="28"/>
        <v>24262.949396707401</v>
      </c>
      <c r="E349" s="138">
        <f t="shared" si="30"/>
        <v>0</v>
      </c>
      <c r="F349" s="138">
        <f t="shared" si="31"/>
        <v>0</v>
      </c>
      <c r="G349" s="138">
        <f t="shared" si="32"/>
        <v>0</v>
      </c>
      <c r="H349" s="138">
        <f t="shared" si="29"/>
        <v>24671.346863129485</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17890.701326405208</v>
      </c>
      <c r="D351" s="138">
        <f t="shared" si="28"/>
        <v>33125.33524256161</v>
      </c>
      <c r="E351" s="138">
        <f t="shared" si="30"/>
        <v>0</v>
      </c>
      <c r="F351" s="138">
        <f t="shared" si="31"/>
        <v>0</v>
      </c>
      <c r="G351" s="138">
        <f t="shared" si="32"/>
        <v>0</v>
      </c>
      <c r="H351" s="138">
        <f t="shared" si="29"/>
        <v>29073.570903158317</v>
      </c>
    </row>
    <row r="352" spans="2:9">
      <c r="B352" s="127" t="str">
        <f>$B$41</f>
        <v>Library Science</v>
      </c>
      <c r="C352" s="138">
        <f t="shared" si="28"/>
        <v>3714.3525095938826</v>
      </c>
      <c r="D352" s="138">
        <f t="shared" si="28"/>
        <v>4863.4901931215463</v>
      </c>
      <c r="E352" s="138">
        <f t="shared" si="30"/>
        <v>0</v>
      </c>
      <c r="F352" s="138">
        <f t="shared" si="31"/>
        <v>0</v>
      </c>
      <c r="G352" s="138">
        <f t="shared" si="32"/>
        <v>0</v>
      </c>
      <c r="H352" s="138">
        <f t="shared" si="29"/>
        <v>4576.2057722396303</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15614.612501706069</v>
      </c>
      <c r="D356" s="138">
        <f t="shared" si="28"/>
        <v>21924.018605939247</v>
      </c>
      <c r="E356" s="138">
        <f t="shared" si="30"/>
        <v>93198.744248935589</v>
      </c>
      <c r="F356" s="138">
        <f t="shared" si="31"/>
        <v>0</v>
      </c>
      <c r="G356" s="138">
        <f t="shared" si="32"/>
        <v>0</v>
      </c>
      <c r="H356" s="138">
        <f t="shared" si="29"/>
        <v>24462.953855998745</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10846.149865088493</v>
      </c>
      <c r="D358" s="138">
        <f t="shared" si="28"/>
        <v>15502.194290049605</v>
      </c>
      <c r="E358" s="138">
        <f t="shared" si="30"/>
        <v>19950.541294426064</v>
      </c>
      <c r="F358" s="138">
        <f t="shared" si="31"/>
        <v>0</v>
      </c>
      <c r="G358" s="138">
        <f t="shared" si="32"/>
        <v>0</v>
      </c>
      <c r="H358" s="138">
        <f t="shared" si="29"/>
        <v>15841.193940324889</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67675.544740121972</v>
      </c>
      <c r="E360" s="138">
        <f t="shared" si="30"/>
        <v>0</v>
      </c>
      <c r="F360" s="138">
        <f t="shared" si="31"/>
        <v>0</v>
      </c>
      <c r="G360" s="138">
        <f t="shared" si="32"/>
        <v>0</v>
      </c>
      <c r="H360" s="138">
        <f t="shared" si="29"/>
        <v>67675.544740121972</v>
      </c>
    </row>
    <row r="361" spans="2:9">
      <c r="B361" s="127" t="str">
        <f>$B$50</f>
        <v>Technology</v>
      </c>
      <c r="C361" s="138">
        <f t="shared" si="33"/>
        <v>27197.217688972571</v>
      </c>
      <c r="D361" s="138">
        <f t="shared" si="33"/>
        <v>23007.042891893827</v>
      </c>
      <c r="E361" s="138">
        <f t="shared" si="30"/>
        <v>0</v>
      </c>
      <c r="F361" s="138">
        <f t="shared" si="31"/>
        <v>0</v>
      </c>
      <c r="G361" s="138">
        <f t="shared" si="32"/>
        <v>0</v>
      </c>
      <c r="H361" s="138">
        <f t="shared" si="29"/>
        <v>23461.637327425957</v>
      </c>
    </row>
    <row r="362" spans="2:9">
      <c r="B362" s="127" t="str">
        <f>$B$51</f>
        <v>Nursing</v>
      </c>
      <c r="C362" s="138">
        <f t="shared" si="33"/>
        <v>12662.129671516332</v>
      </c>
      <c r="D362" s="138">
        <f t="shared" si="33"/>
        <v>12838.09654611288</v>
      </c>
      <c r="E362" s="138">
        <f t="shared" si="30"/>
        <v>0</v>
      </c>
      <c r="F362" s="138">
        <f t="shared" si="31"/>
        <v>0</v>
      </c>
      <c r="G362" s="138">
        <f t="shared" si="32"/>
        <v>0</v>
      </c>
      <c r="H362" s="138">
        <f t="shared" si="29"/>
        <v>12828.446749764038</v>
      </c>
    </row>
    <row r="363" spans="2:9">
      <c r="B363" s="130" t="str">
        <f>$B$52</f>
        <v>Totals</v>
      </c>
      <c r="C363" s="135">
        <f t="shared" si="33"/>
        <v>11301.289344276154</v>
      </c>
      <c r="D363" s="135">
        <f t="shared" si="33"/>
        <v>18841.337640011738</v>
      </c>
      <c r="E363" s="135">
        <f t="shared" si="30"/>
        <v>24837.044442847597</v>
      </c>
      <c r="F363" s="135">
        <f t="shared" si="31"/>
        <v>0</v>
      </c>
      <c r="G363" s="135">
        <f t="shared" si="32"/>
        <v>0</v>
      </c>
      <c r="H363" s="135">
        <f t="shared" si="29"/>
        <v>16525.239245048586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99" priority="6" stopIfTrue="1">
      <formula>C32=0</formula>
    </cfRule>
  </conditionalFormatting>
  <conditionalFormatting sqref="C91:G110">
    <cfRule type="expression" dxfId="198" priority="5" stopIfTrue="1">
      <formula>C32=0</formula>
    </cfRule>
  </conditionalFormatting>
  <conditionalFormatting sqref="C143:H162">
    <cfRule type="expression" dxfId="197" priority="3" stopIfTrue="1">
      <formula>C32=0</formula>
    </cfRule>
  </conditionalFormatting>
  <conditionalFormatting sqref="H143:H162">
    <cfRule type="expression" dxfId="196" priority="1" stopIfTrue="1">
      <formula>OR(AND(#REF!&gt;0,H143&gt;0,H61=0),AND(#REF!&gt;0,H143&gt;0,H32=0))</formula>
    </cfRule>
    <cfRule type="expression" dxfId="19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000"/>
    <pageSetUpPr fitToPage="1"/>
  </sheetPr>
  <dimension ref="B1:M363"/>
  <sheetViews>
    <sheetView showGridLines="0" showZeros="0" zoomScale="70" zoomScaleNormal="70" workbookViewId="0">
      <selection activeCell="P18" sqref="P18"/>
    </sheetView>
  </sheetViews>
  <sheetFormatPr defaultColWidth="9.109375" defaultRowHeight="13.8"/>
  <cols>
    <col min="1" max="1" width="1.88671875" style="107" customWidth="1"/>
    <col min="2" max="2" width="30.5546875" style="107" customWidth="1"/>
    <col min="3" max="3" width="15.109375" style="107" bestFit="1" customWidth="1"/>
    <col min="4" max="5" width="16" style="107" bestFit="1" customWidth="1"/>
    <col min="6" max="6" width="16.88671875" style="107" bestFit="1" customWidth="1"/>
    <col min="7" max="7" width="17.6640625" style="107" bestFit="1" customWidth="1"/>
    <col min="8" max="8" width="21.44140625" style="107" bestFit="1" customWidth="1"/>
    <col min="9" max="9" width="16.44140625" style="107" bestFit="1" customWidth="1"/>
    <col min="10"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68</v>
      </c>
      <c r="C3" s="119"/>
      <c r="D3" s="119"/>
      <c r="E3" s="119"/>
      <c r="F3" s="119"/>
      <c r="G3" s="119"/>
      <c r="H3" s="119"/>
    </row>
    <row r="4" spans="2:8">
      <c r="B4" s="292" t="s">
        <v>135</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Data!$G8</f>
        <v>138167952</v>
      </c>
    </row>
    <row r="14" spans="2:8">
      <c r="B14" s="467" t="s">
        <v>13</v>
      </c>
      <c r="C14" s="467"/>
      <c r="D14" s="467"/>
      <c r="E14" s="467"/>
      <c r="F14" s="354"/>
      <c r="G14" s="301"/>
      <c r="H14" s="355">
        <f>Data!$H8</f>
        <v>152337679</v>
      </c>
    </row>
    <row r="15" spans="2:8">
      <c r="B15" s="467" t="s">
        <v>14</v>
      </c>
      <c r="C15" s="467"/>
      <c r="D15" s="467"/>
      <c r="E15" s="467"/>
      <c r="F15" s="354"/>
      <c r="G15" s="301"/>
      <c r="H15" s="355">
        <f>Data!$I8</f>
        <v>102290316</v>
      </c>
    </row>
    <row r="16" spans="2:8">
      <c r="B16" s="467" t="s">
        <v>18</v>
      </c>
      <c r="C16" s="467"/>
      <c r="D16" s="467"/>
      <c r="E16" s="467"/>
      <c r="F16" s="354"/>
      <c r="G16" s="301"/>
      <c r="H16" s="355">
        <f>Data!$J8</f>
        <v>39083863</v>
      </c>
    </row>
    <row r="17" spans="2:13">
      <c r="B17" s="467" t="s">
        <v>15</v>
      </c>
      <c r="C17" s="467"/>
      <c r="D17" s="467"/>
      <c r="E17" s="467"/>
      <c r="F17" s="354"/>
      <c r="G17" s="301"/>
      <c r="H17" s="355">
        <f>Data!$K8</f>
        <v>51897185</v>
      </c>
    </row>
    <row r="18" spans="2:13">
      <c r="B18" s="467" t="s">
        <v>1</v>
      </c>
      <c r="C18" s="467"/>
      <c r="D18" s="467"/>
      <c r="E18" s="467"/>
      <c r="F18" s="356"/>
      <c r="G18" s="301"/>
      <c r="H18" s="357">
        <f>SUM(H13:H17)</f>
        <v>483776995</v>
      </c>
    </row>
    <row r="19" spans="2:13" ht="13.5" customHeight="1">
      <c r="B19" s="306"/>
      <c r="D19" s="306"/>
      <c r="E19" s="306"/>
      <c r="F19" s="306"/>
      <c r="G19" s="306"/>
      <c r="H19" s="296"/>
    </row>
    <row r="20" spans="2:13" ht="13.5" customHeight="1">
      <c r="B20" s="306"/>
      <c r="D20" s="472" t="s">
        <v>22</v>
      </c>
      <c r="E20" s="472"/>
      <c r="F20" s="472"/>
      <c r="G20" s="307" t="s">
        <v>23</v>
      </c>
      <c r="H20" s="307" t="s">
        <v>24</v>
      </c>
    </row>
    <row r="21" spans="2:13" ht="17.25" customHeight="1">
      <c r="B21" s="470" t="s">
        <v>21</v>
      </c>
      <c r="C21" s="471"/>
      <c r="D21" s="466" t="str">
        <f>Data!L8</f>
        <v>Sheri Hardison</v>
      </c>
      <c r="E21" s="466"/>
      <c r="F21" s="466"/>
      <c r="G21" s="308" t="str">
        <f>Data!M8</f>
        <v>210-458-6914</v>
      </c>
      <c r="H21" s="309" t="str">
        <f>Data!N8</f>
        <v>shari.hardison@utsa.edu</v>
      </c>
    </row>
    <row r="22" spans="2:13" ht="13.5" customHeight="1">
      <c r="B22" s="306"/>
      <c r="C22" s="306"/>
      <c r="D22" s="306"/>
      <c r="E22" s="306"/>
      <c r="F22" s="306"/>
      <c r="G22" s="306"/>
      <c r="H22" s="296"/>
    </row>
    <row r="23" spans="2:13" ht="15.75" customHeight="1" thickBot="1">
      <c r="B23" s="117" t="s">
        <v>918</v>
      </c>
      <c r="C23" s="306"/>
      <c r="D23" s="306"/>
      <c r="E23" s="306"/>
      <c r="F23" s="306"/>
      <c r="G23" s="306"/>
      <c r="H23" s="296"/>
    </row>
    <row r="24" spans="2:13" s="313" customFormat="1">
      <c r="B24" s="310"/>
      <c r="C24" s="123" t="s">
        <v>25</v>
      </c>
      <c r="D24" s="311" t="s">
        <v>26</v>
      </c>
      <c r="E24" s="311" t="s">
        <v>27</v>
      </c>
      <c r="F24" s="311" t="s">
        <v>28</v>
      </c>
      <c r="G24" s="311" t="s">
        <v>29</v>
      </c>
      <c r="H24" s="312" t="s">
        <v>30</v>
      </c>
    </row>
    <row r="25" spans="2:13" s="313" customFormat="1" ht="14.4" thickBot="1">
      <c r="B25" s="314" t="s">
        <v>677</v>
      </c>
      <c r="C25" s="315">
        <f>Data!O8</f>
        <v>12689</v>
      </c>
      <c r="D25" s="316">
        <f>Data!P8</f>
        <v>17742</v>
      </c>
      <c r="E25" s="316">
        <f>Data!Q8</f>
        <v>3490</v>
      </c>
      <c r="F25" s="316">
        <f>Data!R8</f>
        <v>943</v>
      </c>
      <c r="G25" s="316">
        <f>Data!S8</f>
        <v>0</v>
      </c>
      <c r="H25" s="317">
        <f>SUM(C25:G25)</f>
        <v>34864</v>
      </c>
    </row>
    <row r="26" spans="2:13">
      <c r="C26" s="318"/>
      <c r="D26" s="318"/>
      <c r="E26" s="318"/>
      <c r="F26" s="318"/>
      <c r="G26" s="318"/>
      <c r="H26" s="318"/>
      <c r="I26" s="318"/>
    </row>
    <row r="27" spans="2:13" ht="13.5" customHeight="1">
      <c r="B27" s="306"/>
      <c r="D27" s="472" t="s">
        <v>22</v>
      </c>
      <c r="E27" s="472"/>
      <c r="F27" s="472"/>
      <c r="G27" s="307" t="s">
        <v>23</v>
      </c>
      <c r="H27" s="307" t="s">
        <v>24</v>
      </c>
    </row>
    <row r="28" spans="2:13" ht="17.25" customHeight="1">
      <c r="B28" s="470" t="s">
        <v>909</v>
      </c>
      <c r="C28" s="471"/>
      <c r="D28" s="466" t="str">
        <f>Data!T8</f>
        <v>Wilkerson, Steve</v>
      </c>
      <c r="E28" s="466"/>
      <c r="F28" s="466"/>
      <c r="G28" s="308" t="str">
        <f>Data!U8</f>
        <v>(210) 458-4939</v>
      </c>
      <c r="H28" s="309" t="str">
        <f>Data!V8</f>
        <v>Steve.Wilkerson@utsa.edu</v>
      </c>
    </row>
    <row r="29" spans="2:13" ht="13.5" customHeight="1">
      <c r="B29" s="306"/>
      <c r="C29" s="306"/>
      <c r="D29" s="306"/>
      <c r="E29" s="306"/>
      <c r="F29" s="306"/>
      <c r="G29" s="306"/>
      <c r="H29" s="296"/>
    </row>
    <row r="30" spans="2:13" ht="14.4" thickBot="1">
      <c r="B30" s="117" t="s">
        <v>919</v>
      </c>
    </row>
    <row r="31" spans="2:13" ht="14.4" thickBot="1">
      <c r="B31" s="124" t="s">
        <v>31</v>
      </c>
      <c r="C31" s="125" t="s">
        <v>25</v>
      </c>
      <c r="D31" s="125" t="s">
        <v>26</v>
      </c>
      <c r="E31" s="125" t="s">
        <v>27</v>
      </c>
      <c r="F31" s="125" t="s">
        <v>28</v>
      </c>
      <c r="G31" s="125" t="s">
        <v>29</v>
      </c>
      <c r="H31" s="126" t="s">
        <v>30</v>
      </c>
    </row>
    <row r="32" spans="2:13">
      <c r="B32" s="127" t="s">
        <v>42</v>
      </c>
      <c r="C32" s="140">
        <f>Data!W8</f>
        <v>230541.00000000006</v>
      </c>
      <c r="D32" s="140">
        <f>Data!AQ8</f>
        <v>69300.000000000015</v>
      </c>
      <c r="E32" s="140">
        <f>Data!BK8</f>
        <v>18264</v>
      </c>
      <c r="F32" s="140">
        <f>Data!CE8</f>
        <v>4168</v>
      </c>
      <c r="G32" s="140">
        <f>Data!CY8</f>
        <v>0</v>
      </c>
      <c r="H32" s="141">
        <f>SUM(C32:G32)</f>
        <v>322273.00000000006</v>
      </c>
      <c r="M32" s="144"/>
    </row>
    <row r="33" spans="2:13">
      <c r="B33" s="129" t="s">
        <v>43</v>
      </c>
      <c r="C33" s="140">
        <f>Data!X8</f>
        <v>99080.999999999956</v>
      </c>
      <c r="D33" s="140">
        <f>Data!AR8</f>
        <v>68930.999999999956</v>
      </c>
      <c r="E33" s="140">
        <f>Data!BL8</f>
        <v>8566</v>
      </c>
      <c r="F33" s="140">
        <f>Data!CF8</f>
        <v>4054.9999999999991</v>
      </c>
      <c r="G33" s="140">
        <f>Data!CZ8</f>
        <v>0</v>
      </c>
      <c r="H33" s="141">
        <f t="shared" ref="H33:H52" si="0">SUM(C33:G33)</f>
        <v>180632.99999999991</v>
      </c>
      <c r="M33" s="144"/>
    </row>
    <row r="34" spans="2:13">
      <c r="B34" s="129" t="s">
        <v>44</v>
      </c>
      <c r="C34" s="140">
        <f>Data!Y8</f>
        <v>25352</v>
      </c>
      <c r="D34" s="140">
        <f>Data!AS8</f>
        <v>7161</v>
      </c>
      <c r="E34" s="140">
        <f>Data!BM8</f>
        <v>868</v>
      </c>
      <c r="F34" s="140">
        <f>Data!CG8</f>
        <v>0</v>
      </c>
      <c r="G34" s="140">
        <f>Data!DA8</f>
        <v>0</v>
      </c>
      <c r="H34" s="141">
        <f t="shared" si="0"/>
        <v>33381</v>
      </c>
      <c r="M34" s="144"/>
    </row>
    <row r="35" spans="2:13">
      <c r="B35" s="129" t="s">
        <v>45</v>
      </c>
      <c r="C35" s="140">
        <f>Data!Z8</f>
        <v>3610</v>
      </c>
      <c r="D35" s="140">
        <f>Data!AT8</f>
        <v>9939</v>
      </c>
      <c r="E35" s="140">
        <f>Data!BN8</f>
        <v>1846</v>
      </c>
      <c r="F35" s="140">
        <f>Data!CH8</f>
        <v>363</v>
      </c>
      <c r="G35" s="140">
        <f>Data!DB8</f>
        <v>0</v>
      </c>
      <c r="H35" s="141">
        <f t="shared" si="0"/>
        <v>15758</v>
      </c>
      <c r="M35" s="144"/>
    </row>
    <row r="36" spans="2:13">
      <c r="B36" s="129" t="s">
        <v>46</v>
      </c>
      <c r="C36" s="140">
        <f>Data!AA8</f>
        <v>6</v>
      </c>
      <c r="D36" s="140">
        <f>Data!AU8</f>
        <v>407</v>
      </c>
      <c r="E36" s="140">
        <f>Data!BO8</f>
        <v>45</v>
      </c>
      <c r="F36" s="140">
        <f>Data!CI8</f>
        <v>6</v>
      </c>
      <c r="G36" s="140">
        <f>Data!DC8</f>
        <v>0</v>
      </c>
      <c r="H36" s="141">
        <f t="shared" si="0"/>
        <v>464</v>
      </c>
      <c r="M36" s="144"/>
    </row>
    <row r="37" spans="2:13">
      <c r="B37" s="129" t="s">
        <v>47</v>
      </c>
      <c r="C37" s="140">
        <f>Data!AB8</f>
        <v>57878</v>
      </c>
      <c r="D37" s="140">
        <f>Data!AV8</f>
        <v>74669</v>
      </c>
      <c r="E37" s="140">
        <f>Data!BP8</f>
        <v>10899</v>
      </c>
      <c r="F37" s="140">
        <f>Data!CJ8</f>
        <v>5182</v>
      </c>
      <c r="G37" s="140">
        <f>Data!DD8</f>
        <v>0</v>
      </c>
      <c r="H37" s="141">
        <f t="shared" si="0"/>
        <v>148628</v>
      </c>
      <c r="M37" s="144"/>
    </row>
    <row r="38" spans="2:13">
      <c r="B38" s="129" t="s">
        <v>48</v>
      </c>
      <c r="C38" s="140">
        <f>Data!AC8</f>
        <v>135</v>
      </c>
      <c r="D38" s="140">
        <f>Data!AW8</f>
        <v>192</v>
      </c>
      <c r="E38" s="140">
        <f>Data!BQ8</f>
        <v>0</v>
      </c>
      <c r="F38" s="140">
        <f>Data!CK8</f>
        <v>0</v>
      </c>
      <c r="G38" s="140">
        <f>Data!DE8</f>
        <v>0</v>
      </c>
      <c r="H38" s="141">
        <f t="shared" si="0"/>
        <v>327</v>
      </c>
      <c r="M38" s="144"/>
    </row>
    <row r="39" spans="2:13">
      <c r="B39" s="129" t="s">
        <v>49</v>
      </c>
      <c r="C39" s="140">
        <f>Data!AD8</f>
        <v>0</v>
      </c>
      <c r="D39" s="140">
        <f>Data!AX8</f>
        <v>0</v>
      </c>
      <c r="E39" s="140">
        <f>Data!BR8</f>
        <v>0</v>
      </c>
      <c r="F39" s="140">
        <f>Data!CL8</f>
        <v>0</v>
      </c>
      <c r="G39" s="140">
        <f>Data!DF8</f>
        <v>0</v>
      </c>
      <c r="H39" s="141">
        <f t="shared" si="0"/>
        <v>0</v>
      </c>
      <c r="M39" s="144"/>
    </row>
    <row r="40" spans="2:13">
      <c r="B40" s="129" t="s">
        <v>50</v>
      </c>
      <c r="C40" s="140">
        <f>Data!AE8</f>
        <v>417</v>
      </c>
      <c r="D40" s="140">
        <f>Data!AY8</f>
        <v>0</v>
      </c>
      <c r="E40" s="140">
        <f>Data!BS8</f>
        <v>3525</v>
      </c>
      <c r="F40" s="140">
        <f>Data!CM8</f>
        <v>0</v>
      </c>
      <c r="G40" s="140">
        <f>Data!DG8</f>
        <v>0</v>
      </c>
      <c r="H40" s="141">
        <f t="shared" si="0"/>
        <v>3942</v>
      </c>
      <c r="M40" s="144"/>
    </row>
    <row r="41" spans="2:13">
      <c r="B41" s="129" t="s">
        <v>51</v>
      </c>
      <c r="C41" s="140">
        <f>Data!AF8</f>
        <v>12</v>
      </c>
      <c r="D41" s="140">
        <f>Data!AZ8</f>
        <v>75</v>
      </c>
      <c r="E41" s="140">
        <f>Data!BT8</f>
        <v>0</v>
      </c>
      <c r="F41" s="140">
        <f>Data!CN8</f>
        <v>0</v>
      </c>
      <c r="G41" s="140">
        <f>Data!DH8</f>
        <v>0</v>
      </c>
      <c r="H41" s="141">
        <f t="shared" si="0"/>
        <v>87</v>
      </c>
      <c r="M41" s="144"/>
    </row>
    <row r="42" spans="2:13">
      <c r="B42" s="129" t="s">
        <v>52</v>
      </c>
      <c r="C42" s="140">
        <f>Data!AG8</f>
        <v>0</v>
      </c>
      <c r="D42" s="140">
        <f>Data!BA8</f>
        <v>0</v>
      </c>
      <c r="E42" s="140">
        <f>Data!BU8</f>
        <v>0</v>
      </c>
      <c r="F42" s="140">
        <f>Data!CO8</f>
        <v>0</v>
      </c>
      <c r="G42" s="140">
        <f>Data!DI8</f>
        <v>0</v>
      </c>
      <c r="H42" s="141">
        <f t="shared" si="0"/>
        <v>0</v>
      </c>
      <c r="M42" s="144"/>
    </row>
    <row r="43" spans="2:13">
      <c r="B43" s="129" t="s">
        <v>53</v>
      </c>
      <c r="C43" s="140">
        <f>Data!AH8</f>
        <v>0</v>
      </c>
      <c r="D43" s="140">
        <f>Data!BB8</f>
        <v>0</v>
      </c>
      <c r="E43" s="140">
        <f>Data!BV8</f>
        <v>0</v>
      </c>
      <c r="F43" s="140">
        <f>Data!CP8</f>
        <v>0</v>
      </c>
      <c r="G43" s="140">
        <f>Data!DJ8</f>
        <v>0</v>
      </c>
      <c r="H43" s="141">
        <f t="shared" si="0"/>
        <v>0</v>
      </c>
      <c r="M43" s="144"/>
    </row>
    <row r="44" spans="2:13">
      <c r="B44" s="129" t="s">
        <v>54</v>
      </c>
      <c r="C44" s="140">
        <f>Data!AI8</f>
        <v>41.999999999999986</v>
      </c>
      <c r="D44" s="140">
        <f>Data!BC8</f>
        <v>0</v>
      </c>
      <c r="E44" s="140">
        <f>Data!BW8</f>
        <v>0</v>
      </c>
      <c r="F44" s="140">
        <f>Data!CQ8</f>
        <v>0</v>
      </c>
      <c r="G44" s="140">
        <f>Data!DK8</f>
        <v>0</v>
      </c>
      <c r="H44" s="141">
        <f t="shared" si="0"/>
        <v>41.999999999999986</v>
      </c>
      <c r="M44" s="144"/>
    </row>
    <row r="45" spans="2:13">
      <c r="B45" s="129" t="s">
        <v>55</v>
      </c>
      <c r="C45" s="140">
        <f>Data!AJ8</f>
        <v>2284</v>
      </c>
      <c r="D45" s="140">
        <f>Data!BD8</f>
        <v>2453</v>
      </c>
      <c r="E45" s="140">
        <f>Data!BX8</f>
        <v>305</v>
      </c>
      <c r="F45" s="140">
        <f>Data!CR8</f>
        <v>0</v>
      </c>
      <c r="G45" s="140">
        <f>Data!DL8</f>
        <v>0</v>
      </c>
      <c r="H45" s="141">
        <f t="shared" si="0"/>
        <v>5042</v>
      </c>
      <c r="M45" s="144"/>
    </row>
    <row r="46" spans="2:13">
      <c r="B46" s="129" t="s">
        <v>56</v>
      </c>
      <c r="C46" s="140">
        <f>Data!AK8</f>
        <v>0</v>
      </c>
      <c r="D46" s="140">
        <f>Data!BE8</f>
        <v>0</v>
      </c>
      <c r="E46" s="140">
        <f>Data!BY8</f>
        <v>0</v>
      </c>
      <c r="F46" s="140">
        <f>Data!CS8</f>
        <v>0</v>
      </c>
      <c r="G46" s="140">
        <f>Data!DM8</f>
        <v>0</v>
      </c>
      <c r="H46" s="141">
        <f t="shared" si="0"/>
        <v>0</v>
      </c>
      <c r="M46" s="144"/>
    </row>
    <row r="47" spans="2:13">
      <c r="B47" s="129" t="s">
        <v>57</v>
      </c>
      <c r="C47" s="140">
        <f>Data!AL8</f>
        <v>30998</v>
      </c>
      <c r="D47" s="140">
        <f>Data!BF8</f>
        <v>58719</v>
      </c>
      <c r="E47" s="140">
        <f>Data!BZ8</f>
        <v>13129</v>
      </c>
      <c r="F47" s="140">
        <f>Data!CT8</f>
        <v>658</v>
      </c>
      <c r="G47" s="140">
        <f>Data!DN8</f>
        <v>0</v>
      </c>
      <c r="H47" s="141">
        <f t="shared" si="0"/>
        <v>103504</v>
      </c>
      <c r="M47" s="144"/>
    </row>
    <row r="48" spans="2:13">
      <c r="B48" s="129" t="s">
        <v>58</v>
      </c>
      <c r="C48" s="140">
        <f>Data!AM8</f>
        <v>0</v>
      </c>
      <c r="D48" s="140">
        <f>Data!BG8</f>
        <v>0</v>
      </c>
      <c r="E48" s="140">
        <f>Data!CA8</f>
        <v>0</v>
      </c>
      <c r="F48" s="140">
        <f>Data!CU8</f>
        <v>0</v>
      </c>
      <c r="G48" s="140">
        <f>Data!DO8</f>
        <v>0</v>
      </c>
      <c r="H48" s="141">
        <f t="shared" si="0"/>
        <v>0</v>
      </c>
      <c r="M48" s="144"/>
    </row>
    <row r="49" spans="2:13">
      <c r="B49" s="129" t="s">
        <v>59</v>
      </c>
      <c r="C49" s="140">
        <f>Data!AN8</f>
        <v>0</v>
      </c>
      <c r="D49" s="140">
        <f>Data!BH8</f>
        <v>1734</v>
      </c>
      <c r="E49" s="140">
        <f>Data!CB8</f>
        <v>0</v>
      </c>
      <c r="F49" s="140">
        <f>Data!CV8</f>
        <v>0</v>
      </c>
      <c r="G49" s="140">
        <f>Data!DP8</f>
        <v>0</v>
      </c>
      <c r="H49" s="141">
        <f t="shared" si="0"/>
        <v>1734</v>
      </c>
      <c r="M49" s="144"/>
    </row>
    <row r="50" spans="2:13">
      <c r="B50" s="129" t="s">
        <v>60</v>
      </c>
      <c r="C50" s="140">
        <f>Data!AO8</f>
        <v>3423</v>
      </c>
      <c r="D50" s="140">
        <f>Data!BI8</f>
        <v>2631</v>
      </c>
      <c r="E50" s="140">
        <f>Data!CC8</f>
        <v>300</v>
      </c>
      <c r="F50" s="140">
        <f>Data!CW8</f>
        <v>69</v>
      </c>
      <c r="G50" s="140">
        <f>Data!DQ8</f>
        <v>0</v>
      </c>
      <c r="H50" s="141">
        <f t="shared" si="0"/>
        <v>6423</v>
      </c>
      <c r="M50" s="144"/>
    </row>
    <row r="51" spans="2:13">
      <c r="B51" s="129" t="s">
        <v>0</v>
      </c>
      <c r="C51" s="140">
        <f>Data!AP8</f>
        <v>0</v>
      </c>
      <c r="D51" s="140">
        <f>Data!BJ8</f>
        <v>0</v>
      </c>
      <c r="E51" s="140">
        <f>Data!CD8</f>
        <v>0</v>
      </c>
      <c r="F51" s="140">
        <f>Data!CX8</f>
        <v>0</v>
      </c>
      <c r="G51" s="140">
        <f>Data!DR8</f>
        <v>0</v>
      </c>
      <c r="H51" s="141">
        <f t="shared" si="0"/>
        <v>0</v>
      </c>
      <c r="M51" s="144"/>
    </row>
    <row r="52" spans="2:13">
      <c r="B52" s="142" t="s">
        <v>33</v>
      </c>
      <c r="C52" s="141">
        <f>SUM(C32:C51)</f>
        <v>453779</v>
      </c>
      <c r="D52" s="141">
        <f>SUM(D32:D51)</f>
        <v>296211</v>
      </c>
      <c r="E52" s="141">
        <f>SUM(E32:E51)</f>
        <v>57747</v>
      </c>
      <c r="F52" s="141">
        <f>SUM(F32:F51)</f>
        <v>14501</v>
      </c>
      <c r="G52" s="141">
        <f>SUM(G32:G51)</f>
        <v>0</v>
      </c>
      <c r="H52" s="141">
        <f t="shared" si="0"/>
        <v>822238</v>
      </c>
    </row>
    <row r="53" spans="2:13">
      <c r="B53" s="143"/>
      <c r="C53" s="144"/>
      <c r="D53" s="144"/>
      <c r="E53" s="144"/>
      <c r="F53" s="144"/>
      <c r="G53" s="144"/>
      <c r="H53" s="144"/>
    </row>
    <row r="54" spans="2:13" ht="13.5" customHeight="1">
      <c r="B54" s="306"/>
      <c r="D54" s="472" t="s">
        <v>22</v>
      </c>
      <c r="E54" s="472"/>
      <c r="F54" s="472"/>
      <c r="G54" s="307" t="s">
        <v>23</v>
      </c>
      <c r="H54" s="307" t="s">
        <v>24</v>
      </c>
    </row>
    <row r="55" spans="2:13" ht="27.6">
      <c r="B55" s="470" t="s">
        <v>910</v>
      </c>
      <c r="C55" s="471"/>
      <c r="D55" s="466" t="str">
        <f>Data!T8</f>
        <v>Wilkerson, Steve</v>
      </c>
      <c r="E55" s="466"/>
      <c r="F55" s="466"/>
      <c r="G55" s="308" t="str">
        <f>Data!U8</f>
        <v>(210) 458-4939</v>
      </c>
      <c r="H55" s="309" t="str">
        <f>Data!V8</f>
        <v>Steve.Wilkerson@utsa.edu</v>
      </c>
    </row>
    <row r="56" spans="2:13" ht="13.5" customHeight="1">
      <c r="B56" s="306"/>
      <c r="C56" s="306"/>
      <c r="D56" s="306"/>
      <c r="E56" s="306"/>
      <c r="F56" s="306"/>
      <c r="G56" s="306"/>
      <c r="H56" s="296"/>
    </row>
    <row r="57" spans="2:13" ht="16.5" customHeight="1">
      <c r="B57" s="117" t="s">
        <v>9</v>
      </c>
    </row>
    <row r="58" spans="2:13" ht="39.75" customHeight="1">
      <c r="B58" s="473" t="s">
        <v>39</v>
      </c>
      <c r="C58" s="473"/>
      <c r="D58" s="473"/>
      <c r="E58" s="473"/>
      <c r="F58" s="473"/>
      <c r="G58" s="473"/>
      <c r="H58" s="319"/>
    </row>
    <row r="59" spans="2:13" ht="8.25" customHeight="1" thickBot="1">
      <c r="B59" s="318"/>
    </row>
    <row r="60" spans="2:13" ht="14.4" thickBot="1">
      <c r="B60" s="124" t="s">
        <v>31</v>
      </c>
      <c r="C60" s="125" t="s">
        <v>25</v>
      </c>
      <c r="D60" s="125" t="s">
        <v>26</v>
      </c>
      <c r="E60" s="125" t="s">
        <v>27</v>
      </c>
      <c r="F60" s="125" t="s">
        <v>28</v>
      </c>
      <c r="G60" s="125" t="s">
        <v>29</v>
      </c>
      <c r="H60" s="126" t="s">
        <v>30</v>
      </c>
    </row>
    <row r="61" spans="2:13">
      <c r="B61" s="127" t="str">
        <f>$B$32</f>
        <v>Liberal Arts</v>
      </c>
      <c r="C61" s="320">
        <f>Data!DS8</f>
        <v>10657748.650171349</v>
      </c>
      <c r="D61" s="320">
        <f>Data!EM8</f>
        <v>7955096.8145197891</v>
      </c>
      <c r="E61" s="320">
        <f>Data!FG8</f>
        <v>7603497.699367702</v>
      </c>
      <c r="F61" s="320">
        <f>Data!GA8</f>
        <v>4425962.8515943876</v>
      </c>
      <c r="G61" s="320">
        <f>Data!GU8</f>
        <v>0</v>
      </c>
      <c r="H61" s="321">
        <f>SUM(C61:G61)</f>
        <v>30642306.01565323</v>
      </c>
    </row>
    <row r="62" spans="2:13">
      <c r="B62" s="127" t="str">
        <f>$B$33</f>
        <v>Science</v>
      </c>
      <c r="C62" s="320">
        <f>Data!DT8</f>
        <v>6697881.6171617676</v>
      </c>
      <c r="D62" s="320">
        <f>Data!EN8</f>
        <v>8956559.4713207074</v>
      </c>
      <c r="E62" s="320">
        <f>Data!FH8</f>
        <v>5415541.6841055891</v>
      </c>
      <c r="F62" s="320">
        <f>Data!GB8</f>
        <v>6338784.2512767632</v>
      </c>
      <c r="G62" s="320">
        <f>Data!GV8</f>
        <v>0</v>
      </c>
      <c r="H62" s="141">
        <f t="shared" ref="H62:H81" si="1">SUM(C62:G62)</f>
        <v>27408767.023864828</v>
      </c>
    </row>
    <row r="63" spans="2:13">
      <c r="B63" s="127" t="str">
        <f>$B$34</f>
        <v>Fine Arts</v>
      </c>
      <c r="C63" s="320">
        <f>Data!DU8</f>
        <v>2148106.5120463069</v>
      </c>
      <c r="D63" s="320">
        <f>Data!EO8</f>
        <v>1962636.2192574772</v>
      </c>
      <c r="E63" s="320">
        <f>Data!FI8</f>
        <v>1008589.1026702451</v>
      </c>
      <c r="F63" s="320">
        <f>Data!GC8</f>
        <v>0</v>
      </c>
      <c r="G63" s="320">
        <f>Data!GW8</f>
        <v>0</v>
      </c>
      <c r="H63" s="141">
        <f t="shared" si="1"/>
        <v>5119331.8339740289</v>
      </c>
    </row>
    <row r="64" spans="2:13">
      <c r="B64" s="127" t="str">
        <f>$B$35</f>
        <v>Teacher Education</v>
      </c>
      <c r="C64" s="320">
        <f>Data!DV8</f>
        <v>280534.16948352923</v>
      </c>
      <c r="D64" s="320">
        <f>Data!EP8</f>
        <v>1224214.4956411391</v>
      </c>
      <c r="E64" s="320">
        <f>Data!FJ8</f>
        <v>800214.63885922893</v>
      </c>
      <c r="F64" s="320">
        <f>Data!GD8</f>
        <v>323158.02881216002</v>
      </c>
      <c r="G64" s="320">
        <f>Data!GX8</f>
        <v>0</v>
      </c>
      <c r="H64" s="141">
        <f t="shared" si="1"/>
        <v>2628121.3327960568</v>
      </c>
    </row>
    <row r="65" spans="2:8">
      <c r="B65" s="127" t="str">
        <f>$B$36</f>
        <v>Agriculture</v>
      </c>
      <c r="C65" s="320">
        <f>Data!DW8</f>
        <v>445.7882882882883</v>
      </c>
      <c r="D65" s="320">
        <f>Data!EQ8</f>
        <v>67956.119510743622</v>
      </c>
      <c r="E65" s="320">
        <f>Data!FK8</f>
        <v>25067.669564121945</v>
      </c>
      <c r="F65" s="320">
        <f>Data!GE8</f>
        <v>2549.4644746787599</v>
      </c>
      <c r="G65" s="320">
        <f>Data!GY8</f>
        <v>0</v>
      </c>
      <c r="H65" s="141">
        <f t="shared" si="1"/>
        <v>96019.041837832599</v>
      </c>
    </row>
    <row r="66" spans="2:8">
      <c r="B66" s="127" t="str">
        <f>$B$37</f>
        <v>Engineering</v>
      </c>
      <c r="C66" s="320">
        <f>Data!DX8</f>
        <v>4059096.0393152758</v>
      </c>
      <c r="D66" s="320">
        <f>Data!ER8</f>
        <v>10164172.106928695</v>
      </c>
      <c r="E66" s="320">
        <f>Data!FL8</f>
        <v>5379234.6282343278</v>
      </c>
      <c r="F66" s="320">
        <f>Data!GF8</f>
        <v>9011222.4916056301</v>
      </c>
      <c r="G66" s="320">
        <f>Data!GZ8</f>
        <v>0</v>
      </c>
      <c r="H66" s="141">
        <f t="shared" si="1"/>
        <v>28613725.266083926</v>
      </c>
    </row>
    <row r="67" spans="2:8">
      <c r="B67" s="127" t="str">
        <f>$B$38</f>
        <v>Home Economics</v>
      </c>
      <c r="C67" s="320">
        <f>Data!DY8</f>
        <v>19020.569505664462</v>
      </c>
      <c r="D67" s="320">
        <f>Data!ES8</f>
        <v>28230.29871069629</v>
      </c>
      <c r="E67" s="320">
        <f>Data!FM8</f>
        <v>0</v>
      </c>
      <c r="F67" s="320">
        <f>Data!GG8</f>
        <v>0</v>
      </c>
      <c r="G67" s="320">
        <f>Data!HA8</f>
        <v>0</v>
      </c>
      <c r="H67" s="141">
        <f t="shared" si="1"/>
        <v>47250.868216360752</v>
      </c>
    </row>
    <row r="68" spans="2:8">
      <c r="B68" s="127" t="str">
        <f>$B$39</f>
        <v>Law</v>
      </c>
      <c r="C68" s="320">
        <f>Data!DZ8</f>
        <v>0</v>
      </c>
      <c r="D68" s="320">
        <f>Data!ET8</f>
        <v>0</v>
      </c>
      <c r="E68" s="320">
        <f>Data!FN8</f>
        <v>0</v>
      </c>
      <c r="F68" s="320">
        <f>Data!GH8</f>
        <v>0</v>
      </c>
      <c r="G68" s="320">
        <f>Data!HB8</f>
        <v>0</v>
      </c>
      <c r="H68" s="141">
        <f t="shared" si="1"/>
        <v>0</v>
      </c>
    </row>
    <row r="69" spans="2:8">
      <c r="B69" s="127" t="str">
        <f>$B$40</f>
        <v>Social Service</v>
      </c>
      <c r="C69" s="320">
        <f>Data!EA8</f>
        <v>46392.674790697682</v>
      </c>
      <c r="D69" s="320">
        <f>Data!EU8</f>
        <v>0</v>
      </c>
      <c r="E69" s="320">
        <f>Data!FO8</f>
        <v>1137653.483780731</v>
      </c>
      <c r="F69" s="320">
        <f>Data!GI8</f>
        <v>0</v>
      </c>
      <c r="G69" s="320">
        <f>Data!HC8</f>
        <v>0</v>
      </c>
      <c r="H69" s="141">
        <f t="shared" si="1"/>
        <v>1184046.1585714286</v>
      </c>
    </row>
    <row r="70" spans="2:8">
      <c r="B70" s="127" t="str">
        <f>$B$41</f>
        <v>Library Science</v>
      </c>
      <c r="C70" s="320">
        <f>Data!EB8</f>
        <v>560</v>
      </c>
      <c r="D70" s="320">
        <f>Data!EV8</f>
        <v>12319.780118534483</v>
      </c>
      <c r="E70" s="320">
        <f>Data!FP8</f>
        <v>0</v>
      </c>
      <c r="F70" s="320">
        <f>Data!GJ8</f>
        <v>0</v>
      </c>
      <c r="G70" s="320">
        <f>Data!HD8</f>
        <v>0</v>
      </c>
      <c r="H70" s="141">
        <f t="shared" si="1"/>
        <v>12879.780118534483</v>
      </c>
    </row>
    <row r="71" spans="2:8">
      <c r="B71" s="127" t="str">
        <f>$B$42</f>
        <v>Veterinary Science</v>
      </c>
      <c r="C71" s="320">
        <f>Data!EC8</f>
        <v>0</v>
      </c>
      <c r="D71" s="320">
        <f>Data!EW8</f>
        <v>0</v>
      </c>
      <c r="E71" s="320">
        <f>Data!FQ8</f>
        <v>0</v>
      </c>
      <c r="F71" s="320">
        <f>Data!GK8</f>
        <v>0</v>
      </c>
      <c r="G71" s="320">
        <f>Data!HE8</f>
        <v>0</v>
      </c>
      <c r="H71" s="141">
        <f t="shared" si="1"/>
        <v>0</v>
      </c>
    </row>
    <row r="72" spans="2:8">
      <c r="B72" s="127" t="str">
        <f>$B$43</f>
        <v>Vocational Training</v>
      </c>
      <c r="C72" s="320">
        <f>Data!ED8</f>
        <v>0</v>
      </c>
      <c r="D72" s="320">
        <f>Data!EX8</f>
        <v>0</v>
      </c>
      <c r="E72" s="320">
        <f>Data!FR8</f>
        <v>0</v>
      </c>
      <c r="F72" s="320">
        <f>Data!GL8</f>
        <v>0</v>
      </c>
      <c r="G72" s="320">
        <f>Data!HF8</f>
        <v>0</v>
      </c>
      <c r="H72" s="141">
        <f t="shared" si="1"/>
        <v>0</v>
      </c>
    </row>
    <row r="73" spans="2:8">
      <c r="B73" s="127" t="str">
        <f>$B$44</f>
        <v>Physical Training</v>
      </c>
      <c r="C73" s="320">
        <f>Data!EE8</f>
        <v>0</v>
      </c>
      <c r="D73" s="320">
        <f>Data!EY8</f>
        <v>0</v>
      </c>
      <c r="E73" s="320">
        <f>Data!FS8</f>
        <v>0</v>
      </c>
      <c r="F73" s="320">
        <f>Data!GM8</f>
        <v>0</v>
      </c>
      <c r="G73" s="320">
        <f>Data!HG8</f>
        <v>0</v>
      </c>
      <c r="H73" s="141">
        <f t="shared" si="1"/>
        <v>0</v>
      </c>
    </row>
    <row r="74" spans="2:8">
      <c r="B74" s="127" t="str">
        <f>$B$45</f>
        <v>Health Services</v>
      </c>
      <c r="C74" s="320">
        <f>Data!EF8</f>
        <v>189373.1813440503</v>
      </c>
      <c r="D74" s="320">
        <f>Data!EZ8</f>
        <v>273762.3340164093</v>
      </c>
      <c r="E74" s="320">
        <f>Data!FT8</f>
        <v>108608.57828688723</v>
      </c>
      <c r="F74" s="320">
        <f>Data!GN8</f>
        <v>0</v>
      </c>
      <c r="G74" s="320">
        <f>Data!HH8</f>
        <v>0</v>
      </c>
      <c r="H74" s="141">
        <f t="shared" si="1"/>
        <v>571744.09364734683</v>
      </c>
    </row>
    <row r="75" spans="2:8">
      <c r="B75" s="127" t="str">
        <f>$B$46</f>
        <v>Pharmacy</v>
      </c>
      <c r="C75" s="320">
        <f>Data!EG8</f>
        <v>0</v>
      </c>
      <c r="D75" s="320">
        <f>Data!FA8</f>
        <v>0</v>
      </c>
      <c r="E75" s="320">
        <f>Data!FU8</f>
        <v>0</v>
      </c>
      <c r="F75" s="320">
        <f>Data!GO8</f>
        <v>0</v>
      </c>
      <c r="G75" s="320">
        <f>Data!HI8</f>
        <v>0</v>
      </c>
      <c r="H75" s="141">
        <f t="shared" si="1"/>
        <v>0</v>
      </c>
    </row>
    <row r="76" spans="2:8">
      <c r="B76" s="127" t="str">
        <f>$B$47</f>
        <v>Business Administration</v>
      </c>
      <c r="C76" s="320">
        <f>Data!EH8</f>
        <v>1308266.7601822994</v>
      </c>
      <c r="D76" s="320">
        <f>Data!FB8</f>
        <v>5883010.0297771813</v>
      </c>
      <c r="E76" s="320">
        <f>Data!FV8</f>
        <v>2862616.3359063989</v>
      </c>
      <c r="F76" s="320">
        <f>Data!GP8</f>
        <v>2076621.1558773452</v>
      </c>
      <c r="G76" s="320">
        <f>Data!HJ8</f>
        <v>0</v>
      </c>
      <c r="H76" s="141">
        <f t="shared" si="1"/>
        <v>12130514.281743225</v>
      </c>
    </row>
    <row r="77" spans="2:8">
      <c r="B77" s="127" t="str">
        <f>$B$48</f>
        <v>Optometry</v>
      </c>
      <c r="C77" s="320">
        <f>Data!EI8</f>
        <v>0</v>
      </c>
      <c r="D77" s="320">
        <f>Data!FC8</f>
        <v>0</v>
      </c>
      <c r="E77" s="320">
        <f>Data!FW8</f>
        <v>0</v>
      </c>
      <c r="F77" s="320">
        <f>Data!GQ8</f>
        <v>0</v>
      </c>
      <c r="G77" s="320">
        <f>Data!HK8</f>
        <v>0</v>
      </c>
      <c r="H77" s="141">
        <f t="shared" si="1"/>
        <v>0</v>
      </c>
    </row>
    <row r="78" spans="2:8">
      <c r="B78" s="127" t="str">
        <f>$B$49</f>
        <v>Teacher Ed-Practice Teaching</v>
      </c>
      <c r="C78" s="320">
        <f>Data!EJ8</f>
        <v>0</v>
      </c>
      <c r="D78" s="320">
        <f>Data!FD8</f>
        <v>304153.96336432762</v>
      </c>
      <c r="E78" s="320">
        <f>Data!FX8</f>
        <v>0</v>
      </c>
      <c r="F78" s="320">
        <f>Data!GR8</f>
        <v>0</v>
      </c>
      <c r="G78" s="320">
        <f>Data!HL8</f>
        <v>0</v>
      </c>
      <c r="H78" s="141">
        <f t="shared" si="1"/>
        <v>304153.96336432762</v>
      </c>
    </row>
    <row r="79" spans="2:8">
      <c r="B79" s="127" t="str">
        <f>$B$50</f>
        <v>Technology</v>
      </c>
      <c r="C79" s="320">
        <f>Data!EK8</f>
        <v>232102.35945652041</v>
      </c>
      <c r="D79" s="320">
        <f>Data!FE8</f>
        <v>291471.99352682946</v>
      </c>
      <c r="E79" s="320">
        <f>Data!FY8</f>
        <v>59789.77875626443</v>
      </c>
      <c r="F79" s="320">
        <f>Data!GS8</f>
        <v>11831.114195649123</v>
      </c>
      <c r="G79" s="320">
        <f>Data!HM8</f>
        <v>0</v>
      </c>
      <c r="H79" s="141">
        <f t="shared" si="1"/>
        <v>595195.24593526346</v>
      </c>
    </row>
    <row r="80" spans="2:8">
      <c r="B80" s="127" t="str">
        <f>$B$51</f>
        <v>Nursing</v>
      </c>
      <c r="C80" s="320">
        <f>Data!EL8</f>
        <v>0</v>
      </c>
      <c r="D80" s="320">
        <f>Data!FF8</f>
        <v>0</v>
      </c>
      <c r="E80" s="320">
        <f>Data!FZ8</f>
        <v>0</v>
      </c>
      <c r="F80" s="320">
        <f>Data!GT8</f>
        <v>0</v>
      </c>
      <c r="G80" s="320">
        <f>Data!HN8</f>
        <v>0</v>
      </c>
      <c r="H80" s="141">
        <f t="shared" si="1"/>
        <v>0</v>
      </c>
    </row>
    <row r="81" spans="2:8">
      <c r="B81" s="130" t="str">
        <f>$B$52</f>
        <v>Totals</v>
      </c>
      <c r="C81" s="321">
        <f>SUM(C61:C80)</f>
        <v>25639528.32174575</v>
      </c>
      <c r="D81" s="321">
        <f>SUM(D61:D80)</f>
        <v>37123583.626692533</v>
      </c>
      <c r="E81" s="321">
        <f>SUM(E61:E80)</f>
        <v>24400813.599531494</v>
      </c>
      <c r="F81" s="321">
        <f>SUM(F61:F80)</f>
        <v>22190129.357836612</v>
      </c>
      <c r="G81" s="321">
        <f>SUM(G61:G80)</f>
        <v>0</v>
      </c>
      <c r="H81" s="321">
        <f t="shared" si="1"/>
        <v>109354054.90580639</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Data!T8</f>
        <v>Wilkerson, Steve</v>
      </c>
      <c r="E84" s="466"/>
      <c r="F84" s="466"/>
      <c r="G84" s="308" t="str">
        <f>Data!U8</f>
        <v>(210) 458-4939</v>
      </c>
      <c r="H84" s="309" t="s">
        <v>745</v>
      </c>
    </row>
    <row r="85" spans="2:8" ht="13.5" customHeight="1">
      <c r="B85" s="306"/>
      <c r="C85" s="306"/>
      <c r="D85" s="306"/>
      <c r="E85" s="306"/>
      <c r="F85" s="306"/>
      <c r="G85" s="306"/>
      <c r="H85" s="296"/>
    </row>
    <row r="86" spans="2:8" ht="15" customHeight="1">
      <c r="B86" s="120" t="s">
        <v>32</v>
      </c>
      <c r="C86" s="324"/>
      <c r="D86" s="324"/>
      <c r="E86" s="324"/>
      <c r="F86" s="324"/>
      <c r="G86" s="324"/>
      <c r="H86" s="122">
        <f>H13+H14</f>
        <v>290505631</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Data!HR8</f>
        <v>3127190.4855076289</v>
      </c>
      <c r="D91" s="327">
        <f>Data!IL8</f>
        <v>940024.98751058895</v>
      </c>
      <c r="E91" s="327">
        <f>Data!JF8</f>
        <v>247743.38198980363</v>
      </c>
      <c r="F91" s="327">
        <f>Data!JZ8</f>
        <v>56537.144991978836</v>
      </c>
      <c r="G91" s="327">
        <f>Data!KT8</f>
        <v>0</v>
      </c>
      <c r="H91" s="133">
        <f t="shared" ref="H91:H111" si="2">SUM(C91:G91)</f>
        <v>4371496</v>
      </c>
    </row>
    <row r="92" spans="2:8">
      <c r="B92" s="127" t="str">
        <f>$B$33</f>
        <v>Science</v>
      </c>
      <c r="C92" s="327">
        <f>Data!HS8</f>
        <v>1404744.8163292422</v>
      </c>
      <c r="D92" s="327">
        <f>Data!IM8</f>
        <v>977285.90682765597</v>
      </c>
      <c r="E92" s="327">
        <f>Data!JG8</f>
        <v>121446.53461992001</v>
      </c>
      <c r="F92" s="327">
        <f>Data!KA8</f>
        <v>57490.742223181827</v>
      </c>
      <c r="G92" s="327">
        <f>Data!KU8</f>
        <v>0</v>
      </c>
      <c r="H92" s="136">
        <f t="shared" si="2"/>
        <v>2560968</v>
      </c>
    </row>
    <row r="93" spans="2:8">
      <c r="B93" s="127" t="str">
        <f>$B$34</f>
        <v>Fine Arts</v>
      </c>
      <c r="C93" s="327">
        <f>Data!HT8</f>
        <v>205926.80530840898</v>
      </c>
      <c r="D93" s="327">
        <f>Data!IN8</f>
        <v>58166.68715736497</v>
      </c>
      <c r="E93" s="327">
        <f>Data!JH8</f>
        <v>7050.5075342260561</v>
      </c>
      <c r="F93" s="327">
        <f>Data!KB8</f>
        <v>0</v>
      </c>
      <c r="G93" s="327">
        <f>Data!KV8</f>
        <v>0</v>
      </c>
      <c r="H93" s="136">
        <f t="shared" si="2"/>
        <v>271144</v>
      </c>
    </row>
    <row r="94" spans="2:8">
      <c r="B94" s="127" t="str">
        <f>$B$35</f>
        <v>Teacher Education</v>
      </c>
      <c r="C94" s="327">
        <f>Data!HU8</f>
        <v>24769.89656047722</v>
      </c>
      <c r="D94" s="327">
        <f>Data!IO8</f>
        <v>68196.12241401193</v>
      </c>
      <c r="E94" s="327">
        <f>Data!JI8</f>
        <v>12666.268435080594</v>
      </c>
      <c r="F94" s="327">
        <f>Data!KC8</f>
        <v>2490.7125904302579</v>
      </c>
      <c r="G94" s="327">
        <f>Data!KW8</f>
        <v>0</v>
      </c>
      <c r="H94" s="136">
        <f t="shared" si="2"/>
        <v>108123</v>
      </c>
    </row>
    <row r="95" spans="2:8">
      <c r="B95" s="127" t="str">
        <f>$B$36</f>
        <v>Agriculture</v>
      </c>
      <c r="C95" s="327">
        <f>Data!HV8</f>
        <v>0</v>
      </c>
      <c r="D95" s="327">
        <f>Data!IP8</f>
        <v>0</v>
      </c>
      <c r="E95" s="327">
        <f>Data!JJ8</f>
        <v>0</v>
      </c>
      <c r="F95" s="327">
        <f>Data!KD8</f>
        <v>0</v>
      </c>
      <c r="G95" s="327">
        <f>Data!KX8</f>
        <v>0</v>
      </c>
      <c r="H95" s="136">
        <f t="shared" si="2"/>
        <v>0</v>
      </c>
    </row>
    <row r="96" spans="2:8">
      <c r="B96" s="127" t="str">
        <f>$B$37</f>
        <v>Engineering</v>
      </c>
      <c r="C96" s="327">
        <f>Data!HW8</f>
        <v>1481756.7079958017</v>
      </c>
      <c r="D96" s="327">
        <f>Data!IQ8</f>
        <v>1911629.4901229916</v>
      </c>
      <c r="E96" s="327">
        <f>Data!JK8</f>
        <v>279029.44746615714</v>
      </c>
      <c r="F96" s="327">
        <f>Data!KE8</f>
        <v>132666.35441504963</v>
      </c>
      <c r="G96" s="327">
        <f>Data!KY8</f>
        <v>0</v>
      </c>
      <c r="H96" s="136">
        <f t="shared" si="2"/>
        <v>3805082</v>
      </c>
    </row>
    <row r="97" spans="2:8">
      <c r="B97" s="127" t="str">
        <f>$B$38</f>
        <v>Home Economics</v>
      </c>
      <c r="C97" s="327">
        <f>Data!HX8</f>
        <v>0</v>
      </c>
      <c r="D97" s="327">
        <f>Data!IR8</f>
        <v>0</v>
      </c>
      <c r="E97" s="327">
        <f>Data!JL8</f>
        <v>0</v>
      </c>
      <c r="F97" s="327">
        <f>Data!KF8</f>
        <v>0</v>
      </c>
      <c r="G97" s="327">
        <f>Data!KZ8</f>
        <v>0</v>
      </c>
      <c r="H97" s="136">
        <f t="shared" si="2"/>
        <v>0</v>
      </c>
    </row>
    <row r="98" spans="2:8">
      <c r="B98" s="127" t="str">
        <f>$B$39</f>
        <v>Law</v>
      </c>
      <c r="C98" s="327">
        <f>Data!HY8</f>
        <v>0</v>
      </c>
      <c r="D98" s="327">
        <f>Data!IS8</f>
        <v>0</v>
      </c>
      <c r="E98" s="327">
        <f>Data!JM8</f>
        <v>0</v>
      </c>
      <c r="F98" s="327">
        <f>Data!KG8</f>
        <v>0</v>
      </c>
      <c r="G98" s="327">
        <f>Data!LA8</f>
        <v>0</v>
      </c>
      <c r="H98" s="136">
        <f t="shared" si="2"/>
        <v>0</v>
      </c>
    </row>
    <row r="99" spans="2:8">
      <c r="B99" s="127" t="str">
        <f>$B$40</f>
        <v>Social Service</v>
      </c>
      <c r="C99" s="327">
        <f>Data!HZ8</f>
        <v>40339.302130898017</v>
      </c>
      <c r="D99" s="327">
        <f>Data!IT8</f>
        <v>0</v>
      </c>
      <c r="E99" s="327">
        <f>Data!JN8</f>
        <v>340997.697869102</v>
      </c>
      <c r="F99" s="327">
        <f>Data!KH8</f>
        <v>0</v>
      </c>
      <c r="G99" s="327">
        <f>Data!LB8</f>
        <v>0</v>
      </c>
      <c r="H99" s="136">
        <f t="shared" si="2"/>
        <v>381337</v>
      </c>
    </row>
    <row r="100" spans="2:8">
      <c r="B100" s="127" t="str">
        <f>$B$41</f>
        <v>Library Science</v>
      </c>
      <c r="C100" s="327">
        <f>Data!IA8</f>
        <v>0</v>
      </c>
      <c r="D100" s="327">
        <f>Data!IU8</f>
        <v>0</v>
      </c>
      <c r="E100" s="327">
        <f>Data!JO8</f>
        <v>0</v>
      </c>
      <c r="F100" s="327">
        <f>Data!KI8</f>
        <v>0</v>
      </c>
      <c r="G100" s="327">
        <f>Data!LC8</f>
        <v>0</v>
      </c>
      <c r="H100" s="136">
        <f t="shared" si="2"/>
        <v>0</v>
      </c>
    </row>
    <row r="101" spans="2:8">
      <c r="B101" s="127" t="str">
        <f>$B$42</f>
        <v>Veterinary Science</v>
      </c>
      <c r="C101" s="327">
        <f>Data!IB8</f>
        <v>0</v>
      </c>
      <c r="D101" s="327">
        <f>Data!IV8</f>
        <v>0</v>
      </c>
      <c r="E101" s="327">
        <f>Data!JP8</f>
        <v>0</v>
      </c>
      <c r="F101" s="327">
        <f>Data!KJ8</f>
        <v>0</v>
      </c>
      <c r="G101" s="327">
        <f>Data!LD8</f>
        <v>0</v>
      </c>
      <c r="H101" s="136">
        <f t="shared" si="2"/>
        <v>0</v>
      </c>
    </row>
    <row r="102" spans="2:8">
      <c r="B102" s="127" t="str">
        <f>$B$43</f>
        <v>Vocational Training</v>
      </c>
      <c r="C102" s="327">
        <f>Data!IC8</f>
        <v>0</v>
      </c>
      <c r="D102" s="327">
        <f>Data!IW8</f>
        <v>0</v>
      </c>
      <c r="E102" s="327">
        <f>Data!JQ8</f>
        <v>0</v>
      </c>
      <c r="F102" s="327">
        <f>Data!KK8</f>
        <v>0</v>
      </c>
      <c r="G102" s="327">
        <f>Data!LE8</f>
        <v>0</v>
      </c>
      <c r="H102" s="136">
        <f t="shared" si="2"/>
        <v>0</v>
      </c>
    </row>
    <row r="103" spans="2:8">
      <c r="B103" s="127" t="str">
        <f>$B$44</f>
        <v>Physical Training</v>
      </c>
      <c r="C103" s="327">
        <f>Data!ID8</f>
        <v>0</v>
      </c>
      <c r="D103" s="327">
        <f>Data!IX8</f>
        <v>0</v>
      </c>
      <c r="E103" s="327">
        <f>Data!JR8</f>
        <v>0</v>
      </c>
      <c r="F103" s="327">
        <f>Data!KL8</f>
        <v>0</v>
      </c>
      <c r="G103" s="327">
        <f>Data!LF8</f>
        <v>0</v>
      </c>
      <c r="H103" s="136">
        <f t="shared" si="2"/>
        <v>0</v>
      </c>
    </row>
    <row r="104" spans="2:8">
      <c r="B104" s="127" t="str">
        <f>$B$45</f>
        <v>Health Services</v>
      </c>
      <c r="C104" s="327">
        <f>Data!IE8</f>
        <v>0</v>
      </c>
      <c r="D104" s="327">
        <f>Data!IY8</f>
        <v>0</v>
      </c>
      <c r="E104" s="327">
        <f>Data!JS8</f>
        <v>0</v>
      </c>
      <c r="F104" s="327">
        <f>Data!KM8</f>
        <v>0</v>
      </c>
      <c r="G104" s="327">
        <f>Data!LG8</f>
        <v>0</v>
      </c>
      <c r="H104" s="136">
        <f t="shared" si="2"/>
        <v>0</v>
      </c>
    </row>
    <row r="105" spans="2:8">
      <c r="B105" s="127" t="str">
        <f>$B$46</f>
        <v>Pharmacy</v>
      </c>
      <c r="C105" s="327">
        <f>Data!IF8</f>
        <v>0</v>
      </c>
      <c r="D105" s="327">
        <f>Data!IZ8</f>
        <v>0</v>
      </c>
      <c r="E105" s="327">
        <f>Data!JT8</f>
        <v>0</v>
      </c>
      <c r="F105" s="327">
        <f>Data!KN8</f>
        <v>0</v>
      </c>
      <c r="G105" s="327">
        <f>Data!LH8</f>
        <v>0</v>
      </c>
      <c r="H105" s="136">
        <f t="shared" si="2"/>
        <v>0</v>
      </c>
    </row>
    <row r="106" spans="2:8">
      <c r="B106" s="127" t="str">
        <f>$B$47</f>
        <v>Business Administration</v>
      </c>
      <c r="C106" s="327">
        <f>Data!IG8</f>
        <v>668824.73639666103</v>
      </c>
      <c r="D106" s="327">
        <f>Data!JA8</f>
        <v>1266943.6639936622</v>
      </c>
      <c r="E106" s="327">
        <f>Data!JU8</f>
        <v>283276.33925258927</v>
      </c>
      <c r="F106" s="327">
        <f>Data!KO8</f>
        <v>14197.260357087647</v>
      </c>
      <c r="G106" s="327">
        <f>Data!LI8</f>
        <v>0</v>
      </c>
      <c r="H106" s="136">
        <f t="shared" si="2"/>
        <v>2233242</v>
      </c>
    </row>
    <row r="107" spans="2:8">
      <c r="B107" s="127" t="str">
        <f>$B$48</f>
        <v>Optometry</v>
      </c>
      <c r="C107" s="327">
        <f>Data!IH8</f>
        <v>0</v>
      </c>
      <c r="D107" s="327">
        <f>Data!JB8</f>
        <v>0</v>
      </c>
      <c r="E107" s="327">
        <f>Data!JV8</f>
        <v>0</v>
      </c>
      <c r="F107" s="327">
        <f>Data!KP8</f>
        <v>0</v>
      </c>
      <c r="G107" s="327">
        <f>Data!LJ8</f>
        <v>0</v>
      </c>
      <c r="H107" s="136">
        <f t="shared" si="2"/>
        <v>0</v>
      </c>
    </row>
    <row r="108" spans="2:8">
      <c r="B108" s="127" t="str">
        <f>$B$49</f>
        <v>Teacher Ed-Practice Teaching</v>
      </c>
      <c r="C108" s="327">
        <f>Data!II8</f>
        <v>0</v>
      </c>
      <c r="D108" s="327">
        <f>Data!JC8</f>
        <v>0</v>
      </c>
      <c r="E108" s="327">
        <f>Data!JW8</f>
        <v>0</v>
      </c>
      <c r="F108" s="327">
        <f>Data!KQ8</f>
        <v>0</v>
      </c>
      <c r="G108" s="327">
        <f>Data!LK8</f>
        <v>0</v>
      </c>
      <c r="H108" s="136">
        <f t="shared" si="2"/>
        <v>0</v>
      </c>
    </row>
    <row r="109" spans="2:8">
      <c r="B109" s="127" t="str">
        <f>$B$50</f>
        <v>Technology</v>
      </c>
      <c r="C109" s="327">
        <f>Data!IJ8</f>
        <v>0</v>
      </c>
      <c r="D109" s="327">
        <f>Data!JD8</f>
        <v>0</v>
      </c>
      <c r="E109" s="327">
        <f>Data!JX8</f>
        <v>0</v>
      </c>
      <c r="F109" s="327">
        <f>Data!KR8</f>
        <v>0</v>
      </c>
      <c r="G109" s="327">
        <f>Data!LL8</f>
        <v>0</v>
      </c>
      <c r="H109" s="136">
        <f t="shared" si="2"/>
        <v>0</v>
      </c>
    </row>
    <row r="110" spans="2:8">
      <c r="B110" s="127" t="str">
        <f>$B$51</f>
        <v>Nursing</v>
      </c>
      <c r="C110" s="327">
        <f>Data!IK8</f>
        <v>0</v>
      </c>
      <c r="D110" s="327">
        <f>Data!JE8</f>
        <v>0</v>
      </c>
      <c r="E110" s="327">
        <f>Data!JY8</f>
        <v>0</v>
      </c>
      <c r="F110" s="327">
        <f>Data!KS8</f>
        <v>0</v>
      </c>
      <c r="G110" s="327">
        <f>Data!HPM8</f>
        <v>0</v>
      </c>
      <c r="H110" s="136">
        <f t="shared" si="2"/>
        <v>0</v>
      </c>
    </row>
    <row r="111" spans="2:8">
      <c r="B111" s="130" t="str">
        <f>$B$52</f>
        <v>Totals</v>
      </c>
      <c r="C111" s="133">
        <f>SUM(C91:C110)</f>
        <v>6953552.7502291184</v>
      </c>
      <c r="D111" s="133">
        <f>SUM(D91:D110)</f>
        <v>5222246.8580262754</v>
      </c>
      <c r="E111" s="133">
        <f>SUM(E91:E110)</f>
        <v>1292210.1771668787</v>
      </c>
      <c r="F111" s="133">
        <f>SUM(F91:F110)</f>
        <v>263382.21457772818</v>
      </c>
      <c r="G111" s="133">
        <f>SUM(G91:G110)</f>
        <v>0</v>
      </c>
      <c r="H111" s="133">
        <f t="shared" si="2"/>
        <v>13731392.000000002</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13784939.135678977</v>
      </c>
      <c r="D116" s="321">
        <f t="shared" si="3"/>
        <v>8895121.8020303771</v>
      </c>
      <c r="E116" s="321">
        <f t="shared" si="3"/>
        <v>7851241.0813575052</v>
      </c>
      <c r="F116" s="321">
        <f t="shared" si="3"/>
        <v>4482499.9965863666</v>
      </c>
      <c r="G116" s="321">
        <f t="shared" si="3"/>
        <v>0</v>
      </c>
      <c r="H116" s="133">
        <f t="shared" ref="H116:H136" si="4">SUM(C116:G116)</f>
        <v>35013802.015653223</v>
      </c>
    </row>
    <row r="117" spans="2:8">
      <c r="B117" s="127" t="str">
        <f>$B$33</f>
        <v>Science</v>
      </c>
      <c r="C117" s="141">
        <f t="shared" si="3"/>
        <v>8102626.4334910102</v>
      </c>
      <c r="D117" s="141">
        <f t="shared" si="3"/>
        <v>9933845.3781483639</v>
      </c>
      <c r="E117" s="141">
        <f t="shared" si="3"/>
        <v>5536988.218725509</v>
      </c>
      <c r="F117" s="141">
        <f t="shared" si="3"/>
        <v>6396274.9934999449</v>
      </c>
      <c r="G117" s="141">
        <f t="shared" si="3"/>
        <v>0</v>
      </c>
      <c r="H117" s="136">
        <f t="shared" si="4"/>
        <v>29969735.023864832</v>
      </c>
    </row>
    <row r="118" spans="2:8">
      <c r="B118" s="127" t="str">
        <f>$B$34</f>
        <v>Fine Arts</v>
      </c>
      <c r="C118" s="141">
        <f t="shared" si="3"/>
        <v>2354033.3173547159</v>
      </c>
      <c r="D118" s="141">
        <f t="shared" si="3"/>
        <v>2020802.9064148422</v>
      </c>
      <c r="E118" s="141">
        <f t="shared" si="3"/>
        <v>1015639.6102044712</v>
      </c>
      <c r="F118" s="141">
        <f t="shared" si="3"/>
        <v>0</v>
      </c>
      <c r="G118" s="141">
        <f t="shared" si="3"/>
        <v>0</v>
      </c>
      <c r="H118" s="136">
        <f t="shared" si="4"/>
        <v>5390475.8339740299</v>
      </c>
    </row>
    <row r="119" spans="2:8">
      <c r="B119" s="127" t="str">
        <f>$B$35</f>
        <v>Teacher Education</v>
      </c>
      <c r="C119" s="141">
        <f t="shared" si="3"/>
        <v>305304.06604400644</v>
      </c>
      <c r="D119" s="141">
        <f t="shared" si="3"/>
        <v>1292410.6180551511</v>
      </c>
      <c r="E119" s="141">
        <f t="shared" si="3"/>
        <v>812880.90729430947</v>
      </c>
      <c r="F119" s="141">
        <f t="shared" si="3"/>
        <v>325648.7414025903</v>
      </c>
      <c r="G119" s="141">
        <f t="shared" si="3"/>
        <v>0</v>
      </c>
      <c r="H119" s="136">
        <f t="shared" si="4"/>
        <v>2736244.3327960572</v>
      </c>
    </row>
    <row r="120" spans="2:8">
      <c r="B120" s="127" t="str">
        <f>$B$36</f>
        <v>Agriculture</v>
      </c>
      <c r="C120" s="141">
        <f t="shared" si="3"/>
        <v>445.7882882882883</v>
      </c>
      <c r="D120" s="141">
        <f t="shared" si="3"/>
        <v>67956.119510743622</v>
      </c>
      <c r="E120" s="141">
        <f t="shared" si="3"/>
        <v>25067.669564121945</v>
      </c>
      <c r="F120" s="141">
        <f t="shared" si="3"/>
        <v>2549.4644746787599</v>
      </c>
      <c r="G120" s="141">
        <f t="shared" si="3"/>
        <v>0</v>
      </c>
      <c r="H120" s="136">
        <f t="shared" si="4"/>
        <v>96019.041837832599</v>
      </c>
    </row>
    <row r="121" spans="2:8">
      <c r="B121" s="127" t="str">
        <f>$B$37</f>
        <v>Engineering</v>
      </c>
      <c r="C121" s="141">
        <f t="shared" si="3"/>
        <v>5540852.747311078</v>
      </c>
      <c r="D121" s="141">
        <f t="shared" si="3"/>
        <v>12075801.597051688</v>
      </c>
      <c r="E121" s="141">
        <f t="shared" si="3"/>
        <v>5658264.0757004851</v>
      </c>
      <c r="F121" s="141">
        <f t="shared" si="3"/>
        <v>9143888.8460206799</v>
      </c>
      <c r="G121" s="141">
        <f t="shared" si="3"/>
        <v>0</v>
      </c>
      <c r="H121" s="136">
        <f t="shared" si="4"/>
        <v>32418807.26608393</v>
      </c>
    </row>
    <row r="122" spans="2:8">
      <c r="B122" s="127" t="str">
        <f>$B$38</f>
        <v>Home Economics</v>
      </c>
      <c r="C122" s="141">
        <f t="shared" si="3"/>
        <v>19020.569505664462</v>
      </c>
      <c r="D122" s="141">
        <f t="shared" si="3"/>
        <v>28230.29871069629</v>
      </c>
      <c r="E122" s="141">
        <f t="shared" si="3"/>
        <v>0</v>
      </c>
      <c r="F122" s="141">
        <f t="shared" si="3"/>
        <v>0</v>
      </c>
      <c r="G122" s="141">
        <f t="shared" si="3"/>
        <v>0</v>
      </c>
      <c r="H122" s="136">
        <f t="shared" si="4"/>
        <v>47250.868216360752</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86731.976921595691</v>
      </c>
      <c r="D124" s="141">
        <f t="shared" si="3"/>
        <v>0</v>
      </c>
      <c r="E124" s="141">
        <f t="shared" si="3"/>
        <v>1478651.181649833</v>
      </c>
      <c r="F124" s="141">
        <f t="shared" si="3"/>
        <v>0</v>
      </c>
      <c r="G124" s="141">
        <f t="shared" si="3"/>
        <v>0</v>
      </c>
      <c r="H124" s="136">
        <f t="shared" si="4"/>
        <v>1565383.1585714286</v>
      </c>
    </row>
    <row r="125" spans="2:8">
      <c r="B125" s="127" t="str">
        <f>$B$41</f>
        <v>Library Science</v>
      </c>
      <c r="C125" s="141">
        <f t="shared" si="3"/>
        <v>560</v>
      </c>
      <c r="D125" s="141">
        <f t="shared" si="3"/>
        <v>12319.780118534483</v>
      </c>
      <c r="E125" s="141">
        <f t="shared" si="3"/>
        <v>0</v>
      </c>
      <c r="F125" s="141">
        <f t="shared" si="3"/>
        <v>0</v>
      </c>
      <c r="G125" s="141">
        <f t="shared" si="3"/>
        <v>0</v>
      </c>
      <c r="H125" s="136">
        <f t="shared" si="4"/>
        <v>12879.780118534483</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189373.1813440503</v>
      </c>
      <c r="D129" s="141">
        <f t="shared" si="3"/>
        <v>273762.3340164093</v>
      </c>
      <c r="E129" s="141">
        <f t="shared" si="3"/>
        <v>108608.57828688723</v>
      </c>
      <c r="F129" s="141">
        <f t="shared" si="3"/>
        <v>0</v>
      </c>
      <c r="G129" s="141">
        <f t="shared" si="3"/>
        <v>0</v>
      </c>
      <c r="H129" s="136">
        <f t="shared" si="4"/>
        <v>571744.09364734683</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1977091.4965789604</v>
      </c>
      <c r="D131" s="141">
        <f t="shared" si="3"/>
        <v>7149953.6937708436</v>
      </c>
      <c r="E131" s="141">
        <f t="shared" si="3"/>
        <v>3145892.6751589882</v>
      </c>
      <c r="F131" s="141">
        <f t="shared" si="3"/>
        <v>2090818.416234433</v>
      </c>
      <c r="G131" s="141">
        <f t="shared" si="3"/>
        <v>0</v>
      </c>
      <c r="H131" s="136">
        <f t="shared" si="4"/>
        <v>14363756.281743227</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304153.96336432762</v>
      </c>
      <c r="E133" s="141">
        <f t="shared" si="5"/>
        <v>0</v>
      </c>
      <c r="F133" s="141">
        <f t="shared" si="5"/>
        <v>0</v>
      </c>
      <c r="G133" s="141">
        <f t="shared" si="5"/>
        <v>0</v>
      </c>
      <c r="H133" s="136">
        <f t="shared" si="4"/>
        <v>304153.96336432762</v>
      </c>
    </row>
    <row r="134" spans="2:9">
      <c r="B134" s="127" t="str">
        <f>$B$50</f>
        <v>Technology</v>
      </c>
      <c r="C134" s="141">
        <f t="shared" si="5"/>
        <v>232102.35945652041</v>
      </c>
      <c r="D134" s="141">
        <f t="shared" si="5"/>
        <v>291471.99352682946</v>
      </c>
      <c r="E134" s="141">
        <f t="shared" si="5"/>
        <v>59789.77875626443</v>
      </c>
      <c r="F134" s="141">
        <f t="shared" si="5"/>
        <v>11831.114195649123</v>
      </c>
      <c r="G134" s="141">
        <f t="shared" si="5"/>
        <v>0</v>
      </c>
      <c r="H134" s="136">
        <f t="shared" si="4"/>
        <v>595195.24593526346</v>
      </c>
    </row>
    <row r="135" spans="2:9">
      <c r="B135" s="127" t="str">
        <f>$B$51</f>
        <v>Nursing</v>
      </c>
      <c r="C135" s="141">
        <f t="shared" si="5"/>
        <v>0</v>
      </c>
      <c r="D135" s="141">
        <f t="shared" si="5"/>
        <v>0</v>
      </c>
      <c r="E135" s="141">
        <f t="shared" si="5"/>
        <v>0</v>
      </c>
      <c r="F135" s="141">
        <f t="shared" si="5"/>
        <v>0</v>
      </c>
      <c r="G135" s="141">
        <f t="shared" si="5"/>
        <v>0</v>
      </c>
      <c r="H135" s="136">
        <f t="shared" si="4"/>
        <v>0</v>
      </c>
    </row>
    <row r="136" spans="2:9">
      <c r="B136" s="130" t="str">
        <f>$B$52</f>
        <v>Totals</v>
      </c>
      <c r="C136" s="133">
        <f>SUM(C116:C135)</f>
        <v>32593081.07197487</v>
      </c>
      <c r="D136" s="133">
        <f>SUM(D116:D135)</f>
        <v>42345830.484718807</v>
      </c>
      <c r="E136" s="133">
        <f>SUM(E116:E135)</f>
        <v>25693023.776698377</v>
      </c>
      <c r="F136" s="133">
        <f>SUM(F116:F135)</f>
        <v>22453511.572414342</v>
      </c>
      <c r="G136" s="133">
        <f>SUM(G116:G135)</f>
        <v>0</v>
      </c>
      <c r="H136" s="133">
        <f t="shared" si="4"/>
        <v>123085446.90580639</v>
      </c>
    </row>
    <row r="137" spans="2:9">
      <c r="B137" s="328"/>
      <c r="C137" s="331"/>
      <c r="D137" s="331"/>
      <c r="E137" s="331"/>
      <c r="F137" s="331"/>
      <c r="G137" s="331"/>
      <c r="H137" s="332"/>
    </row>
    <row r="138" spans="2:9">
      <c r="B138" s="120" t="s">
        <v>4</v>
      </c>
      <c r="C138" s="325"/>
      <c r="D138" s="325"/>
      <c r="E138" s="325"/>
      <c r="F138" s="325"/>
      <c r="G138" s="325"/>
      <c r="H138" s="122">
        <f>H86-H81-H111</f>
        <v>167420184.09419361</v>
      </c>
    </row>
    <row r="139" spans="2:9" ht="202.5" customHeight="1" thickBot="1">
      <c r="B139" s="464" t="s">
        <v>862</v>
      </c>
      <c r="C139" s="464"/>
      <c r="D139" s="464"/>
      <c r="E139" s="464"/>
      <c r="F139" s="464"/>
      <c r="G139" s="464"/>
      <c r="H139" s="319"/>
    </row>
    <row r="140" spans="2:9" ht="36.75" customHeight="1" thickTop="1">
      <c r="B140" s="511" t="s">
        <v>864</v>
      </c>
      <c r="C140" s="486"/>
      <c r="D140" s="486"/>
      <c r="E140" s="486"/>
      <c r="F140" s="487"/>
      <c r="G140" s="333" t="s">
        <v>2</v>
      </c>
      <c r="H140" s="334">
        <v>1</v>
      </c>
      <c r="I140" s="478" t="str">
        <f>IF(H140+H141=1,"","Error, the two cells on the left must equal 100%")</f>
        <v/>
      </c>
    </row>
    <row r="141" spans="2:9" ht="67.5" customHeight="1" thickBot="1">
      <c r="B141" s="488"/>
      <c r="C141" s="489"/>
      <c r="D141" s="489"/>
      <c r="E141" s="489"/>
      <c r="F141" s="490"/>
      <c r="G141" s="333" t="s">
        <v>3</v>
      </c>
      <c r="H141" s="335">
        <f>1-H140</f>
        <v>0</v>
      </c>
      <c r="I141" s="478"/>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Data!LN8</f>
        <v>0</v>
      </c>
      <c r="D143" s="327">
        <f>Data!MH8</f>
        <v>0</v>
      </c>
      <c r="E143" s="327">
        <f>Data!NB8</f>
        <v>0</v>
      </c>
      <c r="F143" s="327">
        <f>Data!NV8</f>
        <v>0</v>
      </c>
      <c r="G143" s="327">
        <f>Data!OP8</f>
        <v>0</v>
      </c>
      <c r="H143" s="341">
        <f>Data!PJ8</f>
        <v>24361227.121607132</v>
      </c>
      <c r="I143" s="342">
        <f t="shared" ref="I143:I162" si="6">SUM(C143:H143)</f>
        <v>24361227.121607132</v>
      </c>
    </row>
    <row r="144" spans="2:9">
      <c r="B144" s="127" t="str">
        <f>$B$33</f>
        <v>Science</v>
      </c>
      <c r="C144" s="327">
        <f>Data!LO8</f>
        <v>0</v>
      </c>
      <c r="D144" s="327">
        <f>Data!MI8</f>
        <v>0</v>
      </c>
      <c r="E144" s="327">
        <f>Data!NC8</f>
        <v>0</v>
      </c>
      <c r="F144" s="327">
        <f>Data!NW8</f>
        <v>0</v>
      </c>
      <c r="G144" s="327">
        <f>Data!OQ8</f>
        <v>0</v>
      </c>
      <c r="H144" s="341">
        <f>Data!PK8</f>
        <v>54939778.377105169</v>
      </c>
      <c r="I144" s="342">
        <f t="shared" si="6"/>
        <v>54939778.377105169</v>
      </c>
    </row>
    <row r="145" spans="2:9">
      <c r="B145" s="127" t="str">
        <f>$B$34</f>
        <v>Fine Arts</v>
      </c>
      <c r="C145" s="327">
        <f>Data!LP8</f>
        <v>0</v>
      </c>
      <c r="D145" s="327">
        <f>Data!MJ8</f>
        <v>0</v>
      </c>
      <c r="E145" s="327">
        <f>Data!ND8</f>
        <v>0</v>
      </c>
      <c r="F145" s="327">
        <f>Data!NX8</f>
        <v>0</v>
      </c>
      <c r="G145" s="327">
        <f>Data!OR8</f>
        <v>0</v>
      </c>
      <c r="H145" s="341">
        <f>Data!PL8</f>
        <v>4314844.309657746</v>
      </c>
      <c r="I145" s="342">
        <f t="shared" si="6"/>
        <v>4314844.309657746</v>
      </c>
    </row>
    <row r="146" spans="2:9">
      <c r="B146" s="127" t="str">
        <f>$B$35</f>
        <v>Teacher Education</v>
      </c>
      <c r="C146" s="327">
        <f>Data!LQ8</f>
        <v>0</v>
      </c>
      <c r="D146" s="327">
        <f>Data!MK8</f>
        <v>0</v>
      </c>
      <c r="E146" s="327">
        <f>Data!NE8</f>
        <v>0</v>
      </c>
      <c r="F146" s="327">
        <f>Data!NY8</f>
        <v>0</v>
      </c>
      <c r="G146" s="327">
        <f>Data!OS8</f>
        <v>0</v>
      </c>
      <c r="H146" s="341">
        <f>Data!PN8</f>
        <v>12306794.130392689</v>
      </c>
      <c r="I146" s="342">
        <f t="shared" si="6"/>
        <v>12306794.130392689</v>
      </c>
    </row>
    <row r="147" spans="2:9">
      <c r="B147" s="127" t="str">
        <f>$B$36</f>
        <v>Agriculture</v>
      </c>
      <c r="C147" s="327">
        <f>Data!LR8</f>
        <v>0</v>
      </c>
      <c r="D147" s="327">
        <f>Data!ML8</f>
        <v>0</v>
      </c>
      <c r="E147" s="327">
        <f>Data!NF8</f>
        <v>0</v>
      </c>
      <c r="F147" s="327">
        <f>Data!NZ8</f>
        <v>0</v>
      </c>
      <c r="G147" s="327">
        <f>Data!OT8</f>
        <v>0</v>
      </c>
      <c r="H147" s="341">
        <f>Data!PM8</f>
        <v>33606.664643241413</v>
      </c>
      <c r="I147" s="342">
        <f t="shared" si="6"/>
        <v>33606.664643241413</v>
      </c>
    </row>
    <row r="148" spans="2:9">
      <c r="B148" s="127" t="str">
        <f>$B$37</f>
        <v>Engineering</v>
      </c>
      <c r="C148" s="327">
        <f>Data!LS8</f>
        <v>0</v>
      </c>
      <c r="D148" s="327">
        <f>Data!MM8</f>
        <v>0</v>
      </c>
      <c r="E148" s="327">
        <f>Data!NG8</f>
        <v>0</v>
      </c>
      <c r="F148" s="327">
        <f>Data!OA8</f>
        <v>0</v>
      </c>
      <c r="G148" s="327">
        <f>Data!OU8</f>
        <v>0</v>
      </c>
      <c r="H148" s="341">
        <f>Data!PO8</f>
        <v>46554791.966928184</v>
      </c>
      <c r="I148" s="342">
        <f t="shared" si="6"/>
        <v>46554791.966928184</v>
      </c>
    </row>
    <row r="149" spans="2:9">
      <c r="B149" s="127" t="str">
        <f>$B$38</f>
        <v>Home Economics</v>
      </c>
      <c r="C149" s="327">
        <f>Data!LT8</f>
        <v>0</v>
      </c>
      <c r="D149" s="327">
        <f>Data!MN8</f>
        <v>0</v>
      </c>
      <c r="E149" s="327">
        <f>Data!NH8</f>
        <v>0</v>
      </c>
      <c r="F149" s="327">
        <f>Data!OB8</f>
        <v>0</v>
      </c>
      <c r="G149" s="327">
        <f>Data!OV8</f>
        <v>0</v>
      </c>
      <c r="H149" s="341">
        <f>Data!PP8</f>
        <v>16537.803875726269</v>
      </c>
      <c r="I149" s="342">
        <f t="shared" si="6"/>
        <v>16537.803875726269</v>
      </c>
    </row>
    <row r="150" spans="2:9">
      <c r="B150" s="127" t="str">
        <f>$B$39</f>
        <v>Law</v>
      </c>
      <c r="C150" s="327">
        <f>Data!LU8</f>
        <v>0</v>
      </c>
      <c r="D150" s="327">
        <f>Data!MO8</f>
        <v>0</v>
      </c>
      <c r="E150" s="327">
        <f>Data!NI8</f>
        <v>0</v>
      </c>
      <c r="F150" s="327">
        <f>Data!OC8</f>
        <v>0</v>
      </c>
      <c r="G150" s="327">
        <f>Data!OW8</f>
        <v>0</v>
      </c>
      <c r="H150" s="341">
        <f>Data!PQ8</f>
        <v>0</v>
      </c>
      <c r="I150" s="342">
        <f t="shared" si="6"/>
        <v>0</v>
      </c>
    </row>
    <row r="151" spans="2:9">
      <c r="B151" s="127" t="str">
        <f>$B$40</f>
        <v>Social Service</v>
      </c>
      <c r="C151" s="327">
        <f>Data!LV8</f>
        <v>0</v>
      </c>
      <c r="D151" s="327">
        <f>Data!MP8</f>
        <v>0</v>
      </c>
      <c r="E151" s="327">
        <f>Data!NJ8</f>
        <v>0</v>
      </c>
      <c r="F151" s="327">
        <f>Data!OD8</f>
        <v>0</v>
      </c>
      <c r="G151" s="327">
        <f>Data!OX8</f>
        <v>0</v>
      </c>
      <c r="H151" s="341">
        <f>Data!PR8</f>
        <v>2705624.4633658025</v>
      </c>
      <c r="I151" s="342">
        <f t="shared" si="6"/>
        <v>2705624.4633658025</v>
      </c>
    </row>
    <row r="152" spans="2:9">
      <c r="B152" s="127" t="str">
        <f>$B$41</f>
        <v>Library Science</v>
      </c>
      <c r="C152" s="327">
        <f>Data!LW8</f>
        <v>0</v>
      </c>
      <c r="D152" s="327">
        <f>Data!MQ8</f>
        <v>0</v>
      </c>
      <c r="E152" s="327">
        <f>Data!NK8</f>
        <v>0</v>
      </c>
      <c r="F152" s="327">
        <f>Data!OE8</f>
        <v>0</v>
      </c>
      <c r="G152" s="327">
        <f>Data!OY8</f>
        <v>0</v>
      </c>
      <c r="H152" s="341">
        <f>Data!PS8</f>
        <v>680032.10926227097</v>
      </c>
      <c r="I152" s="342">
        <f t="shared" si="6"/>
        <v>680032.10926227097</v>
      </c>
    </row>
    <row r="153" spans="2:9">
      <c r="B153" s="127" t="str">
        <f>$B$42</f>
        <v>Veterinary Science</v>
      </c>
      <c r="C153" s="327">
        <f>Data!LX8</f>
        <v>0</v>
      </c>
      <c r="D153" s="327">
        <f>Data!MR8</f>
        <v>0</v>
      </c>
      <c r="E153" s="327">
        <f>Data!NL8</f>
        <v>0</v>
      </c>
      <c r="F153" s="327">
        <f>Data!OF8</f>
        <v>0</v>
      </c>
      <c r="G153" s="327">
        <f>Data!OZ8</f>
        <v>0</v>
      </c>
      <c r="H153" s="341">
        <f>Data!PT8</f>
        <v>0</v>
      </c>
      <c r="I153" s="342">
        <f t="shared" si="6"/>
        <v>0</v>
      </c>
    </row>
    <row r="154" spans="2:9">
      <c r="B154" s="127" t="str">
        <f>$B$43</f>
        <v>Vocational Training</v>
      </c>
      <c r="C154" s="327">
        <f>Data!LY8</f>
        <v>0</v>
      </c>
      <c r="D154" s="327">
        <f>Data!MS8</f>
        <v>0</v>
      </c>
      <c r="E154" s="327">
        <f>Data!NM8</f>
        <v>0</v>
      </c>
      <c r="F154" s="327">
        <f>Data!OG8</f>
        <v>0</v>
      </c>
      <c r="G154" s="327">
        <f>Data!PA8</f>
        <v>0</v>
      </c>
      <c r="H154" s="341">
        <f>Data!PU8</f>
        <v>0</v>
      </c>
      <c r="I154" s="342">
        <f t="shared" si="6"/>
        <v>0</v>
      </c>
    </row>
    <row r="155" spans="2:9">
      <c r="B155" s="127" t="str">
        <f>$B$44</f>
        <v>Physical Training</v>
      </c>
      <c r="C155" s="327">
        <f>Data!LZ8</f>
        <v>0</v>
      </c>
      <c r="D155" s="327">
        <f>Data!MT8</f>
        <v>0</v>
      </c>
      <c r="E155" s="327">
        <f>Data!NN8</f>
        <v>0</v>
      </c>
      <c r="F155" s="327">
        <f>Data!OH8</f>
        <v>0</v>
      </c>
      <c r="G155" s="327">
        <f>Data!PB8</f>
        <v>0</v>
      </c>
      <c r="H155" s="341">
        <f>Data!PV8</f>
        <v>0</v>
      </c>
      <c r="I155" s="342">
        <f t="shared" si="6"/>
        <v>0</v>
      </c>
    </row>
    <row r="156" spans="2:9">
      <c r="B156" s="127" t="str">
        <f>$B$45</f>
        <v>Health Services</v>
      </c>
      <c r="C156" s="327">
        <f>Data!MA8</f>
        <v>0</v>
      </c>
      <c r="D156" s="327">
        <f>Data!MU8</f>
        <v>0</v>
      </c>
      <c r="E156" s="327">
        <f>Data!NO8</f>
        <v>0</v>
      </c>
      <c r="F156" s="327">
        <f>Data!OI8</f>
        <v>0</v>
      </c>
      <c r="G156" s="327">
        <f>Data!PC8</f>
        <v>0</v>
      </c>
      <c r="H156" s="341">
        <f>Data!PW8</f>
        <v>3122831.2988519715</v>
      </c>
      <c r="I156" s="342">
        <f t="shared" si="6"/>
        <v>3122831.2988519715</v>
      </c>
    </row>
    <row r="157" spans="2:9">
      <c r="B157" s="127" t="str">
        <f>$B$46</f>
        <v>Pharmacy</v>
      </c>
      <c r="C157" s="327">
        <f>Data!MB8</f>
        <v>0</v>
      </c>
      <c r="D157" s="327">
        <f>Data!MV8</f>
        <v>0</v>
      </c>
      <c r="E157" s="327">
        <f>Data!NP8</f>
        <v>0</v>
      </c>
      <c r="F157" s="327">
        <f>Data!OJ8</f>
        <v>0</v>
      </c>
      <c r="G157" s="327">
        <f>Data!PD8</f>
        <v>0</v>
      </c>
      <c r="H157" s="341">
        <f>Data!PX8</f>
        <v>0</v>
      </c>
      <c r="I157" s="342">
        <f t="shared" si="6"/>
        <v>0</v>
      </c>
    </row>
    <row r="158" spans="2:9">
      <c r="B158" s="127" t="str">
        <f>$B$47</f>
        <v>Business Administration</v>
      </c>
      <c r="C158" s="327">
        <f>Data!MC8</f>
        <v>0</v>
      </c>
      <c r="D158" s="327">
        <f>Data!MW8</f>
        <v>0</v>
      </c>
      <c r="E158" s="327">
        <f>Data!NQ8</f>
        <v>0</v>
      </c>
      <c r="F158" s="327">
        <f>Data!OK8</f>
        <v>0</v>
      </c>
      <c r="G158" s="327">
        <f>Data!PE8</f>
        <v>0</v>
      </c>
      <c r="H158" s="341">
        <f>Data!PY8</f>
        <v>16764324.511840049</v>
      </c>
      <c r="I158" s="342">
        <f t="shared" si="6"/>
        <v>16764324.511840049</v>
      </c>
    </row>
    <row r="159" spans="2:9">
      <c r="B159" s="127" t="str">
        <f>$B$48</f>
        <v>Optometry</v>
      </c>
      <c r="C159" s="327">
        <f>Data!MD8</f>
        <v>0</v>
      </c>
      <c r="D159" s="327">
        <f>Data!MX8</f>
        <v>0</v>
      </c>
      <c r="E159" s="327">
        <f>Data!NR8</f>
        <v>0</v>
      </c>
      <c r="F159" s="327">
        <f>Data!OL8</f>
        <v>0</v>
      </c>
      <c r="G159" s="327">
        <f>Data!PF8</f>
        <v>0</v>
      </c>
      <c r="H159" s="341">
        <f>Data!PZ8</f>
        <v>0</v>
      </c>
      <c r="I159" s="342">
        <f t="shared" si="6"/>
        <v>0</v>
      </c>
    </row>
    <row r="160" spans="2:9">
      <c r="B160" s="127" t="str">
        <f>$B$49</f>
        <v>Teacher Ed-Practice Teaching</v>
      </c>
      <c r="C160" s="327">
        <f>Data!ME8</f>
        <v>0</v>
      </c>
      <c r="D160" s="327">
        <f>Data!MY8</f>
        <v>0</v>
      </c>
      <c r="E160" s="327">
        <f>Data!NS8</f>
        <v>0</v>
      </c>
      <c r="F160" s="327">
        <f>Data!OM8</f>
        <v>0</v>
      </c>
      <c r="G160" s="327">
        <f>Data!PG8</f>
        <v>0</v>
      </c>
      <c r="H160" s="341">
        <f>Data!QA8</f>
        <v>106453.88717751467</v>
      </c>
      <c r="I160" s="342">
        <f t="shared" si="6"/>
        <v>106453.88717751467</v>
      </c>
    </row>
    <row r="161" spans="2:9">
      <c r="B161" s="127" t="str">
        <f>$B$50</f>
        <v>Technology</v>
      </c>
      <c r="C161" s="327">
        <f>Data!MF8</f>
        <v>0</v>
      </c>
      <c r="D161" s="327">
        <f>Data!MZ8</f>
        <v>0</v>
      </c>
      <c r="E161" s="327">
        <f>Data!NT8</f>
        <v>0</v>
      </c>
      <c r="F161" s="327">
        <f>Data!ON8</f>
        <v>0</v>
      </c>
      <c r="G161" s="327">
        <f>Data!PH8</f>
        <v>0</v>
      </c>
      <c r="H161" s="341">
        <f>Data!QB8</f>
        <v>1513337.7694861093</v>
      </c>
      <c r="I161" s="342">
        <f t="shared" si="6"/>
        <v>1513337.7694861093</v>
      </c>
    </row>
    <row r="162" spans="2:9">
      <c r="B162" s="127" t="str">
        <f>$B$51</f>
        <v>Nursing</v>
      </c>
      <c r="C162" s="327">
        <f>Data!MG8</f>
        <v>0</v>
      </c>
      <c r="D162" s="327">
        <f>Data!NA8</f>
        <v>0</v>
      </c>
      <c r="E162" s="327">
        <f>Data!NU8</f>
        <v>0</v>
      </c>
      <c r="F162" s="327">
        <f>Data!OO8</f>
        <v>0</v>
      </c>
      <c r="G162" s="327">
        <f>Data!PI8</f>
        <v>0</v>
      </c>
      <c r="H162" s="341">
        <f>Data!QC8</f>
        <v>0</v>
      </c>
      <c r="I162" s="342">
        <f t="shared" si="6"/>
        <v>0</v>
      </c>
    </row>
    <row r="163" spans="2:9" ht="14.4" thickBot="1">
      <c r="B163" s="130" t="str">
        <f>$B$52</f>
        <v>Totals</v>
      </c>
      <c r="C163" s="133">
        <f t="shared" ref="C163:H163" si="7">SUM(C143:C162)</f>
        <v>0</v>
      </c>
      <c r="D163" s="133">
        <f t="shared" si="7"/>
        <v>0</v>
      </c>
      <c r="E163" s="133">
        <f t="shared" si="7"/>
        <v>0</v>
      </c>
      <c r="F163" s="133">
        <f t="shared" si="7"/>
        <v>0</v>
      </c>
      <c r="G163" s="134">
        <f t="shared" si="7"/>
        <v>0</v>
      </c>
      <c r="H163" s="343">
        <f t="shared" si="7"/>
        <v>167420184.41419357</v>
      </c>
      <c r="I163" s="342">
        <f>SUM(I143:I162)</f>
        <v>167420184.41419357</v>
      </c>
    </row>
    <row r="164" spans="2:9" ht="14.4" thickTop="1">
      <c r="B164" s="143"/>
      <c r="C164" s="329"/>
      <c r="D164" s="329"/>
      <c r="E164" s="329"/>
      <c r="F164" s="329"/>
      <c r="G164" s="329"/>
      <c r="H164" s="344"/>
      <c r="I164" s="345"/>
    </row>
    <row r="165" spans="2:9" ht="19.5" customHeight="1">
      <c r="B165" s="469" t="s">
        <v>63</v>
      </c>
      <c r="C165" s="469"/>
      <c r="D165" s="469"/>
      <c r="E165" s="469"/>
      <c r="F165" s="469"/>
      <c r="G165" s="469"/>
      <c r="H165" s="346"/>
      <c r="I165" s="346"/>
    </row>
    <row r="166" spans="2:9" ht="43.5" customHeight="1" thickBot="1">
      <c r="B166" s="476" t="s">
        <v>40</v>
      </c>
      <c r="C166" s="476"/>
      <c r="D166" s="476"/>
      <c r="E166" s="476"/>
      <c r="F166" s="476"/>
      <c r="G166" s="476"/>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9591018.7928656209</v>
      </c>
      <c r="D168" s="321">
        <f t="shared" si="8"/>
        <v>6188876.1008229125</v>
      </c>
      <c r="E168" s="321">
        <f t="shared" si="8"/>
        <v>5462584.9281930448</v>
      </c>
      <c r="F168" s="321">
        <f t="shared" si="8"/>
        <v>3118747.2997255549</v>
      </c>
      <c r="G168" s="321">
        <f t="shared" si="8"/>
        <v>0</v>
      </c>
      <c r="H168" s="133">
        <f t="shared" ref="H168:H188" si="9">SUM(C168:G168)</f>
        <v>24361227.121607132</v>
      </c>
      <c r="I168" s="347"/>
    </row>
    <row r="169" spans="2:9">
      <c r="B169" s="127" t="str">
        <f>$B$33</f>
        <v>Science</v>
      </c>
      <c r="C169" s="141">
        <f t="shared" si="8"/>
        <v>14853534.746770136</v>
      </c>
      <c r="D169" s="141">
        <f t="shared" si="8"/>
        <v>18210480.108459804</v>
      </c>
      <c r="E169" s="141">
        <f t="shared" si="8"/>
        <v>10150270.10986875</v>
      </c>
      <c r="F169" s="141">
        <f t="shared" si="8"/>
        <v>11725493.412006473</v>
      </c>
      <c r="G169" s="141">
        <f t="shared" si="8"/>
        <v>0</v>
      </c>
      <c r="H169" s="136">
        <f t="shared" si="9"/>
        <v>54939778.377105169</v>
      </c>
      <c r="I169" s="347"/>
    </row>
    <row r="170" spans="2:9">
      <c r="B170" s="127" t="str">
        <f>$B$34</f>
        <v>Fine Arts</v>
      </c>
      <c r="C170" s="141">
        <f t="shared" si="8"/>
        <v>1884302.532276537</v>
      </c>
      <c r="D170" s="141">
        <f t="shared" si="8"/>
        <v>1617565.9051708728</v>
      </c>
      <c r="E170" s="141">
        <f t="shared" si="8"/>
        <v>812975.87221033568</v>
      </c>
      <c r="F170" s="141">
        <f t="shared" si="8"/>
        <v>0</v>
      </c>
      <c r="G170" s="141">
        <f t="shared" si="8"/>
        <v>0</v>
      </c>
      <c r="H170" s="136">
        <f t="shared" si="9"/>
        <v>4314844.309657746</v>
      </c>
      <c r="I170" s="347"/>
    </row>
    <row r="171" spans="2:9">
      <c r="B171" s="127" t="str">
        <f>$B$35</f>
        <v>Teacher Education</v>
      </c>
      <c r="C171" s="141">
        <f t="shared" si="8"/>
        <v>1373164.7583298795</v>
      </c>
      <c r="D171" s="141">
        <f t="shared" si="8"/>
        <v>5812869.5663976781</v>
      </c>
      <c r="E171" s="141">
        <f t="shared" si="8"/>
        <v>3656090.8902368564</v>
      </c>
      <c r="F171" s="141">
        <f t="shared" si="8"/>
        <v>1464668.915428275</v>
      </c>
      <c r="G171" s="141">
        <f t="shared" si="8"/>
        <v>0</v>
      </c>
      <c r="H171" s="136">
        <f t="shared" si="9"/>
        <v>12306794.130392689</v>
      </c>
      <c r="I171" s="347"/>
    </row>
    <row r="172" spans="2:9">
      <c r="B172" s="127" t="str">
        <f>$B$36</f>
        <v>Agriculture</v>
      </c>
      <c r="C172" s="141">
        <f t="shared" si="8"/>
        <v>156.02590090090092</v>
      </c>
      <c r="D172" s="141">
        <f t="shared" si="8"/>
        <v>23784.641828760272</v>
      </c>
      <c r="E172" s="141">
        <f t="shared" si="8"/>
        <v>8773.6843474426805</v>
      </c>
      <c r="F172" s="141">
        <f t="shared" si="8"/>
        <v>892.31256613756602</v>
      </c>
      <c r="G172" s="141">
        <f t="shared" si="8"/>
        <v>0</v>
      </c>
      <c r="H172" s="136">
        <f t="shared" si="9"/>
        <v>33606.66464324142</v>
      </c>
      <c r="I172" s="347"/>
    </row>
    <row r="173" spans="2:9">
      <c r="B173" s="127" t="str">
        <f>$B$37</f>
        <v>Engineering</v>
      </c>
      <c r="C173" s="141">
        <f t="shared" si="8"/>
        <v>7956901.2164218808</v>
      </c>
      <c r="D173" s="141">
        <f t="shared" si="8"/>
        <v>17341366.897627708</v>
      </c>
      <c r="E173" s="141">
        <f t="shared" si="8"/>
        <v>8125508.8990816949</v>
      </c>
      <c r="F173" s="141">
        <f t="shared" si="8"/>
        <v>13131014.953796903</v>
      </c>
      <c r="G173" s="141">
        <f t="shared" si="8"/>
        <v>0</v>
      </c>
      <c r="H173" s="136">
        <f t="shared" si="9"/>
        <v>46554791.966928184</v>
      </c>
      <c r="I173" s="347"/>
    </row>
    <row r="174" spans="2:9">
      <c r="B174" s="127" t="str">
        <f>$B$38</f>
        <v>Home Economics</v>
      </c>
      <c r="C174" s="141">
        <f t="shared" si="8"/>
        <v>6657.1993269825634</v>
      </c>
      <c r="D174" s="141">
        <f t="shared" si="8"/>
        <v>9880.6045487437059</v>
      </c>
      <c r="E174" s="141">
        <f t="shared" si="8"/>
        <v>0</v>
      </c>
      <c r="F174" s="141">
        <f t="shared" si="8"/>
        <v>0</v>
      </c>
      <c r="G174" s="141">
        <f t="shared" si="8"/>
        <v>0</v>
      </c>
      <c r="H174" s="136">
        <f t="shared" si="9"/>
        <v>16537.803875726269</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149908.44716210084</v>
      </c>
      <c r="D176" s="141">
        <f t="shared" si="8"/>
        <v>0</v>
      </c>
      <c r="E176" s="141">
        <f t="shared" si="8"/>
        <v>2555716.016203702</v>
      </c>
      <c r="F176" s="141">
        <f t="shared" si="8"/>
        <v>0</v>
      </c>
      <c r="G176" s="141">
        <f t="shared" si="8"/>
        <v>0</v>
      </c>
      <c r="H176" s="136">
        <f t="shared" si="9"/>
        <v>2705624.463365803</v>
      </c>
      <c r="I176" s="347"/>
    </row>
    <row r="177" spans="2:9">
      <c r="B177" s="127" t="str">
        <f>$B$41</f>
        <v>Library Science</v>
      </c>
      <c r="C177" s="141">
        <f t="shared" si="8"/>
        <v>29567.118202496371</v>
      </c>
      <c r="D177" s="141">
        <f t="shared" si="8"/>
        <v>650464.99105977453</v>
      </c>
      <c r="E177" s="141">
        <f t="shared" si="8"/>
        <v>0</v>
      </c>
      <c r="F177" s="141">
        <f t="shared" si="8"/>
        <v>0</v>
      </c>
      <c r="G177" s="141">
        <f t="shared" si="8"/>
        <v>0</v>
      </c>
      <c r="H177" s="136">
        <f t="shared" si="9"/>
        <v>680032.10926227085</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1034344.7434528909</v>
      </c>
      <c r="D181" s="141">
        <f t="shared" si="8"/>
        <v>1495273.1381262392</v>
      </c>
      <c r="E181" s="141">
        <f t="shared" si="8"/>
        <v>593213.41727284144</v>
      </c>
      <c r="F181" s="141">
        <f t="shared" si="8"/>
        <v>0</v>
      </c>
      <c r="G181" s="141">
        <f t="shared" si="8"/>
        <v>0</v>
      </c>
      <c r="H181" s="136">
        <f t="shared" si="9"/>
        <v>3122831.2988519715</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2307516.4175806153</v>
      </c>
      <c r="D183" s="141">
        <f t="shared" si="8"/>
        <v>8344902.3790075621</v>
      </c>
      <c r="E183" s="141">
        <f t="shared" si="8"/>
        <v>3671655.564973521</v>
      </c>
      <c r="F183" s="141">
        <f t="shared" si="8"/>
        <v>2440250.1502783494</v>
      </c>
      <c r="G183" s="141">
        <f t="shared" si="8"/>
        <v>0</v>
      </c>
      <c r="H183" s="136">
        <f t="shared" si="9"/>
        <v>16764324.511840045</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106453.88717751467</v>
      </c>
      <c r="E185" s="141">
        <f t="shared" si="10"/>
        <v>0</v>
      </c>
      <c r="F185" s="141">
        <f t="shared" si="10"/>
        <v>0</v>
      </c>
      <c r="G185" s="141">
        <f t="shared" si="10"/>
        <v>0</v>
      </c>
      <c r="H185" s="136">
        <f t="shared" si="9"/>
        <v>106453.88717751467</v>
      </c>
      <c r="I185" s="347"/>
    </row>
    <row r="186" spans="2:9">
      <c r="B186" s="127" t="str">
        <f>$B$50</f>
        <v>Technology</v>
      </c>
      <c r="C186" s="141">
        <f t="shared" si="10"/>
        <v>590141.25087719108</v>
      </c>
      <c r="D186" s="141">
        <f t="shared" si="10"/>
        <v>741093.91760756378</v>
      </c>
      <c r="E186" s="141">
        <f t="shared" si="10"/>
        <v>152020.9226115265</v>
      </c>
      <c r="F186" s="141">
        <f t="shared" si="10"/>
        <v>30081.678389827848</v>
      </c>
      <c r="G186" s="141">
        <f t="shared" si="10"/>
        <v>0</v>
      </c>
      <c r="H186" s="136">
        <f t="shared" si="9"/>
        <v>1513337.7694861093</v>
      </c>
      <c r="I186" s="347"/>
    </row>
    <row r="187" spans="2:9">
      <c r="B187" s="127" t="str">
        <f>$B$51</f>
        <v>Nursing</v>
      </c>
      <c r="C187" s="141">
        <f t="shared" si="10"/>
        <v>0</v>
      </c>
      <c r="D187" s="141">
        <f t="shared" si="10"/>
        <v>0</v>
      </c>
      <c r="E187" s="141">
        <f t="shared" si="10"/>
        <v>0</v>
      </c>
      <c r="F187" s="141">
        <f t="shared" si="10"/>
        <v>0</v>
      </c>
      <c r="G187" s="141">
        <f t="shared" si="10"/>
        <v>0</v>
      </c>
      <c r="H187" s="136">
        <f t="shared" si="9"/>
        <v>0</v>
      </c>
      <c r="I187" s="347"/>
    </row>
    <row r="188" spans="2:9">
      <c r="B188" s="130" t="str">
        <f>$B$52</f>
        <v>Totals</v>
      </c>
      <c r="C188" s="133">
        <f>SUM(C168:C187)</f>
        <v>39777213.249167234</v>
      </c>
      <c r="D188" s="133">
        <f>SUM(D168:D187)</f>
        <v>60543012.13783513</v>
      </c>
      <c r="E188" s="133">
        <f>SUM(E168:E187)</f>
        <v>35188810.304999709</v>
      </c>
      <c r="F188" s="133">
        <f>SUM(F168:F187)</f>
        <v>31911148.72219152</v>
      </c>
      <c r="G188" s="133">
        <f>SUM(G168:G187)</f>
        <v>0</v>
      </c>
      <c r="H188" s="133">
        <f t="shared" si="9"/>
        <v>167420184.41419357</v>
      </c>
      <c r="I188" s="347"/>
    </row>
    <row r="189" spans="2:9">
      <c r="B189" s="328"/>
      <c r="C189" s="329"/>
      <c r="D189" s="329"/>
      <c r="E189" s="329"/>
      <c r="F189" s="329"/>
      <c r="G189" s="329"/>
      <c r="H189" s="344"/>
    </row>
    <row r="190" spans="2:9">
      <c r="B190" s="474" t="s">
        <v>34</v>
      </c>
      <c r="C190" s="474"/>
      <c r="D190" s="474"/>
      <c r="E190" s="474"/>
      <c r="F190" s="474"/>
      <c r="G190" s="474"/>
      <c r="H190" s="122">
        <f>H15</f>
        <v>102290316</v>
      </c>
    </row>
    <row r="191" spans="2:9" ht="43.5" customHeight="1" thickBot="1">
      <c r="B191" s="464" t="s">
        <v>227</v>
      </c>
      <c r="C191" s="464"/>
      <c r="D191" s="464"/>
      <c r="E191" s="464"/>
      <c r="F191" s="464"/>
      <c r="G191" s="464"/>
      <c r="H191" s="464"/>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11455991.066989832</v>
      </c>
      <c r="D193" s="135">
        <f t="shared" si="11"/>
        <v>7392302.2003119867</v>
      </c>
      <c r="E193" s="135">
        <f t="shared" si="11"/>
        <v>6524783.8098913012</v>
      </c>
      <c r="F193" s="135">
        <f t="shared" si="11"/>
        <v>3725187.2796278442</v>
      </c>
      <c r="G193" s="135">
        <f t="shared" si="11"/>
        <v>0</v>
      </c>
      <c r="H193" s="135">
        <f>SUM(C193:G193)</f>
        <v>29098264.356820967</v>
      </c>
    </row>
    <row r="194" spans="2:8">
      <c r="B194" s="127" t="str">
        <f>$B$33</f>
        <v>Science</v>
      </c>
      <c r="C194" s="138">
        <f t="shared" si="11"/>
        <v>6733697.9240609966</v>
      </c>
      <c r="D194" s="138">
        <f t="shared" si="11"/>
        <v>8255534.7392413849</v>
      </c>
      <c r="E194" s="138">
        <f t="shared" si="11"/>
        <v>4601521.0475300411</v>
      </c>
      <c r="F194" s="138">
        <f t="shared" si="11"/>
        <v>5315632.4062316306</v>
      </c>
      <c r="G194" s="138">
        <f t="shared" si="11"/>
        <v>0</v>
      </c>
      <c r="H194" s="138">
        <f t="shared" ref="H194:H213" si="12">SUM(C194:G194)</f>
        <v>24906386.117064051</v>
      </c>
    </row>
    <row r="195" spans="2:8">
      <c r="B195" s="127" t="str">
        <f>$B$34</f>
        <v>Fine Arts</v>
      </c>
      <c r="C195" s="138">
        <f t="shared" si="11"/>
        <v>1956322.3594663893</v>
      </c>
      <c r="D195" s="138">
        <f t="shared" si="11"/>
        <v>1679390.8058771605</v>
      </c>
      <c r="E195" s="138">
        <f t="shared" si="11"/>
        <v>844048.57992217515</v>
      </c>
      <c r="F195" s="138">
        <f t="shared" si="11"/>
        <v>0</v>
      </c>
      <c r="G195" s="138">
        <f t="shared" si="11"/>
        <v>0</v>
      </c>
      <c r="H195" s="138">
        <f t="shared" si="12"/>
        <v>4479761.7452657251</v>
      </c>
    </row>
    <row r="196" spans="2:8">
      <c r="B196" s="127" t="str">
        <f>$B$35</f>
        <v>Teacher Education</v>
      </c>
      <c r="C196" s="138">
        <f t="shared" si="11"/>
        <v>253723.32941704636</v>
      </c>
      <c r="D196" s="138">
        <f t="shared" si="11"/>
        <v>1074059.4753154386</v>
      </c>
      <c r="E196" s="138">
        <f t="shared" si="11"/>
        <v>675545.70396233525</v>
      </c>
      <c r="F196" s="138">
        <f t="shared" si="11"/>
        <v>270630.79755127296</v>
      </c>
      <c r="G196" s="138">
        <f t="shared" si="11"/>
        <v>0</v>
      </c>
      <c r="H196" s="138">
        <f t="shared" si="12"/>
        <v>2273959.306246093</v>
      </c>
    </row>
    <row r="197" spans="2:8">
      <c r="B197" s="127" t="str">
        <f>$B$36</f>
        <v>Agriculture</v>
      </c>
      <c r="C197" s="138">
        <f t="shared" si="11"/>
        <v>370.47291962147472</v>
      </c>
      <c r="D197" s="138">
        <f t="shared" si="11"/>
        <v>56475.018888360675</v>
      </c>
      <c r="E197" s="138">
        <f t="shared" si="11"/>
        <v>20832.518429736912</v>
      </c>
      <c r="F197" s="138">
        <f t="shared" si="11"/>
        <v>2118.7356694186251</v>
      </c>
      <c r="G197" s="138">
        <f t="shared" si="11"/>
        <v>0</v>
      </c>
      <c r="H197" s="138">
        <f t="shared" si="12"/>
        <v>79796.745907137694</v>
      </c>
    </row>
    <row r="198" spans="2:8">
      <c r="B198" s="127" t="str">
        <f>$B$37</f>
        <v>Engineering</v>
      </c>
      <c r="C198" s="138">
        <f t="shared" si="11"/>
        <v>4604732.6688885866</v>
      </c>
      <c r="D198" s="138">
        <f t="shared" si="11"/>
        <v>10035610.158372436</v>
      </c>
      <c r="E198" s="138">
        <f t="shared" si="11"/>
        <v>4702307.5015340997</v>
      </c>
      <c r="F198" s="138">
        <f t="shared" si="11"/>
        <v>7599040.3661946459</v>
      </c>
      <c r="G198" s="138">
        <f t="shared" si="11"/>
        <v>0</v>
      </c>
      <c r="H198" s="138">
        <f t="shared" si="12"/>
        <v>26941690.694989771</v>
      </c>
    </row>
    <row r="199" spans="2:8">
      <c r="B199" s="127" t="str">
        <f>$B$38</f>
        <v>Home Economics</v>
      </c>
      <c r="C199" s="138">
        <f t="shared" si="11"/>
        <v>15807.068293973913</v>
      </c>
      <c r="D199" s="138">
        <f t="shared" si="11"/>
        <v>23460.825373623382</v>
      </c>
      <c r="E199" s="138">
        <f t="shared" si="11"/>
        <v>0</v>
      </c>
      <c r="F199" s="138">
        <f t="shared" si="11"/>
        <v>0</v>
      </c>
      <c r="G199" s="138">
        <f t="shared" si="11"/>
        <v>0</v>
      </c>
      <c r="H199" s="138">
        <f t="shared" si="12"/>
        <v>39267.893667597295</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72078.718887084062</v>
      </c>
      <c r="D201" s="138">
        <f t="shared" si="11"/>
        <v>0</v>
      </c>
      <c r="E201" s="138">
        <f t="shared" si="11"/>
        <v>1228834.9307492315</v>
      </c>
      <c r="F201" s="138">
        <f t="shared" si="11"/>
        <v>0</v>
      </c>
      <c r="G201" s="138">
        <f t="shared" si="11"/>
        <v>0</v>
      </c>
      <c r="H201" s="138">
        <f t="shared" si="12"/>
        <v>1300913.6496363156</v>
      </c>
    </row>
    <row r="202" spans="2:8">
      <c r="B202" s="127" t="str">
        <f>$B$41</f>
        <v>Library Science</v>
      </c>
      <c r="C202" s="138">
        <f t="shared" si="11"/>
        <v>465.38870678868022</v>
      </c>
      <c r="D202" s="138">
        <f t="shared" si="11"/>
        <v>10238.368816581531</v>
      </c>
      <c r="E202" s="138">
        <f t="shared" si="11"/>
        <v>0</v>
      </c>
      <c r="F202" s="138">
        <f t="shared" si="11"/>
        <v>0</v>
      </c>
      <c r="G202" s="138">
        <f t="shared" si="11"/>
        <v>0</v>
      </c>
      <c r="H202" s="138">
        <f t="shared" si="12"/>
        <v>10703.757523370212</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$H$190*IF($H$136=0,0,D127/$H$136)</f>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157378.82136815321</v>
      </c>
      <c r="D206" s="138">
        <f t="shared" si="11"/>
        <v>227510.53320597758</v>
      </c>
      <c r="E206" s="138">
        <f t="shared" si="11"/>
        <v>90259.296062663547</v>
      </c>
      <c r="F206" s="138">
        <f t="shared" si="11"/>
        <v>0</v>
      </c>
      <c r="G206" s="138">
        <f t="shared" si="11"/>
        <v>0</v>
      </c>
      <c r="H206" s="138">
        <f t="shared" si="12"/>
        <v>475148.65063679434</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1643064.3835638908</v>
      </c>
      <c r="D208" s="138">
        <f t="shared" si="11"/>
        <v>5941978.0413267147</v>
      </c>
      <c r="E208" s="138">
        <f t="shared" si="11"/>
        <v>2614398.0781932562</v>
      </c>
      <c r="F208" s="138">
        <f t="shared" si="11"/>
        <v>1737577.2836808919</v>
      </c>
      <c r="G208" s="138">
        <f t="shared" si="11"/>
        <v>0</v>
      </c>
      <c r="H208" s="138">
        <f t="shared" si="12"/>
        <v>11937017.786764754</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252767.53513352867</v>
      </c>
      <c r="E210" s="138">
        <f t="shared" si="13"/>
        <v>0</v>
      </c>
      <c r="F210" s="138">
        <f t="shared" si="13"/>
        <v>0</v>
      </c>
      <c r="G210" s="138">
        <f t="shared" si="13"/>
        <v>0</v>
      </c>
      <c r="H210" s="138">
        <f t="shared" si="12"/>
        <v>252767.53513352867</v>
      </c>
    </row>
    <row r="211" spans="2:8">
      <c r="B211" s="127" t="str">
        <f>$B$50</f>
        <v>Technology</v>
      </c>
      <c r="C211" s="138">
        <f t="shared" si="13"/>
        <v>192888.95876798473</v>
      </c>
      <c r="D211" s="138">
        <f t="shared" si="13"/>
        <v>242228.16809387456</v>
      </c>
      <c r="E211" s="138">
        <f t="shared" si="13"/>
        <v>49688.37109742716</v>
      </c>
      <c r="F211" s="138">
        <f t="shared" si="13"/>
        <v>9832.2623846113238</v>
      </c>
      <c r="G211" s="138">
        <f t="shared" si="13"/>
        <v>0</v>
      </c>
      <c r="H211" s="138">
        <f t="shared" si="12"/>
        <v>494637.76034389774</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27086521.161330346</v>
      </c>
      <c r="D213" s="135">
        <f>SUM(D193:D212)</f>
        <v>35191555.869957067</v>
      </c>
      <c r="E213" s="135">
        <f>SUM(E193:E212)</f>
        <v>21352219.837372266</v>
      </c>
      <c r="F213" s="135">
        <f>SUM(F193:F212)</f>
        <v>18660019.131340317</v>
      </c>
      <c r="G213" s="135">
        <f>SUM(G193:G212)</f>
        <v>0</v>
      </c>
      <c r="H213" s="135">
        <f t="shared" si="12"/>
        <v>102290316</v>
      </c>
    </row>
    <row r="214" spans="2:8">
      <c r="B214" s="143"/>
      <c r="C214" s="144"/>
      <c r="D214" s="144"/>
      <c r="E214" s="144"/>
      <c r="F214" s="144"/>
      <c r="G214" s="144"/>
      <c r="H214" s="144"/>
    </row>
    <row r="215" spans="2:8">
      <c r="B215" s="474" t="s">
        <v>35</v>
      </c>
      <c r="C215" s="474"/>
      <c r="D215" s="474"/>
      <c r="E215" s="474"/>
      <c r="F215" s="474"/>
      <c r="G215" s="474"/>
      <c r="H215" s="122">
        <f>H17</f>
        <v>51897185</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9596166.2851310484</v>
      </c>
      <c r="D218" s="135">
        <f t="shared" si="14"/>
        <v>6178758.4279389624</v>
      </c>
      <c r="E218" s="135">
        <f t="shared" si="14"/>
        <v>1643079.1583011611</v>
      </c>
      <c r="F218" s="135">
        <f t="shared" si="14"/>
        <v>403467.01860688883</v>
      </c>
      <c r="G218" s="135">
        <f t="shared" si="14"/>
        <v>0</v>
      </c>
      <c r="H218" s="135">
        <f>SUM(C218:G218)</f>
        <v>17821470.889978062</v>
      </c>
    </row>
    <row r="219" spans="2:8">
      <c r="B219" s="127" t="str">
        <f>$B$33</f>
        <v>Science</v>
      </c>
      <c r="C219" s="138">
        <f t="shared" si="14"/>
        <v>4124202.4268874899</v>
      </c>
      <c r="D219" s="138">
        <f t="shared" si="14"/>
        <v>6145858.5454005804</v>
      </c>
      <c r="E219" s="138">
        <f t="shared" si="14"/>
        <v>770620.67838412977</v>
      </c>
      <c r="F219" s="138">
        <f t="shared" si="14"/>
        <v>392528.49339033914</v>
      </c>
      <c r="G219" s="138">
        <f t="shared" si="14"/>
        <v>0</v>
      </c>
      <c r="H219" s="138">
        <f t="shared" ref="H219:H238" si="15">SUM(C219:G219)</f>
        <v>11433210.144062538</v>
      </c>
    </row>
    <row r="220" spans="2:8">
      <c r="B220" s="127" t="str">
        <f>$B$34</f>
        <v>Fine Arts</v>
      </c>
      <c r="C220" s="138">
        <f t="shared" si="14"/>
        <v>1055265.6909644804</v>
      </c>
      <c r="D220" s="138">
        <f t="shared" si="14"/>
        <v>638471.70422035933</v>
      </c>
      <c r="E220" s="138">
        <f t="shared" si="14"/>
        <v>78087.642871518168</v>
      </c>
      <c r="F220" s="138">
        <f t="shared" si="14"/>
        <v>0</v>
      </c>
      <c r="G220" s="138">
        <f t="shared" si="14"/>
        <v>0</v>
      </c>
      <c r="H220" s="138">
        <f t="shared" si="15"/>
        <v>1771825.0380563578</v>
      </c>
    </row>
    <row r="221" spans="2:8">
      <c r="B221" s="127" t="str">
        <f>$B$35</f>
        <v>Teacher Education</v>
      </c>
      <c r="C221" s="138">
        <f t="shared" si="14"/>
        <v>150264.63964901291</v>
      </c>
      <c r="D221" s="138">
        <f t="shared" si="14"/>
        <v>886156.99877756601</v>
      </c>
      <c r="E221" s="138">
        <f t="shared" si="14"/>
        <v>166071.18518527944</v>
      </c>
      <c r="F221" s="138">
        <f t="shared" si="14"/>
        <v>35138.802244313971</v>
      </c>
      <c r="G221" s="138">
        <f t="shared" si="14"/>
        <v>0</v>
      </c>
      <c r="H221" s="138">
        <f t="shared" si="15"/>
        <v>1237631.6258561723</v>
      </c>
    </row>
    <row r="222" spans="2:8">
      <c r="B222" s="127" t="str">
        <f>$B$36</f>
        <v>Agriculture</v>
      </c>
      <c r="C222" s="138">
        <f t="shared" si="14"/>
        <v>249.7473235163649</v>
      </c>
      <c r="D222" s="138">
        <f t="shared" si="14"/>
        <v>36287.946322816118</v>
      </c>
      <c r="E222" s="138">
        <f t="shared" si="14"/>
        <v>4048.3224990994449</v>
      </c>
      <c r="F222" s="138">
        <f t="shared" si="14"/>
        <v>580.80664866634663</v>
      </c>
      <c r="G222" s="138">
        <f t="shared" si="14"/>
        <v>0</v>
      </c>
      <c r="H222" s="138">
        <f t="shared" si="15"/>
        <v>41166.822794098269</v>
      </c>
    </row>
    <row r="223" spans="2:8">
      <c r="B223" s="127" t="str">
        <f>$B$37</f>
        <v>Engineering</v>
      </c>
      <c r="C223" s="138">
        <f t="shared" si="14"/>
        <v>2409145.9317466943</v>
      </c>
      <c r="D223" s="138">
        <f t="shared" si="14"/>
        <v>6657456.1768509997</v>
      </c>
      <c r="E223" s="138">
        <f t="shared" si="14"/>
        <v>980503.70928188553</v>
      </c>
      <c r="F223" s="138">
        <f t="shared" si="14"/>
        <v>501623.34223150136</v>
      </c>
      <c r="G223" s="138">
        <f t="shared" si="14"/>
        <v>0</v>
      </c>
      <c r="H223" s="138">
        <f t="shared" si="15"/>
        <v>10548729.160111081</v>
      </c>
    </row>
    <row r="224" spans="2:8">
      <c r="B224" s="127" t="str">
        <f>$B$38</f>
        <v>Home Economics</v>
      </c>
      <c r="C224" s="138">
        <f t="shared" si="14"/>
        <v>5619.3147791182109</v>
      </c>
      <c r="D224" s="138">
        <f t="shared" si="14"/>
        <v>17118.638068748634</v>
      </c>
      <c r="E224" s="138">
        <f t="shared" si="14"/>
        <v>0</v>
      </c>
      <c r="F224" s="138">
        <f t="shared" si="14"/>
        <v>0</v>
      </c>
      <c r="G224" s="138">
        <f t="shared" si="14"/>
        <v>0</v>
      </c>
      <c r="H224" s="138">
        <f t="shared" si="15"/>
        <v>22737.952847866844</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17357.438984387361</v>
      </c>
      <c r="D226" s="138">
        <f t="shared" si="14"/>
        <v>0</v>
      </c>
      <c r="E226" s="138">
        <f t="shared" si="14"/>
        <v>317118.59576278983</v>
      </c>
      <c r="F226" s="138">
        <f t="shared" si="14"/>
        <v>0</v>
      </c>
      <c r="G226" s="138">
        <f t="shared" si="14"/>
        <v>0</v>
      </c>
      <c r="H226" s="138">
        <f t="shared" si="15"/>
        <v>334476.03474717721</v>
      </c>
    </row>
    <row r="227" spans="2:8">
      <c r="B227" s="127" t="str">
        <f>$B$41</f>
        <v>Library Science</v>
      </c>
      <c r="C227" s="138">
        <f t="shared" si="14"/>
        <v>499.4946470327298</v>
      </c>
      <c r="D227" s="138">
        <f t="shared" si="14"/>
        <v>6686.9679956049367</v>
      </c>
      <c r="E227" s="138">
        <f t="shared" si="14"/>
        <v>0</v>
      </c>
      <c r="F227" s="138">
        <f t="shared" si="14"/>
        <v>0</v>
      </c>
      <c r="G227" s="138">
        <f t="shared" si="14"/>
        <v>0</v>
      </c>
      <c r="H227" s="138">
        <f t="shared" si="15"/>
        <v>7186.4626426376662</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1748.2312646145538</v>
      </c>
      <c r="D230" s="138">
        <f t="shared" si="14"/>
        <v>0</v>
      </c>
      <c r="E230" s="138">
        <f t="shared" si="14"/>
        <v>0</v>
      </c>
      <c r="F230" s="138">
        <f t="shared" si="14"/>
        <v>0</v>
      </c>
      <c r="G230" s="138">
        <f t="shared" si="14"/>
        <v>0</v>
      </c>
      <c r="H230" s="138">
        <f t="shared" si="15"/>
        <v>1748.2312646145538</v>
      </c>
    </row>
    <row r="231" spans="2:8">
      <c r="B231" s="127" t="str">
        <f>$B$45</f>
        <v>Health Services</v>
      </c>
      <c r="C231" s="138">
        <f t="shared" si="14"/>
        <v>95070.481151896238</v>
      </c>
      <c r="D231" s="138">
        <f t="shared" si="14"/>
        <v>218708.43324291875</v>
      </c>
      <c r="E231" s="138">
        <f t="shared" si="14"/>
        <v>27438.630271674014</v>
      </c>
      <c r="F231" s="138">
        <f t="shared" si="14"/>
        <v>0</v>
      </c>
      <c r="G231" s="138">
        <f t="shared" si="14"/>
        <v>0</v>
      </c>
      <c r="H231" s="138">
        <f t="shared" si="15"/>
        <v>341217.544666489</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1290277.92239338</v>
      </c>
      <c r="D233" s="138">
        <f t="shared" si="14"/>
        <v>5235360.9831190165</v>
      </c>
      <c r="E233" s="138">
        <f t="shared" si="14"/>
        <v>1181120.5797928134</v>
      </c>
      <c r="F233" s="138">
        <f t="shared" si="14"/>
        <v>63695.129137076015</v>
      </c>
      <c r="G233" s="138">
        <f t="shared" si="14"/>
        <v>0</v>
      </c>
      <c r="H233" s="138">
        <f t="shared" si="15"/>
        <v>7770454.6144422861</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154602.70005838611</v>
      </c>
      <c r="E235" s="138">
        <f t="shared" si="16"/>
        <v>0</v>
      </c>
      <c r="F235" s="138">
        <f t="shared" si="16"/>
        <v>0</v>
      </c>
      <c r="G235" s="138">
        <f t="shared" si="16"/>
        <v>0</v>
      </c>
      <c r="H235" s="138">
        <f t="shared" si="15"/>
        <v>154602.70005838611</v>
      </c>
    </row>
    <row r="236" spans="2:8">
      <c r="B236" s="127" t="str">
        <f>$B$50</f>
        <v>Technology</v>
      </c>
      <c r="C236" s="138">
        <f t="shared" si="16"/>
        <v>142480.84806608618</v>
      </c>
      <c r="D236" s="138">
        <f t="shared" si="16"/>
        <v>234578.83728582115</v>
      </c>
      <c r="E236" s="138">
        <f t="shared" si="16"/>
        <v>26988.816660662964</v>
      </c>
      <c r="F236" s="138">
        <f t="shared" si="16"/>
        <v>6679.2764596629859</v>
      </c>
      <c r="G236" s="138">
        <f t="shared" si="16"/>
        <v>0</v>
      </c>
      <c r="H236" s="138">
        <f t="shared" si="15"/>
        <v>410727.77847223327</v>
      </c>
    </row>
    <row r="237" spans="2:8">
      <c r="B237" s="127" t="str">
        <f>$B$51</f>
        <v>Nursing</v>
      </c>
      <c r="C237" s="138">
        <f t="shared" si="16"/>
        <v>0</v>
      </c>
      <c r="D237" s="138">
        <f t="shared" si="16"/>
        <v>0</v>
      </c>
      <c r="E237" s="138">
        <f t="shared" si="16"/>
        <v>0</v>
      </c>
      <c r="F237" s="138">
        <f t="shared" si="16"/>
        <v>0</v>
      </c>
      <c r="G237" s="138">
        <f t="shared" si="16"/>
        <v>0</v>
      </c>
      <c r="H237" s="138">
        <f t="shared" si="15"/>
        <v>0</v>
      </c>
    </row>
    <row r="238" spans="2:8">
      <c r="B238" s="130" t="str">
        <f>$B$52</f>
        <v>Totals</v>
      </c>
      <c r="C238" s="135">
        <f>SUM(C218:C237)</f>
        <v>18888348.452988762</v>
      </c>
      <c r="D238" s="135">
        <f>SUM(D218:D237)</f>
        <v>26410046.359281775</v>
      </c>
      <c r="E238" s="135">
        <f>SUM(E218:E237)</f>
        <v>5195077.319011014</v>
      </c>
      <c r="F238" s="135">
        <f>SUM(F218:F237)</f>
        <v>1403712.8687184488</v>
      </c>
      <c r="G238" s="135">
        <f>SUM(G218:G237)</f>
        <v>0</v>
      </c>
      <c r="H238" s="135">
        <f t="shared" si="15"/>
        <v>51897185</v>
      </c>
    </row>
    <row r="239" spans="2:8">
      <c r="B239" s="328"/>
      <c r="C239" s="348"/>
      <c r="D239" s="348"/>
      <c r="E239" s="348"/>
      <c r="F239" s="348"/>
      <c r="G239" s="348"/>
      <c r="H239" s="348"/>
    </row>
    <row r="240" spans="2:8">
      <c r="B240" s="120" t="s">
        <v>11</v>
      </c>
      <c r="C240" s="121"/>
      <c r="D240" s="121"/>
      <c r="E240" s="121"/>
      <c r="F240" s="121"/>
      <c r="G240" s="121"/>
      <c r="H240" s="122">
        <f>H16</f>
        <v>39083863</v>
      </c>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7226890.0213620607</v>
      </c>
      <c r="D243" s="135">
        <f t="shared" si="17"/>
        <v>4653234.0416471874</v>
      </c>
      <c r="E243" s="135">
        <f t="shared" si="17"/>
        <v>1237405.8577781799</v>
      </c>
      <c r="F243" s="135">
        <f t="shared" si="17"/>
        <v>303851.73454494867</v>
      </c>
      <c r="G243" s="135">
        <f t="shared" si="17"/>
        <v>0</v>
      </c>
      <c r="H243" s="135">
        <f>SUM(C243:G243)</f>
        <v>13421381.655332375</v>
      </c>
    </row>
    <row r="244" spans="2:8">
      <c r="B244" s="127" t="str">
        <f>$B$33</f>
        <v>Science</v>
      </c>
      <c r="C244" s="138">
        <f t="shared" si="17"/>
        <v>3105944.2364116311</v>
      </c>
      <c r="D244" s="138">
        <f t="shared" si="17"/>
        <v>4628457.0811656853</v>
      </c>
      <c r="E244" s="138">
        <f t="shared" si="17"/>
        <v>580355.81349802285</v>
      </c>
      <c r="F244" s="138">
        <f t="shared" si="17"/>
        <v>295613.91160742962</v>
      </c>
      <c r="G244" s="138">
        <f t="shared" si="17"/>
        <v>0</v>
      </c>
      <c r="H244" s="138">
        <f t="shared" ref="H244:H263" si="18">SUM(C244:G244)</f>
        <v>8610371.0426827688</v>
      </c>
    </row>
    <row r="245" spans="2:8">
      <c r="B245" s="127" t="str">
        <f>$B$34</f>
        <v>Fine Arts</v>
      </c>
      <c r="C245" s="138">
        <f t="shared" si="17"/>
        <v>794722.48242859589</v>
      </c>
      <c r="D245" s="138">
        <f t="shared" si="17"/>
        <v>480834.1843035426</v>
      </c>
      <c r="E245" s="138">
        <f t="shared" si="17"/>
        <v>58807.943744604701</v>
      </c>
      <c r="F245" s="138">
        <f t="shared" si="17"/>
        <v>0</v>
      </c>
      <c r="G245" s="138">
        <f t="shared" si="17"/>
        <v>0</v>
      </c>
      <c r="H245" s="138">
        <f t="shared" si="18"/>
        <v>1334364.6104767432</v>
      </c>
    </row>
    <row r="246" spans="2:8">
      <c r="B246" s="127" t="str">
        <f>$B$35</f>
        <v>Teacher Education</v>
      </c>
      <c r="C246" s="138">
        <f t="shared" si="17"/>
        <v>113164.56932657115</v>
      </c>
      <c r="D246" s="138">
        <f t="shared" si="17"/>
        <v>667366.4233756332</v>
      </c>
      <c r="E246" s="138">
        <f t="shared" si="17"/>
        <v>125068.50708818005</v>
      </c>
      <c r="F246" s="138">
        <f t="shared" si="17"/>
        <v>26463.094923180513</v>
      </c>
      <c r="G246" s="138">
        <f t="shared" si="17"/>
        <v>0</v>
      </c>
      <c r="H246" s="138">
        <f t="shared" si="18"/>
        <v>932062.59471356496</v>
      </c>
    </row>
    <row r="247" spans="2:8">
      <c r="B247" s="127" t="str">
        <f>$B$36</f>
        <v>Agriculture</v>
      </c>
      <c r="C247" s="138">
        <f t="shared" si="17"/>
        <v>188.0851567754645</v>
      </c>
      <c r="D247" s="138">
        <f t="shared" si="17"/>
        <v>27328.517387451731</v>
      </c>
      <c r="E247" s="138">
        <f t="shared" si="17"/>
        <v>3048.7989268516267</v>
      </c>
      <c r="F247" s="138">
        <f t="shared" si="17"/>
        <v>437.40652765587623</v>
      </c>
      <c r="G247" s="138">
        <f t="shared" si="17"/>
        <v>0</v>
      </c>
      <c r="H247" s="138">
        <f t="shared" si="18"/>
        <v>31002.807998734701</v>
      </c>
    </row>
    <row r="248" spans="2:8">
      <c r="B248" s="127" t="str">
        <f>$B$37</f>
        <v>Engineering</v>
      </c>
      <c r="C248" s="138">
        <f t="shared" si="17"/>
        <v>1814332.1173083887</v>
      </c>
      <c r="D248" s="138">
        <f t="shared" si="17"/>
        <v>5013742.1739647007</v>
      </c>
      <c r="E248" s="138">
        <f t="shared" si="17"/>
        <v>738419.10008346383</v>
      </c>
      <c r="F248" s="138">
        <f t="shared" si="17"/>
        <v>377773.43771879177</v>
      </c>
      <c r="G248" s="138">
        <f t="shared" si="17"/>
        <v>0</v>
      </c>
      <c r="H248" s="138">
        <f t="shared" si="18"/>
        <v>7944266.8290753448</v>
      </c>
    </row>
    <row r="249" spans="2:8">
      <c r="B249" s="127" t="str">
        <f>$B$38</f>
        <v>Home Economics</v>
      </c>
      <c r="C249" s="138">
        <f t="shared" si="17"/>
        <v>4231.9160274479509</v>
      </c>
      <c r="D249" s="138">
        <f t="shared" si="17"/>
        <v>12892.076998503027</v>
      </c>
      <c r="E249" s="138">
        <f t="shared" si="17"/>
        <v>0</v>
      </c>
      <c r="F249" s="138">
        <f t="shared" si="17"/>
        <v>0</v>
      </c>
      <c r="G249" s="138">
        <f t="shared" si="17"/>
        <v>0</v>
      </c>
      <c r="H249" s="138">
        <f t="shared" si="18"/>
        <v>17123.993025950978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13071.918395894781</v>
      </c>
      <c r="D251" s="138">
        <f t="shared" si="17"/>
        <v>0</v>
      </c>
      <c r="E251" s="138">
        <f t="shared" si="17"/>
        <v>238822.58260337738</v>
      </c>
      <c r="F251" s="138">
        <f t="shared" si="17"/>
        <v>0</v>
      </c>
      <c r="G251" s="138">
        <f t="shared" si="17"/>
        <v>0</v>
      </c>
      <c r="H251" s="138">
        <f t="shared" si="18"/>
        <v>251894.50099927216</v>
      </c>
    </row>
    <row r="252" spans="2:8">
      <c r="B252" s="127" t="str">
        <f>$B$41</f>
        <v>Library Science</v>
      </c>
      <c r="C252" s="138">
        <f t="shared" si="17"/>
        <v>376.170313550929</v>
      </c>
      <c r="D252" s="138">
        <f t="shared" si="17"/>
        <v>5035.9675775402457</v>
      </c>
      <c r="E252" s="138">
        <f t="shared" si="17"/>
        <v>0</v>
      </c>
      <c r="F252" s="138">
        <f t="shared" si="17"/>
        <v>0</v>
      </c>
      <c r="G252" s="138">
        <f t="shared" si="17"/>
        <v>0</v>
      </c>
      <c r="H252" s="138">
        <f t="shared" si="18"/>
        <v>5412.1378910911744</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1316.5960974282509</v>
      </c>
      <c r="D255" s="138">
        <f t="shared" si="17"/>
        <v>0</v>
      </c>
      <c r="E255" s="138">
        <f t="shared" si="17"/>
        <v>0</v>
      </c>
      <c r="F255" s="138">
        <f t="shared" si="17"/>
        <v>0</v>
      </c>
      <c r="G255" s="138">
        <f t="shared" si="17"/>
        <v>0</v>
      </c>
      <c r="H255" s="138">
        <f t="shared" si="18"/>
        <v>1316.5960974282509</v>
      </c>
    </row>
    <row r="256" spans="2:8">
      <c r="B256" s="127" t="str">
        <f>$B$45</f>
        <v>Health Services</v>
      </c>
      <c r="C256" s="138">
        <f t="shared" si="17"/>
        <v>71597.749679193483</v>
      </c>
      <c r="D256" s="138">
        <f t="shared" si="17"/>
        <v>164709.7129027496</v>
      </c>
      <c r="E256" s="138">
        <f t="shared" si="17"/>
        <v>20664.08161532769</v>
      </c>
      <c r="F256" s="138">
        <f t="shared" si="17"/>
        <v>0</v>
      </c>
      <c r="G256" s="138">
        <f t="shared" si="17"/>
        <v>0</v>
      </c>
      <c r="H256" s="138">
        <f t="shared" si="18"/>
        <v>256971.54419727076</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971710.61495430802</v>
      </c>
      <c r="D258" s="138">
        <f t="shared" si="17"/>
        <v>3942759.7358078086</v>
      </c>
      <c r="E258" s="138">
        <f t="shared" si="17"/>
        <v>889504.0246807778</v>
      </c>
      <c r="F258" s="138">
        <f t="shared" si="17"/>
        <v>47968.915866261093</v>
      </c>
      <c r="G258" s="138">
        <f t="shared" si="17"/>
        <v>0</v>
      </c>
      <c r="H258" s="138">
        <f t="shared" si="18"/>
        <v>5851943.2913091555</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116431.57039273046</v>
      </c>
      <c r="E260" s="138">
        <f t="shared" si="19"/>
        <v>0</v>
      </c>
      <c r="F260" s="138">
        <f t="shared" si="19"/>
        <v>0</v>
      </c>
      <c r="G260" s="138">
        <f t="shared" si="19"/>
        <v>0</v>
      </c>
      <c r="H260" s="138">
        <f t="shared" si="18"/>
        <v>116431.57039273046</v>
      </c>
    </row>
    <row r="261" spans="2:9">
      <c r="B261" s="127" t="str">
        <f>$B$50</f>
        <v>Technology</v>
      </c>
      <c r="C261" s="138">
        <f t="shared" si="19"/>
        <v>107302.58194040248</v>
      </c>
      <c r="D261" s="138">
        <f t="shared" si="19"/>
        <v>176661.74262011179</v>
      </c>
      <c r="E261" s="138">
        <f t="shared" si="19"/>
        <v>20325.326179010841</v>
      </c>
      <c r="F261" s="138">
        <f t="shared" si="19"/>
        <v>5030.1750680425766</v>
      </c>
      <c r="G261" s="138">
        <f t="shared" si="19"/>
        <v>0</v>
      </c>
      <c r="H261" s="138">
        <f t="shared" si="18"/>
        <v>309319.82580756774</v>
      </c>
    </row>
    <row r="262" spans="2:9">
      <c r="B262" s="127" t="str">
        <f>$B$51</f>
        <v>Nursing</v>
      </c>
      <c r="C262" s="138">
        <f t="shared" si="19"/>
        <v>0</v>
      </c>
      <c r="D262" s="138">
        <f t="shared" si="19"/>
        <v>0</v>
      </c>
      <c r="E262" s="138">
        <f t="shared" si="19"/>
        <v>0</v>
      </c>
      <c r="F262" s="138">
        <f t="shared" si="19"/>
        <v>0</v>
      </c>
      <c r="G262" s="138">
        <f t="shared" si="19"/>
        <v>0</v>
      </c>
      <c r="H262" s="138">
        <f t="shared" si="18"/>
        <v>0</v>
      </c>
    </row>
    <row r="263" spans="2:9">
      <c r="B263" s="130" t="str">
        <f>$B$52</f>
        <v>Totals</v>
      </c>
      <c r="C263" s="135">
        <f>SUM(C243:C262)</f>
        <v>14224849.059402248</v>
      </c>
      <c r="D263" s="135">
        <f>SUM(D243:D262)</f>
        <v>19889453.228143644</v>
      </c>
      <c r="E263" s="135">
        <f>SUM(E243:E262)</f>
        <v>3912422.0361977969</v>
      </c>
      <c r="F263" s="135">
        <f>SUM(F243:F262)</f>
        <v>1057138.67625631</v>
      </c>
      <c r="G263" s="135">
        <f>SUM(G243:G262)</f>
        <v>0</v>
      </c>
      <c r="H263" s="135">
        <f t="shared" si="18"/>
        <v>39083862.999999993</v>
      </c>
      <c r="I263" s="349"/>
    </row>
    <row r="264" spans="2:9">
      <c r="B264" s="483"/>
      <c r="C264" s="483"/>
      <c r="D264" s="483"/>
      <c r="E264" s="483"/>
      <c r="F264" s="483"/>
      <c r="G264" s="483"/>
      <c r="H264" s="484"/>
      <c r="I264" s="350"/>
    </row>
    <row r="265" spans="2:9">
      <c r="B265" s="120" t="s">
        <v>229</v>
      </c>
      <c r="C265" s="121"/>
      <c r="D265" s="121"/>
      <c r="E265" s="121"/>
      <c r="F265" s="121"/>
      <c r="G265" s="121"/>
      <c r="H265" s="122"/>
    </row>
    <row r="266" spans="2:9" ht="45" customHeight="1" thickBot="1">
      <c r="B266" s="464" t="s">
        <v>230</v>
      </c>
      <c r="C266" s="464"/>
      <c r="D266" s="464"/>
      <c r="E266" s="464"/>
      <c r="F266" s="464"/>
      <c r="G266" s="464"/>
      <c r="H266" s="464"/>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51655005.302027538</v>
      </c>
      <c r="D268" s="135">
        <f t="shared" si="20"/>
        <v>33308292.572751425</v>
      </c>
      <c r="E268" s="135">
        <f t="shared" si="20"/>
        <v>22719094.835521191</v>
      </c>
      <c r="F268" s="135">
        <f t="shared" si="20"/>
        <v>12033753.329091603</v>
      </c>
      <c r="G268" s="135">
        <f t="shared" si="20"/>
        <v>0</v>
      </c>
      <c r="H268" s="135">
        <f>SUM(C268:G268)</f>
        <v>119716146.03939176</v>
      </c>
    </row>
    <row r="269" spans="2:9">
      <c r="B269" s="127" t="str">
        <f>$B$33</f>
        <v>Science</v>
      </c>
      <c r="C269" s="138">
        <f t="shared" si="20"/>
        <v>36920005.767621264</v>
      </c>
      <c r="D269" s="138">
        <f t="shared" si="20"/>
        <v>47174175.852415815</v>
      </c>
      <c r="E269" s="138">
        <f t="shared" si="20"/>
        <v>21639755.868006453</v>
      </c>
      <c r="F269" s="138">
        <f t="shared" si="20"/>
        <v>24125543.216735817</v>
      </c>
      <c r="G269" s="138">
        <f t="shared" si="20"/>
        <v>0</v>
      </c>
      <c r="H269" s="138">
        <f t="shared" ref="H269:H288" si="21">SUM(C269:G269)</f>
        <v>129859480.70477936</v>
      </c>
    </row>
    <row r="270" spans="2:9">
      <c r="B270" s="127" t="str">
        <f>$B$34</f>
        <v>Fine Arts</v>
      </c>
      <c r="C270" s="138">
        <f t="shared" si="20"/>
        <v>8044646.3824907187</v>
      </c>
      <c r="D270" s="138">
        <f t="shared" si="20"/>
        <v>6437065.5059867771</v>
      </c>
      <c r="E270" s="138">
        <f t="shared" si="20"/>
        <v>2809559.6489531049</v>
      </c>
      <c r="F270" s="138">
        <f t="shared" si="20"/>
        <v>0</v>
      </c>
      <c r="G270" s="138">
        <f t="shared" si="20"/>
        <v>0</v>
      </c>
      <c r="H270" s="138">
        <f t="shared" si="21"/>
        <v>17291271.537430603</v>
      </c>
    </row>
    <row r="271" spans="2:9">
      <c r="B271" s="127" t="str">
        <f>$B$35</f>
        <v>Teacher Education</v>
      </c>
      <c r="C271" s="138">
        <f t="shared" si="20"/>
        <v>2195621.3627665164</v>
      </c>
      <c r="D271" s="138">
        <f t="shared" si="20"/>
        <v>9732863.0819214676</v>
      </c>
      <c r="E271" s="138">
        <f t="shared" si="20"/>
        <v>5435657.1937669609</v>
      </c>
      <c r="F271" s="138">
        <f t="shared" si="20"/>
        <v>2122550.3515496328</v>
      </c>
      <c r="G271" s="138">
        <f t="shared" si="20"/>
        <v>0</v>
      </c>
      <c r="H271" s="138">
        <f t="shared" si="21"/>
        <v>19486691.990004577</v>
      </c>
    </row>
    <row r="272" spans="2:9">
      <c r="B272" s="127" t="str">
        <f>$B$36</f>
        <v>Agriculture</v>
      </c>
      <c r="C272" s="138">
        <f t="shared" si="20"/>
        <v>1410.1195891024931</v>
      </c>
      <c r="D272" s="138">
        <f t="shared" si="20"/>
        <v>211832.24393813242</v>
      </c>
      <c r="E272" s="138">
        <f t="shared" si="20"/>
        <v>61770.993767252614</v>
      </c>
      <c r="F272" s="138">
        <f t="shared" si="20"/>
        <v>6578.7258865571739</v>
      </c>
      <c r="G272" s="138">
        <f t="shared" si="20"/>
        <v>0</v>
      </c>
      <c r="H272" s="138">
        <f t="shared" si="21"/>
        <v>281592.08318104473</v>
      </c>
    </row>
    <row r="273" spans="2:9">
      <c r="B273" s="127" t="str">
        <f>$B$37</f>
        <v>Engineering</v>
      </c>
      <c r="C273" s="138">
        <f t="shared" si="20"/>
        <v>22325964.681676626</v>
      </c>
      <c r="D273" s="138">
        <f t="shared" si="20"/>
        <v>51123977.003867529</v>
      </c>
      <c r="E273" s="138">
        <f t="shared" si="20"/>
        <v>20205003.285681628</v>
      </c>
      <c r="F273" s="138">
        <f t="shared" si="20"/>
        <v>30753340.945962522</v>
      </c>
      <c r="G273" s="138">
        <f t="shared" si="20"/>
        <v>0</v>
      </c>
      <c r="H273" s="138">
        <f t="shared" si="21"/>
        <v>124408285.91718832</v>
      </c>
    </row>
    <row r="274" spans="2:9">
      <c r="B274" s="127" t="str">
        <f>$B$38</f>
        <v>Home Economics</v>
      </c>
      <c r="C274" s="138">
        <f t="shared" si="20"/>
        <v>51336.0679331871</v>
      </c>
      <c r="D274" s="138">
        <f t="shared" si="20"/>
        <v>91582.443700315052</v>
      </c>
      <c r="E274" s="138">
        <f t="shared" si="20"/>
        <v>0</v>
      </c>
      <c r="F274" s="138">
        <f t="shared" si="20"/>
        <v>0</v>
      </c>
      <c r="G274" s="138">
        <f t="shared" si="20"/>
        <v>0</v>
      </c>
      <c r="H274" s="138">
        <f t="shared" si="21"/>
        <v>142918.51163350214</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339148.50035106274</v>
      </c>
      <c r="D276" s="138">
        <f t="shared" si="20"/>
        <v>0</v>
      </c>
      <c r="E276" s="138">
        <f t="shared" si="20"/>
        <v>5819143.3069689339</v>
      </c>
      <c r="F276" s="138">
        <f t="shared" si="20"/>
        <v>0</v>
      </c>
      <c r="G276" s="138">
        <f t="shared" si="20"/>
        <v>0</v>
      </c>
      <c r="H276" s="138">
        <f t="shared" si="21"/>
        <v>6158291.8073199969</v>
      </c>
    </row>
    <row r="277" spans="2:9">
      <c r="B277" s="127" t="str">
        <f>$B$41</f>
        <v>Library Science</v>
      </c>
      <c r="C277" s="138">
        <f t="shared" si="20"/>
        <v>31468.171869868711</v>
      </c>
      <c r="D277" s="138">
        <f t="shared" si="20"/>
        <v>684746.07556803571</v>
      </c>
      <c r="E277" s="138">
        <f t="shared" si="20"/>
        <v>0</v>
      </c>
      <c r="F277" s="138">
        <f t="shared" si="20"/>
        <v>0</v>
      </c>
      <c r="G277" s="138">
        <f t="shared" si="20"/>
        <v>0</v>
      </c>
      <c r="H277" s="138">
        <f t="shared" si="21"/>
        <v>716214.24743790447</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3064.8273620428045</v>
      </c>
      <c r="D280" s="138">
        <f t="shared" si="20"/>
        <v>0</v>
      </c>
      <c r="E280" s="138">
        <f t="shared" si="20"/>
        <v>0</v>
      </c>
      <c r="F280" s="138">
        <f t="shared" si="20"/>
        <v>0</v>
      </c>
      <c r="G280" s="138">
        <f t="shared" si="20"/>
        <v>0</v>
      </c>
      <c r="H280" s="138">
        <f t="shared" si="21"/>
        <v>3064.8273620428045</v>
      </c>
    </row>
    <row r="281" spans="2:9">
      <c r="B281" s="127" t="str">
        <f>$B$45</f>
        <v>Health Services</v>
      </c>
      <c r="C281" s="138">
        <f t="shared" si="20"/>
        <v>1547764.9769961841</v>
      </c>
      <c r="D281" s="138">
        <f t="shared" si="20"/>
        <v>2379964.1514942944</v>
      </c>
      <c r="E281" s="138">
        <f t="shared" si="20"/>
        <v>840184.00350939401</v>
      </c>
      <c r="F281" s="138">
        <f t="shared" si="20"/>
        <v>0</v>
      </c>
      <c r="G281" s="138">
        <f t="shared" si="20"/>
        <v>0</v>
      </c>
      <c r="H281" s="138">
        <f t="shared" si="21"/>
        <v>4767913.1319998726</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8189660.8350711549</v>
      </c>
      <c r="D283" s="138">
        <f t="shared" si="20"/>
        <v>30614954.833031945</v>
      </c>
      <c r="E283" s="138">
        <f t="shared" si="20"/>
        <v>11502570.922799356</v>
      </c>
      <c r="F283" s="138">
        <f t="shared" si="20"/>
        <v>6380309.8951970106</v>
      </c>
      <c r="G283" s="138">
        <f t="shared" si="20"/>
        <v>0</v>
      </c>
      <c r="H283" s="138">
        <f t="shared" si="21"/>
        <v>56687496.486099467</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934409.65612648753</v>
      </c>
      <c r="E285" s="138">
        <f t="shared" si="22"/>
        <v>0</v>
      </c>
      <c r="F285" s="138">
        <f t="shared" si="22"/>
        <v>0</v>
      </c>
      <c r="G285" s="138">
        <f t="shared" si="22"/>
        <v>0</v>
      </c>
      <c r="H285" s="138">
        <f t="shared" si="21"/>
        <v>934409.65612648753</v>
      </c>
    </row>
    <row r="286" spans="2:9">
      <c r="B286" s="127" t="str">
        <f>$B$50</f>
        <v>Technology</v>
      </c>
      <c r="C286" s="138">
        <f t="shared" si="22"/>
        <v>1264915.9991081851</v>
      </c>
      <c r="D286" s="138">
        <f t="shared" si="22"/>
        <v>1686034.6591342008</v>
      </c>
      <c r="E286" s="138">
        <f t="shared" si="22"/>
        <v>308813.21530489193</v>
      </c>
      <c r="F286" s="138">
        <f t="shared" si="22"/>
        <v>63454.50649779386</v>
      </c>
      <c r="G286" s="138">
        <f t="shared" si="22"/>
        <v>0</v>
      </c>
      <c r="H286" s="138">
        <f t="shared" si="21"/>
        <v>3323218.3800450717</v>
      </c>
    </row>
    <row r="287" spans="2:9">
      <c r="B287" s="127" t="str">
        <f>$B$51</f>
        <v>Nursing</v>
      </c>
      <c r="C287" s="138">
        <f t="shared" si="22"/>
        <v>0</v>
      </c>
      <c r="D287" s="138">
        <f t="shared" si="22"/>
        <v>0</v>
      </c>
      <c r="E287" s="138">
        <f t="shared" si="22"/>
        <v>0</v>
      </c>
      <c r="F287" s="138">
        <f t="shared" si="22"/>
        <v>0</v>
      </c>
      <c r="G287" s="138">
        <f t="shared" si="22"/>
        <v>0</v>
      </c>
      <c r="H287" s="138">
        <f t="shared" si="21"/>
        <v>0</v>
      </c>
    </row>
    <row r="288" spans="2:9">
      <c r="B288" s="130" t="str">
        <f>$B$52</f>
        <v>Totals</v>
      </c>
      <c r="C288" s="135">
        <f>SUM(C268:C287)</f>
        <v>132570012.99486347</v>
      </c>
      <c r="D288" s="135">
        <f>SUM(D268:D287)</f>
        <v>184379898.07993647</v>
      </c>
      <c r="E288" s="135">
        <f>SUM(E268:E287)</f>
        <v>91341553.274279162</v>
      </c>
      <c r="F288" s="135">
        <f>SUM(F268:F287)</f>
        <v>75485530.970920935</v>
      </c>
      <c r="G288" s="135">
        <f>SUM(G268:G287)</f>
        <v>0</v>
      </c>
      <c r="H288" s="135">
        <f t="shared" si="21"/>
        <v>483776995.32000005</v>
      </c>
      <c r="I288" s="351"/>
    </row>
    <row r="289" spans="2:8">
      <c r="H289" s="139"/>
    </row>
    <row r="290" spans="2:8">
      <c r="B290" s="120" t="s">
        <v>220</v>
      </c>
      <c r="C290" s="121"/>
      <c r="D290" s="121"/>
      <c r="E290" s="121"/>
      <c r="F290" s="121"/>
      <c r="G290" s="121"/>
      <c r="H290" s="122"/>
    </row>
    <row r="291" spans="2:8" ht="30" customHeight="1" thickBot="1">
      <c r="B291" s="464" t="s">
        <v>231</v>
      </c>
      <c r="C291" s="464"/>
      <c r="D291" s="464"/>
      <c r="E291" s="464"/>
      <c r="F291" s="464"/>
      <c r="G291" s="464"/>
      <c r="H291" s="464"/>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224.05995160091925</v>
      </c>
      <c r="D293" s="133">
        <f t="shared" si="23"/>
        <v>480.6391424639454</v>
      </c>
      <c r="E293" s="133">
        <f t="shared" si="23"/>
        <v>1243.9276629172793</v>
      </c>
      <c r="F293" s="133">
        <f t="shared" si="23"/>
        <v>2887.1769023732254</v>
      </c>
      <c r="G293" s="134">
        <f t="shared" si="23"/>
        <v>0</v>
      </c>
      <c r="H293" s="135">
        <f t="shared" si="23"/>
        <v>371.4743277885263</v>
      </c>
    </row>
    <row r="294" spans="2:8">
      <c r="B294" s="127" t="str">
        <f>$B$33</f>
        <v>Science</v>
      </c>
      <c r="C294" s="136">
        <f t="shared" si="23"/>
        <v>372.62447661631677</v>
      </c>
      <c r="D294" s="136">
        <f t="shared" si="23"/>
        <v>684.36807608210881</v>
      </c>
      <c r="E294" s="136">
        <f t="shared" si="23"/>
        <v>2526.2381354198519</v>
      </c>
      <c r="F294" s="136">
        <f t="shared" si="23"/>
        <v>5949.5790916734459</v>
      </c>
      <c r="G294" s="137">
        <f t="shared" si="23"/>
        <v>0</v>
      </c>
      <c r="H294" s="138">
        <f t="shared" si="23"/>
        <v>718.91338074869714</v>
      </c>
    </row>
    <row r="295" spans="2:8">
      <c r="B295" s="127" t="str">
        <f>$B$34</f>
        <v>Fine Arts</v>
      </c>
      <c r="C295" s="136">
        <f t="shared" si="23"/>
        <v>317.31801761165661</v>
      </c>
      <c r="D295" s="136">
        <f t="shared" si="23"/>
        <v>898.90594972584518</v>
      </c>
      <c r="E295" s="136">
        <f t="shared" si="23"/>
        <v>3236.8198720657888</v>
      </c>
      <c r="F295" s="136">
        <f t="shared" si="23"/>
        <v>0</v>
      </c>
      <c r="G295" s="137">
        <f t="shared" si="23"/>
        <v>0</v>
      </c>
      <c r="H295" s="138">
        <f t="shared" si="23"/>
        <v>517.99740982686569</v>
      </c>
    </row>
    <row r="296" spans="2:8">
      <c r="B296" s="127" t="str">
        <f>$B$35</f>
        <v>Teacher Education</v>
      </c>
      <c r="C296" s="136">
        <f t="shared" si="23"/>
        <v>608.20536364723444</v>
      </c>
      <c r="D296" s="136">
        <f t="shared" si="23"/>
        <v>979.25979292901377</v>
      </c>
      <c r="E296" s="136">
        <f t="shared" si="23"/>
        <v>2944.5596932648759</v>
      </c>
      <c r="F296" s="136">
        <f t="shared" si="23"/>
        <v>5847.2461475196496</v>
      </c>
      <c r="G296" s="137">
        <f t="shared" si="23"/>
        <v>0</v>
      </c>
      <c r="H296" s="138">
        <f t="shared" si="23"/>
        <v>1236.6221595383029</v>
      </c>
    </row>
    <row r="297" spans="2:8">
      <c r="B297" s="127" t="str">
        <f>$B$36</f>
        <v>Agriculture</v>
      </c>
      <c r="C297" s="136">
        <f t="shared" si="23"/>
        <v>235.0199315170822</v>
      </c>
      <c r="D297" s="136">
        <f t="shared" si="23"/>
        <v>520.47234382833517</v>
      </c>
      <c r="E297" s="136">
        <f t="shared" si="23"/>
        <v>1372.6887503833914</v>
      </c>
      <c r="F297" s="136">
        <f t="shared" si="23"/>
        <v>1096.4543144261957</v>
      </c>
      <c r="G297" s="137">
        <f t="shared" si="23"/>
        <v>0</v>
      </c>
      <c r="H297" s="138">
        <f t="shared" si="23"/>
        <v>606.87948961432051</v>
      </c>
    </row>
    <row r="298" spans="2:8">
      <c r="B298" s="127" t="str">
        <f>$B$37</f>
        <v>Engineering</v>
      </c>
      <c r="C298" s="136">
        <f t="shared" si="23"/>
        <v>385.74181349868041</v>
      </c>
      <c r="D298" s="136">
        <f t="shared" si="23"/>
        <v>684.67472450237085</v>
      </c>
      <c r="E298" s="136">
        <f t="shared" si="23"/>
        <v>1853.8401032830193</v>
      </c>
      <c r="F298" s="136">
        <f t="shared" si="23"/>
        <v>5934.6470370440993</v>
      </c>
      <c r="G298" s="137">
        <f t="shared" si="23"/>
        <v>0</v>
      </c>
      <c r="H298" s="138">
        <f t="shared" si="23"/>
        <v>837.04474202161316</v>
      </c>
    </row>
    <row r="299" spans="2:8">
      <c r="B299" s="127" t="str">
        <f>$B$38</f>
        <v>Home Economics</v>
      </c>
      <c r="C299" s="136">
        <f t="shared" si="23"/>
        <v>380.26716987546001</v>
      </c>
      <c r="D299" s="136">
        <f t="shared" si="23"/>
        <v>476.99189427247421</v>
      </c>
      <c r="E299" s="136">
        <f t="shared" si="23"/>
        <v>0</v>
      </c>
      <c r="F299" s="136">
        <f t="shared" si="23"/>
        <v>0</v>
      </c>
      <c r="G299" s="137">
        <f t="shared" si="23"/>
        <v>0</v>
      </c>
      <c r="H299" s="138">
        <f t="shared" si="23"/>
        <v>437.05966860398212</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813.30575623756056</v>
      </c>
      <c r="D301" s="136">
        <f t="shared" si="23"/>
        <v>0</v>
      </c>
      <c r="E301" s="136">
        <f t="shared" si="23"/>
        <v>1650.8207963032437</v>
      </c>
      <c r="F301" s="136">
        <f t="shared" si="23"/>
        <v>0</v>
      </c>
      <c r="G301" s="137">
        <f t="shared" si="23"/>
        <v>0</v>
      </c>
      <c r="H301" s="138">
        <f t="shared" si="23"/>
        <v>1562.2252174835101</v>
      </c>
    </row>
    <row r="302" spans="2:8">
      <c r="B302" s="127" t="str">
        <f>$B$41</f>
        <v>Library Science</v>
      </c>
      <c r="C302" s="136">
        <f t="shared" si="23"/>
        <v>2622.3476558223924</v>
      </c>
      <c r="D302" s="136">
        <f t="shared" si="23"/>
        <v>9129.9476742404768</v>
      </c>
      <c r="E302" s="136">
        <f t="shared" si="23"/>
        <v>0</v>
      </c>
      <c r="F302" s="136">
        <f t="shared" si="23"/>
        <v>0</v>
      </c>
      <c r="G302" s="137">
        <f t="shared" si="23"/>
        <v>0</v>
      </c>
      <c r="H302" s="138">
        <f t="shared" si="23"/>
        <v>8232.3476717000522</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0</v>
      </c>
      <c r="D304" s="136">
        <f t="shared" si="23"/>
        <v>0</v>
      </c>
      <c r="E304" s="136">
        <f t="shared" si="23"/>
        <v>0</v>
      </c>
      <c r="F304" s="136">
        <f t="shared" si="23"/>
        <v>0</v>
      </c>
      <c r="G304" s="137">
        <f t="shared" si="23"/>
        <v>0</v>
      </c>
      <c r="H304" s="138">
        <f>IF(H43=0,0,H279/H43)</f>
        <v>0</v>
      </c>
    </row>
    <row r="305" spans="2:9">
      <c r="B305" s="127" t="str">
        <f>$B$44</f>
        <v>Physical Training</v>
      </c>
      <c r="C305" s="136">
        <f t="shared" si="23"/>
        <v>72.972080048638219</v>
      </c>
      <c r="D305" s="136">
        <f t="shared" si="23"/>
        <v>0</v>
      </c>
      <c r="E305" s="136">
        <f t="shared" si="23"/>
        <v>0</v>
      </c>
      <c r="F305" s="136">
        <f t="shared" si="23"/>
        <v>0</v>
      </c>
      <c r="G305" s="137">
        <f t="shared" si="23"/>
        <v>0</v>
      </c>
      <c r="H305" s="138">
        <f t="shared" si="23"/>
        <v>72.972080048638219</v>
      </c>
    </row>
    <row r="306" spans="2:9">
      <c r="B306" s="127" t="str">
        <f>$B$45</f>
        <v>Health Services</v>
      </c>
      <c r="C306" s="136">
        <f t="shared" si="23"/>
        <v>677.65541900008066</v>
      </c>
      <c r="D306" s="136">
        <f t="shared" si="23"/>
        <v>970.22590766175881</v>
      </c>
      <c r="E306" s="136">
        <f t="shared" si="23"/>
        <v>2754.7016508504721</v>
      </c>
      <c r="F306" s="136">
        <f t="shared" si="23"/>
        <v>0</v>
      </c>
      <c r="G306" s="137">
        <f t="shared" si="23"/>
        <v>0</v>
      </c>
      <c r="H306" s="138">
        <f t="shared" si="23"/>
        <v>945.63925664416354</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264.19965272182577</v>
      </c>
      <c r="D308" s="136">
        <f t="shared" si="23"/>
        <v>521.38072571113173</v>
      </c>
      <c r="E308" s="136">
        <f t="shared" si="23"/>
        <v>876.11934822144542</v>
      </c>
      <c r="F308" s="136">
        <f t="shared" si="23"/>
        <v>9696.5195975638453</v>
      </c>
      <c r="G308" s="137">
        <f t="shared" si="23"/>
        <v>0</v>
      </c>
      <c r="H308" s="138">
        <f t="shared" si="23"/>
        <v>547.68411352314376</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0</v>
      </c>
      <c r="D310" s="136">
        <f t="shared" si="24"/>
        <v>538.87523421366063</v>
      </c>
      <c r="E310" s="136">
        <f t="shared" si="24"/>
        <v>0</v>
      </c>
      <c r="F310" s="136">
        <f t="shared" si="24"/>
        <v>0</v>
      </c>
      <c r="G310" s="137">
        <f t="shared" si="24"/>
        <v>0</v>
      </c>
      <c r="H310" s="138">
        <f t="shared" si="24"/>
        <v>538.87523421366063</v>
      </c>
    </row>
    <row r="311" spans="2:9">
      <c r="B311" s="127" t="str">
        <f>$B$50</f>
        <v>Technology</v>
      </c>
      <c r="C311" s="136">
        <f t="shared" si="24"/>
        <v>369.53432635354517</v>
      </c>
      <c r="D311" s="136">
        <f t="shared" si="24"/>
        <v>640.83415398487296</v>
      </c>
      <c r="E311" s="136">
        <f t="shared" si="24"/>
        <v>1029.3773843496397</v>
      </c>
      <c r="F311" s="136">
        <f t="shared" si="24"/>
        <v>919.63052895353417</v>
      </c>
      <c r="G311" s="137">
        <f t="shared" si="24"/>
        <v>0</v>
      </c>
      <c r="H311" s="138">
        <f t="shared" si="24"/>
        <v>517.39348903083783</v>
      </c>
    </row>
    <row r="312" spans="2:9">
      <c r="B312" s="127" t="str">
        <f>$B$51</f>
        <v>Nursing</v>
      </c>
      <c r="C312" s="136">
        <f t="shared" si="24"/>
        <v>0</v>
      </c>
      <c r="D312" s="136">
        <f t="shared" si="24"/>
        <v>0</v>
      </c>
      <c r="E312" s="136">
        <f t="shared" si="24"/>
        <v>0</v>
      </c>
      <c r="F312" s="136">
        <f t="shared" si="24"/>
        <v>0</v>
      </c>
      <c r="G312" s="137">
        <f t="shared" si="24"/>
        <v>0</v>
      </c>
      <c r="H312" s="138">
        <f t="shared" si="24"/>
        <v>0</v>
      </c>
    </row>
    <row r="313" spans="2:9">
      <c r="B313" s="130" t="str">
        <f>$B$52</f>
        <v>Totals</v>
      </c>
      <c r="C313" s="135">
        <f t="shared" si="24"/>
        <v>292.14664626362935</v>
      </c>
      <c r="D313" s="135">
        <f t="shared" si="24"/>
        <v>622.46134708007628</v>
      </c>
      <c r="E313" s="135">
        <f t="shared" si="24"/>
        <v>1581.7540872128277</v>
      </c>
      <c r="F313" s="135">
        <f t="shared" si="24"/>
        <v>5205.5396849128292</v>
      </c>
      <c r="G313" s="135">
        <f t="shared" si="24"/>
        <v>0</v>
      </c>
      <c r="H313" s="135">
        <f t="shared" si="24"/>
        <v>588.36613647143531</v>
      </c>
      <c r="I313" s="349"/>
    </row>
    <row r="315" spans="2:9">
      <c r="B315" s="120" t="s">
        <v>37</v>
      </c>
      <c r="C315" s="121"/>
      <c r="D315" s="121"/>
      <c r="E315" s="121"/>
      <c r="F315" s="121"/>
      <c r="G315" s="121"/>
      <c r="H315" s="122"/>
    </row>
    <row r="316" spans="2:9" ht="55.5" customHeight="1" thickBot="1">
      <c r="B316" s="464" t="s">
        <v>232</v>
      </c>
      <c r="C316" s="464"/>
      <c r="D316" s="464"/>
      <c r="E316" s="464"/>
      <c r="F316" s="464"/>
      <c r="G316" s="464"/>
      <c r="H316" s="464"/>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2.14513633083358</v>
      </c>
      <c r="E318" s="128">
        <f t="shared" si="25"/>
        <v>5.5517626154489266</v>
      </c>
      <c r="F318" s="128">
        <f t="shared" si="25"/>
        <v>12.885733848214311</v>
      </c>
      <c r="G318" s="128">
        <f t="shared" si="25"/>
        <v>0</v>
      </c>
      <c r="H318" s="128">
        <f t="shared" si="25"/>
        <v>1.6579238062595487</v>
      </c>
    </row>
    <row r="319" spans="2:9">
      <c r="B319" s="127" t="str">
        <f>$B$33</f>
        <v>Science</v>
      </c>
      <c r="C319" s="128">
        <f t="shared" ref="C319:H334" si="26">IF($C$293=0,"",C294/$C$293)</f>
        <v>1.6630570253804697</v>
      </c>
      <c r="D319" s="128">
        <f t="shared" si="26"/>
        <v>3.0543971432300401</v>
      </c>
      <c r="E319" s="128">
        <f t="shared" si="26"/>
        <v>11.274831210886896</v>
      </c>
      <c r="F319" s="128">
        <f t="shared" si="26"/>
        <v>26.553514133888783</v>
      </c>
      <c r="G319" s="128">
        <f t="shared" si="26"/>
        <v>0</v>
      </c>
      <c r="H319" s="128">
        <f t="shared" si="26"/>
        <v>3.2085759887566971</v>
      </c>
    </row>
    <row r="320" spans="2:9">
      <c r="B320" s="127" t="str">
        <f>$B$34</f>
        <v>Fine Arts</v>
      </c>
      <c r="C320" s="128">
        <f t="shared" si="26"/>
        <v>1.4162192544647267</v>
      </c>
      <c r="D320" s="128">
        <f t="shared" si="26"/>
        <v>4.0118992408197824</v>
      </c>
      <c r="E320" s="128">
        <f t="shared" si="26"/>
        <v>14.446222312102423</v>
      </c>
      <c r="F320" s="128">
        <f t="shared" si="26"/>
        <v>0</v>
      </c>
      <c r="G320" s="128">
        <f t="shared" si="26"/>
        <v>0</v>
      </c>
      <c r="H320" s="128">
        <f t="shared" si="26"/>
        <v>2.3118696854379777</v>
      </c>
    </row>
    <row r="321" spans="2:8">
      <c r="B321" s="127" t="str">
        <f>$B$35</f>
        <v>Teacher Education</v>
      </c>
      <c r="C321" s="128">
        <f t="shared" si="26"/>
        <v>2.7144760110032049</v>
      </c>
      <c r="D321" s="128">
        <f t="shared" si="26"/>
        <v>4.3705257719291417</v>
      </c>
      <c r="E321" s="128">
        <f t="shared" si="26"/>
        <v>13.141838477719261</v>
      </c>
      <c r="F321" s="128">
        <f t="shared" si="26"/>
        <v>26.096792870572326</v>
      </c>
      <c r="G321" s="128">
        <f t="shared" si="26"/>
        <v>0</v>
      </c>
      <c r="H321" s="128">
        <f t="shared" si="26"/>
        <v>5.5191574875499949</v>
      </c>
    </row>
    <row r="322" spans="2:8">
      <c r="B322" s="127" t="str">
        <f>$B$36</f>
        <v>Agriculture</v>
      </c>
      <c r="C322" s="128">
        <f t="shared" si="26"/>
        <v>1.0489153900009947</v>
      </c>
      <c r="D322" s="128">
        <f t="shared" si="26"/>
        <v>2.3229155416197091</v>
      </c>
      <c r="E322" s="128">
        <f t="shared" si="26"/>
        <v>6.1264350928198619</v>
      </c>
      <c r="F322" s="128">
        <f t="shared" si="26"/>
        <v>4.8935756104202301</v>
      </c>
      <c r="G322" s="128">
        <f t="shared" si="26"/>
        <v>0</v>
      </c>
      <c r="H322" s="128">
        <f t="shared" si="26"/>
        <v>2.7085585142643165</v>
      </c>
    </row>
    <row r="323" spans="2:8">
      <c r="B323" s="127" t="str">
        <f>$B$37</f>
        <v>Engineering</v>
      </c>
      <c r="C323" s="128">
        <f t="shared" si="26"/>
        <v>1.721600896289303</v>
      </c>
      <c r="D323" s="128">
        <f t="shared" si="26"/>
        <v>3.0557657430983833</v>
      </c>
      <c r="E323" s="128">
        <f t="shared" si="26"/>
        <v>8.273857465545456</v>
      </c>
      <c r="F323" s="128">
        <f t="shared" si="26"/>
        <v>26.486871012158833</v>
      </c>
      <c r="G323" s="128">
        <f t="shared" si="26"/>
        <v>0</v>
      </c>
      <c r="H323" s="128">
        <f t="shared" si="26"/>
        <v>3.7358070286139391</v>
      </c>
    </row>
    <row r="324" spans="2:8">
      <c r="B324" s="127" t="str">
        <f>$B$38</f>
        <v>Home Economics</v>
      </c>
      <c r="C324" s="128">
        <f t="shared" si="26"/>
        <v>1.6971670624689177</v>
      </c>
      <c r="D324" s="128">
        <f t="shared" si="26"/>
        <v>2.1288583294977257</v>
      </c>
      <c r="E324" s="128">
        <f t="shared" si="26"/>
        <v>0</v>
      </c>
      <c r="F324" s="128">
        <f t="shared" si="26"/>
        <v>0</v>
      </c>
      <c r="G324" s="128">
        <f t="shared" si="26"/>
        <v>0</v>
      </c>
      <c r="H324" s="128">
        <f t="shared" si="26"/>
        <v>1.9506371642106031</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3.6298577698801209</v>
      </c>
      <c r="D326" s="128">
        <f t="shared" si="26"/>
        <v>0</v>
      </c>
      <c r="E326" s="128">
        <f t="shared" si="26"/>
        <v>7.3677637815595727</v>
      </c>
      <c r="F326" s="128">
        <f t="shared" si="26"/>
        <v>0</v>
      </c>
      <c r="G326" s="128">
        <f t="shared" si="26"/>
        <v>0</v>
      </c>
      <c r="H326" s="128">
        <f t="shared" si="26"/>
        <v>6.9723536326832836</v>
      </c>
    </row>
    <row r="327" spans="2:8">
      <c r="B327" s="127" t="str">
        <f>$B$41</f>
        <v>Library Science</v>
      </c>
      <c r="C327" s="128">
        <f t="shared" si="26"/>
        <v>11.703776766376993</v>
      </c>
      <c r="D327" s="128">
        <f t="shared" si="26"/>
        <v>40.747789192162884</v>
      </c>
      <c r="E327" s="128">
        <f t="shared" si="26"/>
        <v>0</v>
      </c>
      <c r="F327" s="128">
        <f t="shared" si="26"/>
        <v>0</v>
      </c>
      <c r="G327" s="128">
        <f t="shared" si="26"/>
        <v>0</v>
      </c>
      <c r="H327" s="128">
        <f t="shared" si="26"/>
        <v>36.741718512744143</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0.32568104887664734</v>
      </c>
      <c r="D330" s="128">
        <f t="shared" si="26"/>
        <v>0</v>
      </c>
      <c r="E330" s="128">
        <f t="shared" si="26"/>
        <v>0</v>
      </c>
      <c r="F330" s="128">
        <f t="shared" si="26"/>
        <v>0</v>
      </c>
      <c r="G330" s="128">
        <f t="shared" si="26"/>
        <v>0</v>
      </c>
      <c r="H330" s="128">
        <f t="shared" si="26"/>
        <v>0.32568104887664734</v>
      </c>
    </row>
    <row r="331" spans="2:8">
      <c r="B331" s="127" t="str">
        <f>$B$45</f>
        <v>Health Services</v>
      </c>
      <c r="C331" s="128">
        <f t="shared" si="26"/>
        <v>3.0244379424265682</v>
      </c>
      <c r="D331" s="128">
        <f t="shared" si="26"/>
        <v>4.3302067180209916</v>
      </c>
      <c r="E331" s="128">
        <f t="shared" si="26"/>
        <v>12.294484717898023</v>
      </c>
      <c r="F331" s="128">
        <f t="shared" si="26"/>
        <v>0</v>
      </c>
      <c r="G331" s="128">
        <f t="shared" si="26"/>
        <v>0</v>
      </c>
      <c r="H331" s="128">
        <f t="shared" si="26"/>
        <v>4.2204742520362295</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1.1791471471546182</v>
      </c>
      <c r="D333" s="128">
        <f t="shared" si="26"/>
        <v>2.3269697328141024</v>
      </c>
      <c r="E333" s="128">
        <f t="shared" si="26"/>
        <v>3.9102005599908867</v>
      </c>
      <c r="F333" s="128">
        <f t="shared" si="26"/>
        <v>43.276451361708069</v>
      </c>
      <c r="G333" s="128">
        <f t="shared" si="26"/>
        <v>0</v>
      </c>
      <c r="H333" s="128">
        <f t="shared" si="26"/>
        <v>2.4443641516920547</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2.4050493198957281</v>
      </c>
      <c r="E335" s="128">
        <f t="shared" si="27"/>
        <v>0</v>
      </c>
      <c r="F335" s="128">
        <f t="shared" si="27"/>
        <v>0</v>
      </c>
      <c r="G335" s="128">
        <f t="shared" si="27"/>
        <v>0</v>
      </c>
      <c r="H335" s="128">
        <f t="shared" si="27"/>
        <v>2.4050493198957281</v>
      </c>
    </row>
    <row r="336" spans="2:8">
      <c r="B336" s="127" t="str">
        <f>$B$50</f>
        <v>Technology</v>
      </c>
      <c r="C336" s="128">
        <f t="shared" si="27"/>
        <v>1.649265402912053</v>
      </c>
      <c r="D336" s="128">
        <f t="shared" si="27"/>
        <v>2.86010127827879</v>
      </c>
      <c r="E336" s="128">
        <f t="shared" si="27"/>
        <v>4.5942051535523785</v>
      </c>
      <c r="F336" s="128">
        <f t="shared" si="27"/>
        <v>4.1043949281552967</v>
      </c>
      <c r="G336" s="128">
        <f t="shared" si="27"/>
        <v>0</v>
      </c>
      <c r="H336" s="128">
        <f t="shared" si="27"/>
        <v>2.3091743318430455</v>
      </c>
    </row>
    <row r="337" spans="2:9">
      <c r="B337" s="127" t="str">
        <f>$B$51</f>
        <v>Nursing</v>
      </c>
      <c r="C337" s="128">
        <f t="shared" si="27"/>
        <v>0</v>
      </c>
      <c r="D337" s="128">
        <f t="shared" si="27"/>
        <v>0</v>
      </c>
      <c r="E337" s="128">
        <f t="shared" si="27"/>
        <v>0</v>
      </c>
      <c r="F337" s="128">
        <f t="shared" si="27"/>
        <v>0</v>
      </c>
      <c r="G337" s="128">
        <f t="shared" si="27"/>
        <v>0</v>
      </c>
      <c r="H337" s="128">
        <f t="shared" si="27"/>
        <v>0</v>
      </c>
    </row>
    <row r="338" spans="2:9">
      <c r="B338" s="130" t="str">
        <f>$B$52</f>
        <v>Totals</v>
      </c>
      <c r="C338" s="128">
        <f t="shared" si="27"/>
        <v>1.3038771283142183</v>
      </c>
      <c r="D338" s="128">
        <f t="shared" si="27"/>
        <v>2.7781017653202178</v>
      </c>
      <c r="E338" s="128">
        <f t="shared" si="27"/>
        <v>7.0595127594695875</v>
      </c>
      <c r="F338" s="128">
        <f t="shared" si="27"/>
        <v>23.232798399352472</v>
      </c>
      <c r="G338" s="128">
        <f t="shared" si="27"/>
        <v>0</v>
      </c>
      <c r="H338" s="128">
        <f t="shared" si="27"/>
        <v>2.6259317306262484</v>
      </c>
      <c r="I338" s="349"/>
    </row>
    <row r="340" spans="2:9">
      <c r="B340" s="120" t="s">
        <v>233</v>
      </c>
      <c r="C340" s="121"/>
      <c r="D340" s="121"/>
      <c r="E340" s="121"/>
      <c r="F340" s="121"/>
      <c r="G340" s="121"/>
      <c r="H340" s="122"/>
    </row>
    <row r="341" spans="2:9" ht="55.5" customHeight="1" thickBot="1">
      <c r="B341" s="464" t="s">
        <v>234</v>
      </c>
      <c r="C341" s="464"/>
      <c r="D341" s="464"/>
      <c r="E341" s="464"/>
      <c r="F341" s="464"/>
      <c r="G341" s="464"/>
      <c r="H341" s="464"/>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6721.7985480275775</v>
      </c>
      <c r="D343" s="135">
        <f t="shared" si="28"/>
        <v>14419.174273918363</v>
      </c>
      <c r="E343" s="135">
        <f>E293*24</f>
        <v>29854.263910014706</v>
      </c>
      <c r="F343" s="135">
        <f>F293*18</f>
        <v>51969.18424271806</v>
      </c>
      <c r="G343" s="135">
        <f>G293*24</f>
        <v>0</v>
      </c>
      <c r="H343" s="135">
        <f>IF((C32/30+D32/30+E32/24+F32/18+G32/24)=0,0,H268/(C32/30+D32/30+E32/24+F32/18+G32/24))</f>
        <v>10895.909850650458</v>
      </c>
    </row>
    <row r="344" spans="2:9">
      <c r="B344" s="127" t="str">
        <f>$B$33</f>
        <v>Science</v>
      </c>
      <c r="C344" s="138">
        <f t="shared" si="28"/>
        <v>11178.734298489504</v>
      </c>
      <c r="D344" s="138">
        <f t="shared" si="28"/>
        <v>20531.042282463266</v>
      </c>
      <c r="E344" s="138">
        <f>E294*24</f>
        <v>60629.71525007645</v>
      </c>
      <c r="F344" s="138">
        <f>F294*18</f>
        <v>107092.42365012203</v>
      </c>
      <c r="G344" s="138">
        <f>G294*24</f>
        <v>0</v>
      </c>
      <c r="H344" s="138">
        <f t="shared" ref="H344:H363" si="29">IF((C33/30+D33/30+E33/24+F33/18+G33/24)=0,0,H269/(C33/30+D33/30+E33/24+F33/18+G33/24))</f>
        <v>21004.043184729439</v>
      </c>
    </row>
    <row r="345" spans="2:9">
      <c r="B345" s="127" t="str">
        <f>$B$34</f>
        <v>Fine Arts</v>
      </c>
      <c r="C345" s="138">
        <f t="shared" si="28"/>
        <v>9519.5405283496984</v>
      </c>
      <c r="D345" s="138">
        <f t="shared" si="28"/>
        <v>26967.178491775354</v>
      </c>
      <c r="E345" s="138">
        <f t="shared" ref="E345:E363" si="30">E295*24</f>
        <v>77683.676929578927</v>
      </c>
      <c r="F345" s="138">
        <f t="shared" ref="F345:F363" si="31">F295*18</f>
        <v>0</v>
      </c>
      <c r="G345" s="138">
        <f t="shared" ref="G345:G363" si="32">G295*24</f>
        <v>0</v>
      </c>
      <c r="H345" s="138">
        <f t="shared" si="29"/>
        <v>15439.55432236794</v>
      </c>
    </row>
    <row r="346" spans="2:9">
      <c r="B346" s="127" t="str">
        <f>$B$35</f>
        <v>Teacher Education</v>
      </c>
      <c r="C346" s="138">
        <f t="shared" si="28"/>
        <v>18246.160909417034</v>
      </c>
      <c r="D346" s="138">
        <f t="shared" si="28"/>
        <v>29377.793787870414</v>
      </c>
      <c r="E346" s="138">
        <f t="shared" si="30"/>
        <v>70669.432638357015</v>
      </c>
      <c r="F346" s="138">
        <f t="shared" si="31"/>
        <v>105250.43065535369</v>
      </c>
      <c r="G346" s="138">
        <f t="shared" si="32"/>
        <v>0</v>
      </c>
      <c r="H346" s="138">
        <f t="shared" si="29"/>
        <v>35513.213236955162</v>
      </c>
    </row>
    <row r="347" spans="2:9">
      <c r="B347" s="127" t="str">
        <f>$B$36</f>
        <v>Agriculture</v>
      </c>
      <c r="C347" s="138">
        <f t="shared" si="28"/>
        <v>7050.5979455124661</v>
      </c>
      <c r="D347" s="138">
        <f t="shared" si="28"/>
        <v>15614.170314850055</v>
      </c>
      <c r="E347" s="138">
        <f t="shared" si="30"/>
        <v>32944.530009201393</v>
      </c>
      <c r="F347" s="138">
        <f t="shared" si="31"/>
        <v>19736.177659671521</v>
      </c>
      <c r="G347" s="138">
        <f t="shared" si="32"/>
        <v>0</v>
      </c>
      <c r="H347" s="138">
        <f t="shared" si="29"/>
        <v>17627.047460472284</v>
      </c>
    </row>
    <row r="348" spans="2:9">
      <c r="B348" s="127" t="str">
        <f>$B$37</f>
        <v>Engineering</v>
      </c>
      <c r="C348" s="138">
        <f t="shared" si="28"/>
        <v>11572.254404960413</v>
      </c>
      <c r="D348" s="138">
        <f t="shared" si="28"/>
        <v>20540.241735071126</v>
      </c>
      <c r="E348" s="138">
        <f t="shared" si="30"/>
        <v>44492.162478792467</v>
      </c>
      <c r="F348" s="138">
        <f t="shared" si="31"/>
        <v>106823.64666679379</v>
      </c>
      <c r="G348" s="138">
        <f t="shared" si="32"/>
        <v>0</v>
      </c>
      <c r="H348" s="138">
        <f t="shared" si="29"/>
        <v>24108.977837618564</v>
      </c>
    </row>
    <row r="349" spans="2:9">
      <c r="B349" s="127" t="str">
        <f>$B$38</f>
        <v>Home Economics</v>
      </c>
      <c r="C349" s="138">
        <f t="shared" si="28"/>
        <v>11408.0150962638</v>
      </c>
      <c r="D349" s="138">
        <f t="shared" si="28"/>
        <v>14309.756828174226</v>
      </c>
      <c r="E349" s="138">
        <f t="shared" si="30"/>
        <v>0</v>
      </c>
      <c r="F349" s="138">
        <f t="shared" si="31"/>
        <v>0</v>
      </c>
      <c r="G349" s="138">
        <f t="shared" si="32"/>
        <v>0</v>
      </c>
      <c r="H349" s="138">
        <f t="shared" si="29"/>
        <v>13111.790058119463</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24399.172687126818</v>
      </c>
      <c r="D351" s="138">
        <f t="shared" si="28"/>
        <v>0</v>
      </c>
      <c r="E351" s="138">
        <f t="shared" si="30"/>
        <v>39619.699111277849</v>
      </c>
      <c r="F351" s="138">
        <f t="shared" si="31"/>
        <v>0</v>
      </c>
      <c r="G351" s="138">
        <f t="shared" si="32"/>
        <v>0</v>
      </c>
      <c r="H351" s="138">
        <f t="shared" si="29"/>
        <v>38303.789813839197</v>
      </c>
    </row>
    <row r="352" spans="2:9">
      <c r="B352" s="127" t="str">
        <f>$B$41</f>
        <v>Library Science</v>
      </c>
      <c r="C352" s="138">
        <f t="shared" si="28"/>
        <v>78670.429674671774</v>
      </c>
      <c r="D352" s="138">
        <f t="shared" si="28"/>
        <v>273898.4302272143</v>
      </c>
      <c r="E352" s="138">
        <f t="shared" si="30"/>
        <v>0</v>
      </c>
      <c r="F352" s="138">
        <f t="shared" si="31"/>
        <v>0</v>
      </c>
      <c r="G352" s="138">
        <f t="shared" si="32"/>
        <v>0</v>
      </c>
      <c r="H352" s="138">
        <f t="shared" si="29"/>
        <v>246970.43015100155</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2189.1624014591466</v>
      </c>
      <c r="D355" s="138">
        <f t="shared" si="28"/>
        <v>0</v>
      </c>
      <c r="E355" s="138">
        <f t="shared" si="30"/>
        <v>0</v>
      </c>
      <c r="F355" s="138">
        <f t="shared" si="31"/>
        <v>0</v>
      </c>
      <c r="G355" s="138">
        <f t="shared" si="32"/>
        <v>0</v>
      </c>
      <c r="H355" s="138">
        <f t="shared" si="29"/>
        <v>2189.1624014591471</v>
      </c>
    </row>
    <row r="356" spans="2:9">
      <c r="B356" s="127" t="str">
        <f>$B$45</f>
        <v>Health Services</v>
      </c>
      <c r="C356" s="138">
        <f t="shared" si="28"/>
        <v>20329.66257000242</v>
      </c>
      <c r="D356" s="138">
        <f t="shared" si="28"/>
        <v>29106.777229852763</v>
      </c>
      <c r="E356" s="138">
        <f t="shared" si="30"/>
        <v>66112.839620411338</v>
      </c>
      <c r="F356" s="138">
        <f t="shared" si="31"/>
        <v>0</v>
      </c>
      <c r="G356" s="138">
        <f t="shared" si="32"/>
        <v>0</v>
      </c>
      <c r="H356" s="138">
        <f t="shared" si="29"/>
        <v>27946.543048892916</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7925.9895816547732</v>
      </c>
      <c r="D358" s="138">
        <f t="shared" si="28"/>
        <v>15641.421771333951</v>
      </c>
      <c r="E358" s="138">
        <f t="shared" si="30"/>
        <v>21026.864357314691</v>
      </c>
      <c r="F358" s="138">
        <f t="shared" si="31"/>
        <v>174537.35275614922</v>
      </c>
      <c r="G358" s="138">
        <f t="shared" si="32"/>
        <v>0</v>
      </c>
      <c r="H358" s="138">
        <f t="shared" si="29"/>
        <v>15860.351748929477</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16166.257026409819</v>
      </c>
      <c r="E360" s="138">
        <f t="shared" si="30"/>
        <v>0</v>
      </c>
      <c r="F360" s="138">
        <f t="shared" si="31"/>
        <v>0</v>
      </c>
      <c r="G360" s="138">
        <f t="shared" si="32"/>
        <v>0</v>
      </c>
      <c r="H360" s="138">
        <f t="shared" si="29"/>
        <v>16166.257026409819</v>
      </c>
    </row>
    <row r="361" spans="2:9">
      <c r="B361" s="127" t="str">
        <f>$B$50</f>
        <v>Technology</v>
      </c>
      <c r="C361" s="138">
        <f t="shared" si="33"/>
        <v>11086.029790606355</v>
      </c>
      <c r="D361" s="138">
        <f t="shared" si="33"/>
        <v>19225.024619546188</v>
      </c>
      <c r="E361" s="138">
        <f t="shared" si="30"/>
        <v>24705.057224391352</v>
      </c>
      <c r="F361" s="138">
        <f t="shared" si="31"/>
        <v>16553.349521163615</v>
      </c>
      <c r="G361" s="138">
        <f t="shared" si="32"/>
        <v>0</v>
      </c>
      <c r="H361" s="138">
        <f t="shared" si="29"/>
        <v>15234.803087003689</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8764.3993879088812</v>
      </c>
      <c r="D363" s="135">
        <f t="shared" si="33"/>
        <v>18673.840412402289</v>
      </c>
      <c r="E363" s="135">
        <f t="shared" si="30"/>
        <v>37962.098093107867</v>
      </c>
      <c r="F363" s="135">
        <f t="shared" si="31"/>
        <v>93699.714328430928</v>
      </c>
      <c r="G363" s="135">
        <f t="shared" si="32"/>
        <v>0</v>
      </c>
      <c r="H363" s="135">
        <f t="shared" si="29"/>
        <v>17148.278627997646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94" priority="6" stopIfTrue="1">
      <formula>C32=0</formula>
    </cfRule>
  </conditionalFormatting>
  <conditionalFormatting sqref="C91:G110">
    <cfRule type="expression" dxfId="193" priority="5" stopIfTrue="1">
      <formula>C32=0</formula>
    </cfRule>
  </conditionalFormatting>
  <conditionalFormatting sqref="C143:H162">
    <cfRule type="expression" dxfId="192" priority="3" stopIfTrue="1">
      <formula>C32=0</formula>
    </cfRule>
  </conditionalFormatting>
  <conditionalFormatting sqref="H143:H162">
    <cfRule type="expression" dxfId="191" priority="1" stopIfTrue="1">
      <formula>OR(AND(#REF!&gt;0,H143&gt;0,H61=0),AND(#REF!&gt;0,H143&gt;0,H32=0))</formula>
    </cfRule>
    <cfRule type="expression" dxfId="19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1" width="15" style="107" bestFit="1" customWidth="1"/>
    <col min="12"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73</v>
      </c>
      <c r="C3" s="119"/>
      <c r="D3" s="119"/>
      <c r="E3" s="119"/>
      <c r="F3" s="119"/>
      <c r="G3" s="119"/>
      <c r="H3" s="119"/>
    </row>
    <row r="4" spans="2:8">
      <c r="B4" s="292" t="s">
        <v>136</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Data!$G9</f>
        <v>73458334</v>
      </c>
    </row>
    <row r="14" spans="2:8">
      <c r="B14" s="467" t="s">
        <v>13</v>
      </c>
      <c r="C14" s="467"/>
      <c r="D14" s="467"/>
      <c r="E14" s="467"/>
      <c r="F14" s="354"/>
      <c r="G14" s="301"/>
      <c r="H14" s="355">
        <f>Data!$H9</f>
        <v>5035107</v>
      </c>
    </row>
    <row r="15" spans="2:8">
      <c r="B15" s="467" t="s">
        <v>14</v>
      </c>
      <c r="C15" s="467"/>
      <c r="D15" s="467"/>
      <c r="E15" s="467"/>
      <c r="F15" s="354"/>
      <c r="G15" s="301"/>
      <c r="H15" s="355">
        <f>Data!$I9</f>
        <v>17940436</v>
      </c>
    </row>
    <row r="16" spans="2:8">
      <c r="B16" s="467" t="s">
        <v>18</v>
      </c>
      <c r="C16" s="467"/>
      <c r="D16" s="467"/>
      <c r="E16" s="467"/>
      <c r="F16" s="354"/>
      <c r="G16" s="301"/>
      <c r="H16" s="355">
        <f>Data!$J9</f>
        <v>15828212</v>
      </c>
    </row>
    <row r="17" spans="2:23">
      <c r="B17" s="467" t="s">
        <v>15</v>
      </c>
      <c r="C17" s="467"/>
      <c r="D17" s="467"/>
      <c r="E17" s="467"/>
      <c r="F17" s="354"/>
      <c r="G17" s="301"/>
      <c r="H17" s="355">
        <f>Data!$K9</f>
        <v>16880478</v>
      </c>
    </row>
    <row r="18" spans="2:23">
      <c r="B18" s="467" t="s">
        <v>1</v>
      </c>
      <c r="C18" s="467"/>
      <c r="D18" s="467"/>
      <c r="E18" s="467"/>
      <c r="F18" s="356"/>
      <c r="G18" s="301"/>
      <c r="H18" s="357">
        <f>SUM(H13:H17)</f>
        <v>129142567</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Data!L9</f>
        <v>Danielle McDonald</v>
      </c>
      <c r="E21" s="466"/>
      <c r="F21" s="466"/>
      <c r="G21" s="308" t="str">
        <f>Data!M9</f>
        <v>903-566-7405</v>
      </c>
      <c r="H21" s="309" t="str">
        <f>Data!N9</f>
        <v>daniellemcdonald@uttyler.edu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Data!O9</f>
        <v>2783</v>
      </c>
      <c r="D25" s="316">
        <f>Data!P9</f>
        <v>4619</v>
      </c>
      <c r="E25" s="316">
        <f>Data!Q9</f>
        <v>1742</v>
      </c>
      <c r="F25" s="316">
        <f>Data!R9</f>
        <v>195</v>
      </c>
      <c r="G25" s="316">
        <f>Data!S9</f>
        <v>103</v>
      </c>
      <c r="H25" s="317">
        <f>SUM(C25:G25)</f>
        <v>9442</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Data!T9</f>
        <v>Cindy Strawn</v>
      </c>
      <c r="E28" s="466"/>
      <c r="F28" s="466"/>
      <c r="G28" s="308" t="str">
        <f>Data!U9</f>
        <v>903-566-7222</v>
      </c>
      <c r="H28" s="309" t="str">
        <f>Data!V9</f>
        <v>cstrawn@uttyler.edu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Data!W9</f>
        <v>44642</v>
      </c>
      <c r="D32" s="140">
        <f>Data!AQ9</f>
        <v>16303</v>
      </c>
      <c r="E32" s="140">
        <f>Data!BK9</f>
        <v>5865</v>
      </c>
      <c r="F32" s="140">
        <f>Data!CE9</f>
        <v>325</v>
      </c>
      <c r="G32" s="140">
        <f>Data!CY9</f>
        <v>0</v>
      </c>
      <c r="H32" s="141">
        <f>SUM(C32:G32)</f>
        <v>67135</v>
      </c>
      <c r="W32" s="144"/>
    </row>
    <row r="33" spans="2:23">
      <c r="B33" s="129" t="s">
        <v>43</v>
      </c>
      <c r="C33" s="140">
        <f>Data!X9</f>
        <v>19033</v>
      </c>
      <c r="D33" s="140">
        <f>Data!AR9</f>
        <v>9289</v>
      </c>
      <c r="E33" s="140">
        <f>Data!BL9</f>
        <v>1655</v>
      </c>
      <c r="F33" s="140">
        <f>Data!CF9</f>
        <v>12</v>
      </c>
      <c r="G33" s="140">
        <f>Data!CZ9</f>
        <v>0</v>
      </c>
      <c r="H33" s="141">
        <f t="shared" ref="H33:H52" si="0">SUM(C33:G33)</f>
        <v>29989</v>
      </c>
      <c r="W33" s="144"/>
    </row>
    <row r="34" spans="2:23">
      <c r="B34" s="129" t="s">
        <v>44</v>
      </c>
      <c r="C34" s="140">
        <f>Data!Y9</f>
        <v>5624</v>
      </c>
      <c r="D34" s="140">
        <f>Data!AS9</f>
        <v>1592</v>
      </c>
      <c r="E34" s="140">
        <f>Data!BM9</f>
        <v>100</v>
      </c>
      <c r="F34" s="140">
        <f>Data!CG9</f>
        <v>0</v>
      </c>
      <c r="G34" s="140">
        <f>Data!DA9</f>
        <v>0</v>
      </c>
      <c r="H34" s="141">
        <f t="shared" si="0"/>
        <v>7316</v>
      </c>
      <c r="W34" s="144"/>
    </row>
    <row r="35" spans="2:23">
      <c r="B35" s="129" t="s">
        <v>45</v>
      </c>
      <c r="C35" s="140">
        <f>Data!Z9</f>
        <v>864</v>
      </c>
      <c r="D35" s="140">
        <f>Data!AT9</f>
        <v>3292</v>
      </c>
      <c r="E35" s="140">
        <f>Data!BN9</f>
        <v>4837</v>
      </c>
      <c r="F35" s="140">
        <f>Data!CH9</f>
        <v>845</v>
      </c>
      <c r="G35" s="140">
        <f>Data!DB9</f>
        <v>0</v>
      </c>
      <c r="H35" s="141">
        <f t="shared" si="0"/>
        <v>9838</v>
      </c>
      <c r="W35" s="144"/>
    </row>
    <row r="36" spans="2:23">
      <c r="B36" s="129" t="s">
        <v>46</v>
      </c>
      <c r="C36" s="140">
        <f>Data!AA9</f>
        <v>4</v>
      </c>
      <c r="D36" s="140">
        <f>Data!AU9</f>
        <v>32</v>
      </c>
      <c r="E36" s="140">
        <f>Data!BO9</f>
        <v>0</v>
      </c>
      <c r="F36" s="140">
        <f>Data!CI9</f>
        <v>0</v>
      </c>
      <c r="G36" s="140">
        <f>Data!DC9</f>
        <v>0</v>
      </c>
      <c r="H36" s="141">
        <f t="shared" si="0"/>
        <v>36</v>
      </c>
      <c r="W36" s="144"/>
    </row>
    <row r="37" spans="2:23">
      <c r="B37" s="129" t="s">
        <v>47</v>
      </c>
      <c r="C37" s="140">
        <f>Data!AB9</f>
        <v>4676</v>
      </c>
      <c r="D37" s="140">
        <f>Data!AV9</f>
        <v>10471</v>
      </c>
      <c r="E37" s="140">
        <f>Data!BP9</f>
        <v>2961</v>
      </c>
      <c r="F37" s="140">
        <f>Data!CJ9</f>
        <v>0</v>
      </c>
      <c r="G37" s="140">
        <f>Data!DD9</f>
        <v>0</v>
      </c>
      <c r="H37" s="141">
        <f t="shared" si="0"/>
        <v>18108</v>
      </c>
      <c r="W37" s="144"/>
    </row>
    <row r="38" spans="2:23">
      <c r="B38" s="129" t="s">
        <v>48</v>
      </c>
      <c r="C38" s="140">
        <f>Data!AC9</f>
        <v>24</v>
      </c>
      <c r="D38" s="140">
        <f>Data!AW9</f>
        <v>192</v>
      </c>
      <c r="E38" s="140">
        <f>Data!BQ9</f>
        <v>0</v>
      </c>
      <c r="F38" s="140">
        <f>Data!CK9</f>
        <v>0</v>
      </c>
      <c r="G38" s="140">
        <f>Data!DE9</f>
        <v>0</v>
      </c>
      <c r="H38" s="141">
        <f t="shared" si="0"/>
        <v>216</v>
      </c>
      <c r="W38" s="144"/>
    </row>
    <row r="39" spans="2:23">
      <c r="B39" s="129" t="s">
        <v>49</v>
      </c>
      <c r="C39" s="140">
        <f>Data!AD9</f>
        <v>0</v>
      </c>
      <c r="D39" s="140">
        <f>Data!AX9</f>
        <v>0</v>
      </c>
      <c r="E39" s="140">
        <f>Data!BR9</f>
        <v>0</v>
      </c>
      <c r="F39" s="140">
        <f>Data!CL9</f>
        <v>0</v>
      </c>
      <c r="G39" s="140">
        <f>Data!DF9</f>
        <v>0</v>
      </c>
      <c r="H39" s="141">
        <f t="shared" si="0"/>
        <v>0</v>
      </c>
      <c r="W39" s="144"/>
    </row>
    <row r="40" spans="2:23">
      <c r="B40" s="129" t="s">
        <v>50</v>
      </c>
      <c r="C40" s="140">
        <f>Data!AE9</f>
        <v>189</v>
      </c>
      <c r="D40" s="140">
        <f>Data!AY9</f>
        <v>653</v>
      </c>
      <c r="E40" s="140">
        <f>Data!BS9</f>
        <v>0</v>
      </c>
      <c r="F40" s="140">
        <f>Data!CM9</f>
        <v>0</v>
      </c>
      <c r="G40" s="140">
        <f>Data!DG9</f>
        <v>0</v>
      </c>
      <c r="H40" s="141">
        <f t="shared" si="0"/>
        <v>842</v>
      </c>
      <c r="W40" s="144"/>
    </row>
    <row r="41" spans="2:23">
      <c r="B41" s="129" t="s">
        <v>51</v>
      </c>
      <c r="C41" s="140">
        <f>Data!AF9</f>
        <v>0</v>
      </c>
      <c r="D41" s="140">
        <f>Data!AZ9</f>
        <v>0</v>
      </c>
      <c r="E41" s="140">
        <f>Data!BT9</f>
        <v>0</v>
      </c>
      <c r="F41" s="140">
        <f>Data!CN9</f>
        <v>0</v>
      </c>
      <c r="G41" s="140">
        <f>Data!DH9</f>
        <v>0</v>
      </c>
      <c r="H41" s="141">
        <f t="shared" si="0"/>
        <v>0</v>
      </c>
      <c r="W41" s="144"/>
    </row>
    <row r="42" spans="2:23">
      <c r="B42" s="129" t="s">
        <v>52</v>
      </c>
      <c r="C42" s="140">
        <f>Data!AG9</f>
        <v>0</v>
      </c>
      <c r="D42" s="140">
        <f>Data!BA9</f>
        <v>0</v>
      </c>
      <c r="E42" s="140">
        <f>Data!BU9</f>
        <v>0</v>
      </c>
      <c r="F42" s="140">
        <f>Data!CO9</f>
        <v>0</v>
      </c>
      <c r="G42" s="140">
        <f>Data!DI9</f>
        <v>0</v>
      </c>
      <c r="H42" s="141">
        <f t="shared" si="0"/>
        <v>0</v>
      </c>
      <c r="W42" s="144"/>
    </row>
    <row r="43" spans="2:23">
      <c r="B43" s="129" t="s">
        <v>53</v>
      </c>
      <c r="C43" s="140">
        <f>Data!AH9</f>
        <v>0</v>
      </c>
      <c r="D43" s="140">
        <f>Data!BB9</f>
        <v>0</v>
      </c>
      <c r="E43" s="140">
        <f>Data!BV9</f>
        <v>0</v>
      </c>
      <c r="F43" s="140">
        <f>Data!CP9</f>
        <v>0</v>
      </c>
      <c r="G43" s="140">
        <f>Data!DJ9</f>
        <v>0</v>
      </c>
      <c r="H43" s="141">
        <f t="shared" si="0"/>
        <v>0</v>
      </c>
      <c r="W43" s="144"/>
    </row>
    <row r="44" spans="2:23">
      <c r="B44" s="129" t="s">
        <v>54</v>
      </c>
      <c r="C44" s="140">
        <f>Data!AI9</f>
        <v>0</v>
      </c>
      <c r="D44" s="140">
        <f>Data!BC9</f>
        <v>0</v>
      </c>
      <c r="E44" s="140">
        <f>Data!BW9</f>
        <v>0</v>
      </c>
      <c r="F44" s="140">
        <f>Data!CQ9</f>
        <v>0</v>
      </c>
      <c r="G44" s="140">
        <f>Data!DK9</f>
        <v>0</v>
      </c>
      <c r="H44" s="141">
        <f t="shared" si="0"/>
        <v>0</v>
      </c>
      <c r="W44" s="144"/>
    </row>
    <row r="45" spans="2:23">
      <c r="B45" s="129" t="s">
        <v>55</v>
      </c>
      <c r="C45" s="140">
        <f>Data!AJ9</f>
        <v>2634</v>
      </c>
      <c r="D45" s="140">
        <f>Data!BD9</f>
        <v>3914</v>
      </c>
      <c r="E45" s="140">
        <f>Data!BX9</f>
        <v>2640</v>
      </c>
      <c r="F45" s="140">
        <f>Data!CR9</f>
        <v>0</v>
      </c>
      <c r="G45" s="140">
        <f>Data!DL9</f>
        <v>0</v>
      </c>
      <c r="H45" s="141">
        <f t="shared" si="0"/>
        <v>9188</v>
      </c>
      <c r="W45" s="144"/>
    </row>
    <row r="46" spans="2:23">
      <c r="B46" s="129" t="s">
        <v>56</v>
      </c>
      <c r="C46" s="140">
        <f>Data!AK9</f>
        <v>0</v>
      </c>
      <c r="D46" s="140">
        <f>Data!BE9</f>
        <v>0</v>
      </c>
      <c r="E46" s="140">
        <f>Data!BY9</f>
        <v>0</v>
      </c>
      <c r="F46" s="140">
        <f>Data!CS9</f>
        <v>0</v>
      </c>
      <c r="G46" s="140">
        <f>Data!DM9</f>
        <v>3686.9999999999995</v>
      </c>
      <c r="H46" s="141">
        <f t="shared" si="0"/>
        <v>3686.9999999999995</v>
      </c>
      <c r="W46" s="144"/>
    </row>
    <row r="47" spans="2:23">
      <c r="B47" s="129" t="s">
        <v>57</v>
      </c>
      <c r="C47" s="140">
        <f>Data!AL9</f>
        <v>5921</v>
      </c>
      <c r="D47" s="140">
        <f>Data!BF9</f>
        <v>18663</v>
      </c>
      <c r="E47" s="140">
        <f>Data!BZ9</f>
        <v>9099</v>
      </c>
      <c r="F47" s="140">
        <f>Data!CT9</f>
        <v>707</v>
      </c>
      <c r="G47" s="140">
        <f>Data!DN9</f>
        <v>0</v>
      </c>
      <c r="H47" s="141">
        <f t="shared" si="0"/>
        <v>34390</v>
      </c>
      <c r="W47" s="144"/>
    </row>
    <row r="48" spans="2:23">
      <c r="B48" s="129" t="s">
        <v>58</v>
      </c>
      <c r="C48" s="140">
        <f>Data!AM9</f>
        <v>0</v>
      </c>
      <c r="D48" s="140">
        <f>Data!BG9</f>
        <v>0</v>
      </c>
      <c r="E48" s="140">
        <f>Data!CA9</f>
        <v>0</v>
      </c>
      <c r="F48" s="140">
        <f>Data!CU9</f>
        <v>0</v>
      </c>
      <c r="G48" s="140">
        <f>Data!DO9</f>
        <v>0</v>
      </c>
      <c r="H48" s="141">
        <f t="shared" si="0"/>
        <v>0</v>
      </c>
      <c r="W48" s="144"/>
    </row>
    <row r="49" spans="2:23">
      <c r="B49" s="129" t="s">
        <v>59</v>
      </c>
      <c r="C49" s="140">
        <f>Data!AN9</f>
        <v>0</v>
      </c>
      <c r="D49" s="140">
        <f>Data!BH9</f>
        <v>927</v>
      </c>
      <c r="E49" s="140">
        <f>Data!CB9</f>
        <v>0</v>
      </c>
      <c r="F49" s="140">
        <f>Data!CV9</f>
        <v>0</v>
      </c>
      <c r="G49" s="140">
        <f>Data!DP9</f>
        <v>0</v>
      </c>
      <c r="H49" s="141">
        <f t="shared" si="0"/>
        <v>927</v>
      </c>
      <c r="W49" s="144"/>
    </row>
    <row r="50" spans="2:23">
      <c r="B50" s="129" t="s">
        <v>60</v>
      </c>
      <c r="C50" s="140">
        <f>Data!AO9</f>
        <v>723</v>
      </c>
      <c r="D50" s="140">
        <f>Data!BI9</f>
        <v>1956</v>
      </c>
      <c r="E50" s="140">
        <f>Data!CC9</f>
        <v>705</v>
      </c>
      <c r="F50" s="140">
        <f>Data!CW9</f>
        <v>0</v>
      </c>
      <c r="G50" s="140">
        <f>Data!DQ9</f>
        <v>0</v>
      </c>
      <c r="H50" s="141">
        <f t="shared" si="0"/>
        <v>3384</v>
      </c>
      <c r="W50" s="144"/>
    </row>
    <row r="51" spans="2:23">
      <c r="B51" s="129" t="s">
        <v>0</v>
      </c>
      <c r="C51" s="140">
        <f>Data!AP9</f>
        <v>1167</v>
      </c>
      <c r="D51" s="140">
        <f>Data!BJ9</f>
        <v>34815</v>
      </c>
      <c r="E51" s="140">
        <f>Data!CD9</f>
        <v>8655</v>
      </c>
      <c r="F51" s="140">
        <f>Data!CX9</f>
        <v>737</v>
      </c>
      <c r="G51" s="140">
        <f>Data!DR9</f>
        <v>0</v>
      </c>
      <c r="H51" s="141">
        <f t="shared" si="0"/>
        <v>45374</v>
      </c>
      <c r="W51" s="144"/>
    </row>
    <row r="52" spans="2:23">
      <c r="B52" s="142" t="s">
        <v>33</v>
      </c>
      <c r="C52" s="141">
        <f>SUM(C32:C51)</f>
        <v>85501</v>
      </c>
      <c r="D52" s="141">
        <f>SUM(D32:D51)</f>
        <v>102099</v>
      </c>
      <c r="E52" s="141">
        <f>SUM(E32:E51)</f>
        <v>36517</v>
      </c>
      <c r="F52" s="141">
        <f>SUM(F32:F51)</f>
        <v>2626</v>
      </c>
      <c r="G52" s="141">
        <f>SUM(G32:G51)</f>
        <v>3686.9999999999995</v>
      </c>
      <c r="H52" s="141">
        <f t="shared" si="0"/>
        <v>230430</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Data!T9</f>
        <v>Cindy Strawn</v>
      </c>
      <c r="E55" s="466"/>
      <c r="F55" s="466"/>
      <c r="G55" s="308" t="str">
        <f>Data!U9</f>
        <v>903-566-7222</v>
      </c>
      <c r="H55" s="309" t="str">
        <f>Data!V9</f>
        <v>cstrawn@uttyler.edu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Data!DS9</f>
        <v>2499499.9664146747</v>
      </c>
      <c r="D61" s="320">
        <f>Data!EM9</f>
        <v>1263710.1661015488</v>
      </c>
      <c r="E61" s="320">
        <f>Data!FG9</f>
        <v>1496864.5019954473</v>
      </c>
      <c r="F61" s="320">
        <f>Data!GA9</f>
        <v>188273.32735433092</v>
      </c>
      <c r="G61" s="320">
        <f>Data!GU9</f>
        <v>0</v>
      </c>
      <c r="H61" s="321">
        <f>SUM(C61:G61)</f>
        <v>5448347.9618660016</v>
      </c>
    </row>
    <row r="62" spans="2:23">
      <c r="B62" s="127" t="str">
        <f>$B$33</f>
        <v>Science</v>
      </c>
      <c r="C62" s="320">
        <f>Data!DT9</f>
        <v>990827.28631500551</v>
      </c>
      <c r="D62" s="320">
        <f>Data!EN9</f>
        <v>1167921.6777622316</v>
      </c>
      <c r="E62" s="320">
        <f>Data!FH9</f>
        <v>966763.59939317312</v>
      </c>
      <c r="F62" s="320">
        <f>Data!GB9</f>
        <v>1447.0588235294117</v>
      </c>
      <c r="G62" s="320">
        <f>Data!GV9</f>
        <v>0</v>
      </c>
      <c r="H62" s="141">
        <f t="shared" ref="H62:H81" si="1">SUM(C62:G62)</f>
        <v>3126959.6222939398</v>
      </c>
    </row>
    <row r="63" spans="2:23">
      <c r="B63" s="127" t="str">
        <f>$B$34</f>
        <v>Fine Arts</v>
      </c>
      <c r="C63" s="320">
        <f>Data!DU9</f>
        <v>474019.18625583337</v>
      </c>
      <c r="D63" s="320">
        <f>Data!EO9</f>
        <v>413550.52300073038</v>
      </c>
      <c r="E63" s="320">
        <f>Data!FI9</f>
        <v>75213.003042901633</v>
      </c>
      <c r="F63" s="320">
        <f>Data!GC9</f>
        <v>0</v>
      </c>
      <c r="G63" s="320">
        <f>Data!GW9</f>
        <v>0</v>
      </c>
      <c r="H63" s="141">
        <f t="shared" si="1"/>
        <v>962782.71229946543</v>
      </c>
    </row>
    <row r="64" spans="2:23">
      <c r="B64" s="127" t="str">
        <f>$B$35</f>
        <v>Teacher Education</v>
      </c>
      <c r="C64" s="320">
        <f>Data!DV9</f>
        <v>73918.315297187248</v>
      </c>
      <c r="D64" s="320">
        <f>Data!EP9</f>
        <v>336824.40190389677</v>
      </c>
      <c r="E64" s="320">
        <f>Data!FJ9</f>
        <v>792338.50036321557</v>
      </c>
      <c r="F64" s="320">
        <f>Data!GD9</f>
        <v>276844.36469300615</v>
      </c>
      <c r="G64" s="320">
        <f>Data!GX9</f>
        <v>0</v>
      </c>
      <c r="H64" s="141">
        <f t="shared" si="1"/>
        <v>1479925.5822573057</v>
      </c>
    </row>
    <row r="65" spans="2:8">
      <c r="B65" s="127" t="str">
        <f>$B$36</f>
        <v>Agriculture</v>
      </c>
      <c r="C65" s="320">
        <f>Data!DW9</f>
        <v>1092.0564547658144</v>
      </c>
      <c r="D65" s="320">
        <f>Data!EQ9</f>
        <v>8736.4516381265148</v>
      </c>
      <c r="E65" s="320">
        <f>Data!FK9</f>
        <v>0</v>
      </c>
      <c r="F65" s="320">
        <f>Data!GE9</f>
        <v>0</v>
      </c>
      <c r="G65" s="320">
        <f>Data!GY9</f>
        <v>0</v>
      </c>
      <c r="H65" s="141">
        <f t="shared" si="1"/>
        <v>9828.5080928923289</v>
      </c>
    </row>
    <row r="66" spans="2:8">
      <c r="B66" s="127" t="str">
        <f>$B$37</f>
        <v>Engineering</v>
      </c>
      <c r="C66" s="320">
        <f>Data!DX9</f>
        <v>355104.44220834767</v>
      </c>
      <c r="D66" s="320">
        <f>Data!ER9</f>
        <v>1994956.0660944676</v>
      </c>
      <c r="E66" s="320">
        <f>Data!FL9</f>
        <v>1227876.8596540119</v>
      </c>
      <c r="F66" s="320">
        <f>Data!GF9</f>
        <v>0</v>
      </c>
      <c r="G66" s="320">
        <f>Data!GZ9</f>
        <v>0</v>
      </c>
      <c r="H66" s="141">
        <f t="shared" si="1"/>
        <v>3577937.3679568274</v>
      </c>
    </row>
    <row r="67" spans="2:8">
      <c r="B67" s="127" t="str">
        <f>$B$38</f>
        <v>Home Economics</v>
      </c>
      <c r="C67" s="320">
        <f>Data!DY9</f>
        <v>475.61904761904759</v>
      </c>
      <c r="D67" s="320">
        <f>Data!ES9</f>
        <v>3804.9523809523807</v>
      </c>
      <c r="E67" s="320">
        <f>Data!FM9</f>
        <v>0</v>
      </c>
      <c r="F67" s="320">
        <f>Data!GG9</f>
        <v>0</v>
      </c>
      <c r="G67" s="320">
        <f>Data!HA9</f>
        <v>0</v>
      </c>
      <c r="H67" s="141">
        <f t="shared" si="1"/>
        <v>4280.5714285714284</v>
      </c>
    </row>
    <row r="68" spans="2:8">
      <c r="B68" s="127" t="str">
        <f>$B$39</f>
        <v>Law</v>
      </c>
      <c r="C68" s="320">
        <f>Data!DZ9</f>
        <v>0</v>
      </c>
      <c r="D68" s="320">
        <f>Data!ET9</f>
        <v>0</v>
      </c>
      <c r="E68" s="320">
        <f>Data!FN9</f>
        <v>0</v>
      </c>
      <c r="F68" s="320">
        <f>Data!GH9</f>
        <v>0</v>
      </c>
      <c r="G68" s="320">
        <f>Data!HB9</f>
        <v>0</v>
      </c>
      <c r="H68" s="141">
        <f t="shared" si="1"/>
        <v>0</v>
      </c>
    </row>
    <row r="69" spans="2:8">
      <c r="B69" s="127" t="str">
        <f>$B$40</f>
        <v>Social Service</v>
      </c>
      <c r="C69" s="320">
        <f>Data!EA9</f>
        <v>70296.101816990515</v>
      </c>
      <c r="D69" s="320">
        <f>Data!EU9</f>
        <v>168979.89818300947</v>
      </c>
      <c r="E69" s="320">
        <f>Data!FO9</f>
        <v>0</v>
      </c>
      <c r="F69" s="320">
        <f>Data!GI9</f>
        <v>0</v>
      </c>
      <c r="G69" s="320">
        <f>Data!HC9</f>
        <v>0</v>
      </c>
      <c r="H69" s="141">
        <f t="shared" si="1"/>
        <v>239276</v>
      </c>
    </row>
    <row r="70" spans="2:8">
      <c r="B70" s="127" t="str">
        <f>$B$41</f>
        <v>Library Science</v>
      </c>
      <c r="C70" s="320">
        <f>Data!EB9</f>
        <v>0</v>
      </c>
      <c r="D70" s="320">
        <f>Data!EV9</f>
        <v>0</v>
      </c>
      <c r="E70" s="320">
        <f>Data!FP9</f>
        <v>0</v>
      </c>
      <c r="F70" s="320">
        <f>Data!GJ9</f>
        <v>0</v>
      </c>
      <c r="G70" s="320">
        <f>Data!HD9</f>
        <v>0</v>
      </c>
      <c r="H70" s="141">
        <f t="shared" si="1"/>
        <v>0</v>
      </c>
    </row>
    <row r="71" spans="2:8">
      <c r="B71" s="127" t="str">
        <f>$B$42</f>
        <v>Veterinary Science</v>
      </c>
      <c r="C71" s="320">
        <f>Data!EC9</f>
        <v>0</v>
      </c>
      <c r="D71" s="320">
        <f>Data!EW9</f>
        <v>0</v>
      </c>
      <c r="E71" s="320">
        <f>Data!FQ9</f>
        <v>0</v>
      </c>
      <c r="F71" s="320">
        <f>Data!GK9</f>
        <v>0</v>
      </c>
      <c r="G71" s="320">
        <f>Data!HE9</f>
        <v>0</v>
      </c>
      <c r="H71" s="141">
        <f t="shared" si="1"/>
        <v>0</v>
      </c>
    </row>
    <row r="72" spans="2:8">
      <c r="B72" s="127" t="str">
        <f>$B$43</f>
        <v>Vocational Training</v>
      </c>
      <c r="C72" s="320">
        <f>Data!ED9</f>
        <v>0</v>
      </c>
      <c r="D72" s="320">
        <f>Data!EX9</f>
        <v>0</v>
      </c>
      <c r="E72" s="320">
        <f>Data!FR9</f>
        <v>0</v>
      </c>
      <c r="F72" s="320">
        <f>Data!GL9</f>
        <v>0</v>
      </c>
      <c r="G72" s="320">
        <f>Data!HF9</f>
        <v>0</v>
      </c>
      <c r="H72" s="141">
        <f t="shared" si="1"/>
        <v>0</v>
      </c>
    </row>
    <row r="73" spans="2:8">
      <c r="B73" s="127" t="str">
        <f>$B$44</f>
        <v>Physical Training</v>
      </c>
      <c r="C73" s="320">
        <f>Data!EE9</f>
        <v>0</v>
      </c>
      <c r="D73" s="320">
        <f>Data!EY9</f>
        <v>0</v>
      </c>
      <c r="E73" s="320">
        <f>Data!FS9</f>
        <v>0</v>
      </c>
      <c r="F73" s="320">
        <f>Data!GM9</f>
        <v>0</v>
      </c>
      <c r="G73" s="320">
        <f>Data!HG9</f>
        <v>0</v>
      </c>
      <c r="H73" s="141">
        <f t="shared" si="1"/>
        <v>0</v>
      </c>
    </row>
    <row r="74" spans="2:8">
      <c r="B74" s="127" t="str">
        <f>$B$45</f>
        <v>Health Services</v>
      </c>
      <c r="C74" s="320">
        <f>Data!EF9</f>
        <v>285514.47443888482</v>
      </c>
      <c r="D74" s="320">
        <f>Data!EZ9</f>
        <v>339744.31203099503</v>
      </c>
      <c r="E74" s="320">
        <f>Data!FT9</f>
        <v>650499.61883627204</v>
      </c>
      <c r="F74" s="320">
        <f>Data!GN9</f>
        <v>0</v>
      </c>
      <c r="G74" s="320">
        <f>Data!HH9</f>
        <v>0</v>
      </c>
      <c r="H74" s="141">
        <f t="shared" si="1"/>
        <v>1275758.4053061518</v>
      </c>
    </row>
    <row r="75" spans="2:8">
      <c r="B75" s="127" t="str">
        <f>$B$46</f>
        <v>Pharmacy</v>
      </c>
      <c r="C75" s="320">
        <f>Data!EG9</f>
        <v>0</v>
      </c>
      <c r="D75" s="320">
        <f>Data!FA9</f>
        <v>0</v>
      </c>
      <c r="E75" s="320">
        <f>Data!FU9</f>
        <v>0</v>
      </c>
      <c r="F75" s="320">
        <f>Data!GO9</f>
        <v>0</v>
      </c>
      <c r="G75" s="320">
        <f>Data!HI9</f>
        <v>1289064.467750259</v>
      </c>
      <c r="H75" s="141">
        <f t="shared" si="1"/>
        <v>1289064.467750259</v>
      </c>
    </row>
    <row r="76" spans="2:8">
      <c r="B76" s="127" t="str">
        <f>$B$47</f>
        <v>Business Administration</v>
      </c>
      <c r="C76" s="320">
        <f>Data!EH9</f>
        <v>644673.43274191371</v>
      </c>
      <c r="D76" s="320">
        <f>Data!FB9</f>
        <v>2589171.2094741398</v>
      </c>
      <c r="E76" s="320">
        <f>Data!FV9</f>
        <v>1631251.6314618462</v>
      </c>
      <c r="F76" s="320">
        <f>Data!GP9</f>
        <v>314909.07223120786</v>
      </c>
      <c r="G76" s="320">
        <f>Data!HJ9</f>
        <v>0</v>
      </c>
      <c r="H76" s="141">
        <f t="shared" si="1"/>
        <v>5180005.3459091084</v>
      </c>
    </row>
    <row r="77" spans="2:8">
      <c r="B77" s="127" t="str">
        <f>$B$48</f>
        <v>Optometry</v>
      </c>
      <c r="C77" s="320">
        <f>Data!EI9</f>
        <v>0</v>
      </c>
      <c r="D77" s="320">
        <f>Data!FC9</f>
        <v>0</v>
      </c>
      <c r="E77" s="320">
        <f>Data!FW9</f>
        <v>0</v>
      </c>
      <c r="F77" s="320">
        <f>Data!GQ9</f>
        <v>0</v>
      </c>
      <c r="G77" s="320">
        <f>Data!HK9</f>
        <v>0</v>
      </c>
      <c r="H77" s="141">
        <f t="shared" si="1"/>
        <v>0</v>
      </c>
    </row>
    <row r="78" spans="2:8">
      <c r="B78" s="127" t="str">
        <f>$B$49</f>
        <v>Teacher Ed-Practice Teaching</v>
      </c>
      <c r="C78" s="320">
        <f>Data!EJ9</f>
        <v>0</v>
      </c>
      <c r="D78" s="320">
        <f>Data!FD9</f>
        <v>95772.776957084847</v>
      </c>
      <c r="E78" s="320">
        <f>Data!FX9</f>
        <v>0</v>
      </c>
      <c r="F78" s="320">
        <f>Data!GR9</f>
        <v>0</v>
      </c>
      <c r="G78" s="320">
        <f>Data!HL9</f>
        <v>0</v>
      </c>
      <c r="H78" s="141">
        <f t="shared" si="1"/>
        <v>95772.776957084847</v>
      </c>
    </row>
    <row r="79" spans="2:8">
      <c r="B79" s="127" t="str">
        <f>$B$50</f>
        <v>Technology</v>
      </c>
      <c r="C79" s="320">
        <f>Data!EK9</f>
        <v>91723.253376447494</v>
      </c>
      <c r="D79" s="320">
        <f>Data!FE9</f>
        <v>267927.12230056938</v>
      </c>
      <c r="E79" s="320">
        <f>Data!FY9</f>
        <v>188583.84096525252</v>
      </c>
      <c r="F79" s="320">
        <f>Data!GS9</f>
        <v>0</v>
      </c>
      <c r="G79" s="320">
        <f>Data!HM9</f>
        <v>0</v>
      </c>
      <c r="H79" s="141">
        <f t="shared" si="1"/>
        <v>548234.2166422694</v>
      </c>
    </row>
    <row r="80" spans="2:8">
      <c r="B80" s="127" t="str">
        <f>$B$51</f>
        <v>Nursing</v>
      </c>
      <c r="C80" s="320">
        <f>Data!EL9</f>
        <v>85305.191476088177</v>
      </c>
      <c r="D80" s="320">
        <f>Data!FF9</f>
        <v>4605070.2931930497</v>
      </c>
      <c r="E80" s="320">
        <f>Data!FZ9</f>
        <v>1773000.1187941486</v>
      </c>
      <c r="F80" s="320">
        <f>Data!GT9</f>
        <v>499358.4880243931</v>
      </c>
      <c r="G80" s="320">
        <f>Data!HN9</f>
        <v>0</v>
      </c>
      <c r="H80" s="141">
        <f t="shared" si="1"/>
        <v>6962734.0914876796</v>
      </c>
    </row>
    <row r="81" spans="2:8">
      <c r="B81" s="130" t="str">
        <f>$B$52</f>
        <v>Totals</v>
      </c>
      <c r="C81" s="321">
        <f>SUM(C61:C80)</f>
        <v>5572449.3258437589</v>
      </c>
      <c r="D81" s="321">
        <f>SUM(D61:D80)</f>
        <v>13256169.851020802</v>
      </c>
      <c r="E81" s="321">
        <f>SUM(E61:E80)</f>
        <v>8802391.6745062694</v>
      </c>
      <c r="F81" s="321">
        <f>SUM(F61:F80)</f>
        <v>1280832.3111264673</v>
      </c>
      <c r="G81" s="321">
        <f>SUM(G61:G80)</f>
        <v>1289064.467750259</v>
      </c>
      <c r="H81" s="321">
        <f t="shared" si="1"/>
        <v>30200907.630247556</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Data!T9</f>
        <v>Cindy Strawn</v>
      </c>
      <c r="E84" s="466"/>
      <c r="F84" s="466"/>
      <c r="G84" s="308" t="str">
        <f>Data!U9</f>
        <v>903-566-7222</v>
      </c>
      <c r="H84" s="309" t="str">
        <f>Data!V9</f>
        <v>cstrawn@uttyler.edu</v>
      </c>
    </row>
    <row r="85" spans="2:8" ht="13.5" customHeight="1">
      <c r="B85" s="306"/>
      <c r="C85" s="306"/>
      <c r="D85" s="306"/>
      <c r="E85" s="306"/>
      <c r="F85" s="306"/>
      <c r="G85" s="306"/>
      <c r="H85" s="296"/>
    </row>
    <row r="86" spans="2:8" ht="15" customHeight="1">
      <c r="B86" s="120" t="s">
        <v>32</v>
      </c>
      <c r="C86" s="324"/>
      <c r="D86" s="324"/>
      <c r="E86" s="324"/>
      <c r="F86" s="324"/>
      <c r="G86" s="324"/>
      <c r="H86" s="122">
        <f>H13+H14</f>
        <v>78493441</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Data!HR9</f>
        <v>110475.19533000671</v>
      </c>
      <c r="D91" s="327">
        <f>Data!IL9</f>
        <v>40344.901874134208</v>
      </c>
      <c r="E91" s="327">
        <f>Data!JF9</f>
        <v>14514.067931779249</v>
      </c>
      <c r="F91" s="327">
        <f>Data!JZ9</f>
        <v>804.27486407983918</v>
      </c>
      <c r="G91" s="327">
        <f>Data!KT9</f>
        <v>0</v>
      </c>
      <c r="H91" s="133">
        <f t="shared" ref="H91:H111" si="2">SUM(C91:G91)</f>
        <v>166138.44</v>
      </c>
    </row>
    <row r="92" spans="2:8">
      <c r="B92" s="127" t="str">
        <f>$B$33</f>
        <v>Science</v>
      </c>
      <c r="C92" s="327">
        <f>Data!HS9</f>
        <v>164659.02784354263</v>
      </c>
      <c r="D92" s="327">
        <f>Data!IM9</f>
        <v>80361.357097602449</v>
      </c>
      <c r="E92" s="327">
        <f>Data!JG9</f>
        <v>14317.800193404248</v>
      </c>
      <c r="F92" s="327">
        <f>Data!KA9</f>
        <v>103.81486545066524</v>
      </c>
      <c r="G92" s="327">
        <f>Data!KU9</f>
        <v>0</v>
      </c>
      <c r="H92" s="136">
        <f t="shared" si="2"/>
        <v>259442</v>
      </c>
    </row>
    <row r="93" spans="2:8">
      <c r="B93" s="127" t="str">
        <f>$B$34</f>
        <v>Fine Arts</v>
      </c>
      <c r="C93" s="327">
        <f>Data!HT9</f>
        <v>45049.254718425371</v>
      </c>
      <c r="D93" s="327">
        <f>Data!IN9</f>
        <v>12752.207238928377</v>
      </c>
      <c r="E93" s="327">
        <f>Data!JH9</f>
        <v>801.0180426462548</v>
      </c>
      <c r="F93" s="327">
        <f>Data!KB9</f>
        <v>0</v>
      </c>
      <c r="G93" s="327">
        <f>Data!KV9</f>
        <v>0</v>
      </c>
      <c r="H93" s="136">
        <f t="shared" si="2"/>
        <v>58602.48</v>
      </c>
    </row>
    <row r="94" spans="2:8">
      <c r="B94" s="127" t="str">
        <f>$B$35</f>
        <v>Teacher Education</v>
      </c>
      <c r="C94" s="327">
        <f>Data!HU9</f>
        <v>0</v>
      </c>
      <c r="D94" s="327">
        <f>Data!IO9</f>
        <v>0</v>
      </c>
      <c r="E94" s="327">
        <f>Data!JI9</f>
        <v>0</v>
      </c>
      <c r="F94" s="327">
        <f>Data!KC9</f>
        <v>0</v>
      </c>
      <c r="G94" s="327">
        <f>Data!KW9</f>
        <v>0</v>
      </c>
      <c r="H94" s="136">
        <f t="shared" si="2"/>
        <v>0</v>
      </c>
    </row>
    <row r="95" spans="2:8">
      <c r="B95" s="127" t="str">
        <f>$B$36</f>
        <v>Agriculture</v>
      </c>
      <c r="C95" s="327">
        <f>Data!HV9</f>
        <v>0</v>
      </c>
      <c r="D95" s="327">
        <f>Data!IP9</f>
        <v>0</v>
      </c>
      <c r="E95" s="327">
        <f>Data!JJ9</f>
        <v>0</v>
      </c>
      <c r="F95" s="327">
        <f>Data!KD9</f>
        <v>0</v>
      </c>
      <c r="G95" s="327">
        <f>Data!KX9</f>
        <v>0</v>
      </c>
      <c r="H95" s="136">
        <f t="shared" si="2"/>
        <v>0</v>
      </c>
    </row>
    <row r="96" spans="2:8">
      <c r="B96" s="127" t="str">
        <f>$B$37</f>
        <v>Engineering</v>
      </c>
      <c r="C96" s="327">
        <f>Data!HW9</f>
        <v>82932.431298873416</v>
      </c>
      <c r="D96" s="327">
        <f>Data!IQ9</f>
        <v>185711.18223492376</v>
      </c>
      <c r="E96" s="327">
        <f>Data!JK9</f>
        <v>52515.596466202784</v>
      </c>
      <c r="F96" s="327">
        <f>Data!KE9</f>
        <v>0</v>
      </c>
      <c r="G96" s="327">
        <f>Data!KY9</f>
        <v>0</v>
      </c>
      <c r="H96" s="136">
        <f t="shared" si="2"/>
        <v>321159.20999999996</v>
      </c>
    </row>
    <row r="97" spans="2:8">
      <c r="B97" s="127" t="str">
        <f>$B$38</f>
        <v>Home Economics</v>
      </c>
      <c r="C97" s="327">
        <f>Data!HX9</f>
        <v>0</v>
      </c>
      <c r="D97" s="327">
        <f>Data!IR9</f>
        <v>0</v>
      </c>
      <c r="E97" s="327">
        <f>Data!JL9</f>
        <v>0</v>
      </c>
      <c r="F97" s="327">
        <f>Data!KF9</f>
        <v>0</v>
      </c>
      <c r="G97" s="327">
        <f>Data!KZ9</f>
        <v>0</v>
      </c>
      <c r="H97" s="136">
        <f t="shared" si="2"/>
        <v>0</v>
      </c>
    </row>
    <row r="98" spans="2:8">
      <c r="B98" s="127" t="str">
        <f>$B$39</f>
        <v>Law</v>
      </c>
      <c r="C98" s="327">
        <f>Data!HY9</f>
        <v>0</v>
      </c>
      <c r="D98" s="327">
        <f>Data!IS9</f>
        <v>0</v>
      </c>
      <c r="E98" s="327">
        <f>Data!JM9</f>
        <v>0</v>
      </c>
      <c r="F98" s="327">
        <f>Data!KG9</f>
        <v>0</v>
      </c>
      <c r="G98" s="327">
        <f>Data!LA9</f>
        <v>0</v>
      </c>
      <c r="H98" s="136">
        <f t="shared" si="2"/>
        <v>0</v>
      </c>
    </row>
    <row r="99" spans="2:8">
      <c r="B99" s="127" t="str">
        <f>$B$40</f>
        <v>Social Service</v>
      </c>
      <c r="C99" s="327">
        <f>Data!HZ9</f>
        <v>0</v>
      </c>
      <c r="D99" s="327">
        <f>Data!IT9</f>
        <v>0</v>
      </c>
      <c r="E99" s="327">
        <f>Data!JN9</f>
        <v>0</v>
      </c>
      <c r="F99" s="327">
        <f>Data!KH9</f>
        <v>0</v>
      </c>
      <c r="G99" s="327">
        <f>Data!LB9</f>
        <v>0</v>
      </c>
      <c r="H99" s="136">
        <f t="shared" si="2"/>
        <v>0</v>
      </c>
    </row>
    <row r="100" spans="2:8">
      <c r="B100" s="127" t="str">
        <f>$B$41</f>
        <v>Library Science</v>
      </c>
      <c r="C100" s="327">
        <f>Data!IA9</f>
        <v>0</v>
      </c>
      <c r="D100" s="327">
        <f>Data!IU9</f>
        <v>0</v>
      </c>
      <c r="E100" s="327">
        <f>Data!JO9</f>
        <v>0</v>
      </c>
      <c r="F100" s="327">
        <f>Data!KI9</f>
        <v>0</v>
      </c>
      <c r="G100" s="327">
        <f>Data!LC9</f>
        <v>0</v>
      </c>
      <c r="H100" s="136">
        <f t="shared" si="2"/>
        <v>0</v>
      </c>
    </row>
    <row r="101" spans="2:8">
      <c r="B101" s="127" t="str">
        <f>$B$42</f>
        <v>Veterinary Science</v>
      </c>
      <c r="C101" s="327">
        <f>Data!IB9</f>
        <v>0</v>
      </c>
      <c r="D101" s="327">
        <f>Data!IV9</f>
        <v>0</v>
      </c>
      <c r="E101" s="327">
        <f>Data!JP9</f>
        <v>0</v>
      </c>
      <c r="F101" s="327">
        <f>Data!KJ9</f>
        <v>0</v>
      </c>
      <c r="G101" s="327">
        <f>Data!LD9</f>
        <v>0</v>
      </c>
      <c r="H101" s="136">
        <f t="shared" si="2"/>
        <v>0</v>
      </c>
    </row>
    <row r="102" spans="2:8">
      <c r="B102" s="127" t="str">
        <f>$B$43</f>
        <v>Vocational Training</v>
      </c>
      <c r="C102" s="327">
        <f>Data!IC9</f>
        <v>0</v>
      </c>
      <c r="D102" s="327">
        <f>Data!IW9</f>
        <v>0</v>
      </c>
      <c r="E102" s="327">
        <f>Data!JQ9</f>
        <v>0</v>
      </c>
      <c r="F102" s="327">
        <f>Data!KK9</f>
        <v>0</v>
      </c>
      <c r="G102" s="327">
        <f>Data!LE9</f>
        <v>0</v>
      </c>
      <c r="H102" s="136">
        <f t="shared" si="2"/>
        <v>0</v>
      </c>
    </row>
    <row r="103" spans="2:8">
      <c r="B103" s="127" t="str">
        <f>$B$44</f>
        <v>Physical Training</v>
      </c>
      <c r="C103" s="327">
        <f>Data!ID9</f>
        <v>0</v>
      </c>
      <c r="D103" s="327">
        <f>Data!IX9</f>
        <v>0</v>
      </c>
      <c r="E103" s="327">
        <f>Data!JR9</f>
        <v>0</v>
      </c>
      <c r="F103" s="327">
        <f>Data!KL9</f>
        <v>0</v>
      </c>
      <c r="G103" s="327">
        <f>Data!LF9</f>
        <v>0</v>
      </c>
      <c r="H103" s="136">
        <f t="shared" si="2"/>
        <v>0</v>
      </c>
    </row>
    <row r="104" spans="2:8">
      <c r="B104" s="127" t="str">
        <f>$B$45</f>
        <v>Health Services</v>
      </c>
      <c r="C104" s="327">
        <f>Data!IE9</f>
        <v>11002.256414888987</v>
      </c>
      <c r="D104" s="327">
        <f>Data!IY9</f>
        <v>16348.835082716587</v>
      </c>
      <c r="E104" s="327">
        <f>Data!JS9</f>
        <v>11027.31850239443</v>
      </c>
      <c r="F104" s="327">
        <f>Data!KM9</f>
        <v>0</v>
      </c>
      <c r="G104" s="327">
        <f>Data!LG9</f>
        <v>0</v>
      </c>
      <c r="H104" s="136">
        <f t="shared" si="2"/>
        <v>38378.410000000003</v>
      </c>
    </row>
    <row r="105" spans="2:8">
      <c r="B105" s="127" t="str">
        <f>$B$46</f>
        <v>Pharmacy</v>
      </c>
      <c r="C105" s="327">
        <f>Data!IF9</f>
        <v>0</v>
      </c>
      <c r="D105" s="327">
        <f>Data!IZ9</f>
        <v>0</v>
      </c>
      <c r="E105" s="327">
        <f>Data!JT9</f>
        <v>0</v>
      </c>
      <c r="F105" s="327">
        <f>Data!KN9</f>
        <v>0</v>
      </c>
      <c r="G105" s="327">
        <f>Data!LH9</f>
        <v>13500</v>
      </c>
      <c r="H105" s="136">
        <f t="shared" si="2"/>
        <v>13500</v>
      </c>
    </row>
    <row r="106" spans="2:8">
      <c r="B106" s="127" t="str">
        <f>$B$47</f>
        <v>Business Administration</v>
      </c>
      <c r="C106" s="327">
        <f>Data!IG9</f>
        <v>1494.0874751381218</v>
      </c>
      <c r="D106" s="327">
        <f>Data!JA9</f>
        <v>4709.3657403314919</v>
      </c>
      <c r="E106" s="327">
        <f>Data!JU9</f>
        <v>2296.0145138121547</v>
      </c>
      <c r="F106" s="327">
        <f>Data!KO9</f>
        <v>178.40227071823205</v>
      </c>
      <c r="G106" s="327">
        <f>Data!LI9</f>
        <v>0</v>
      </c>
      <c r="H106" s="136">
        <f t="shared" si="2"/>
        <v>8677.8700000000008</v>
      </c>
    </row>
    <row r="107" spans="2:8">
      <c r="B107" s="127" t="str">
        <f>$B$48</f>
        <v>Optometry</v>
      </c>
      <c r="C107" s="327">
        <f>Data!IH9</f>
        <v>0</v>
      </c>
      <c r="D107" s="327">
        <f>Data!JB9</f>
        <v>0</v>
      </c>
      <c r="E107" s="327">
        <f>Data!JV9</f>
        <v>0</v>
      </c>
      <c r="F107" s="327">
        <f>Data!KP9</f>
        <v>0</v>
      </c>
      <c r="G107" s="327">
        <f>Data!LJ9</f>
        <v>0</v>
      </c>
      <c r="H107" s="136">
        <f t="shared" si="2"/>
        <v>0</v>
      </c>
    </row>
    <row r="108" spans="2:8">
      <c r="B108" s="127" t="str">
        <f>$B$49</f>
        <v>Teacher Ed-Practice Teaching</v>
      </c>
      <c r="C108" s="327">
        <f>Data!II9</f>
        <v>0</v>
      </c>
      <c r="D108" s="327">
        <f>Data!JC9</f>
        <v>93784.15</v>
      </c>
      <c r="E108" s="327">
        <f>Data!JW9</f>
        <v>0</v>
      </c>
      <c r="F108" s="327">
        <f>Data!KQ9</f>
        <v>0</v>
      </c>
      <c r="G108" s="327">
        <f>Data!LK9</f>
        <v>0</v>
      </c>
      <c r="H108" s="136">
        <f t="shared" si="2"/>
        <v>93784.15</v>
      </c>
    </row>
    <row r="109" spans="2:8">
      <c r="B109" s="127" t="str">
        <f>$B$50</f>
        <v>Technology</v>
      </c>
      <c r="C109" s="327">
        <f>Data!IJ9</f>
        <v>0</v>
      </c>
      <c r="D109" s="327">
        <f>Data!JD9</f>
        <v>0</v>
      </c>
      <c r="E109" s="327">
        <f>Data!JX9</f>
        <v>0</v>
      </c>
      <c r="F109" s="327">
        <f>Data!KR9</f>
        <v>0</v>
      </c>
      <c r="G109" s="327">
        <f>Data!LL9</f>
        <v>0</v>
      </c>
      <c r="H109" s="136">
        <f t="shared" si="2"/>
        <v>0</v>
      </c>
    </row>
    <row r="110" spans="2:8">
      <c r="B110" s="127" t="str">
        <f>$B$51</f>
        <v>Nursing</v>
      </c>
      <c r="C110" s="327">
        <f>Data!IK9</f>
        <v>372.74865782166</v>
      </c>
      <c r="D110" s="327">
        <f>Data!JE9</f>
        <v>11120.175254551064</v>
      </c>
      <c r="E110" s="327">
        <f>Data!JY9</f>
        <v>2764.4726936130819</v>
      </c>
      <c r="F110" s="327">
        <f>Data!KS9</f>
        <v>235.40339401419317</v>
      </c>
      <c r="G110" s="327">
        <f>Data!HPM9</f>
        <v>0</v>
      </c>
      <c r="H110" s="136">
        <f t="shared" si="2"/>
        <v>14492.8</v>
      </c>
    </row>
    <row r="111" spans="2:8">
      <c r="B111" s="130" t="str">
        <f>$B$52</f>
        <v>Totals</v>
      </c>
      <c r="C111" s="133">
        <f>SUM(C91:C110)</f>
        <v>415985.00173869694</v>
      </c>
      <c r="D111" s="133">
        <f>SUM(D91:D110)</f>
        <v>445132.17452318786</v>
      </c>
      <c r="E111" s="133">
        <f>SUM(E91:E110)</f>
        <v>98236.288343852197</v>
      </c>
      <c r="F111" s="133">
        <f>SUM(F91:F110)</f>
        <v>1321.8953942629296</v>
      </c>
      <c r="G111" s="133">
        <f>SUM(G91:G110)</f>
        <v>13500</v>
      </c>
      <c r="H111" s="133">
        <f t="shared" si="2"/>
        <v>974175.36</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2609975.1617446812</v>
      </c>
      <c r="D116" s="321">
        <f t="shared" si="3"/>
        <v>1304055.0679756831</v>
      </c>
      <c r="E116" s="321">
        <f t="shared" si="3"/>
        <v>1511378.5699272265</v>
      </c>
      <c r="F116" s="321">
        <f t="shared" si="3"/>
        <v>189077.60221841076</v>
      </c>
      <c r="G116" s="321">
        <f t="shared" si="3"/>
        <v>0</v>
      </c>
      <c r="H116" s="133">
        <f t="shared" ref="H116:H136" si="4">SUM(C116:G116)</f>
        <v>5614486.401866002</v>
      </c>
    </row>
    <row r="117" spans="2:8">
      <c r="B117" s="127" t="str">
        <f>$B$33</f>
        <v>Science</v>
      </c>
      <c r="C117" s="141">
        <f t="shared" si="3"/>
        <v>1155486.3141585481</v>
      </c>
      <c r="D117" s="141">
        <f t="shared" si="3"/>
        <v>1248283.034859834</v>
      </c>
      <c r="E117" s="141">
        <f t="shared" si="3"/>
        <v>981081.39958657732</v>
      </c>
      <c r="F117" s="141">
        <f t="shared" si="3"/>
        <v>1550.8736889800768</v>
      </c>
      <c r="G117" s="141">
        <f t="shared" si="3"/>
        <v>0</v>
      </c>
      <c r="H117" s="136">
        <f t="shared" si="4"/>
        <v>3386401.6222939393</v>
      </c>
    </row>
    <row r="118" spans="2:8">
      <c r="B118" s="127" t="str">
        <f>$B$34</f>
        <v>Fine Arts</v>
      </c>
      <c r="C118" s="141">
        <f t="shared" si="3"/>
        <v>519068.44097425876</v>
      </c>
      <c r="D118" s="141">
        <f t="shared" si="3"/>
        <v>426302.73023965873</v>
      </c>
      <c r="E118" s="141">
        <f t="shared" si="3"/>
        <v>76014.021085547894</v>
      </c>
      <c r="F118" s="141">
        <f t="shared" si="3"/>
        <v>0</v>
      </c>
      <c r="G118" s="141">
        <f t="shared" si="3"/>
        <v>0</v>
      </c>
      <c r="H118" s="136">
        <f t="shared" si="4"/>
        <v>1021385.1922994653</v>
      </c>
    </row>
    <row r="119" spans="2:8">
      <c r="B119" s="127" t="str">
        <f>$B$35</f>
        <v>Teacher Education</v>
      </c>
      <c r="C119" s="141">
        <f t="shared" si="3"/>
        <v>73918.315297187248</v>
      </c>
      <c r="D119" s="141">
        <f t="shared" si="3"/>
        <v>336824.40190389677</v>
      </c>
      <c r="E119" s="141">
        <f t="shared" si="3"/>
        <v>792338.50036321557</v>
      </c>
      <c r="F119" s="141">
        <f t="shared" si="3"/>
        <v>276844.36469300615</v>
      </c>
      <c r="G119" s="141">
        <f t="shared" si="3"/>
        <v>0</v>
      </c>
      <c r="H119" s="136">
        <f t="shared" si="4"/>
        <v>1479925.5822573057</v>
      </c>
    </row>
    <row r="120" spans="2:8">
      <c r="B120" s="127" t="str">
        <f>$B$36</f>
        <v>Agriculture</v>
      </c>
      <c r="C120" s="141">
        <f t="shared" si="3"/>
        <v>1092.0564547658144</v>
      </c>
      <c r="D120" s="141">
        <f t="shared" si="3"/>
        <v>8736.4516381265148</v>
      </c>
      <c r="E120" s="141">
        <f t="shared" si="3"/>
        <v>0</v>
      </c>
      <c r="F120" s="141">
        <f t="shared" si="3"/>
        <v>0</v>
      </c>
      <c r="G120" s="141">
        <f t="shared" si="3"/>
        <v>0</v>
      </c>
      <c r="H120" s="136">
        <f t="shared" si="4"/>
        <v>9828.5080928923289</v>
      </c>
    </row>
    <row r="121" spans="2:8">
      <c r="B121" s="127" t="str">
        <f>$B$37</f>
        <v>Engineering</v>
      </c>
      <c r="C121" s="141">
        <f t="shared" si="3"/>
        <v>438036.87350722111</v>
      </c>
      <c r="D121" s="141">
        <f t="shared" si="3"/>
        <v>2180667.2483293912</v>
      </c>
      <c r="E121" s="141">
        <f t="shared" si="3"/>
        <v>1280392.4561202147</v>
      </c>
      <c r="F121" s="141">
        <f t="shared" si="3"/>
        <v>0</v>
      </c>
      <c r="G121" s="141">
        <f t="shared" si="3"/>
        <v>0</v>
      </c>
      <c r="H121" s="136">
        <f t="shared" si="4"/>
        <v>3899096.5779568274</v>
      </c>
    </row>
    <row r="122" spans="2:8">
      <c r="B122" s="127" t="str">
        <f>$B$38</f>
        <v>Home Economics</v>
      </c>
      <c r="C122" s="141">
        <f t="shared" si="3"/>
        <v>475.61904761904759</v>
      </c>
      <c r="D122" s="141">
        <f t="shared" si="3"/>
        <v>3804.9523809523807</v>
      </c>
      <c r="E122" s="141">
        <f t="shared" si="3"/>
        <v>0</v>
      </c>
      <c r="F122" s="141">
        <f t="shared" si="3"/>
        <v>0</v>
      </c>
      <c r="G122" s="141">
        <f t="shared" si="3"/>
        <v>0</v>
      </c>
      <c r="H122" s="136">
        <f t="shared" si="4"/>
        <v>4280.5714285714284</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70296.101816990515</v>
      </c>
      <c r="D124" s="141">
        <f t="shared" si="3"/>
        <v>168979.89818300947</v>
      </c>
      <c r="E124" s="141">
        <f t="shared" si="3"/>
        <v>0</v>
      </c>
      <c r="F124" s="141">
        <f t="shared" si="3"/>
        <v>0</v>
      </c>
      <c r="G124" s="141">
        <f t="shared" si="3"/>
        <v>0</v>
      </c>
      <c r="H124" s="136">
        <f t="shared" si="4"/>
        <v>239276</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296516.73085377383</v>
      </c>
      <c r="D129" s="141">
        <f t="shared" si="3"/>
        <v>356093.14711371163</v>
      </c>
      <c r="E129" s="141">
        <f t="shared" si="3"/>
        <v>661526.93733866652</v>
      </c>
      <c r="F129" s="141">
        <f t="shared" si="3"/>
        <v>0</v>
      </c>
      <c r="G129" s="141">
        <f t="shared" si="3"/>
        <v>0</v>
      </c>
      <c r="H129" s="136">
        <f t="shared" si="4"/>
        <v>1314136.815306152</v>
      </c>
    </row>
    <row r="130" spans="2:12">
      <c r="B130" s="127" t="str">
        <f>$B$46</f>
        <v>Pharmacy</v>
      </c>
      <c r="C130" s="141">
        <f t="shared" si="3"/>
        <v>0</v>
      </c>
      <c r="D130" s="141">
        <f t="shared" si="3"/>
        <v>0</v>
      </c>
      <c r="E130" s="141">
        <f t="shared" si="3"/>
        <v>0</v>
      </c>
      <c r="F130" s="141">
        <f t="shared" si="3"/>
        <v>0</v>
      </c>
      <c r="G130" s="141">
        <f t="shared" si="3"/>
        <v>1302564.467750259</v>
      </c>
      <c r="H130" s="136">
        <f t="shared" si="4"/>
        <v>1302564.467750259</v>
      </c>
    </row>
    <row r="131" spans="2:12">
      <c r="B131" s="127" t="str">
        <f>$B$47</f>
        <v>Business Administration</v>
      </c>
      <c r="C131" s="141">
        <f t="shared" si="3"/>
        <v>646167.52021705185</v>
      </c>
      <c r="D131" s="141">
        <f t="shared" si="3"/>
        <v>2593880.5752144712</v>
      </c>
      <c r="E131" s="141">
        <f t="shared" si="3"/>
        <v>1633547.6459756584</v>
      </c>
      <c r="F131" s="141">
        <f t="shared" si="3"/>
        <v>315087.4745019261</v>
      </c>
      <c r="G131" s="141">
        <f t="shared" si="3"/>
        <v>0</v>
      </c>
      <c r="H131" s="136">
        <f t="shared" si="4"/>
        <v>5188683.2159091076</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189556.92695708486</v>
      </c>
      <c r="E133" s="141">
        <f t="shared" si="5"/>
        <v>0</v>
      </c>
      <c r="F133" s="141">
        <f t="shared" si="5"/>
        <v>0</v>
      </c>
      <c r="G133" s="141">
        <f t="shared" si="5"/>
        <v>0</v>
      </c>
      <c r="H133" s="136">
        <f t="shared" si="4"/>
        <v>189556.92695708486</v>
      </c>
    </row>
    <row r="134" spans="2:12">
      <c r="B134" s="127" t="str">
        <f>$B$50</f>
        <v>Technology</v>
      </c>
      <c r="C134" s="141">
        <f t="shared" si="5"/>
        <v>91723.253376447494</v>
      </c>
      <c r="D134" s="141">
        <f t="shared" si="5"/>
        <v>267927.12230056938</v>
      </c>
      <c r="E134" s="141">
        <f t="shared" si="5"/>
        <v>188583.84096525252</v>
      </c>
      <c r="F134" s="141">
        <f t="shared" si="5"/>
        <v>0</v>
      </c>
      <c r="G134" s="141">
        <f t="shared" si="5"/>
        <v>0</v>
      </c>
      <c r="H134" s="136">
        <f t="shared" si="4"/>
        <v>548234.2166422694</v>
      </c>
    </row>
    <row r="135" spans="2:12">
      <c r="B135" s="127" t="str">
        <f>$B$51</f>
        <v>Nursing</v>
      </c>
      <c r="C135" s="141">
        <f t="shared" si="5"/>
        <v>85677.94013390984</v>
      </c>
      <c r="D135" s="141">
        <f t="shared" si="5"/>
        <v>4616190.4684476005</v>
      </c>
      <c r="E135" s="141">
        <f t="shared" si="5"/>
        <v>1775764.5914877616</v>
      </c>
      <c r="F135" s="141">
        <f t="shared" si="5"/>
        <v>499593.89141840726</v>
      </c>
      <c r="G135" s="141">
        <f t="shared" si="5"/>
        <v>0</v>
      </c>
      <c r="H135" s="136">
        <f t="shared" si="4"/>
        <v>6977226.8914876794</v>
      </c>
    </row>
    <row r="136" spans="2:12">
      <c r="B136" s="130" t="str">
        <f>$B$52</f>
        <v>Totals</v>
      </c>
      <c r="C136" s="133">
        <f>SUM(C116:C135)</f>
        <v>5988434.3275824543</v>
      </c>
      <c r="D136" s="133">
        <f>SUM(D116:D135)</f>
        <v>13701302.025543991</v>
      </c>
      <c r="E136" s="133">
        <f>SUM(E116:E135)</f>
        <v>8900627.9628501199</v>
      </c>
      <c r="F136" s="133">
        <f>SUM(F116:F135)</f>
        <v>1282154.2065207304</v>
      </c>
      <c r="G136" s="133">
        <f>SUM(G116:G135)</f>
        <v>1302564.467750259</v>
      </c>
      <c r="H136" s="133">
        <f t="shared" si="4"/>
        <v>31175082.990247551</v>
      </c>
    </row>
    <row r="137" spans="2:12">
      <c r="B137" s="328"/>
      <c r="C137" s="331"/>
      <c r="D137" s="331"/>
      <c r="E137" s="331"/>
      <c r="F137" s="331"/>
      <c r="G137" s="331"/>
      <c r="H137" s="332"/>
    </row>
    <row r="138" spans="2:12">
      <c r="B138" s="120" t="s">
        <v>4</v>
      </c>
      <c r="C138" s="325"/>
      <c r="D138" s="325"/>
      <c r="E138" s="325"/>
      <c r="F138" s="325"/>
      <c r="G138" s="325"/>
      <c r="H138" s="122">
        <f>H86-H81-H111</f>
        <v>47318358.009752445</v>
      </c>
      <c r="J138" s="358"/>
      <c r="K138" s="358"/>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Data!LN9</f>
        <v>0</v>
      </c>
      <c r="D143" s="327">
        <f>Data!MH9</f>
        <v>0</v>
      </c>
      <c r="E143" s="327">
        <f>Data!NB9</f>
        <v>0</v>
      </c>
      <c r="F143" s="327">
        <f>Data!NV9</f>
        <v>0</v>
      </c>
      <c r="G143" s="327">
        <f>Data!OP9</f>
        <v>0</v>
      </c>
      <c r="H143" s="341">
        <f>Data!PJ9</f>
        <v>10153775.91</v>
      </c>
      <c r="I143" s="342">
        <f t="shared" ref="I143:I162" si="6">SUM(C143:H143)</f>
        <v>10153775.91</v>
      </c>
    </row>
    <row r="144" spans="2:12">
      <c r="B144" s="127" t="str">
        <f>$B$33</f>
        <v>Science</v>
      </c>
      <c r="C144" s="327">
        <f>Data!LO9</f>
        <v>0</v>
      </c>
      <c r="D144" s="327">
        <f>Data!MI9</f>
        <v>0</v>
      </c>
      <c r="E144" s="327">
        <f>Data!NC9</f>
        <v>0</v>
      </c>
      <c r="F144" s="327">
        <f>Data!NW9</f>
        <v>0</v>
      </c>
      <c r="G144" s="327">
        <f>Data!OQ9</f>
        <v>0</v>
      </c>
      <c r="H144" s="341">
        <f>Data!PK9</f>
        <v>4686806</v>
      </c>
      <c r="I144" s="342">
        <f t="shared" si="6"/>
        <v>4686806</v>
      </c>
    </row>
    <row r="145" spans="2:9">
      <c r="B145" s="127" t="str">
        <f>$B$34</f>
        <v>Fine Arts</v>
      </c>
      <c r="C145" s="327">
        <f>Data!LP9</f>
        <v>0</v>
      </c>
      <c r="D145" s="327">
        <f>Data!MJ9</f>
        <v>0</v>
      </c>
      <c r="E145" s="327">
        <f>Data!ND9</f>
        <v>0</v>
      </c>
      <c r="F145" s="327">
        <f>Data!NX9</f>
        <v>0</v>
      </c>
      <c r="G145" s="327">
        <f>Data!OR9</f>
        <v>0</v>
      </c>
      <c r="H145" s="341">
        <f>Data!PL9</f>
        <v>1413605</v>
      </c>
      <c r="I145" s="342">
        <f t="shared" si="6"/>
        <v>1413605</v>
      </c>
    </row>
    <row r="146" spans="2:9">
      <c r="B146" s="127" t="str">
        <f>$B$35</f>
        <v>Teacher Education</v>
      </c>
      <c r="C146" s="327">
        <f>Data!LQ9</f>
        <v>0</v>
      </c>
      <c r="D146" s="327">
        <f>Data!MK9</f>
        <v>0</v>
      </c>
      <c r="E146" s="327">
        <f>Data!NE9</f>
        <v>0</v>
      </c>
      <c r="F146" s="327">
        <f>Data!NY9</f>
        <v>0</v>
      </c>
      <c r="G146" s="327">
        <f>Data!OS9</f>
        <v>0</v>
      </c>
      <c r="H146" s="341">
        <f>Data!PN9</f>
        <v>2178027</v>
      </c>
      <c r="I146" s="342">
        <f t="shared" si="6"/>
        <v>2178027</v>
      </c>
    </row>
    <row r="147" spans="2:9">
      <c r="B147" s="127" t="str">
        <f>$B$36</f>
        <v>Agriculture</v>
      </c>
      <c r="C147" s="327">
        <f>Data!LR9</f>
        <v>0</v>
      </c>
      <c r="D147" s="327">
        <f>Data!ML9</f>
        <v>0</v>
      </c>
      <c r="E147" s="327">
        <f>Data!NF9</f>
        <v>0</v>
      </c>
      <c r="F147" s="327">
        <f>Data!NZ9</f>
        <v>0</v>
      </c>
      <c r="G147" s="327">
        <f>Data!OT9</f>
        <v>0</v>
      </c>
      <c r="H147" s="341">
        <f>Data!PM9</f>
        <v>0</v>
      </c>
      <c r="I147" s="342">
        <f t="shared" si="6"/>
        <v>0</v>
      </c>
    </row>
    <row r="148" spans="2:9">
      <c r="B148" s="127" t="str">
        <f>$B$37</f>
        <v>Engineering</v>
      </c>
      <c r="C148" s="327">
        <f>Data!LS9</f>
        <v>0</v>
      </c>
      <c r="D148" s="327">
        <f>Data!MM9</f>
        <v>0</v>
      </c>
      <c r="E148" s="327">
        <f>Data!NG9</f>
        <v>0</v>
      </c>
      <c r="F148" s="327">
        <f>Data!OA9</f>
        <v>0</v>
      </c>
      <c r="G148" s="327">
        <f>Data!OU9</f>
        <v>0</v>
      </c>
      <c r="H148" s="341">
        <f>Data!PO9</f>
        <v>5396380</v>
      </c>
      <c r="I148" s="342">
        <f t="shared" si="6"/>
        <v>5396380</v>
      </c>
    </row>
    <row r="149" spans="2:9">
      <c r="B149" s="127" t="str">
        <f>$B$38</f>
        <v>Home Economics</v>
      </c>
      <c r="C149" s="327">
        <f>Data!LT9</f>
        <v>0</v>
      </c>
      <c r="D149" s="327">
        <f>Data!MN9</f>
        <v>0</v>
      </c>
      <c r="E149" s="327">
        <f>Data!NH9</f>
        <v>0</v>
      </c>
      <c r="F149" s="327">
        <f>Data!OB9</f>
        <v>0</v>
      </c>
      <c r="G149" s="327">
        <f>Data!OV9</f>
        <v>0</v>
      </c>
      <c r="H149" s="341">
        <f>Data!PP9</f>
        <v>0</v>
      </c>
      <c r="I149" s="342">
        <f t="shared" si="6"/>
        <v>0</v>
      </c>
    </row>
    <row r="150" spans="2:9">
      <c r="B150" s="127" t="str">
        <f>$B$39</f>
        <v>Law</v>
      </c>
      <c r="C150" s="327">
        <f>Data!LU9</f>
        <v>0</v>
      </c>
      <c r="D150" s="327">
        <f>Data!MO9</f>
        <v>0</v>
      </c>
      <c r="E150" s="327">
        <f>Data!NI9</f>
        <v>0</v>
      </c>
      <c r="F150" s="327">
        <f>Data!OC9</f>
        <v>0</v>
      </c>
      <c r="G150" s="327">
        <f>Data!OW9</f>
        <v>0</v>
      </c>
      <c r="H150" s="341">
        <f>Data!PQ9</f>
        <v>0</v>
      </c>
      <c r="I150" s="342">
        <f t="shared" si="6"/>
        <v>0</v>
      </c>
    </row>
    <row r="151" spans="2:9">
      <c r="B151" s="127" t="str">
        <f>$B$40</f>
        <v>Social Service</v>
      </c>
      <c r="C151" s="327">
        <f>Data!LV9</f>
        <v>0</v>
      </c>
      <c r="D151" s="327">
        <f>Data!MP9</f>
        <v>0</v>
      </c>
      <c r="E151" s="327">
        <f>Data!NJ9</f>
        <v>0</v>
      </c>
      <c r="F151" s="327">
        <f>Data!OD9</f>
        <v>0</v>
      </c>
      <c r="G151" s="327">
        <f>Data!OX9</f>
        <v>0</v>
      </c>
      <c r="H151" s="341">
        <f>Data!PR9</f>
        <v>0</v>
      </c>
      <c r="I151" s="342">
        <f t="shared" si="6"/>
        <v>0</v>
      </c>
    </row>
    <row r="152" spans="2:9">
      <c r="B152" s="127" t="str">
        <f>$B$41</f>
        <v>Library Science</v>
      </c>
      <c r="C152" s="327">
        <f>Data!LW9</f>
        <v>0</v>
      </c>
      <c r="D152" s="327">
        <f>Data!MQ9</f>
        <v>0</v>
      </c>
      <c r="E152" s="327">
        <f>Data!NK9</f>
        <v>0</v>
      </c>
      <c r="F152" s="327">
        <f>Data!OE9</f>
        <v>0</v>
      </c>
      <c r="G152" s="327">
        <f>Data!OY9</f>
        <v>0</v>
      </c>
      <c r="H152" s="341">
        <f>Data!PS9</f>
        <v>0</v>
      </c>
      <c r="I152" s="342">
        <f t="shared" si="6"/>
        <v>0</v>
      </c>
    </row>
    <row r="153" spans="2:9">
      <c r="B153" s="127" t="str">
        <f>$B$42</f>
        <v>Veterinary Science</v>
      </c>
      <c r="C153" s="327">
        <f>Data!LX9</f>
        <v>0</v>
      </c>
      <c r="D153" s="327">
        <f>Data!MR9</f>
        <v>0</v>
      </c>
      <c r="E153" s="327">
        <f>Data!NL9</f>
        <v>0</v>
      </c>
      <c r="F153" s="327">
        <f>Data!OF9</f>
        <v>0</v>
      </c>
      <c r="G153" s="327">
        <f>Data!OZ9</f>
        <v>0</v>
      </c>
      <c r="H153" s="341">
        <f>Data!PT9</f>
        <v>0</v>
      </c>
      <c r="I153" s="342">
        <f t="shared" si="6"/>
        <v>0</v>
      </c>
    </row>
    <row r="154" spans="2:9">
      <c r="B154" s="127" t="str">
        <f>$B$43</f>
        <v>Vocational Training</v>
      </c>
      <c r="C154" s="327">
        <f>Data!LY9</f>
        <v>0</v>
      </c>
      <c r="D154" s="327">
        <f>Data!MS9</f>
        <v>0</v>
      </c>
      <c r="E154" s="327">
        <f>Data!NM9</f>
        <v>0</v>
      </c>
      <c r="F154" s="327">
        <f>Data!OG9</f>
        <v>0</v>
      </c>
      <c r="G154" s="327">
        <f>Data!PA9</f>
        <v>0</v>
      </c>
      <c r="H154" s="341">
        <f>Data!PU9</f>
        <v>0</v>
      </c>
      <c r="I154" s="342">
        <f t="shared" si="6"/>
        <v>0</v>
      </c>
    </row>
    <row r="155" spans="2:9">
      <c r="B155" s="127" t="str">
        <f>$B$44</f>
        <v>Physical Training</v>
      </c>
      <c r="C155" s="327">
        <f>Data!LZ9</f>
        <v>0</v>
      </c>
      <c r="D155" s="327">
        <f>Data!MT9</f>
        <v>0</v>
      </c>
      <c r="E155" s="327">
        <f>Data!NN9</f>
        <v>0</v>
      </c>
      <c r="F155" s="327">
        <f>Data!OH9</f>
        <v>0</v>
      </c>
      <c r="G155" s="327">
        <f>Data!PB9</f>
        <v>0</v>
      </c>
      <c r="H155" s="341">
        <f>Data!PV9</f>
        <v>0</v>
      </c>
      <c r="I155" s="342">
        <f t="shared" si="6"/>
        <v>0</v>
      </c>
    </row>
    <row r="156" spans="2:9">
      <c r="B156" s="127" t="str">
        <f>$B$45</f>
        <v>Health Services</v>
      </c>
      <c r="C156" s="327">
        <f>Data!MA9</f>
        <v>0</v>
      </c>
      <c r="D156" s="327">
        <f>Data!MU9</f>
        <v>0</v>
      </c>
      <c r="E156" s="327">
        <f>Data!NO9</f>
        <v>0</v>
      </c>
      <c r="F156" s="327">
        <f>Data!OI9</f>
        <v>0</v>
      </c>
      <c r="G156" s="327">
        <f>Data!PC9</f>
        <v>0</v>
      </c>
      <c r="H156" s="341">
        <f>Data!PW9</f>
        <v>1818776</v>
      </c>
      <c r="I156" s="342">
        <f t="shared" si="6"/>
        <v>1818776</v>
      </c>
    </row>
    <row r="157" spans="2:9">
      <c r="B157" s="127" t="str">
        <f>$B$46</f>
        <v>Pharmacy</v>
      </c>
      <c r="C157" s="327">
        <f>Data!MB9</f>
        <v>0</v>
      </c>
      <c r="D157" s="327">
        <f>Data!MV9</f>
        <v>0</v>
      </c>
      <c r="E157" s="327">
        <f>Data!NP9</f>
        <v>0</v>
      </c>
      <c r="F157" s="327">
        <f>Data!OJ9</f>
        <v>0</v>
      </c>
      <c r="G157" s="327">
        <f>Data!PD9</f>
        <v>0</v>
      </c>
      <c r="H157" s="341">
        <f>Data!PX9</f>
        <v>4074513</v>
      </c>
      <c r="I157" s="342">
        <f t="shared" si="6"/>
        <v>4074513</v>
      </c>
    </row>
    <row r="158" spans="2:9">
      <c r="B158" s="127" t="str">
        <f>$B$47</f>
        <v>Business Administration</v>
      </c>
      <c r="C158" s="327">
        <f>Data!MC9</f>
        <v>0</v>
      </c>
      <c r="D158" s="327">
        <f>Data!MW9</f>
        <v>0</v>
      </c>
      <c r="E158" s="327">
        <f>Data!NQ9</f>
        <v>0</v>
      </c>
      <c r="F158" s="327">
        <f>Data!OK9</f>
        <v>0</v>
      </c>
      <c r="G158" s="327">
        <f>Data!PE9</f>
        <v>0</v>
      </c>
      <c r="H158" s="341">
        <f>Data!PY9</f>
        <v>7181178</v>
      </c>
      <c r="I158" s="342">
        <f t="shared" si="6"/>
        <v>7181178</v>
      </c>
    </row>
    <row r="159" spans="2:9">
      <c r="B159" s="127" t="str">
        <f>$B$48</f>
        <v>Optometry</v>
      </c>
      <c r="C159" s="327">
        <f>Data!MD9</f>
        <v>0</v>
      </c>
      <c r="D159" s="327">
        <f>Data!MX9</f>
        <v>0</v>
      </c>
      <c r="E159" s="327">
        <f>Data!NR9</f>
        <v>0</v>
      </c>
      <c r="F159" s="327">
        <f>Data!OL9</f>
        <v>0</v>
      </c>
      <c r="G159" s="327">
        <f>Data!PF9</f>
        <v>0</v>
      </c>
      <c r="H159" s="341">
        <f>Data!PZ9</f>
        <v>0</v>
      </c>
      <c r="I159" s="342">
        <f t="shared" si="6"/>
        <v>0</v>
      </c>
    </row>
    <row r="160" spans="2:9">
      <c r="B160" s="127" t="str">
        <f>$B$49</f>
        <v>Teacher Ed-Practice Teaching</v>
      </c>
      <c r="C160" s="327">
        <f>Data!ME9</f>
        <v>0</v>
      </c>
      <c r="D160" s="327">
        <f>Data!MY9</f>
        <v>0</v>
      </c>
      <c r="E160" s="327">
        <f>Data!NS9</f>
        <v>0</v>
      </c>
      <c r="F160" s="327">
        <f>Data!OM9</f>
        <v>0</v>
      </c>
      <c r="G160" s="327">
        <f>Data!PG9</f>
        <v>0</v>
      </c>
      <c r="H160" s="341">
        <f>Data!QA9</f>
        <v>0</v>
      </c>
      <c r="I160" s="342">
        <f t="shared" si="6"/>
        <v>0</v>
      </c>
    </row>
    <row r="161" spans="2:10">
      <c r="B161" s="127" t="str">
        <f>$B$50</f>
        <v>Technology</v>
      </c>
      <c r="C161" s="327">
        <f>Data!MF9</f>
        <v>0</v>
      </c>
      <c r="D161" s="327">
        <f>Data!MZ9</f>
        <v>0</v>
      </c>
      <c r="E161" s="327">
        <f>Data!NT9</f>
        <v>0</v>
      </c>
      <c r="F161" s="327">
        <f>Data!ON9</f>
        <v>0</v>
      </c>
      <c r="G161" s="327">
        <f>Data!PH9</f>
        <v>0</v>
      </c>
      <c r="H161" s="341">
        <f>Data!QB9</f>
        <v>758760</v>
      </c>
      <c r="I161" s="342">
        <f t="shared" si="6"/>
        <v>758760</v>
      </c>
    </row>
    <row r="162" spans="2:10">
      <c r="B162" s="127" t="str">
        <f>$B$51</f>
        <v>Nursing</v>
      </c>
      <c r="C162" s="327">
        <f>Data!MG9</f>
        <v>0</v>
      </c>
      <c r="D162" s="327">
        <f>Data!NA9</f>
        <v>0</v>
      </c>
      <c r="E162" s="327">
        <f>Data!NU9</f>
        <v>0</v>
      </c>
      <c r="F162" s="327">
        <f>Data!OO9</f>
        <v>0</v>
      </c>
      <c r="G162" s="327">
        <f>Data!PI9</f>
        <v>0</v>
      </c>
      <c r="H162" s="341">
        <f>Data!QC9</f>
        <v>9656537</v>
      </c>
      <c r="I162" s="342">
        <f t="shared" si="6"/>
        <v>9656537</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47318357.909999996</v>
      </c>
      <c r="I163" s="342">
        <f>SUM(I143:I162)</f>
        <v>47318357.909999996</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4720129.5053833816</v>
      </c>
      <c r="D168" s="321">
        <f t="shared" si="8"/>
        <v>2358378.3068962758</v>
      </c>
      <c r="E168" s="321">
        <f t="shared" si="8"/>
        <v>2733322.0201792526</v>
      </c>
      <c r="F168" s="321">
        <f t="shared" si="8"/>
        <v>341946.07754108903</v>
      </c>
      <c r="G168" s="321">
        <f t="shared" si="8"/>
        <v>0</v>
      </c>
      <c r="H168" s="133">
        <f t="shared" ref="H168:H188" si="9">SUM(C168:G168)</f>
        <v>10153775.909999998</v>
      </c>
      <c r="I168" s="347"/>
      <c r="J168" s="288"/>
    </row>
    <row r="169" spans="2:10">
      <c r="B169" s="127" t="str">
        <f>$B$33</f>
        <v>Science</v>
      </c>
      <c r="C169" s="141">
        <f t="shared" si="8"/>
        <v>1599201.9831503907</v>
      </c>
      <c r="D169" s="141">
        <f t="shared" si="8"/>
        <v>1727633.3613129423</v>
      </c>
      <c r="E169" s="141">
        <f t="shared" si="8"/>
        <v>1357824.2343730044</v>
      </c>
      <c r="F169" s="141">
        <f t="shared" si="8"/>
        <v>2146.4211636628611</v>
      </c>
      <c r="G169" s="141">
        <f t="shared" si="8"/>
        <v>0</v>
      </c>
      <c r="H169" s="136">
        <f t="shared" si="9"/>
        <v>4686806.0000000009</v>
      </c>
      <c r="I169" s="347"/>
      <c r="J169" s="288"/>
    </row>
    <row r="170" spans="2:10">
      <c r="B170" s="127" t="str">
        <f>$B$34</f>
        <v>Fine Arts</v>
      </c>
      <c r="C170" s="141">
        <f t="shared" si="8"/>
        <v>718394.73397053406</v>
      </c>
      <c r="D170" s="141">
        <f t="shared" si="8"/>
        <v>590006.27336659713</v>
      </c>
      <c r="E170" s="141">
        <f t="shared" si="8"/>
        <v>105203.99266286894</v>
      </c>
      <c r="F170" s="141">
        <f t="shared" si="8"/>
        <v>0</v>
      </c>
      <c r="G170" s="141">
        <f t="shared" si="8"/>
        <v>0</v>
      </c>
      <c r="H170" s="136">
        <f t="shared" si="9"/>
        <v>1413605</v>
      </c>
      <c r="I170" s="347"/>
      <c r="J170" s="288"/>
    </row>
    <row r="171" spans="2:10">
      <c r="B171" s="127" t="str">
        <f>$B$35</f>
        <v>Teacher Education</v>
      </c>
      <c r="C171" s="141">
        <f t="shared" si="8"/>
        <v>108786.60957142331</v>
      </c>
      <c r="D171" s="141">
        <f t="shared" si="8"/>
        <v>495709.1426763307</v>
      </c>
      <c r="E171" s="141">
        <f t="shared" si="8"/>
        <v>1166095.5575201011</v>
      </c>
      <c r="F171" s="141">
        <f t="shared" si="8"/>
        <v>407435.69023214479</v>
      </c>
      <c r="G171" s="141">
        <f t="shared" si="8"/>
        <v>0</v>
      </c>
      <c r="H171" s="136">
        <f t="shared" si="9"/>
        <v>2178027</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606246.44098853378</v>
      </c>
      <c r="D173" s="141">
        <f t="shared" si="8"/>
        <v>3018060.437914615</v>
      </c>
      <c r="E173" s="141">
        <f t="shared" si="8"/>
        <v>1772073.1210968504</v>
      </c>
      <c r="F173" s="141">
        <f t="shared" si="8"/>
        <v>0</v>
      </c>
      <c r="G173" s="141">
        <f t="shared" si="8"/>
        <v>0</v>
      </c>
      <c r="H173" s="136">
        <f t="shared" si="9"/>
        <v>5396379.9999999991</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1">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1">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1">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1">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1">
      <c r="B181" s="127" t="str">
        <f>$B$45</f>
        <v>Health Services</v>
      </c>
      <c r="C181" s="141">
        <f t="shared" si="8"/>
        <v>410381.55798843841</v>
      </c>
      <c r="D181" s="141">
        <f t="shared" si="8"/>
        <v>492835.8008020689</v>
      </c>
      <c r="E181" s="141">
        <f t="shared" si="8"/>
        <v>915558.64120949269</v>
      </c>
      <c r="F181" s="141">
        <f t="shared" si="8"/>
        <v>0</v>
      </c>
      <c r="G181" s="141">
        <f t="shared" si="8"/>
        <v>0</v>
      </c>
      <c r="H181" s="136">
        <f t="shared" si="9"/>
        <v>1818776</v>
      </c>
      <c r="I181" s="347"/>
      <c r="J181" s="288"/>
    </row>
    <row r="182" spans="2:11">
      <c r="B182" s="127" t="str">
        <f>$B$46</f>
        <v>Pharmacy</v>
      </c>
      <c r="C182" s="141">
        <f t="shared" si="8"/>
        <v>0</v>
      </c>
      <c r="D182" s="141">
        <f t="shared" si="8"/>
        <v>0</v>
      </c>
      <c r="E182" s="141">
        <f t="shared" si="8"/>
        <v>0</v>
      </c>
      <c r="F182" s="141">
        <f t="shared" si="8"/>
        <v>0</v>
      </c>
      <c r="G182" s="141">
        <f t="shared" si="8"/>
        <v>4074513</v>
      </c>
      <c r="H182" s="136">
        <f t="shared" si="9"/>
        <v>4074513</v>
      </c>
      <c r="I182" s="347"/>
      <c r="J182" s="288"/>
    </row>
    <row r="183" spans="2:11">
      <c r="B183" s="127" t="str">
        <f>$B$47</f>
        <v>Business Administration</v>
      </c>
      <c r="C183" s="141">
        <f t="shared" si="8"/>
        <v>894300.88278847304</v>
      </c>
      <c r="D183" s="141">
        <f t="shared" si="8"/>
        <v>3589950.9270954514</v>
      </c>
      <c r="E183" s="141">
        <f t="shared" si="8"/>
        <v>2260842.6703068321</v>
      </c>
      <c r="F183" s="141">
        <f t="shared" si="8"/>
        <v>436083.51980924426</v>
      </c>
      <c r="G183" s="141">
        <f t="shared" si="8"/>
        <v>0</v>
      </c>
      <c r="H183" s="136">
        <f t="shared" si="9"/>
        <v>7181178</v>
      </c>
      <c r="I183" s="347"/>
      <c r="J183" s="288"/>
    </row>
    <row r="184" spans="2:11">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1">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1">
      <c r="B186" s="127" t="str">
        <f>$B$50</f>
        <v>Technology</v>
      </c>
      <c r="C186" s="141">
        <f t="shared" si="10"/>
        <v>126945.62582788523</v>
      </c>
      <c r="D186" s="141">
        <f t="shared" si="10"/>
        <v>370813.01594393404</v>
      </c>
      <c r="E186" s="141">
        <f t="shared" si="10"/>
        <v>261001.35822818076</v>
      </c>
      <c r="F186" s="141">
        <f t="shared" si="10"/>
        <v>0</v>
      </c>
      <c r="G186" s="141">
        <f t="shared" si="10"/>
        <v>0</v>
      </c>
      <c r="H186" s="136">
        <f t="shared" si="9"/>
        <v>758760</v>
      </c>
      <c r="I186" s="347"/>
      <c r="J186" s="288"/>
    </row>
    <row r="187" spans="2:11">
      <c r="B187" s="127" t="str">
        <f>$B$51</f>
        <v>Nursing</v>
      </c>
      <c r="C187" s="141">
        <f t="shared" si="10"/>
        <v>118578.94430755396</v>
      </c>
      <c r="D187" s="141">
        <f t="shared" si="10"/>
        <v>6388843.9849928739</v>
      </c>
      <c r="E187" s="141">
        <f t="shared" si="10"/>
        <v>2457672.1880596927</v>
      </c>
      <c r="F187" s="141">
        <f t="shared" si="10"/>
        <v>691441.88263987901</v>
      </c>
      <c r="G187" s="141">
        <f t="shared" si="10"/>
        <v>0</v>
      </c>
      <c r="H187" s="136">
        <f t="shared" si="9"/>
        <v>9656537</v>
      </c>
      <c r="I187" s="347"/>
      <c r="J187" s="288"/>
    </row>
    <row r="188" spans="2:11">
      <c r="B188" s="130" t="str">
        <f>$B$52</f>
        <v>Totals</v>
      </c>
      <c r="C188" s="133">
        <f>SUM(C168:C187)</f>
        <v>9302966.2839766145</v>
      </c>
      <c r="D188" s="133">
        <f>SUM(D168:D187)</f>
        <v>19032231.25100109</v>
      </c>
      <c r="E188" s="133">
        <f>SUM(E168:E187)</f>
        <v>13029593.783636276</v>
      </c>
      <c r="F188" s="133">
        <f>SUM(F168:F187)</f>
        <v>1879053.5913860197</v>
      </c>
      <c r="G188" s="133">
        <f>SUM(G168:G187)</f>
        <v>4074513</v>
      </c>
      <c r="H188" s="367">
        <f t="shared" si="9"/>
        <v>47318357.909999996</v>
      </c>
      <c r="I188" s="358"/>
      <c r="J188" s="368"/>
      <c r="K188" s="358"/>
    </row>
    <row r="189" spans="2:11">
      <c r="B189" s="328"/>
      <c r="C189" s="329"/>
      <c r="D189" s="329"/>
      <c r="E189" s="329"/>
      <c r="F189" s="329"/>
      <c r="G189" s="329"/>
      <c r="H189" s="344"/>
    </row>
    <row r="190" spans="2:11">
      <c r="B190" s="474" t="s">
        <v>34</v>
      </c>
      <c r="C190" s="474"/>
      <c r="D190" s="474"/>
      <c r="E190" s="474"/>
      <c r="F190" s="474"/>
      <c r="G190" s="474"/>
      <c r="H190" s="122">
        <f>H15</f>
        <v>17940436</v>
      </c>
    </row>
    <row r="191" spans="2:11" ht="43.5" customHeight="1" thickBot="1">
      <c r="B191" s="464" t="s">
        <v>227</v>
      </c>
      <c r="C191" s="464"/>
      <c r="D191" s="464"/>
      <c r="E191" s="464"/>
      <c r="F191" s="464"/>
      <c r="G191" s="464"/>
      <c r="H191" s="464"/>
    </row>
    <row r="192" spans="2:11"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1501971.6985362319</v>
      </c>
      <c r="D193" s="135">
        <f t="shared" si="11"/>
        <v>750449.21275148203</v>
      </c>
      <c r="E193" s="135">
        <f t="shared" si="11"/>
        <v>869758.40654644638</v>
      </c>
      <c r="F193" s="135">
        <f t="shared" si="11"/>
        <v>108809.16091527365</v>
      </c>
      <c r="G193" s="135">
        <f t="shared" si="11"/>
        <v>0</v>
      </c>
      <c r="H193" s="135">
        <f>SUM(C193:G193)</f>
        <v>3230988.478749434</v>
      </c>
    </row>
    <row r="194" spans="2:8">
      <c r="B194" s="127" t="str">
        <f>$B$33</f>
        <v>Science</v>
      </c>
      <c r="C194" s="138">
        <f t="shared" si="11"/>
        <v>664951.82304798462</v>
      </c>
      <c r="D194" s="138">
        <f t="shared" si="11"/>
        <v>718353.88229100558</v>
      </c>
      <c r="E194" s="138">
        <f t="shared" si="11"/>
        <v>564586.40593128547</v>
      </c>
      <c r="F194" s="138">
        <f t="shared" si="11"/>
        <v>892.48680332093761</v>
      </c>
      <c r="G194" s="138">
        <f t="shared" si="11"/>
        <v>0</v>
      </c>
      <c r="H194" s="138">
        <f t="shared" ref="H194:H213" si="12">SUM(C194:G194)</f>
        <v>1948784.5980735968</v>
      </c>
    </row>
    <row r="195" spans="2:8">
      <c r="B195" s="127" t="str">
        <f>$B$34</f>
        <v>Fine Arts</v>
      </c>
      <c r="C195" s="138">
        <f t="shared" si="11"/>
        <v>298710.1637494156</v>
      </c>
      <c r="D195" s="138">
        <f t="shared" si="11"/>
        <v>245325.9499223271</v>
      </c>
      <c r="E195" s="138">
        <f t="shared" si="11"/>
        <v>43744.059344269728</v>
      </c>
      <c r="F195" s="138">
        <f t="shared" si="11"/>
        <v>0</v>
      </c>
      <c r="G195" s="138">
        <f t="shared" si="11"/>
        <v>0</v>
      </c>
      <c r="H195" s="138">
        <f t="shared" si="12"/>
        <v>587780.17301601241</v>
      </c>
    </row>
    <row r="196" spans="2:8">
      <c r="B196" s="127" t="str">
        <f>$B$35</f>
        <v>Teacher Education</v>
      </c>
      <c r="C196" s="138">
        <f t="shared" si="11"/>
        <v>42538.036072970805</v>
      </c>
      <c r="D196" s="138">
        <f t="shared" si="11"/>
        <v>193833.53774825524</v>
      </c>
      <c r="E196" s="138">
        <f t="shared" si="11"/>
        <v>455969.85774020449</v>
      </c>
      <c r="F196" s="138">
        <f t="shared" si="11"/>
        <v>159316.61218958948</v>
      </c>
      <c r="G196" s="138">
        <f t="shared" si="11"/>
        <v>0</v>
      </c>
      <c r="H196" s="138">
        <f t="shared" si="12"/>
        <v>851658.04375101998</v>
      </c>
    </row>
    <row r="197" spans="2:8">
      <c r="B197" s="127" t="str">
        <f>$B$36</f>
        <v>Agriculture</v>
      </c>
      <c r="C197" s="138">
        <f t="shared" si="11"/>
        <v>628.44961603604736</v>
      </c>
      <c r="D197" s="138">
        <f t="shared" si="11"/>
        <v>5027.5969282883789</v>
      </c>
      <c r="E197" s="138">
        <f t="shared" si="11"/>
        <v>0</v>
      </c>
      <c r="F197" s="138">
        <f t="shared" si="11"/>
        <v>0</v>
      </c>
      <c r="G197" s="138">
        <f t="shared" si="11"/>
        <v>0</v>
      </c>
      <c r="H197" s="138">
        <f t="shared" si="12"/>
        <v>5656.0465443244266</v>
      </c>
    </row>
    <row r="198" spans="2:8">
      <c r="B198" s="127" t="str">
        <f>$B$37</f>
        <v>Engineering</v>
      </c>
      <c r="C198" s="138">
        <f t="shared" si="11"/>
        <v>252078.63912518788</v>
      </c>
      <c r="D198" s="138">
        <f t="shared" si="11"/>
        <v>1254916.3451525711</v>
      </c>
      <c r="E198" s="138">
        <f t="shared" si="11"/>
        <v>736832.00526181236</v>
      </c>
      <c r="F198" s="138">
        <f t="shared" si="11"/>
        <v>0</v>
      </c>
      <c r="G198" s="138">
        <f t="shared" si="11"/>
        <v>0</v>
      </c>
      <c r="H198" s="138">
        <f t="shared" si="12"/>
        <v>2243826.9895395711</v>
      </c>
    </row>
    <row r="199" spans="2:8">
      <c r="B199" s="127" t="str">
        <f>$B$38</f>
        <v>Home Economics</v>
      </c>
      <c r="C199" s="138">
        <f t="shared" si="11"/>
        <v>273.70618666387452</v>
      </c>
      <c r="D199" s="138">
        <f t="shared" si="11"/>
        <v>2189.6494933109961</v>
      </c>
      <c r="E199" s="138">
        <f t="shared" si="11"/>
        <v>0</v>
      </c>
      <c r="F199" s="138">
        <f t="shared" si="11"/>
        <v>0</v>
      </c>
      <c r="G199" s="138">
        <f t="shared" si="11"/>
        <v>0</v>
      </c>
      <c r="H199" s="138">
        <f t="shared" si="12"/>
        <v>2463.3556799748708</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40453.547985476835</v>
      </c>
      <c r="D201" s="138">
        <f t="shared" si="11"/>
        <v>97243.463620839742</v>
      </c>
      <c r="E201" s="138">
        <f t="shared" si="11"/>
        <v>0</v>
      </c>
      <c r="F201" s="138">
        <f t="shared" si="11"/>
        <v>0</v>
      </c>
      <c r="G201" s="138">
        <f t="shared" si="11"/>
        <v>0</v>
      </c>
      <c r="H201" s="138">
        <f t="shared" si="12"/>
        <v>137697.01160631658</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170637.53878299182</v>
      </c>
      <c r="D206" s="138">
        <f t="shared" si="11"/>
        <v>204922.1911560146</v>
      </c>
      <c r="E206" s="138">
        <f t="shared" si="11"/>
        <v>380691.26184244733</v>
      </c>
      <c r="F206" s="138">
        <f t="shared" si="11"/>
        <v>0</v>
      </c>
      <c r="G206" s="138">
        <f t="shared" si="11"/>
        <v>0</v>
      </c>
      <c r="H206" s="138">
        <f t="shared" si="12"/>
        <v>756250.99178145372</v>
      </c>
    </row>
    <row r="207" spans="2:8">
      <c r="B207" s="127" t="str">
        <f>$B$46</f>
        <v>Pharmacy</v>
      </c>
      <c r="C207" s="138">
        <f t="shared" si="11"/>
        <v>0</v>
      </c>
      <c r="D207" s="138">
        <f t="shared" si="11"/>
        <v>0</v>
      </c>
      <c r="E207" s="138">
        <f t="shared" si="11"/>
        <v>0</v>
      </c>
      <c r="F207" s="138">
        <f t="shared" si="11"/>
        <v>0</v>
      </c>
      <c r="G207" s="138">
        <f t="shared" si="11"/>
        <v>749591.41173282324</v>
      </c>
      <c r="H207" s="138">
        <f t="shared" si="12"/>
        <v>749591.41173282324</v>
      </c>
    </row>
    <row r="208" spans="2:8">
      <c r="B208" s="127" t="str">
        <f>$B$47</f>
        <v>Business Administration</v>
      </c>
      <c r="C208" s="138">
        <f t="shared" si="11"/>
        <v>371852.32338785415</v>
      </c>
      <c r="D208" s="138">
        <f t="shared" si="11"/>
        <v>1492709.6895246753</v>
      </c>
      <c r="E208" s="138">
        <f t="shared" si="11"/>
        <v>940063.47969450091</v>
      </c>
      <c r="F208" s="138">
        <f t="shared" si="11"/>
        <v>181324.51074698966</v>
      </c>
      <c r="G208" s="138">
        <f t="shared" si="11"/>
        <v>0</v>
      </c>
      <c r="H208" s="138">
        <f t="shared" si="12"/>
        <v>2985950.0033540204</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109084.99962916222</v>
      </c>
      <c r="E210" s="138">
        <f t="shared" si="13"/>
        <v>0</v>
      </c>
      <c r="F210" s="138">
        <f t="shared" si="13"/>
        <v>0</v>
      </c>
      <c r="G210" s="138">
        <f t="shared" si="13"/>
        <v>0</v>
      </c>
      <c r="H210" s="138">
        <f t="shared" si="12"/>
        <v>109084.99962916222</v>
      </c>
    </row>
    <row r="211" spans="2:8">
      <c r="B211" s="127" t="str">
        <f>$B$50</f>
        <v>Technology</v>
      </c>
      <c r="C211" s="138">
        <f t="shared" si="13"/>
        <v>52784.307179766496</v>
      </c>
      <c r="D211" s="138">
        <f t="shared" si="13"/>
        <v>154184.97496225493</v>
      </c>
      <c r="E211" s="138">
        <f t="shared" si="13"/>
        <v>108525.01436899704</v>
      </c>
      <c r="F211" s="138">
        <f t="shared" si="13"/>
        <v>0</v>
      </c>
      <c r="G211" s="138">
        <f t="shared" si="13"/>
        <v>0</v>
      </c>
      <c r="H211" s="138">
        <f t="shared" si="12"/>
        <v>315494.29651101847</v>
      </c>
    </row>
    <row r="212" spans="2:8">
      <c r="B212" s="127" t="str">
        <f>$B$51</f>
        <v>Nursing</v>
      </c>
      <c r="C212" s="138">
        <f t="shared" si="13"/>
        <v>49305.389245157392</v>
      </c>
      <c r="D212" s="138">
        <f t="shared" si="13"/>
        <v>2656495.5637456211</v>
      </c>
      <c r="E212" s="138">
        <f t="shared" si="13"/>
        <v>1021905.5716585715</v>
      </c>
      <c r="F212" s="138">
        <f t="shared" si="13"/>
        <v>287503.07538192422</v>
      </c>
      <c r="G212" s="138">
        <f t="shared" si="13"/>
        <v>0</v>
      </c>
      <c r="H212" s="138">
        <f t="shared" si="12"/>
        <v>4015209.6000312744</v>
      </c>
    </row>
    <row r="213" spans="2:8">
      <c r="B213" s="130" t="str">
        <f>$B$52</f>
        <v>Totals</v>
      </c>
      <c r="C213" s="135">
        <f>SUM(C193:C212)</f>
        <v>3446185.6229157378</v>
      </c>
      <c r="D213" s="135">
        <f>SUM(D193:D212)</f>
        <v>7884737.056925809</v>
      </c>
      <c r="E213" s="135">
        <f>SUM(E193:E212)</f>
        <v>5122076.0623885356</v>
      </c>
      <c r="F213" s="135">
        <f>SUM(F193:F212)</f>
        <v>737845.84603709797</v>
      </c>
      <c r="G213" s="135">
        <f>SUM(G193:G212)</f>
        <v>749591.41173282324</v>
      </c>
      <c r="H213" s="135">
        <f t="shared" si="12"/>
        <v>17940436.000000004</v>
      </c>
    </row>
    <row r="214" spans="2:8">
      <c r="B214" s="143"/>
      <c r="C214" s="144"/>
      <c r="D214" s="144"/>
      <c r="E214" s="144"/>
      <c r="F214" s="144"/>
      <c r="G214" s="144"/>
      <c r="H214" s="144"/>
    </row>
    <row r="215" spans="2:8">
      <c r="B215" s="474" t="s">
        <v>35</v>
      </c>
      <c r="C215" s="474"/>
      <c r="D215" s="474"/>
      <c r="E215" s="474"/>
      <c r="F215" s="474"/>
      <c r="G215" s="474"/>
      <c r="H215" s="122">
        <f>H17</f>
        <v>16880478</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2597804.1094295694</v>
      </c>
      <c r="D218" s="135">
        <f t="shared" si="14"/>
        <v>1318605.0859606261</v>
      </c>
      <c r="E218" s="135">
        <f t="shared" si="14"/>
        <v>500197.84897908487</v>
      </c>
      <c r="F218" s="135">
        <f t="shared" si="14"/>
        <v>43146.343308075775</v>
      </c>
      <c r="G218" s="135">
        <f t="shared" si="14"/>
        <v>0</v>
      </c>
      <c r="H218" s="135">
        <f>SUM(C218:G218)</f>
        <v>4459753.3876773557</v>
      </c>
    </row>
    <row r="219" spans="2:8">
      <c r="B219" s="127" t="str">
        <f>$B$33</f>
        <v>Science</v>
      </c>
      <c r="C219" s="138">
        <f t="shared" si="14"/>
        <v>1107566.9910571435</v>
      </c>
      <c r="D219" s="138">
        <f t="shared" si="14"/>
        <v>751304.82999989297</v>
      </c>
      <c r="E219" s="138">
        <f t="shared" si="14"/>
        <v>141147.04860364628</v>
      </c>
      <c r="F219" s="138">
        <f t="shared" si="14"/>
        <v>1593.0957529135674</v>
      </c>
      <c r="G219" s="138">
        <f t="shared" si="14"/>
        <v>0</v>
      </c>
      <c r="H219" s="138">
        <f t="shared" ref="H219:H238" si="15">SUM(C219:G219)</f>
        <v>2001611.9654135962</v>
      </c>
    </row>
    <row r="220" spans="2:8">
      <c r="B220" s="127" t="str">
        <f>$B$34</f>
        <v>Fine Arts</v>
      </c>
      <c r="C220" s="138">
        <f t="shared" si="14"/>
        <v>327271.41058715782</v>
      </c>
      <c r="D220" s="138">
        <f t="shared" si="14"/>
        <v>128762.76126168907</v>
      </c>
      <c r="E220" s="138">
        <f t="shared" si="14"/>
        <v>8528.5225742384464</v>
      </c>
      <c r="F220" s="138">
        <f t="shared" si="14"/>
        <v>0</v>
      </c>
      <c r="G220" s="138">
        <f t="shared" si="14"/>
        <v>0</v>
      </c>
      <c r="H220" s="138">
        <f t="shared" si="15"/>
        <v>464562.69442308531</v>
      </c>
    </row>
    <row r="221" spans="2:8">
      <c r="B221" s="127" t="str">
        <f>$B$35</f>
        <v>Teacher Education</v>
      </c>
      <c r="C221" s="138">
        <f t="shared" si="14"/>
        <v>50277.826946533496</v>
      </c>
      <c r="D221" s="138">
        <f t="shared" si="14"/>
        <v>266260.68471952283</v>
      </c>
      <c r="E221" s="138">
        <f t="shared" si="14"/>
        <v>412524.63691591367</v>
      </c>
      <c r="F221" s="138">
        <f t="shared" si="14"/>
        <v>112180.49260099702</v>
      </c>
      <c r="G221" s="138">
        <f t="shared" si="14"/>
        <v>0</v>
      </c>
      <c r="H221" s="138">
        <f t="shared" si="15"/>
        <v>841243.641182967</v>
      </c>
    </row>
    <row r="222" spans="2:8">
      <c r="B222" s="127" t="str">
        <f>$B$36</f>
        <v>Agriculture</v>
      </c>
      <c r="C222" s="138">
        <f t="shared" si="14"/>
        <v>232.76771734506247</v>
      </c>
      <c r="D222" s="138">
        <f t="shared" si="14"/>
        <v>2588.1962062651069</v>
      </c>
      <c r="E222" s="138">
        <f t="shared" si="14"/>
        <v>0</v>
      </c>
      <c r="F222" s="138">
        <f t="shared" si="14"/>
        <v>0</v>
      </c>
      <c r="G222" s="138">
        <f t="shared" si="14"/>
        <v>0</v>
      </c>
      <c r="H222" s="138">
        <f t="shared" si="15"/>
        <v>2820.9639236101693</v>
      </c>
    </row>
    <row r="223" spans="2:8">
      <c r="B223" s="127" t="str">
        <f>$B$37</f>
        <v>Engineering</v>
      </c>
      <c r="C223" s="138">
        <f t="shared" si="14"/>
        <v>272105.46157637803</v>
      </c>
      <c r="D223" s="138">
        <f t="shared" si="14"/>
        <v>846906.32736881042</v>
      </c>
      <c r="E223" s="138">
        <f t="shared" si="14"/>
        <v>252529.55342320038</v>
      </c>
      <c r="F223" s="138">
        <f t="shared" si="14"/>
        <v>0</v>
      </c>
      <c r="G223" s="138">
        <f t="shared" si="14"/>
        <v>0</v>
      </c>
      <c r="H223" s="138">
        <f t="shared" si="15"/>
        <v>1371541.342368389</v>
      </c>
    </row>
    <row r="224" spans="2:8">
      <c r="B224" s="127" t="str">
        <f>$B$38</f>
        <v>Home Economics</v>
      </c>
      <c r="C224" s="138">
        <f t="shared" si="14"/>
        <v>1396.6063040703748</v>
      </c>
      <c r="D224" s="138">
        <f t="shared" si="14"/>
        <v>15529.17723759064</v>
      </c>
      <c r="E224" s="138">
        <f t="shared" si="14"/>
        <v>0</v>
      </c>
      <c r="F224" s="138">
        <f t="shared" si="14"/>
        <v>0</v>
      </c>
      <c r="G224" s="138">
        <f t="shared" si="14"/>
        <v>0</v>
      </c>
      <c r="H224" s="138">
        <f t="shared" si="15"/>
        <v>16925.783541661014</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10998.274644554202</v>
      </c>
      <c r="D226" s="138">
        <f t="shared" si="14"/>
        <v>52815.378834097333</v>
      </c>
      <c r="E226" s="138">
        <f t="shared" si="14"/>
        <v>0</v>
      </c>
      <c r="F226" s="138">
        <f t="shared" si="14"/>
        <v>0</v>
      </c>
      <c r="G226" s="138">
        <f t="shared" si="14"/>
        <v>0</v>
      </c>
      <c r="H226" s="138">
        <f t="shared" si="15"/>
        <v>63813.653478651533</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153277.54187172363</v>
      </c>
      <c r="D231" s="138">
        <f t="shared" si="14"/>
        <v>316568.74847880087</v>
      </c>
      <c r="E231" s="138">
        <f t="shared" si="14"/>
        <v>225152.99595989496</v>
      </c>
      <c r="F231" s="138">
        <f t="shared" si="14"/>
        <v>0</v>
      </c>
      <c r="G231" s="138">
        <f t="shared" si="14"/>
        <v>0</v>
      </c>
      <c r="H231" s="138">
        <f t="shared" si="15"/>
        <v>694999.28631041944</v>
      </c>
    </row>
    <row r="232" spans="2:10">
      <c r="B232" s="127" t="str">
        <f>$B$46</f>
        <v>Pharmacy</v>
      </c>
      <c r="C232" s="138">
        <f t="shared" si="14"/>
        <v>0</v>
      </c>
      <c r="D232" s="138">
        <f t="shared" si="14"/>
        <v>0</v>
      </c>
      <c r="E232" s="138">
        <f t="shared" si="14"/>
        <v>0</v>
      </c>
      <c r="F232" s="138">
        <f t="shared" si="14"/>
        <v>0</v>
      </c>
      <c r="G232" s="138">
        <f t="shared" si="14"/>
        <v>184144.16797288708</v>
      </c>
      <c r="H232" s="138">
        <f t="shared" si="15"/>
        <v>184144.16797288708</v>
      </c>
    </row>
    <row r="233" spans="2:10">
      <c r="B233" s="127" t="str">
        <f>$B$47</f>
        <v>Business Administration</v>
      </c>
      <c r="C233" s="138">
        <f t="shared" si="14"/>
        <v>344554.41360002873</v>
      </c>
      <c r="D233" s="138">
        <f t="shared" si="14"/>
        <v>1509484.5561726775</v>
      </c>
      <c r="E233" s="138">
        <f t="shared" si="14"/>
        <v>776010.26902995619</v>
      </c>
      <c r="F233" s="138">
        <f t="shared" si="14"/>
        <v>93859.891442490989</v>
      </c>
      <c r="G233" s="138">
        <f t="shared" si="14"/>
        <v>0</v>
      </c>
      <c r="H233" s="138">
        <f t="shared" si="15"/>
        <v>2723909.1302451538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74976.808850242305</v>
      </c>
      <c r="E235" s="138">
        <f t="shared" si="16"/>
        <v>0</v>
      </c>
      <c r="F235" s="138">
        <f t="shared" si="16"/>
        <v>0</v>
      </c>
      <c r="G235" s="138">
        <f t="shared" si="16"/>
        <v>0</v>
      </c>
      <c r="H235" s="138">
        <f t="shared" si="15"/>
        <v>74976.808850242305</v>
      </c>
    </row>
    <row r="236" spans="2:10">
      <c r="B236" s="127" t="str">
        <f>$B$50</f>
        <v>Technology</v>
      </c>
      <c r="C236" s="138">
        <f t="shared" si="16"/>
        <v>42072.764910120044</v>
      </c>
      <c r="D236" s="138">
        <f t="shared" si="16"/>
        <v>158203.49310795465</v>
      </c>
      <c r="E236" s="138">
        <f t="shared" si="16"/>
        <v>60126.084148381051</v>
      </c>
      <c r="F236" s="138">
        <f t="shared" si="16"/>
        <v>0</v>
      </c>
      <c r="G236" s="138">
        <f t="shared" si="16"/>
        <v>0</v>
      </c>
      <c r="H236" s="138">
        <f t="shared" si="15"/>
        <v>260402.34216645575</v>
      </c>
    </row>
    <row r="237" spans="2:10">
      <c r="B237" s="127" t="str">
        <f>$B$51</f>
        <v>Nursing</v>
      </c>
      <c r="C237" s="138">
        <f t="shared" si="16"/>
        <v>67909.981535421975</v>
      </c>
      <c r="D237" s="138">
        <f t="shared" si="16"/>
        <v>2815876.5912849903</v>
      </c>
      <c r="E237" s="138">
        <f t="shared" si="16"/>
        <v>738143.62880033744</v>
      </c>
      <c r="F237" s="138">
        <f t="shared" si="16"/>
        <v>97842.630824774911</v>
      </c>
      <c r="G237" s="138">
        <f t="shared" si="16"/>
        <v>0</v>
      </c>
      <c r="H237" s="138">
        <f t="shared" si="15"/>
        <v>3719772.8324455251</v>
      </c>
    </row>
    <row r="238" spans="2:10">
      <c r="B238" s="130" t="str">
        <f>$B$52</f>
        <v>Totals</v>
      </c>
      <c r="C238" s="135">
        <f>SUM(C218:C237)</f>
        <v>4975468.1501800455</v>
      </c>
      <c r="D238" s="135">
        <f>SUM(D218:D237)</f>
        <v>8257882.6394831613</v>
      </c>
      <c r="E238" s="135">
        <f>SUM(E218:E237)</f>
        <v>3114360.5884346534</v>
      </c>
      <c r="F238" s="135">
        <f>SUM(F218:F237)</f>
        <v>348622.45392925228</v>
      </c>
      <c r="G238" s="135">
        <f>SUM(G218:G237)</f>
        <v>184144.16797288708</v>
      </c>
      <c r="H238" s="135">
        <f t="shared" si="15"/>
        <v>16880478</v>
      </c>
    </row>
    <row r="239" spans="2:10">
      <c r="B239" s="328"/>
      <c r="C239" s="348"/>
      <c r="D239" s="348"/>
      <c r="E239" s="348"/>
      <c r="F239" s="348"/>
      <c r="G239" s="348"/>
      <c r="H239" s="348"/>
    </row>
    <row r="240" spans="2:10">
      <c r="B240" s="120" t="s">
        <v>11</v>
      </c>
      <c r="C240" s="121"/>
      <c r="D240" s="121"/>
      <c r="E240" s="121"/>
      <c r="F240" s="121"/>
      <c r="G240" s="121"/>
      <c r="H240" s="122">
        <f>H16</f>
        <v>15828212</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2435866.6963413255</v>
      </c>
      <c r="D243" s="135">
        <f t="shared" si="17"/>
        <v>1236408.1659810233</v>
      </c>
      <c r="E243" s="135">
        <f t="shared" si="17"/>
        <v>469017.38182917208</v>
      </c>
      <c r="F243" s="135">
        <f t="shared" si="17"/>
        <v>40456.761289876071</v>
      </c>
      <c r="G243" s="135">
        <f t="shared" si="17"/>
        <v>0</v>
      </c>
      <c r="H243" s="135">
        <f>SUM(C243:G243)</f>
        <v>4181749.005441397</v>
      </c>
    </row>
    <row r="244" spans="2:8">
      <c r="B244" s="127" t="str">
        <f>$B$33</f>
        <v>Science</v>
      </c>
      <c r="C244" s="138">
        <f t="shared" si="17"/>
        <v>1038525.3983124513</v>
      </c>
      <c r="D244" s="138">
        <f t="shared" si="17"/>
        <v>704471.29079296615</v>
      </c>
      <c r="E244" s="138">
        <f t="shared" si="17"/>
        <v>132348.46835929749</v>
      </c>
      <c r="F244" s="138">
        <f t="shared" si="17"/>
        <v>1493.788109164655</v>
      </c>
      <c r="G244" s="138">
        <f t="shared" si="17"/>
        <v>0</v>
      </c>
      <c r="H244" s="138">
        <f t="shared" ref="H244:H263" si="18">SUM(C244:G244)</f>
        <v>1876838.9455738799</v>
      </c>
    </row>
    <row r="245" spans="2:8">
      <c r="B245" s="127" t="str">
        <f>$B$34</f>
        <v>Fine Arts</v>
      </c>
      <c r="C245" s="138">
        <f t="shared" si="17"/>
        <v>306870.53223922796</v>
      </c>
      <c r="D245" s="138">
        <f t="shared" si="17"/>
        <v>120736.17127165488</v>
      </c>
      <c r="E245" s="138">
        <f t="shared" si="17"/>
        <v>7996.8863056977343</v>
      </c>
      <c r="F245" s="138">
        <f t="shared" si="17"/>
        <v>0</v>
      </c>
      <c r="G245" s="138">
        <f t="shared" si="17"/>
        <v>0</v>
      </c>
      <c r="H245" s="138">
        <f t="shared" si="18"/>
        <v>435603.58981658058</v>
      </c>
    </row>
    <row r="246" spans="2:8">
      <c r="B246" s="127" t="str">
        <f>$B$35</f>
        <v>Teacher Education</v>
      </c>
      <c r="C246" s="138">
        <f t="shared" si="17"/>
        <v>47143.694853252666</v>
      </c>
      <c r="D246" s="138">
        <f t="shared" si="17"/>
        <v>249662.98732807024</v>
      </c>
      <c r="E246" s="138">
        <f t="shared" si="17"/>
        <v>386809.39060659939</v>
      </c>
      <c r="F246" s="138">
        <f t="shared" si="17"/>
        <v>105187.57935367779</v>
      </c>
      <c r="G246" s="138">
        <f t="shared" si="17"/>
        <v>0</v>
      </c>
      <c r="H246" s="138">
        <f t="shared" si="18"/>
        <v>788803.65214160015</v>
      </c>
    </row>
    <row r="247" spans="2:8">
      <c r="B247" s="127" t="str">
        <f>$B$36</f>
        <v>Agriculture</v>
      </c>
      <c r="C247" s="138">
        <f t="shared" si="17"/>
        <v>218.2578465428364</v>
      </c>
      <c r="D247" s="138">
        <f t="shared" si="17"/>
        <v>2426.857714003113</v>
      </c>
      <c r="E247" s="138">
        <f t="shared" si="17"/>
        <v>0</v>
      </c>
      <c r="F247" s="138">
        <f t="shared" si="17"/>
        <v>0</v>
      </c>
      <c r="G247" s="138">
        <f t="shared" si="17"/>
        <v>0</v>
      </c>
      <c r="H247" s="138">
        <f t="shared" si="18"/>
        <v>2645.1155605459494</v>
      </c>
    </row>
    <row r="248" spans="2:8">
      <c r="B248" s="127" t="str">
        <f>$B$37</f>
        <v>Engineering</v>
      </c>
      <c r="C248" s="138">
        <f t="shared" si="17"/>
        <v>255143.42260857575</v>
      </c>
      <c r="D248" s="138">
        <f t="shared" si="17"/>
        <v>794113.34760395612</v>
      </c>
      <c r="E248" s="138">
        <f t="shared" si="17"/>
        <v>236787.80351170991</v>
      </c>
      <c r="F248" s="138">
        <f t="shared" si="17"/>
        <v>0</v>
      </c>
      <c r="G248" s="138">
        <f t="shared" si="17"/>
        <v>0</v>
      </c>
      <c r="H248" s="138">
        <f t="shared" si="18"/>
        <v>1286044.5737242417</v>
      </c>
    </row>
    <row r="249" spans="2:8">
      <c r="B249" s="127" t="str">
        <f>$B$38</f>
        <v>Home Economics</v>
      </c>
      <c r="C249" s="138">
        <f t="shared" si="17"/>
        <v>1309.5470792570184</v>
      </c>
      <c r="D249" s="138">
        <f t="shared" si="17"/>
        <v>14561.146284018678</v>
      </c>
      <c r="E249" s="138">
        <f t="shared" si="17"/>
        <v>0</v>
      </c>
      <c r="F249" s="138">
        <f t="shared" si="17"/>
        <v>0</v>
      </c>
      <c r="G249" s="138">
        <f t="shared" si="17"/>
        <v>0</v>
      </c>
      <c r="H249" s="138">
        <f t="shared" si="18"/>
        <v>15870.693363275695</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10312.68324914902</v>
      </c>
      <c r="D251" s="138">
        <f t="shared" si="17"/>
        <v>49523.06522637602</v>
      </c>
      <c r="E251" s="138">
        <f t="shared" si="17"/>
        <v>0</v>
      </c>
      <c r="F251" s="138">
        <f t="shared" si="17"/>
        <v>0</v>
      </c>
      <c r="G251" s="138">
        <f t="shared" si="17"/>
        <v>0</v>
      </c>
      <c r="H251" s="138">
        <f t="shared" si="18"/>
        <v>59835.748475525041</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143722.79194845777</v>
      </c>
      <c r="D256" s="138">
        <f t="shared" si="17"/>
        <v>296835.03414400574</v>
      </c>
      <c r="E256" s="138">
        <f t="shared" si="17"/>
        <v>211117.79847042018</v>
      </c>
      <c r="F256" s="138">
        <f t="shared" si="17"/>
        <v>0</v>
      </c>
      <c r="G256" s="138">
        <f t="shared" si="17"/>
        <v>0</v>
      </c>
      <c r="H256" s="138">
        <f t="shared" si="18"/>
        <v>651675.62456288375</v>
      </c>
    </row>
    <row r="257" spans="2:10">
      <c r="B257" s="127" t="str">
        <f>$B$46</f>
        <v>Pharmacy</v>
      </c>
      <c r="C257" s="138">
        <f t="shared" si="17"/>
        <v>0</v>
      </c>
      <c r="D257" s="138">
        <f t="shared" si="17"/>
        <v>0</v>
      </c>
      <c r="E257" s="138">
        <f t="shared" si="17"/>
        <v>0</v>
      </c>
      <c r="F257" s="138">
        <f t="shared" si="17"/>
        <v>0</v>
      </c>
      <c r="G257" s="138">
        <f t="shared" si="17"/>
        <v>172665.30777377673</v>
      </c>
      <c r="H257" s="138">
        <f t="shared" si="18"/>
        <v>172665.30777377673</v>
      </c>
    </row>
    <row r="258" spans="2:10">
      <c r="B258" s="127" t="str">
        <f>$B$47</f>
        <v>Business Administration</v>
      </c>
      <c r="C258" s="138">
        <f t="shared" si="17"/>
        <v>323076.17734503356</v>
      </c>
      <c r="D258" s="138">
        <f t="shared" si="17"/>
        <v>1415388.9223887529</v>
      </c>
      <c r="E258" s="138">
        <f t="shared" si="17"/>
        <v>727636.68495543685</v>
      </c>
      <c r="F258" s="138">
        <f t="shared" si="17"/>
        <v>88009.01609828425</v>
      </c>
      <c r="G258" s="138">
        <f t="shared" si="17"/>
        <v>0</v>
      </c>
      <c r="H258" s="138">
        <f t="shared" si="18"/>
        <v>2554110.8007875076</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70303.034402527672</v>
      </c>
      <c r="E260" s="138">
        <f t="shared" si="19"/>
        <v>0</v>
      </c>
      <c r="F260" s="138">
        <f t="shared" si="19"/>
        <v>0</v>
      </c>
      <c r="G260" s="138">
        <f t="shared" si="19"/>
        <v>0</v>
      </c>
      <c r="H260" s="138">
        <f t="shared" si="18"/>
        <v>70303.034402527672</v>
      </c>
    </row>
    <row r="261" spans="2:10">
      <c r="B261" s="127" t="str">
        <f>$B$50</f>
        <v>Technology</v>
      </c>
      <c r="C261" s="138">
        <f t="shared" si="19"/>
        <v>39450.105762617684</v>
      </c>
      <c r="D261" s="138">
        <f t="shared" si="19"/>
        <v>148341.67776844028</v>
      </c>
      <c r="E261" s="138">
        <f t="shared" si="19"/>
        <v>56378.048455169032</v>
      </c>
      <c r="F261" s="138">
        <f t="shared" si="19"/>
        <v>0</v>
      </c>
      <c r="G261" s="138">
        <f t="shared" si="19"/>
        <v>0</v>
      </c>
      <c r="H261" s="138">
        <f t="shared" si="18"/>
        <v>244169.83198622701</v>
      </c>
    </row>
    <row r="262" spans="2:10">
      <c r="B262" s="127" t="str">
        <f>$B$51</f>
        <v>Nursing</v>
      </c>
      <c r="C262" s="138">
        <f t="shared" si="19"/>
        <v>63676.72672887252</v>
      </c>
      <c r="D262" s="138">
        <f t="shared" si="19"/>
        <v>2640345.3535318244</v>
      </c>
      <c r="E262" s="138">
        <f t="shared" si="19"/>
        <v>692130.5097581388</v>
      </c>
      <c r="F262" s="138">
        <f t="shared" si="19"/>
        <v>91743.48637119589</v>
      </c>
      <c r="G262" s="138">
        <f t="shared" si="19"/>
        <v>0</v>
      </c>
      <c r="H262" s="138">
        <f t="shared" si="18"/>
        <v>3487896.0763900317</v>
      </c>
    </row>
    <row r="263" spans="2:10">
      <c r="B263" s="130" t="str">
        <f>$B$52</f>
        <v>Totals</v>
      </c>
      <c r="C263" s="135">
        <f>SUM(C243:C262)</f>
        <v>4665316.0343147637</v>
      </c>
      <c r="D263" s="135">
        <f>SUM(D243:D262)</f>
        <v>7743117.0544376187</v>
      </c>
      <c r="E263" s="135">
        <f>SUM(E243:E262)</f>
        <v>2920222.9722516416</v>
      </c>
      <c r="F263" s="135">
        <f>SUM(F243:F262)</f>
        <v>326890.63122219866</v>
      </c>
      <c r="G263" s="135">
        <f>SUM(G243:G262)</f>
        <v>172665.30777377673</v>
      </c>
      <c r="H263" s="135">
        <f t="shared" si="18"/>
        <v>15828211.999999998</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13865747.171435189</v>
      </c>
      <c r="D268" s="135">
        <f t="shared" si="20"/>
        <v>6967895.8395650908</v>
      </c>
      <c r="E268" s="135">
        <f t="shared" si="20"/>
        <v>6083674.2274611825</v>
      </c>
      <c r="F268" s="135">
        <f t="shared" si="20"/>
        <v>723435.94527272531</v>
      </c>
      <c r="G268" s="135">
        <f t="shared" si="20"/>
        <v>0</v>
      </c>
      <c r="H268" s="135">
        <f>SUM(C268:G268)</f>
        <v>27640753.183734186</v>
      </c>
    </row>
    <row r="269" spans="2:10">
      <c r="B269" s="127" t="str">
        <f>$B$33</f>
        <v>Science</v>
      </c>
      <c r="C269" s="138">
        <f t="shared" si="20"/>
        <v>5565732.5097265188</v>
      </c>
      <c r="D269" s="138">
        <f t="shared" si="20"/>
        <v>5150046.399256641</v>
      </c>
      <c r="E269" s="138">
        <f t="shared" si="20"/>
        <v>3176987.5568538108</v>
      </c>
      <c r="F269" s="138">
        <f t="shared" si="20"/>
        <v>7676.6655180420985</v>
      </c>
      <c r="G269" s="138">
        <f t="shared" si="20"/>
        <v>0</v>
      </c>
      <c r="H269" s="138">
        <f t="shared" ref="H269:H288" si="21">SUM(C269:G269)</f>
        <v>13900443.131355012</v>
      </c>
    </row>
    <row r="270" spans="2:10">
      <c r="B270" s="127" t="str">
        <f>$B$34</f>
        <v>Fine Arts</v>
      </c>
      <c r="C270" s="138">
        <f t="shared" si="20"/>
        <v>2170315.2815205944</v>
      </c>
      <c r="D270" s="138">
        <f t="shared" si="20"/>
        <v>1511133.8860619268</v>
      </c>
      <c r="E270" s="138">
        <f t="shared" si="20"/>
        <v>241487.48197262274</v>
      </c>
      <c r="F270" s="138">
        <f t="shared" si="20"/>
        <v>0</v>
      </c>
      <c r="G270" s="138">
        <f t="shared" si="20"/>
        <v>0</v>
      </c>
      <c r="H270" s="138">
        <f t="shared" si="21"/>
        <v>3922936.6495551439</v>
      </c>
    </row>
    <row r="271" spans="2:10">
      <c r="B271" s="127" t="str">
        <f>$B$35</f>
        <v>Teacher Education</v>
      </c>
      <c r="C271" s="138">
        <f t="shared" si="20"/>
        <v>322664.48274136754</v>
      </c>
      <c r="D271" s="138">
        <f t="shared" si="20"/>
        <v>1542290.7543760757</v>
      </c>
      <c r="E271" s="138">
        <f t="shared" si="20"/>
        <v>3213737.9431460341</v>
      </c>
      <c r="F271" s="138">
        <f t="shared" si="20"/>
        <v>1060964.7390694153</v>
      </c>
      <c r="G271" s="138">
        <f t="shared" si="20"/>
        <v>0</v>
      </c>
      <c r="H271" s="138">
        <f t="shared" si="21"/>
        <v>6139657.9193328926</v>
      </c>
    </row>
    <row r="272" spans="2:10">
      <c r="B272" s="127" t="str">
        <f>$B$36</f>
        <v>Agriculture</v>
      </c>
      <c r="C272" s="138">
        <f t="shared" si="20"/>
        <v>2171.5316346897607</v>
      </c>
      <c r="D272" s="138">
        <f t="shared" si="20"/>
        <v>18779.102486683114</v>
      </c>
      <c r="E272" s="138">
        <f t="shared" si="20"/>
        <v>0</v>
      </c>
      <c r="F272" s="138">
        <f t="shared" si="20"/>
        <v>0</v>
      </c>
      <c r="G272" s="138">
        <f t="shared" si="20"/>
        <v>0</v>
      </c>
      <c r="H272" s="138">
        <f t="shared" si="21"/>
        <v>20950.634121372874</v>
      </c>
    </row>
    <row r="273" spans="2:10">
      <c r="B273" s="127" t="str">
        <f>$B$37</f>
        <v>Engineering</v>
      </c>
      <c r="C273" s="138">
        <f t="shared" si="20"/>
        <v>1823610.8378058965</v>
      </c>
      <c r="D273" s="138">
        <f t="shared" si="20"/>
        <v>8094663.7063693441</v>
      </c>
      <c r="E273" s="138">
        <f t="shared" si="20"/>
        <v>4278614.9394137878</v>
      </c>
      <c r="F273" s="138">
        <f t="shared" si="20"/>
        <v>0</v>
      </c>
      <c r="G273" s="138">
        <f t="shared" si="20"/>
        <v>0</v>
      </c>
      <c r="H273" s="138">
        <f t="shared" si="21"/>
        <v>14196889.483589029</v>
      </c>
    </row>
    <row r="274" spans="2:10">
      <c r="B274" s="127" t="str">
        <f>$B$38</f>
        <v>Home Economics</v>
      </c>
      <c r="C274" s="138">
        <f t="shared" si="20"/>
        <v>3455.4786176103157</v>
      </c>
      <c r="D274" s="138">
        <f t="shared" si="20"/>
        <v>36084.925395872691</v>
      </c>
      <c r="E274" s="138">
        <f t="shared" si="20"/>
        <v>0</v>
      </c>
      <c r="F274" s="138">
        <f t="shared" si="20"/>
        <v>0</v>
      </c>
      <c r="G274" s="138">
        <f t="shared" si="20"/>
        <v>0</v>
      </c>
      <c r="H274" s="138">
        <f t="shared" si="21"/>
        <v>39540.404013483007</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132060.60769617057</v>
      </c>
      <c r="D276" s="138">
        <f t="shared" si="20"/>
        <v>368561.80586432258</v>
      </c>
      <c r="E276" s="138">
        <f t="shared" si="20"/>
        <v>0</v>
      </c>
      <c r="F276" s="138">
        <f t="shared" si="20"/>
        <v>0</v>
      </c>
      <c r="G276" s="138">
        <f t="shared" si="20"/>
        <v>0</v>
      </c>
      <c r="H276" s="138">
        <f t="shared" si="21"/>
        <v>500622.41356049315</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1174536.1614453855</v>
      </c>
      <c r="D281" s="138">
        <f t="shared" si="20"/>
        <v>1667254.9216946017</v>
      </c>
      <c r="E281" s="138">
        <f t="shared" si="20"/>
        <v>2394047.6348209218</v>
      </c>
      <c r="F281" s="138">
        <f t="shared" si="20"/>
        <v>0</v>
      </c>
      <c r="G281" s="138">
        <f t="shared" si="20"/>
        <v>0</v>
      </c>
      <c r="H281" s="138">
        <f t="shared" si="21"/>
        <v>5235838.717960909</v>
      </c>
    </row>
    <row r="282" spans="2:10">
      <c r="B282" s="127" t="str">
        <f>$B$46</f>
        <v>Pharmacy</v>
      </c>
      <c r="C282" s="138">
        <f t="shared" si="20"/>
        <v>0</v>
      </c>
      <c r="D282" s="138">
        <f t="shared" si="20"/>
        <v>0</v>
      </c>
      <c r="E282" s="138">
        <f t="shared" si="20"/>
        <v>0</v>
      </c>
      <c r="F282" s="138">
        <f t="shared" si="20"/>
        <v>0</v>
      </c>
      <c r="G282" s="138">
        <f t="shared" si="20"/>
        <v>6483478.3552297456</v>
      </c>
      <c r="H282" s="138">
        <f t="shared" si="21"/>
        <v>6483478.3552297456</v>
      </c>
    </row>
    <row r="283" spans="2:10">
      <c r="B283" s="127" t="str">
        <f>$B$47</f>
        <v>Business Administration</v>
      </c>
      <c r="C283" s="138">
        <f t="shared" si="20"/>
        <v>2579951.317338441</v>
      </c>
      <c r="D283" s="138">
        <f t="shared" si="20"/>
        <v>10601414.670396028</v>
      </c>
      <c r="E283" s="138">
        <f t="shared" si="20"/>
        <v>6338100.7499623848</v>
      </c>
      <c r="F283" s="138">
        <f t="shared" si="20"/>
        <v>1114364.4125989354</v>
      </c>
      <c r="G283" s="138">
        <f t="shared" si="20"/>
        <v>0</v>
      </c>
      <c r="H283" s="138">
        <f t="shared" si="21"/>
        <v>20633831.150295787</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443921.76983901707</v>
      </c>
      <c r="E285" s="138">
        <f t="shared" si="22"/>
        <v>0</v>
      </c>
      <c r="F285" s="138">
        <f t="shared" si="22"/>
        <v>0</v>
      </c>
      <c r="G285" s="138">
        <f t="shared" si="22"/>
        <v>0</v>
      </c>
      <c r="H285" s="138">
        <f t="shared" si="21"/>
        <v>443921.76983901707</v>
      </c>
    </row>
    <row r="286" spans="2:10">
      <c r="B286" s="127" t="str">
        <f>$B$50</f>
        <v>Technology</v>
      </c>
      <c r="C286" s="138">
        <f t="shared" si="22"/>
        <v>352976.05705683696</v>
      </c>
      <c r="D286" s="138">
        <f t="shared" si="22"/>
        <v>1099470.2840831534</v>
      </c>
      <c r="E286" s="138">
        <f t="shared" si="22"/>
        <v>674614.34616598033</v>
      </c>
      <c r="F286" s="138">
        <f t="shared" si="22"/>
        <v>0</v>
      </c>
      <c r="G286" s="138">
        <f t="shared" si="22"/>
        <v>0</v>
      </c>
      <c r="H286" s="138">
        <f t="shared" si="21"/>
        <v>2127060.6873059706</v>
      </c>
    </row>
    <row r="287" spans="2:10">
      <c r="B287" s="127" t="str">
        <f>$B$51</f>
        <v>Nursing</v>
      </c>
      <c r="C287" s="138">
        <f t="shared" si="22"/>
        <v>385148.98195091565</v>
      </c>
      <c r="D287" s="138">
        <f t="shared" si="22"/>
        <v>19117751.962002911</v>
      </c>
      <c r="E287" s="138">
        <f t="shared" si="22"/>
        <v>6685616.4897645023</v>
      </c>
      <c r="F287" s="138">
        <f t="shared" si="22"/>
        <v>1668124.9666361813</v>
      </c>
      <c r="G287" s="138">
        <f t="shared" si="22"/>
        <v>0</v>
      </c>
      <c r="H287" s="138">
        <f t="shared" si="21"/>
        <v>27856642.400354512</v>
      </c>
    </row>
    <row r="288" spans="2:10">
      <c r="B288" s="130" t="str">
        <f>$B$52</f>
        <v>Totals</v>
      </c>
      <c r="C288" s="135">
        <f>SUM(C268:C287)</f>
        <v>28378370.418969616</v>
      </c>
      <c r="D288" s="135">
        <f>SUM(D268:D287)</f>
        <v>56619270.027391665</v>
      </c>
      <c r="E288" s="135">
        <f>SUM(E268:E287)</f>
        <v>33086881.369561233</v>
      </c>
      <c r="F288" s="135">
        <f>SUM(F268:F287)</f>
        <v>4574566.7290952988</v>
      </c>
      <c r="G288" s="135">
        <f>SUM(G268:G287)</f>
        <v>6483478.3552297456</v>
      </c>
      <c r="H288" s="135">
        <f t="shared" si="21"/>
        <v>129142566.90024754</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310.59870013519082</v>
      </c>
      <c r="D293" s="133">
        <f t="shared" si="23"/>
        <v>427.39960986107411</v>
      </c>
      <c r="E293" s="133">
        <f t="shared" si="23"/>
        <v>1037.2846082627761</v>
      </c>
      <c r="F293" s="133">
        <f t="shared" si="23"/>
        <v>2225.9567546853086</v>
      </c>
      <c r="G293" s="134">
        <f t="shared" si="23"/>
        <v>0</v>
      </c>
      <c r="H293" s="135">
        <f t="shared" si="23"/>
        <v>411.71897197786825</v>
      </c>
    </row>
    <row r="294" spans="2:10">
      <c r="B294" s="127" t="str">
        <f>$B$33</f>
        <v>Science</v>
      </c>
      <c r="C294" s="136">
        <f t="shared" si="23"/>
        <v>292.42539324996159</v>
      </c>
      <c r="D294" s="136">
        <f t="shared" si="23"/>
        <v>554.42420058743039</v>
      </c>
      <c r="E294" s="136">
        <f t="shared" si="23"/>
        <v>1919.6299437183147</v>
      </c>
      <c r="F294" s="136">
        <f t="shared" si="23"/>
        <v>639.72212650350821</v>
      </c>
      <c r="G294" s="137">
        <f t="shared" si="23"/>
        <v>0</v>
      </c>
      <c r="H294" s="138">
        <f t="shared" si="23"/>
        <v>463.51806100086736</v>
      </c>
    </row>
    <row r="295" spans="2:10">
      <c r="B295" s="127" t="str">
        <f>$B$34</f>
        <v>Fine Arts</v>
      </c>
      <c r="C295" s="136">
        <f t="shared" si="23"/>
        <v>385.90243270280837</v>
      </c>
      <c r="D295" s="136">
        <f t="shared" si="23"/>
        <v>949.20470230020533</v>
      </c>
      <c r="E295" s="136">
        <f t="shared" si="23"/>
        <v>2414.8748197262275</v>
      </c>
      <c r="F295" s="136">
        <f t="shared" si="23"/>
        <v>0</v>
      </c>
      <c r="G295" s="137">
        <f t="shared" si="23"/>
        <v>0</v>
      </c>
      <c r="H295" s="138">
        <f t="shared" si="23"/>
        <v>536.21332005947841</v>
      </c>
    </row>
    <row r="296" spans="2:10">
      <c r="B296" s="127" t="str">
        <f>$B$35</f>
        <v>Teacher Education</v>
      </c>
      <c r="C296" s="136">
        <f t="shared" si="23"/>
        <v>373.45426243213836</v>
      </c>
      <c r="D296" s="136">
        <f t="shared" si="23"/>
        <v>468.49658395385046</v>
      </c>
      <c r="E296" s="136">
        <f t="shared" si="23"/>
        <v>664.4072654839847</v>
      </c>
      <c r="F296" s="136">
        <f t="shared" si="23"/>
        <v>1255.5795728632133</v>
      </c>
      <c r="G296" s="137">
        <f t="shared" si="23"/>
        <v>0</v>
      </c>
      <c r="H296" s="138">
        <f t="shared" si="23"/>
        <v>624.07582022086729</v>
      </c>
    </row>
    <row r="297" spans="2:10">
      <c r="B297" s="127" t="str">
        <f>$B$36</f>
        <v>Agriculture</v>
      </c>
      <c r="C297" s="136">
        <f t="shared" si="23"/>
        <v>542.88290867244018</v>
      </c>
      <c r="D297" s="136">
        <f t="shared" si="23"/>
        <v>586.84695270884731</v>
      </c>
      <c r="E297" s="136">
        <f t="shared" si="23"/>
        <v>0</v>
      </c>
      <c r="F297" s="136">
        <f t="shared" si="23"/>
        <v>0</v>
      </c>
      <c r="G297" s="137">
        <f t="shared" si="23"/>
        <v>0</v>
      </c>
      <c r="H297" s="138">
        <f t="shared" si="23"/>
        <v>581.96205892702426</v>
      </c>
    </row>
    <row r="298" spans="2:10">
      <c r="B298" s="127" t="str">
        <f>$B$37</f>
        <v>Engineering</v>
      </c>
      <c r="C298" s="136">
        <f t="shared" si="23"/>
        <v>389.9937634315433</v>
      </c>
      <c r="D298" s="136">
        <f t="shared" si="23"/>
        <v>773.05545853971387</v>
      </c>
      <c r="E298" s="136">
        <f t="shared" si="23"/>
        <v>1444.9898478263383</v>
      </c>
      <c r="F298" s="136">
        <f t="shared" si="23"/>
        <v>0</v>
      </c>
      <c r="G298" s="137">
        <f t="shared" si="23"/>
        <v>0</v>
      </c>
      <c r="H298" s="138">
        <f t="shared" si="23"/>
        <v>784.01201035945599</v>
      </c>
    </row>
    <row r="299" spans="2:10">
      <c r="B299" s="127" t="str">
        <f>$B$38</f>
        <v>Home Economics</v>
      </c>
      <c r="C299" s="136">
        <f t="shared" si="23"/>
        <v>143.97827573376316</v>
      </c>
      <c r="D299" s="136">
        <f t="shared" si="23"/>
        <v>187.94231977017026</v>
      </c>
      <c r="E299" s="136">
        <f t="shared" si="23"/>
        <v>0</v>
      </c>
      <c r="F299" s="136">
        <f t="shared" si="23"/>
        <v>0</v>
      </c>
      <c r="G299" s="137">
        <f t="shared" si="23"/>
        <v>0</v>
      </c>
      <c r="H299" s="138">
        <f t="shared" si="23"/>
        <v>183.05742598834726</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698.73337405381255</v>
      </c>
      <c r="D301" s="136">
        <f t="shared" si="23"/>
        <v>564.41317896527198</v>
      </c>
      <c r="E301" s="136">
        <f t="shared" si="23"/>
        <v>0</v>
      </c>
      <c r="F301" s="136">
        <f t="shared" si="23"/>
        <v>0</v>
      </c>
      <c r="G301" s="137">
        <f t="shared" si="23"/>
        <v>0</v>
      </c>
      <c r="H301" s="138">
        <f t="shared" si="23"/>
        <v>594.56343653265219</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445.91350092839241</v>
      </c>
      <c r="D306" s="136">
        <f t="shared" si="23"/>
        <v>425.97213124542708</v>
      </c>
      <c r="E306" s="136">
        <f t="shared" si="23"/>
        <v>906.83622531095523</v>
      </c>
      <c r="F306" s="136">
        <f t="shared" si="23"/>
        <v>0</v>
      </c>
      <c r="G306" s="137">
        <f t="shared" si="23"/>
        <v>0</v>
      </c>
      <c r="H306" s="138">
        <f t="shared" si="23"/>
        <v>569.85619481507501</v>
      </c>
    </row>
    <row r="307" spans="2:10">
      <c r="B307" s="127" t="str">
        <f>$B$46</f>
        <v>Pharmacy</v>
      </c>
      <c r="C307" s="136">
        <f t="shared" si="23"/>
        <v>0</v>
      </c>
      <c r="D307" s="136">
        <f t="shared" si="23"/>
        <v>0</v>
      </c>
      <c r="E307" s="136">
        <f t="shared" si="23"/>
        <v>0</v>
      </c>
      <c r="F307" s="136">
        <f t="shared" si="23"/>
        <v>0</v>
      </c>
      <c r="G307" s="137">
        <f t="shared" si="23"/>
        <v>1758.4698549578916</v>
      </c>
      <c r="H307" s="138">
        <f t="shared" si="23"/>
        <v>1758.4698549578916</v>
      </c>
    </row>
    <row r="308" spans="2:10">
      <c r="B308" s="127" t="str">
        <f>$B$47</f>
        <v>Business Administration</v>
      </c>
      <c r="C308" s="136">
        <f t="shared" si="23"/>
        <v>435.72898451924357</v>
      </c>
      <c r="D308" s="136">
        <f t="shared" si="23"/>
        <v>568.04450894261527</v>
      </c>
      <c r="E308" s="136">
        <f t="shared" si="23"/>
        <v>696.57113418643644</v>
      </c>
      <c r="F308" s="136">
        <f t="shared" si="23"/>
        <v>1576.1872879758635</v>
      </c>
      <c r="G308" s="137">
        <f t="shared" si="23"/>
        <v>0</v>
      </c>
      <c r="H308" s="138">
        <f t="shared" si="23"/>
        <v>599.99509015108424</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478.88001061382641</v>
      </c>
      <c r="E310" s="136">
        <f t="shared" si="24"/>
        <v>0</v>
      </c>
      <c r="F310" s="136">
        <f t="shared" si="24"/>
        <v>0</v>
      </c>
      <c r="G310" s="137">
        <f t="shared" si="24"/>
        <v>0</v>
      </c>
      <c r="H310" s="138">
        <f t="shared" si="24"/>
        <v>478.88001061382641</v>
      </c>
    </row>
    <row r="311" spans="2:10">
      <c r="B311" s="127" t="str">
        <f>$B$50</f>
        <v>Technology</v>
      </c>
      <c r="C311" s="136">
        <f t="shared" si="24"/>
        <v>488.21031404818388</v>
      </c>
      <c r="D311" s="136">
        <f t="shared" si="24"/>
        <v>562.10137223065101</v>
      </c>
      <c r="E311" s="136">
        <f t="shared" si="24"/>
        <v>956.89978179571676</v>
      </c>
      <c r="F311" s="136">
        <f t="shared" si="24"/>
        <v>0</v>
      </c>
      <c r="G311" s="137">
        <f t="shared" si="24"/>
        <v>0</v>
      </c>
      <c r="H311" s="138">
        <f t="shared" si="24"/>
        <v>628.56403289183527</v>
      </c>
    </row>
    <row r="312" spans="2:10">
      <c r="B312" s="127" t="str">
        <f>$B$51</f>
        <v>Nursing</v>
      </c>
      <c r="C312" s="136">
        <f t="shared" si="24"/>
        <v>330.03340355691142</v>
      </c>
      <c r="D312" s="136">
        <f t="shared" si="24"/>
        <v>549.12399718520498</v>
      </c>
      <c r="E312" s="136">
        <f t="shared" si="24"/>
        <v>772.45713342166403</v>
      </c>
      <c r="F312" s="136">
        <f t="shared" si="24"/>
        <v>2263.39886924855</v>
      </c>
      <c r="G312" s="137">
        <f t="shared" si="24"/>
        <v>0</v>
      </c>
      <c r="H312" s="138">
        <f t="shared" si="24"/>
        <v>613.93402389814673</v>
      </c>
    </row>
    <row r="313" spans="2:10">
      <c r="B313" s="130" t="str">
        <f>$B$52</f>
        <v>Totals</v>
      </c>
      <c r="C313" s="135">
        <f t="shared" si="24"/>
        <v>331.90688318229746</v>
      </c>
      <c r="D313" s="135">
        <f t="shared" si="24"/>
        <v>554.55264035290907</v>
      </c>
      <c r="E313" s="135">
        <f t="shared" si="24"/>
        <v>906.06789631024549</v>
      </c>
      <c r="F313" s="135">
        <f t="shared" si="24"/>
        <v>1742.0284573858717</v>
      </c>
      <c r="G313" s="135">
        <f t="shared" si="24"/>
        <v>1758.4698549578916</v>
      </c>
      <c r="H313" s="135">
        <f t="shared" si="24"/>
        <v>560.44163911056523</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1.3760508645884373</v>
      </c>
      <c r="E318" s="128">
        <f t="shared" si="25"/>
        <v>3.3396295857364788</v>
      </c>
      <c r="F318" s="128">
        <f t="shared" si="25"/>
        <v>7.1666647468789835</v>
      </c>
      <c r="G318" s="128">
        <f t="shared" si="25"/>
        <v>0</v>
      </c>
      <c r="H318" s="128">
        <f t="shared" si="25"/>
        <v>1.3255656633420034</v>
      </c>
    </row>
    <row r="319" spans="2:10">
      <c r="B319" s="127" t="str">
        <f>$B$33</f>
        <v>Science</v>
      </c>
      <c r="C319" s="128">
        <f t="shared" ref="C319:H334" si="26">IF($C$293=0,"",C294/$C$293)</f>
        <v>0.94148943032498478</v>
      </c>
      <c r="D319" s="128">
        <f t="shared" si="26"/>
        <v>1.7850177748526068</v>
      </c>
      <c r="E319" s="128">
        <f t="shared" si="26"/>
        <v>6.1804184720759583</v>
      </c>
      <c r="F319" s="128">
        <f t="shared" si="26"/>
        <v>2.0596419953627092</v>
      </c>
      <c r="G319" s="128">
        <f t="shared" si="26"/>
        <v>0</v>
      </c>
      <c r="H319" s="128">
        <f t="shared" si="26"/>
        <v>1.4923374141589036</v>
      </c>
    </row>
    <row r="320" spans="2:10">
      <c r="B320" s="127" t="str">
        <f>$B$34</f>
        <v>Fine Arts</v>
      </c>
      <c r="C320" s="128">
        <f t="shared" si="26"/>
        <v>1.2424470306374138</v>
      </c>
      <c r="D320" s="128">
        <f t="shared" si="26"/>
        <v>3.0560485342889576</v>
      </c>
      <c r="E320" s="128">
        <f t="shared" si="26"/>
        <v>7.7749031746595589</v>
      </c>
      <c r="F320" s="128">
        <f t="shared" si="26"/>
        <v>0</v>
      </c>
      <c r="G320" s="128">
        <f t="shared" si="26"/>
        <v>0</v>
      </c>
      <c r="H320" s="128">
        <f t="shared" si="26"/>
        <v>1.7263862335099498</v>
      </c>
    </row>
    <row r="321" spans="2:8">
      <c r="B321" s="127" t="str">
        <f>$B$35</f>
        <v>Teacher Education</v>
      </c>
      <c r="C321" s="128">
        <f t="shared" si="26"/>
        <v>1.2023690449109707</v>
      </c>
      <c r="D321" s="128">
        <f t="shared" si="26"/>
        <v>1.5083662093561023</v>
      </c>
      <c r="E321" s="128">
        <f t="shared" si="26"/>
        <v>2.1391179847011452</v>
      </c>
      <c r="F321" s="128">
        <f t="shared" si="26"/>
        <v>4.0424495412141495</v>
      </c>
      <c r="G321" s="128">
        <f t="shared" si="26"/>
        <v>0</v>
      </c>
      <c r="H321" s="128">
        <f t="shared" si="26"/>
        <v>2.0092673277423017</v>
      </c>
    </row>
    <row r="322" spans="2:8">
      <c r="B322" s="127" t="str">
        <f>$B$36</f>
        <v>Agriculture</v>
      </c>
      <c r="C322" s="128">
        <f t="shared" si="26"/>
        <v>1.7478595642420449</v>
      </c>
      <c r="D322" s="128">
        <f t="shared" si="26"/>
        <v>1.8894056944005786</v>
      </c>
      <c r="E322" s="128">
        <f t="shared" si="26"/>
        <v>0</v>
      </c>
      <c r="F322" s="128">
        <f t="shared" si="26"/>
        <v>0</v>
      </c>
      <c r="G322" s="128">
        <f t="shared" si="26"/>
        <v>0</v>
      </c>
      <c r="H322" s="128">
        <f t="shared" si="26"/>
        <v>1.8736783466051858</v>
      </c>
    </row>
    <row r="323" spans="2:8">
      <c r="B323" s="127" t="str">
        <f>$B$37</f>
        <v>Engineering</v>
      </c>
      <c r="C323" s="128">
        <f t="shared" si="26"/>
        <v>1.2556194319609035</v>
      </c>
      <c r="D323" s="128">
        <f t="shared" si="26"/>
        <v>2.4889204565351841</v>
      </c>
      <c r="E323" s="128">
        <f t="shared" si="26"/>
        <v>4.6522726823949805</v>
      </c>
      <c r="F323" s="128">
        <f t="shared" si="26"/>
        <v>0</v>
      </c>
      <c r="G323" s="128">
        <f t="shared" si="26"/>
        <v>0</v>
      </c>
      <c r="H323" s="128">
        <f t="shared" si="26"/>
        <v>2.5241960446653762</v>
      </c>
    </row>
    <row r="324" spans="2:8">
      <c r="B324" s="127" t="str">
        <f>$B$38</f>
        <v>Home Economics</v>
      </c>
      <c r="C324" s="128">
        <f t="shared" si="26"/>
        <v>0.46355079937905513</v>
      </c>
      <c r="D324" s="128">
        <f t="shared" si="26"/>
        <v>0.60509692953758887</v>
      </c>
      <c r="E324" s="128">
        <f t="shared" si="26"/>
        <v>0</v>
      </c>
      <c r="F324" s="128">
        <f t="shared" si="26"/>
        <v>0</v>
      </c>
      <c r="G324" s="128">
        <f t="shared" si="26"/>
        <v>0</v>
      </c>
      <c r="H324" s="128">
        <f t="shared" si="26"/>
        <v>0.58936958174219634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2.2496339287630072</v>
      </c>
      <c r="D326" s="128">
        <f t="shared" si="26"/>
        <v>1.817178174665915</v>
      </c>
      <c r="E326" s="128">
        <f t="shared" si="26"/>
        <v>0</v>
      </c>
      <c r="F326" s="128">
        <f t="shared" si="26"/>
        <v>0</v>
      </c>
      <c r="G326" s="128">
        <f t="shared" si="26"/>
        <v>0</v>
      </c>
      <c r="H326" s="128">
        <f t="shared" si="26"/>
        <v>1.9142495969038609</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1.4356579751760217</v>
      </c>
      <c r="D331" s="128">
        <f t="shared" si="26"/>
        <v>1.3714549708676145</v>
      </c>
      <c r="E331" s="128">
        <f t="shared" si="26"/>
        <v>2.9196394734306574</v>
      </c>
      <c r="F331" s="128">
        <f t="shared" si="26"/>
        <v>0</v>
      </c>
      <c r="G331" s="128">
        <f t="shared" si="26"/>
        <v>0</v>
      </c>
      <c r="H331" s="128">
        <f t="shared" si="26"/>
        <v>1.8347024458474555</v>
      </c>
    </row>
    <row r="332" spans="2:8">
      <c r="B332" s="127" t="str">
        <f>$B$46</f>
        <v>Pharmacy</v>
      </c>
      <c r="C332" s="128">
        <f t="shared" si="26"/>
        <v>0</v>
      </c>
      <c r="D332" s="128">
        <f t="shared" si="26"/>
        <v>0</v>
      </c>
      <c r="E332" s="128">
        <f t="shared" si="26"/>
        <v>0</v>
      </c>
      <c r="F332" s="128">
        <f t="shared" si="26"/>
        <v>0</v>
      </c>
      <c r="G332" s="128">
        <f t="shared" si="26"/>
        <v>5.6615493052369574</v>
      </c>
      <c r="H332" s="128">
        <f t="shared" si="26"/>
        <v>5.6615493052369574</v>
      </c>
    </row>
    <row r="333" spans="2:8">
      <c r="B333" s="127" t="str">
        <f>$B$47</f>
        <v>Business Administration</v>
      </c>
      <c r="C333" s="128">
        <f t="shared" si="26"/>
        <v>1.4028680233677369</v>
      </c>
      <c r="D333" s="128">
        <f t="shared" si="26"/>
        <v>1.8288695628647798</v>
      </c>
      <c r="E333" s="128">
        <f t="shared" si="26"/>
        <v>2.2426724061731349</v>
      </c>
      <c r="F333" s="128">
        <f t="shared" si="26"/>
        <v>5.0746744506329682</v>
      </c>
      <c r="G333" s="128">
        <f t="shared" si="26"/>
        <v>0</v>
      </c>
      <c r="H333" s="128">
        <f t="shared" si="26"/>
        <v>1.9317372863760571</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1.5417965703185161</v>
      </c>
      <c r="E335" s="128">
        <f t="shared" si="27"/>
        <v>0</v>
      </c>
      <c r="F335" s="128">
        <f t="shared" si="27"/>
        <v>0</v>
      </c>
      <c r="G335" s="128">
        <f t="shared" si="27"/>
        <v>0</v>
      </c>
      <c r="H335" s="128">
        <f t="shared" si="27"/>
        <v>1.5417965703185161</v>
      </c>
    </row>
    <row r="336" spans="2:8">
      <c r="B336" s="127" t="str">
        <f>$B$50</f>
        <v>Technology</v>
      </c>
      <c r="C336" s="128">
        <f t="shared" si="27"/>
        <v>1.5718363078650555</v>
      </c>
      <c r="D336" s="128">
        <f t="shared" si="27"/>
        <v>1.8097351083117585</v>
      </c>
      <c r="E336" s="128">
        <f t="shared" si="27"/>
        <v>3.0808235236632275</v>
      </c>
      <c r="F336" s="128">
        <f t="shared" si="27"/>
        <v>0</v>
      </c>
      <c r="G336" s="128">
        <f t="shared" si="27"/>
        <v>0</v>
      </c>
      <c r="H336" s="128">
        <f t="shared" si="27"/>
        <v>2.023717525598939</v>
      </c>
    </row>
    <row r="337" spans="2:10">
      <c r="B337" s="127" t="str">
        <f>$B$51</f>
        <v>Nursing</v>
      </c>
      <c r="C337" s="128">
        <f t="shared" si="27"/>
        <v>1.062571747445374</v>
      </c>
      <c r="D337" s="128">
        <f t="shared" si="27"/>
        <v>1.7679533009835324</v>
      </c>
      <c r="E337" s="128">
        <f t="shared" si="27"/>
        <v>2.486994095871764</v>
      </c>
      <c r="F337" s="128">
        <f t="shared" si="27"/>
        <v>7.2872129479723693</v>
      </c>
      <c r="G337" s="128">
        <f t="shared" si="27"/>
        <v>0</v>
      </c>
      <c r="H337" s="128">
        <f t="shared" si="27"/>
        <v>1.9766149170325777</v>
      </c>
    </row>
    <row r="338" spans="2:10">
      <c r="B338" s="130" t="str">
        <f>$B$52</f>
        <v>Totals</v>
      </c>
      <c r="C338" s="128">
        <f t="shared" si="27"/>
        <v>1.0686035808837322</v>
      </c>
      <c r="D338" s="128">
        <f t="shared" si="27"/>
        <v>1.785431298043215</v>
      </c>
      <c r="E338" s="128">
        <f t="shared" si="27"/>
        <v>2.9171657702233507</v>
      </c>
      <c r="F338" s="128">
        <f t="shared" si="27"/>
        <v>5.6086147708526735</v>
      </c>
      <c r="G338" s="128">
        <f t="shared" si="27"/>
        <v>5.6615493052369574</v>
      </c>
      <c r="H338" s="128">
        <f t="shared" si="27"/>
        <v>1.8043914506616674</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9317.9610040557254</v>
      </c>
      <c r="D343" s="135">
        <f t="shared" si="28"/>
        <v>12821.988295832223</v>
      </c>
      <c r="E343" s="135">
        <f>E293*24</f>
        <v>24894.830598306628</v>
      </c>
      <c r="F343" s="135">
        <f>F293*18</f>
        <v>40067.221584335552</v>
      </c>
      <c r="G343" s="135">
        <f>G293*24</f>
        <v>0</v>
      </c>
      <c r="H343" s="135">
        <f>IF((C32/30+D32/30+E32/24+F32/18+G32/24)=0,0,H268/(C32/30+D32/30+E32/24+F32/18+G32/24))</f>
        <v>12049.516109715018</v>
      </c>
    </row>
    <row r="344" spans="2:10">
      <c r="B344" s="127" t="str">
        <f>$B$33</f>
        <v>Science</v>
      </c>
      <c r="C344" s="138">
        <f t="shared" si="28"/>
        <v>8772.761797498848</v>
      </c>
      <c r="D344" s="138">
        <f t="shared" si="28"/>
        <v>16632.72601762291</v>
      </c>
      <c r="E344" s="138">
        <f>E294*24</f>
        <v>46071.11864923955</v>
      </c>
      <c r="F344" s="138">
        <f>F294*18</f>
        <v>11514.998277063147</v>
      </c>
      <c r="G344" s="138">
        <f>G294*24</f>
        <v>0</v>
      </c>
      <c r="H344" s="138">
        <f t="shared" ref="H344:H363" si="29">IF((C33/30+D33/30+E33/24+F33/18+G33/24)=0,0,H269/(C33/30+D33/30+E33/24+F33/18+G33/24))</f>
        <v>13712.693502812341</v>
      </c>
    </row>
    <row r="345" spans="2:10">
      <c r="B345" s="127" t="str">
        <f>$B$34</f>
        <v>Fine Arts</v>
      </c>
      <c r="C345" s="138">
        <f t="shared" si="28"/>
        <v>11577.072981084251</v>
      </c>
      <c r="D345" s="138">
        <f t="shared" si="28"/>
        <v>28476.14106900616</v>
      </c>
      <c r="E345" s="138">
        <f t="shared" ref="E345:E363" si="30">E295*24</f>
        <v>57956.995673429461</v>
      </c>
      <c r="F345" s="138">
        <f t="shared" ref="F345:F363" si="31">F295*18</f>
        <v>0</v>
      </c>
      <c r="G345" s="138">
        <f t="shared" ref="G345:G363" si="32">G295*24</f>
        <v>0</v>
      </c>
      <c r="H345" s="138">
        <f t="shared" si="29"/>
        <v>16031.616875991598</v>
      </c>
    </row>
    <row r="346" spans="2:10">
      <c r="B346" s="127" t="str">
        <f>$B$35</f>
        <v>Teacher Education</v>
      </c>
      <c r="C346" s="138">
        <f t="shared" si="28"/>
        <v>11203.627872964151</v>
      </c>
      <c r="D346" s="138">
        <f t="shared" si="28"/>
        <v>14054.897518615513</v>
      </c>
      <c r="E346" s="138">
        <f t="shared" si="30"/>
        <v>15945.774371615633</v>
      </c>
      <c r="F346" s="138">
        <f t="shared" si="31"/>
        <v>22600.432311537839</v>
      </c>
      <c r="G346" s="138">
        <f t="shared" si="32"/>
        <v>0</v>
      </c>
      <c r="H346" s="138">
        <f t="shared" si="29"/>
        <v>15863.952076480806</v>
      </c>
    </row>
    <row r="347" spans="2:10">
      <c r="B347" s="127" t="str">
        <f>$B$36</f>
        <v>Agriculture</v>
      </c>
      <c r="C347" s="138">
        <f t="shared" si="28"/>
        <v>16286.487260173206</v>
      </c>
      <c r="D347" s="138">
        <f t="shared" si="28"/>
        <v>17605.408581265419</v>
      </c>
      <c r="E347" s="138">
        <f t="shared" si="30"/>
        <v>0</v>
      </c>
      <c r="F347" s="138">
        <f t="shared" si="31"/>
        <v>0</v>
      </c>
      <c r="G347" s="138">
        <f t="shared" si="32"/>
        <v>0</v>
      </c>
      <c r="H347" s="138">
        <f t="shared" si="29"/>
        <v>17458.861767810729</v>
      </c>
    </row>
    <row r="348" spans="2:10">
      <c r="B348" s="127" t="str">
        <f>$B$37</f>
        <v>Engineering</v>
      </c>
      <c r="C348" s="138">
        <f t="shared" si="28"/>
        <v>11699.8129029463</v>
      </c>
      <c r="D348" s="138">
        <f t="shared" si="28"/>
        <v>23191.663756191418</v>
      </c>
      <c r="E348" s="138">
        <f t="shared" si="30"/>
        <v>34679.756347832117</v>
      </c>
      <c r="F348" s="138">
        <f t="shared" si="31"/>
        <v>0</v>
      </c>
      <c r="G348" s="138">
        <f t="shared" si="32"/>
        <v>0</v>
      </c>
      <c r="H348" s="138">
        <f t="shared" si="29"/>
        <v>22596.616901180259</v>
      </c>
    </row>
    <row r="349" spans="2:10">
      <c r="B349" s="127" t="str">
        <f>$B$38</f>
        <v>Home Economics</v>
      </c>
      <c r="C349" s="138">
        <f t="shared" si="28"/>
        <v>4319.348272012895</v>
      </c>
      <c r="D349" s="138">
        <f t="shared" si="28"/>
        <v>5638.2695931051076</v>
      </c>
      <c r="E349" s="138">
        <f t="shared" si="30"/>
        <v>0</v>
      </c>
      <c r="F349" s="138">
        <f t="shared" si="31"/>
        <v>0</v>
      </c>
      <c r="G349" s="138">
        <f t="shared" si="32"/>
        <v>0</v>
      </c>
      <c r="H349" s="138">
        <f t="shared" si="29"/>
        <v>5491.7227796504176</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20962.001221614377</v>
      </c>
      <c r="D351" s="138">
        <f t="shared" si="28"/>
        <v>16932.395368958161</v>
      </c>
      <c r="E351" s="138">
        <f t="shared" si="30"/>
        <v>0</v>
      </c>
      <c r="F351" s="138">
        <f t="shared" si="31"/>
        <v>0</v>
      </c>
      <c r="G351" s="138">
        <f t="shared" si="32"/>
        <v>0</v>
      </c>
      <c r="H351" s="138">
        <f t="shared" si="29"/>
        <v>17836.903095979567</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13377.405027851772</v>
      </c>
      <c r="D356" s="138">
        <f t="shared" si="28"/>
        <v>12779.163937362813</v>
      </c>
      <c r="E356" s="138">
        <f t="shared" si="30"/>
        <v>21764.069407462925</v>
      </c>
      <c r="F356" s="138">
        <f t="shared" si="31"/>
        <v>0</v>
      </c>
      <c r="G356" s="138">
        <f t="shared" si="32"/>
        <v>0</v>
      </c>
      <c r="H356" s="138">
        <f t="shared" si="29"/>
        <v>15949.955477135183</v>
      </c>
    </row>
    <row r="357" spans="2:9">
      <c r="B357" s="127" t="str">
        <f>$B$46</f>
        <v>Pharmacy</v>
      </c>
      <c r="C357" s="138">
        <f t="shared" si="28"/>
        <v>0</v>
      </c>
      <c r="D357" s="138">
        <f t="shared" si="28"/>
        <v>0</v>
      </c>
      <c r="E357" s="138">
        <f t="shared" si="30"/>
        <v>0</v>
      </c>
      <c r="F357" s="138">
        <f t="shared" si="31"/>
        <v>0</v>
      </c>
      <c r="G357" s="138">
        <f t="shared" si="32"/>
        <v>42203.276518989398</v>
      </c>
      <c r="H357" s="138">
        <f t="shared" si="29"/>
        <v>42203.276518989398</v>
      </c>
    </row>
    <row r="358" spans="2:9">
      <c r="B358" s="127" t="str">
        <f>$B$47</f>
        <v>Business Administration</v>
      </c>
      <c r="C358" s="138">
        <f t="shared" si="28"/>
        <v>13071.869535577307</v>
      </c>
      <c r="D358" s="138">
        <f t="shared" si="28"/>
        <v>17041.335268278457</v>
      </c>
      <c r="E358" s="138">
        <f t="shared" si="30"/>
        <v>16717.707220474476</v>
      </c>
      <c r="F358" s="138">
        <f t="shared" si="31"/>
        <v>28371.371183565541</v>
      </c>
      <c r="G358" s="138">
        <f t="shared" si="32"/>
        <v>0</v>
      </c>
      <c r="H358" s="138">
        <f t="shared" si="29"/>
        <v>16668.826622145312</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14366.400318414793</v>
      </c>
      <c r="E360" s="138">
        <f t="shared" si="30"/>
        <v>0</v>
      </c>
      <c r="F360" s="138">
        <f t="shared" si="31"/>
        <v>0</v>
      </c>
      <c r="G360" s="138">
        <f t="shared" si="32"/>
        <v>0</v>
      </c>
      <c r="H360" s="138">
        <f t="shared" si="29"/>
        <v>14366.400318414793</v>
      </c>
    </row>
    <row r="361" spans="2:9">
      <c r="B361" s="127" t="str">
        <f>$B$50</f>
        <v>Technology</v>
      </c>
      <c r="C361" s="138">
        <f t="shared" si="33"/>
        <v>14646.309421445516</v>
      </c>
      <c r="D361" s="138">
        <f t="shared" si="33"/>
        <v>16863.041166919531</v>
      </c>
      <c r="E361" s="138">
        <f t="shared" si="30"/>
        <v>22965.5947630972</v>
      </c>
      <c r="F361" s="138">
        <f t="shared" si="31"/>
        <v>0</v>
      </c>
      <c r="G361" s="138">
        <f t="shared" si="32"/>
        <v>0</v>
      </c>
      <c r="H361" s="138">
        <f t="shared" si="29"/>
        <v>17923.410046816687</v>
      </c>
    </row>
    <row r="362" spans="2:9">
      <c r="B362" s="127" t="str">
        <f>$B$51</f>
        <v>Nursing</v>
      </c>
      <c r="C362" s="138">
        <f t="shared" si="33"/>
        <v>9901.002106707343</v>
      </c>
      <c r="D362" s="138">
        <f t="shared" si="33"/>
        <v>16473.71991555615</v>
      </c>
      <c r="E362" s="138">
        <f t="shared" si="30"/>
        <v>18538.971202119938</v>
      </c>
      <c r="F362" s="138">
        <f t="shared" si="31"/>
        <v>40741.179646473902</v>
      </c>
      <c r="G362" s="138">
        <f t="shared" si="32"/>
        <v>0</v>
      </c>
      <c r="H362" s="138">
        <f t="shared" si="29"/>
        <v>17399.858877394814</v>
      </c>
    </row>
    <row r="363" spans="2:9">
      <c r="B363" s="130" t="str">
        <f>$B$52</f>
        <v>Totals</v>
      </c>
      <c r="C363" s="135">
        <f t="shared" si="33"/>
        <v>9957.2064954689231</v>
      </c>
      <c r="D363" s="135">
        <f t="shared" si="33"/>
        <v>16636.579210587272</v>
      </c>
      <c r="E363" s="135">
        <f t="shared" si="30"/>
        <v>21745.629511445892</v>
      </c>
      <c r="F363" s="135">
        <f t="shared" si="31"/>
        <v>31356.51223294569</v>
      </c>
      <c r="G363" s="135">
        <f t="shared" si="32"/>
        <v>42203.276518989398</v>
      </c>
      <c r="H363" s="135">
        <f t="shared" si="29"/>
        <v>15994.097965476958</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89" priority="6" stopIfTrue="1">
      <formula>C32=0</formula>
    </cfRule>
  </conditionalFormatting>
  <conditionalFormatting sqref="C91:G110">
    <cfRule type="expression" dxfId="188" priority="5" stopIfTrue="1">
      <formula>C32=0</formula>
    </cfRule>
  </conditionalFormatting>
  <conditionalFormatting sqref="C143:H162">
    <cfRule type="expression" dxfId="187" priority="3" stopIfTrue="1">
      <formula>C32=0</formula>
    </cfRule>
  </conditionalFormatting>
  <conditionalFormatting sqref="H143:H162">
    <cfRule type="expression" dxfId="186" priority="1" stopIfTrue="1">
      <formula>OR(AND(#REF!&gt;0,H143&gt;0,H61=0),AND(#REF!&gt;0,H143&gt;0,H32=0))</formula>
    </cfRule>
    <cfRule type="expression" dxfId="18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7.109375" style="107" bestFit="1" customWidth="1"/>
    <col min="6" max="6" width="16.6640625" style="107" bestFit="1" customWidth="1"/>
    <col min="7" max="7" width="17.5546875" style="107" bestFit="1" customWidth="1"/>
    <col min="8" max="8" width="21.33203125" style="107" bestFit="1" customWidth="1"/>
    <col min="9" max="9" width="17.109375" style="107" bestFit="1" customWidth="1"/>
    <col min="10" max="10" width="15.88671875" style="107" bestFit="1" customWidth="1"/>
    <col min="11" max="17" width="9.109375" style="107"/>
    <col min="18" max="18" width="31.5546875" style="107" bestFit="1" customWidth="1"/>
    <col min="19" max="19" width="7.44140625" style="107" bestFit="1" customWidth="1"/>
    <col min="20" max="20" width="7.33203125" style="107" bestFit="1" customWidth="1"/>
    <col min="21" max="22" width="12.109375" style="107" bestFit="1" customWidth="1"/>
    <col min="23"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102</v>
      </c>
      <c r="C3" s="119"/>
      <c r="D3" s="119"/>
      <c r="E3" s="119"/>
      <c r="F3" s="119"/>
      <c r="G3" s="119"/>
      <c r="H3" s="119"/>
    </row>
    <row r="4" spans="2:8">
      <c r="B4" s="292" t="s">
        <v>137</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Data!$G10</f>
        <v>709813741</v>
      </c>
    </row>
    <row r="14" spans="2:8">
      <c r="B14" s="467" t="s">
        <v>13</v>
      </c>
      <c r="C14" s="467"/>
      <c r="D14" s="467"/>
      <c r="E14" s="467"/>
      <c r="F14" s="354"/>
      <c r="G14" s="301"/>
      <c r="H14" s="355">
        <f>Data!$H10</f>
        <v>336533415</v>
      </c>
    </row>
    <row r="15" spans="2:8">
      <c r="B15" s="467" t="s">
        <v>14</v>
      </c>
      <c r="C15" s="467"/>
      <c r="D15" s="467"/>
      <c r="E15" s="467"/>
      <c r="F15" s="354"/>
      <c r="G15" s="301"/>
      <c r="H15" s="355">
        <f>Data!$I10</f>
        <v>350908357</v>
      </c>
    </row>
    <row r="16" spans="2:8">
      <c r="B16" s="467" t="s">
        <v>18</v>
      </c>
      <c r="C16" s="467"/>
      <c r="D16" s="467"/>
      <c r="E16" s="467"/>
      <c r="F16" s="354"/>
      <c r="G16" s="301"/>
      <c r="H16" s="355">
        <f>Data!$J10</f>
        <v>96280684</v>
      </c>
    </row>
    <row r="17" spans="2:23">
      <c r="B17" s="467" t="s">
        <v>15</v>
      </c>
      <c r="C17" s="467"/>
      <c r="D17" s="467"/>
      <c r="E17" s="467"/>
      <c r="F17" s="354"/>
      <c r="G17" s="301"/>
      <c r="H17" s="355">
        <f>Data!$K10</f>
        <v>130020072</v>
      </c>
    </row>
    <row r="18" spans="2:23">
      <c r="B18" s="467" t="s">
        <v>1</v>
      </c>
      <c r="C18" s="467"/>
      <c r="D18" s="467"/>
      <c r="E18" s="467"/>
      <c r="F18" s="356"/>
      <c r="G18" s="301"/>
      <c r="H18" s="357">
        <f>SUM(H13:H17)</f>
        <v>1623556269</v>
      </c>
      <c r="I18" s="139"/>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Data!L10</f>
        <v>Nancy Hranicky</v>
      </c>
      <c r="E21" s="466"/>
      <c r="F21" s="466"/>
      <c r="G21" s="308" t="str">
        <f>Data!M10</f>
        <v>979-458-6090</v>
      </c>
      <c r="H21" s="309" t="str">
        <f>Data!N10</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Data!O10</f>
        <v>25072</v>
      </c>
      <c r="D25" s="316">
        <f>Data!P10</f>
        <v>31995</v>
      </c>
      <c r="E25" s="316">
        <f>Data!Q10</f>
        <v>7138</v>
      </c>
      <c r="F25" s="316">
        <f>Data!R10</f>
        <v>4154</v>
      </c>
      <c r="G25" s="316">
        <f>Data!S10</f>
        <v>1158</v>
      </c>
      <c r="H25" s="317">
        <f>SUM(C25:G25)</f>
        <v>69517</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Data!T10</f>
        <v>Goff, Margot H</v>
      </c>
      <c r="E28" s="466"/>
      <c r="F28" s="466"/>
      <c r="G28" s="308" t="str">
        <f>Data!U10</f>
        <v>979-845-7293</v>
      </c>
      <c r="H28" s="309" t="str">
        <f>Data!V10</f>
        <v>margot_goff@tamu.edu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Data!W10</f>
        <v>313980.99999999994</v>
      </c>
      <c r="D32" s="140">
        <f>Data!AQ10</f>
        <v>103414</v>
      </c>
      <c r="E32" s="140">
        <f>Data!BK10</f>
        <v>23041</v>
      </c>
      <c r="F32" s="140">
        <f>Data!CE10</f>
        <v>12872.999999999998</v>
      </c>
      <c r="G32" s="140">
        <f>Data!CY10</f>
        <v>0</v>
      </c>
      <c r="H32" s="141">
        <f>SUM(C32:G32)</f>
        <v>453308.99999999994</v>
      </c>
      <c r="W32" s="144"/>
    </row>
    <row r="33" spans="2:23">
      <c r="B33" s="129" t="s">
        <v>43</v>
      </c>
      <c r="C33" s="140">
        <f>Data!X10</f>
        <v>246962.99999999997</v>
      </c>
      <c r="D33" s="140">
        <f>Data!AR10</f>
        <v>137965.99999999997</v>
      </c>
      <c r="E33" s="140">
        <f>Data!BL10</f>
        <v>14928.500000000005</v>
      </c>
      <c r="F33" s="140">
        <f>Data!CF10</f>
        <v>21037.999999999996</v>
      </c>
      <c r="G33" s="140">
        <f>Data!CZ10</f>
        <v>0</v>
      </c>
      <c r="H33" s="141">
        <f t="shared" ref="H33:H52" si="0">SUM(C33:G33)</f>
        <v>420895.49999999994</v>
      </c>
      <c r="W33" s="144"/>
    </row>
    <row r="34" spans="2:23">
      <c r="B34" s="129" t="s">
        <v>44</v>
      </c>
      <c r="C34" s="140">
        <f>Data!Y10</f>
        <v>25233</v>
      </c>
      <c r="D34" s="140">
        <f>Data!AS10</f>
        <v>8044</v>
      </c>
      <c r="E34" s="140">
        <f>Data!BM10</f>
        <v>365</v>
      </c>
      <c r="F34" s="140">
        <f>Data!CG10</f>
        <v>12</v>
      </c>
      <c r="G34" s="140">
        <f>Data!DA10</f>
        <v>0</v>
      </c>
      <c r="H34" s="141">
        <f t="shared" si="0"/>
        <v>33654</v>
      </c>
      <c r="W34" s="144"/>
    </row>
    <row r="35" spans="2:23">
      <c r="B35" s="129" t="s">
        <v>45</v>
      </c>
      <c r="C35" s="140">
        <f>Data!Z10</f>
        <v>7335</v>
      </c>
      <c r="D35" s="140">
        <f>Data!AT10</f>
        <v>13616</v>
      </c>
      <c r="E35" s="140">
        <f>Data!BN10</f>
        <v>10114.000000000002</v>
      </c>
      <c r="F35" s="140">
        <f>Data!CH10</f>
        <v>5412</v>
      </c>
      <c r="G35" s="140">
        <f>Data!DB10</f>
        <v>0</v>
      </c>
      <c r="H35" s="141">
        <f t="shared" si="0"/>
        <v>36477</v>
      </c>
      <c r="W35" s="144"/>
    </row>
    <row r="36" spans="2:23">
      <c r="B36" s="129" t="s">
        <v>46</v>
      </c>
      <c r="C36" s="140">
        <f>Data!AA10</f>
        <v>38852</v>
      </c>
      <c r="D36" s="140">
        <f>Data!AU10</f>
        <v>47171</v>
      </c>
      <c r="E36" s="140">
        <f>Data!BO10</f>
        <v>6165.9999999999964</v>
      </c>
      <c r="F36" s="140">
        <f>Data!CI10</f>
        <v>7168.9999999999991</v>
      </c>
      <c r="G36" s="140">
        <f>Data!DC10</f>
        <v>0</v>
      </c>
      <c r="H36" s="141">
        <f t="shared" si="0"/>
        <v>99358</v>
      </c>
      <c r="W36" s="144"/>
    </row>
    <row r="37" spans="2:23">
      <c r="B37" s="129" t="s">
        <v>47</v>
      </c>
      <c r="C37" s="140">
        <f>Data!AB10</f>
        <v>111775</v>
      </c>
      <c r="D37" s="140">
        <f>Data!AV10</f>
        <v>167699.99999999997</v>
      </c>
      <c r="E37" s="140">
        <f>Data!BP10</f>
        <v>49109.575000000012</v>
      </c>
      <c r="F37" s="140">
        <f>Data!CJ10</f>
        <v>29194.000000000004</v>
      </c>
      <c r="G37" s="140">
        <f>Data!DD10</f>
        <v>0</v>
      </c>
      <c r="H37" s="141">
        <f t="shared" si="0"/>
        <v>357778.57500000001</v>
      </c>
      <c r="W37" s="144"/>
    </row>
    <row r="38" spans="2:23">
      <c r="B38" s="129" t="s">
        <v>48</v>
      </c>
      <c r="C38" s="140">
        <f>Data!AC10</f>
        <v>1022</v>
      </c>
      <c r="D38" s="140">
        <f>Data!AW10</f>
        <v>821</v>
      </c>
      <c r="E38" s="140">
        <f>Data!BQ10</f>
        <v>42</v>
      </c>
      <c r="F38" s="140">
        <f>Data!CK10</f>
        <v>18</v>
      </c>
      <c r="G38" s="140">
        <f>Data!DE10</f>
        <v>0</v>
      </c>
      <c r="H38" s="141">
        <f t="shared" si="0"/>
        <v>1903</v>
      </c>
      <c r="W38" s="144"/>
    </row>
    <row r="39" spans="2:23">
      <c r="B39" s="129" t="s">
        <v>49</v>
      </c>
      <c r="C39" s="140">
        <f>Data!AD10</f>
        <v>0</v>
      </c>
      <c r="D39" s="140">
        <f>Data!AX10</f>
        <v>0</v>
      </c>
      <c r="E39" s="140">
        <f>Data!BR10</f>
        <v>0</v>
      </c>
      <c r="F39" s="140">
        <f>Data!CL10</f>
        <v>0</v>
      </c>
      <c r="G39" s="140">
        <f>Data!DF10</f>
        <v>14355.499999999996</v>
      </c>
      <c r="H39" s="141">
        <f t="shared" si="0"/>
        <v>14355.499999999996</v>
      </c>
      <c r="W39" s="144"/>
    </row>
    <row r="40" spans="2:23">
      <c r="B40" s="129" t="s">
        <v>50</v>
      </c>
      <c r="C40" s="140">
        <f>Data!AE10</f>
        <v>0</v>
      </c>
      <c r="D40" s="140">
        <f>Data!AY10</f>
        <v>0</v>
      </c>
      <c r="E40" s="140">
        <f>Data!BS10</f>
        <v>0</v>
      </c>
      <c r="F40" s="140">
        <f>Data!CM10</f>
        <v>0</v>
      </c>
      <c r="G40" s="140">
        <f>Data!DG10</f>
        <v>0</v>
      </c>
      <c r="H40" s="141">
        <f t="shared" si="0"/>
        <v>0</v>
      </c>
      <c r="W40" s="144"/>
    </row>
    <row r="41" spans="2:23">
      <c r="B41" s="129" t="s">
        <v>51</v>
      </c>
      <c r="C41" s="140">
        <f>Data!AF10</f>
        <v>69</v>
      </c>
      <c r="D41" s="140">
        <f>Data!AZ10</f>
        <v>42</v>
      </c>
      <c r="E41" s="140">
        <f>Data!BT10</f>
        <v>0</v>
      </c>
      <c r="F41" s="140">
        <f>Data!CN10</f>
        <v>0</v>
      </c>
      <c r="G41" s="140">
        <f>Data!DH10</f>
        <v>0</v>
      </c>
      <c r="H41" s="141">
        <f t="shared" si="0"/>
        <v>111</v>
      </c>
      <c r="W41" s="144"/>
    </row>
    <row r="42" spans="2:23">
      <c r="B42" s="129" t="s">
        <v>52</v>
      </c>
      <c r="C42" s="140">
        <f>Data!AG10</f>
        <v>0</v>
      </c>
      <c r="D42" s="140">
        <f>Data!BA10</f>
        <v>0</v>
      </c>
      <c r="E42" s="140">
        <f>Data!BU10</f>
        <v>0</v>
      </c>
      <c r="F42" s="140">
        <f>Data!CO10</f>
        <v>0</v>
      </c>
      <c r="G42" s="140">
        <f>Data!DI10</f>
        <v>15720</v>
      </c>
      <c r="H42" s="141">
        <f t="shared" si="0"/>
        <v>15720</v>
      </c>
      <c r="W42" s="144"/>
    </row>
    <row r="43" spans="2:23">
      <c r="B43" s="129" t="s">
        <v>53</v>
      </c>
      <c r="C43" s="140">
        <f>Data!AH10</f>
        <v>0</v>
      </c>
      <c r="D43" s="140">
        <f>Data!BB10</f>
        <v>0</v>
      </c>
      <c r="E43" s="140">
        <f>Data!BV10</f>
        <v>0</v>
      </c>
      <c r="F43" s="140">
        <f>Data!CP10</f>
        <v>0</v>
      </c>
      <c r="G43" s="140">
        <f>Data!DJ10</f>
        <v>0</v>
      </c>
      <c r="H43" s="141">
        <f t="shared" si="0"/>
        <v>0</v>
      </c>
      <c r="W43" s="144"/>
    </row>
    <row r="44" spans="2:23">
      <c r="B44" s="129" t="s">
        <v>54</v>
      </c>
      <c r="C44" s="140">
        <f>Data!AI10</f>
        <v>0</v>
      </c>
      <c r="D44" s="140">
        <f>Data!BC10</f>
        <v>0</v>
      </c>
      <c r="E44" s="140">
        <f>Data!BW10</f>
        <v>0</v>
      </c>
      <c r="F44" s="140">
        <f>Data!CQ10</f>
        <v>0</v>
      </c>
      <c r="G44" s="140">
        <f>Data!DK10</f>
        <v>0</v>
      </c>
      <c r="H44" s="141">
        <f t="shared" si="0"/>
        <v>0</v>
      </c>
      <c r="W44" s="144"/>
    </row>
    <row r="45" spans="2:23">
      <c r="B45" s="129" t="s">
        <v>55</v>
      </c>
      <c r="C45" s="140">
        <f>Data!AJ10</f>
        <v>12746</v>
      </c>
      <c r="D45" s="140">
        <f>Data!BD10</f>
        <v>9135</v>
      </c>
      <c r="E45" s="140">
        <f>Data!BX10</f>
        <v>457.99999999999989</v>
      </c>
      <c r="F45" s="140">
        <f>Data!CR10</f>
        <v>433</v>
      </c>
      <c r="G45" s="140">
        <f>Data!DL10</f>
        <v>0</v>
      </c>
      <c r="H45" s="141">
        <f t="shared" si="0"/>
        <v>22772</v>
      </c>
      <c r="W45" s="144"/>
    </row>
    <row r="46" spans="2:23">
      <c r="B46" s="129" t="s">
        <v>56</v>
      </c>
      <c r="C46" s="140">
        <f>Data!AK10</f>
        <v>0</v>
      </c>
      <c r="D46" s="140">
        <f>Data!BE10</f>
        <v>0</v>
      </c>
      <c r="E46" s="140">
        <f>Data!BY10</f>
        <v>0</v>
      </c>
      <c r="F46" s="140">
        <f>Data!CS10</f>
        <v>0</v>
      </c>
      <c r="G46" s="140">
        <f>Data!DM10</f>
        <v>0</v>
      </c>
      <c r="H46" s="141">
        <f t="shared" si="0"/>
        <v>0</v>
      </c>
      <c r="W46" s="144"/>
    </row>
    <row r="47" spans="2:23">
      <c r="B47" s="129" t="s">
        <v>57</v>
      </c>
      <c r="C47" s="140">
        <f>Data!AL10</f>
        <v>52596</v>
      </c>
      <c r="D47" s="140">
        <f>Data!BF10</f>
        <v>127303.00000000001</v>
      </c>
      <c r="E47" s="140">
        <f>Data!BZ10</f>
        <v>33531</v>
      </c>
      <c r="F47" s="140">
        <f>Data!CT10</f>
        <v>2347</v>
      </c>
      <c r="G47" s="140">
        <f>Data!DN10</f>
        <v>0</v>
      </c>
      <c r="H47" s="141">
        <f t="shared" si="0"/>
        <v>215777</v>
      </c>
      <c r="W47" s="144"/>
    </row>
    <row r="48" spans="2:23">
      <c r="B48" s="129" t="s">
        <v>58</v>
      </c>
      <c r="C48" s="140">
        <f>Data!AM10</f>
        <v>0</v>
      </c>
      <c r="D48" s="140">
        <f>Data!BG10</f>
        <v>0</v>
      </c>
      <c r="E48" s="140">
        <f>Data!CA10</f>
        <v>0</v>
      </c>
      <c r="F48" s="140">
        <f>Data!CU10</f>
        <v>0</v>
      </c>
      <c r="G48" s="140">
        <f>Data!DO10</f>
        <v>0</v>
      </c>
      <c r="H48" s="141">
        <f t="shared" si="0"/>
        <v>0</v>
      </c>
      <c r="W48" s="144"/>
    </row>
    <row r="49" spans="2:23">
      <c r="B49" s="129" t="s">
        <v>59</v>
      </c>
      <c r="C49" s="140">
        <f>Data!AN10</f>
        <v>0</v>
      </c>
      <c r="D49" s="140">
        <f>Data!BH10</f>
        <v>2784</v>
      </c>
      <c r="E49" s="140">
        <f>Data!CB10</f>
        <v>0</v>
      </c>
      <c r="F49" s="140">
        <f>Data!CV10</f>
        <v>0</v>
      </c>
      <c r="G49" s="140">
        <f>Data!DP10</f>
        <v>0</v>
      </c>
      <c r="H49" s="141">
        <f t="shared" si="0"/>
        <v>2784</v>
      </c>
      <c r="W49" s="144"/>
    </row>
    <row r="50" spans="2:23">
      <c r="B50" s="129" t="s">
        <v>60</v>
      </c>
      <c r="C50" s="140">
        <f>Data!AO10</f>
        <v>22304</v>
      </c>
      <c r="D50" s="140">
        <f>Data!BI10</f>
        <v>36987.999999999993</v>
      </c>
      <c r="E50" s="140">
        <f>Data!CC10</f>
        <v>2652</v>
      </c>
      <c r="F50" s="140">
        <f>Data!CW10</f>
        <v>162</v>
      </c>
      <c r="G50" s="140">
        <f>Data!DQ10</f>
        <v>0</v>
      </c>
      <c r="H50" s="141">
        <f t="shared" si="0"/>
        <v>62105.999999999993</v>
      </c>
      <c r="W50" s="144"/>
    </row>
    <row r="51" spans="2:23">
      <c r="B51" s="129" t="s">
        <v>0</v>
      </c>
      <c r="C51" s="140">
        <f>Data!AP10</f>
        <v>0</v>
      </c>
      <c r="D51" s="140">
        <f>Data!BJ10</f>
        <v>0</v>
      </c>
      <c r="E51" s="140">
        <f>Data!CD10</f>
        <v>0</v>
      </c>
      <c r="F51" s="140">
        <f>Data!CX10</f>
        <v>0</v>
      </c>
      <c r="G51" s="140">
        <f>Data!DR10</f>
        <v>0</v>
      </c>
      <c r="H51" s="141">
        <f t="shared" si="0"/>
        <v>0</v>
      </c>
      <c r="W51" s="144"/>
    </row>
    <row r="52" spans="2:23">
      <c r="B52" s="142" t="s">
        <v>33</v>
      </c>
      <c r="C52" s="141">
        <f>SUM(C32:C51)</f>
        <v>832875.99999999988</v>
      </c>
      <c r="D52" s="141">
        <f>SUM(D32:D51)</f>
        <v>654984</v>
      </c>
      <c r="E52" s="141">
        <f>SUM(E32:E51)</f>
        <v>140407.07500000001</v>
      </c>
      <c r="F52" s="141">
        <f>SUM(F32:F51)</f>
        <v>78658</v>
      </c>
      <c r="G52" s="141">
        <f>SUM(G32:G51)</f>
        <v>30075.499999999996</v>
      </c>
      <c r="H52" s="141">
        <f t="shared" si="0"/>
        <v>1737000.575</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Data!T10</f>
        <v>Goff, Margot H</v>
      </c>
      <c r="E55" s="466"/>
      <c r="F55" s="466"/>
      <c r="G55" s="308" t="str">
        <f>Data!U10</f>
        <v>979-845-7293</v>
      </c>
      <c r="H55" s="309" t="str">
        <f>Data!V10</f>
        <v>margot_goff@tamu.edu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Data!DS10</f>
        <v>15074695.36155054</v>
      </c>
      <c r="D61" s="320">
        <f>Data!EM10</f>
        <v>13891747.059832528</v>
      </c>
      <c r="E61" s="320">
        <f>Data!FG10</f>
        <v>11799545.843963739</v>
      </c>
      <c r="F61" s="320">
        <f>Data!GA10</f>
        <v>21826439.906277929</v>
      </c>
      <c r="G61" s="320">
        <f>Data!GU10</f>
        <v>0</v>
      </c>
      <c r="H61" s="321">
        <f>SUM(C61:G61)</f>
        <v>62592428.171624735</v>
      </c>
    </row>
    <row r="62" spans="2:23">
      <c r="B62" s="127" t="str">
        <f>$B$33</f>
        <v>Science</v>
      </c>
      <c r="C62" s="320">
        <f>Data!DT10</f>
        <v>12407260.44832696</v>
      </c>
      <c r="D62" s="320">
        <f>Data!EN10</f>
        <v>18849323.605745267</v>
      </c>
      <c r="E62" s="320">
        <f>Data!FH10</f>
        <v>10295190.639334785</v>
      </c>
      <c r="F62" s="320">
        <f>Data!GB10</f>
        <v>23492023.103341244</v>
      </c>
      <c r="G62" s="320">
        <f>Data!GV10</f>
        <v>0</v>
      </c>
      <c r="H62" s="141">
        <f t="shared" ref="H62:H81" si="1">SUM(C62:G62)</f>
        <v>65043797.796748258</v>
      </c>
    </row>
    <row r="63" spans="2:23">
      <c r="B63" s="127" t="str">
        <f>$B$34</f>
        <v>Fine Arts</v>
      </c>
      <c r="C63" s="320">
        <f>Data!DU10</f>
        <v>1565525.0166910586</v>
      </c>
      <c r="D63" s="320">
        <f>Data!EO10</f>
        <v>1311443.1435524051</v>
      </c>
      <c r="E63" s="320">
        <f>Data!FI10</f>
        <v>657131.05215837492</v>
      </c>
      <c r="F63" s="320">
        <f>Data!GC10</f>
        <v>27761.835396825394</v>
      </c>
      <c r="G63" s="320">
        <f>Data!GW10</f>
        <v>0</v>
      </c>
      <c r="H63" s="141">
        <f t="shared" si="1"/>
        <v>3561861.0477986638</v>
      </c>
    </row>
    <row r="64" spans="2:23">
      <c r="B64" s="127" t="str">
        <f>$B$35</f>
        <v>Teacher Education</v>
      </c>
      <c r="C64" s="320">
        <f>Data!DV10</f>
        <v>609630.57356818684</v>
      </c>
      <c r="D64" s="320">
        <f>Data!EP10</f>
        <v>1048369.5862625875</v>
      </c>
      <c r="E64" s="320">
        <f>Data!FJ10</f>
        <v>2133417.6021572812</v>
      </c>
      <c r="F64" s="320">
        <f>Data!GD10</f>
        <v>3486341.1154827671</v>
      </c>
      <c r="G64" s="320">
        <f>Data!GX10</f>
        <v>0</v>
      </c>
      <c r="H64" s="141">
        <f t="shared" si="1"/>
        <v>7277758.877470823</v>
      </c>
    </row>
    <row r="65" spans="2:8">
      <c r="B65" s="127" t="str">
        <f>$B$36</f>
        <v>Agriculture</v>
      </c>
      <c r="C65" s="320">
        <f>Data!DW10</f>
        <v>1395683.7297297297</v>
      </c>
      <c r="D65" s="320">
        <f>Data!EQ10</f>
        <v>5784013.0642567435</v>
      </c>
      <c r="E65" s="320">
        <f>Data!FK10</f>
        <v>4753431.5434523132</v>
      </c>
      <c r="F65" s="320">
        <f>Data!GE10</f>
        <v>8117574.3763053557</v>
      </c>
      <c r="G65" s="320">
        <f>Data!GY10</f>
        <v>0</v>
      </c>
      <c r="H65" s="141">
        <f t="shared" si="1"/>
        <v>20050702.713744141</v>
      </c>
    </row>
    <row r="66" spans="2:8">
      <c r="B66" s="127" t="str">
        <f>$B$37</f>
        <v>Engineering</v>
      </c>
      <c r="C66" s="320">
        <f>Data!DX10</f>
        <v>8899655.8982044123</v>
      </c>
      <c r="D66" s="320">
        <f>Data!ER10</f>
        <v>22726234.243702762</v>
      </c>
      <c r="E66" s="320">
        <f>Data!FL10</f>
        <v>22749443.505283289</v>
      </c>
      <c r="F66" s="320">
        <f>Data!GF10</f>
        <v>31916786.606861364</v>
      </c>
      <c r="G66" s="320">
        <f>Data!GZ10</f>
        <v>0</v>
      </c>
      <c r="H66" s="141">
        <f t="shared" si="1"/>
        <v>86292120.254051834</v>
      </c>
    </row>
    <row r="67" spans="2:8">
      <c r="B67" s="127" t="str">
        <f>$B$38</f>
        <v>Home Economics</v>
      </c>
      <c r="C67" s="320">
        <f>Data!DY10</f>
        <v>78853.558197416627</v>
      </c>
      <c r="D67" s="320">
        <f>Data!ES10</f>
        <v>107119.48187133815</v>
      </c>
      <c r="E67" s="320">
        <f>Data!FM10</f>
        <v>3150</v>
      </c>
      <c r="F67" s="320">
        <f>Data!GG10</f>
        <v>1350</v>
      </c>
      <c r="G67" s="320">
        <f>Data!HA10</f>
        <v>0</v>
      </c>
      <c r="H67" s="141">
        <f t="shared" si="1"/>
        <v>190473.04006875478</v>
      </c>
    </row>
    <row r="68" spans="2:8">
      <c r="B68" s="127" t="str">
        <f>$B$39</f>
        <v>Law</v>
      </c>
      <c r="C68" s="320">
        <f>Data!DZ10</f>
        <v>0</v>
      </c>
      <c r="D68" s="320">
        <f>Data!ET10</f>
        <v>0</v>
      </c>
      <c r="E68" s="320">
        <f>Data!FN10</f>
        <v>0</v>
      </c>
      <c r="F68" s="320">
        <f>Data!GH10</f>
        <v>0</v>
      </c>
      <c r="G68" s="320">
        <f>Data!HB10</f>
        <v>9528717.9612403084</v>
      </c>
      <c r="H68" s="141">
        <f t="shared" si="1"/>
        <v>9528717.9612403084</v>
      </c>
    </row>
    <row r="69" spans="2:8">
      <c r="B69" s="127" t="str">
        <f>$B$40</f>
        <v>Social Service</v>
      </c>
      <c r="C69" s="320">
        <f>Data!EA10</f>
        <v>0</v>
      </c>
      <c r="D69" s="320">
        <f>Data!EU10</f>
        <v>0</v>
      </c>
      <c r="E69" s="320">
        <f>Data!FO10</f>
        <v>0</v>
      </c>
      <c r="F69" s="320">
        <f>Data!GI10</f>
        <v>0</v>
      </c>
      <c r="G69" s="320">
        <f>Data!HC10</f>
        <v>0</v>
      </c>
      <c r="H69" s="141">
        <f t="shared" si="1"/>
        <v>0</v>
      </c>
    </row>
    <row r="70" spans="2:8">
      <c r="B70" s="127" t="str">
        <f>$B$41</f>
        <v>Library Science</v>
      </c>
      <c r="C70" s="320">
        <f>Data!EB10</f>
        <v>19846.800000000003</v>
      </c>
      <c r="D70" s="320">
        <f>Data!EV10</f>
        <v>14449.5</v>
      </c>
      <c r="E70" s="320">
        <f>Data!FP10</f>
        <v>0</v>
      </c>
      <c r="F70" s="320">
        <f>Data!GJ10</f>
        <v>0</v>
      </c>
      <c r="G70" s="320">
        <f>Data!HD10</f>
        <v>0</v>
      </c>
      <c r="H70" s="141">
        <f t="shared" si="1"/>
        <v>34296.300000000003</v>
      </c>
    </row>
    <row r="71" spans="2:8">
      <c r="B71" s="127" t="str">
        <f>$B$42</f>
        <v>Veterinary Science</v>
      </c>
      <c r="C71" s="320">
        <f>Data!EC10</f>
        <v>0</v>
      </c>
      <c r="D71" s="320">
        <f>Data!EW10</f>
        <v>0</v>
      </c>
      <c r="E71" s="320">
        <f>Data!FQ10</f>
        <v>0</v>
      </c>
      <c r="F71" s="320">
        <f>Data!GK10</f>
        <v>0</v>
      </c>
      <c r="G71" s="320">
        <f>Data!HE10</f>
        <v>3701282.2264774535</v>
      </c>
      <c r="H71" s="141">
        <f t="shared" si="1"/>
        <v>3701282.2264774535</v>
      </c>
    </row>
    <row r="72" spans="2:8">
      <c r="B72" s="127" t="str">
        <f>$B$43</f>
        <v>Vocational Training</v>
      </c>
      <c r="C72" s="320">
        <f>Data!ED10</f>
        <v>0</v>
      </c>
      <c r="D72" s="320">
        <f>Data!EX10</f>
        <v>0</v>
      </c>
      <c r="E72" s="320">
        <f>Data!FR10</f>
        <v>0</v>
      </c>
      <c r="F72" s="320">
        <f>Data!GL10</f>
        <v>0</v>
      </c>
      <c r="G72" s="320">
        <f>Data!HF10</f>
        <v>0</v>
      </c>
      <c r="H72" s="141">
        <f t="shared" si="1"/>
        <v>0</v>
      </c>
    </row>
    <row r="73" spans="2:8">
      <c r="B73" s="127" t="str">
        <f>$B$44</f>
        <v>Physical Training</v>
      </c>
      <c r="C73" s="320">
        <f>Data!EE10</f>
        <v>0</v>
      </c>
      <c r="D73" s="320">
        <f>Data!EY10</f>
        <v>0</v>
      </c>
      <c r="E73" s="320">
        <f>Data!FS10</f>
        <v>0</v>
      </c>
      <c r="F73" s="320">
        <f>Data!GM10</f>
        <v>0</v>
      </c>
      <c r="G73" s="320">
        <f>Data!HG10</f>
        <v>0</v>
      </c>
      <c r="H73" s="141">
        <f t="shared" si="1"/>
        <v>0</v>
      </c>
    </row>
    <row r="74" spans="2:8">
      <c r="B74" s="127" t="str">
        <f>$B$45</f>
        <v>Health Services</v>
      </c>
      <c r="C74" s="320">
        <f>Data!EF10</f>
        <v>309217.40708677738</v>
      </c>
      <c r="D74" s="320">
        <f>Data!EZ10</f>
        <v>537191.24542640906</v>
      </c>
      <c r="E74" s="320">
        <f>Data!FT10</f>
        <v>259563.1069226781</v>
      </c>
      <c r="F74" s="320">
        <f>Data!GN10</f>
        <v>120386.2286355883</v>
      </c>
      <c r="G74" s="320">
        <f>Data!HH10</f>
        <v>0</v>
      </c>
      <c r="H74" s="141">
        <f t="shared" si="1"/>
        <v>1226357.9880714528</v>
      </c>
    </row>
    <row r="75" spans="2:8">
      <c r="B75" s="127" t="str">
        <f>$B$46</f>
        <v>Pharmacy</v>
      </c>
      <c r="C75" s="320">
        <f>Data!EG10</f>
        <v>0</v>
      </c>
      <c r="D75" s="320">
        <f>Data!FA10</f>
        <v>0</v>
      </c>
      <c r="E75" s="320">
        <f>Data!FU10</f>
        <v>0</v>
      </c>
      <c r="F75" s="320">
        <f>Data!GO10</f>
        <v>0</v>
      </c>
      <c r="G75" s="320">
        <f>Data!HI10</f>
        <v>0</v>
      </c>
      <c r="H75" s="141">
        <f t="shared" si="1"/>
        <v>0</v>
      </c>
    </row>
    <row r="76" spans="2:8">
      <c r="B76" s="127" t="str">
        <f>$B$47</f>
        <v>Business Administration</v>
      </c>
      <c r="C76" s="320">
        <f>Data!EH10</f>
        <v>2026339.6110985104</v>
      </c>
      <c r="D76" s="320">
        <f>Data!FB10</f>
        <v>15236361.942838611</v>
      </c>
      <c r="E76" s="320">
        <f>Data!FV10</f>
        <v>8349646.3988527153</v>
      </c>
      <c r="F76" s="320">
        <f>Data!GP10</f>
        <v>6046782.7275100369</v>
      </c>
      <c r="G76" s="320">
        <f>Data!HJ10</f>
        <v>0</v>
      </c>
      <c r="H76" s="141">
        <f t="shared" si="1"/>
        <v>31659130.680299871</v>
      </c>
    </row>
    <row r="77" spans="2:8">
      <c r="B77" s="127" t="str">
        <f>$B$48</f>
        <v>Optometry</v>
      </c>
      <c r="C77" s="320">
        <f>Data!EI10</f>
        <v>0</v>
      </c>
      <c r="D77" s="320">
        <f>Data!FC10</f>
        <v>0</v>
      </c>
      <c r="E77" s="320">
        <f>Data!FW10</f>
        <v>0</v>
      </c>
      <c r="F77" s="320">
        <f>Data!GQ10</f>
        <v>0</v>
      </c>
      <c r="G77" s="320">
        <f>Data!HK10</f>
        <v>0</v>
      </c>
      <c r="H77" s="141">
        <f t="shared" si="1"/>
        <v>0</v>
      </c>
    </row>
    <row r="78" spans="2:8">
      <c r="B78" s="127" t="str">
        <f>$B$49</f>
        <v>Teacher Ed-Practice Teaching</v>
      </c>
      <c r="C78" s="320">
        <f>Data!EJ10</f>
        <v>0</v>
      </c>
      <c r="D78" s="320">
        <f>Data!FD10</f>
        <v>88228.319509067049</v>
      </c>
      <c r="E78" s="320">
        <f>Data!FX10</f>
        <v>0</v>
      </c>
      <c r="F78" s="320">
        <f>Data!GR10</f>
        <v>0</v>
      </c>
      <c r="G78" s="320">
        <f>Data!HL10</f>
        <v>0</v>
      </c>
      <c r="H78" s="141">
        <f t="shared" si="1"/>
        <v>88228.319509067049</v>
      </c>
    </row>
    <row r="79" spans="2:8">
      <c r="B79" s="127" t="str">
        <f>$B$50</f>
        <v>Technology</v>
      </c>
      <c r="C79" s="320">
        <f>Data!EK10</f>
        <v>1284712.7359430017</v>
      </c>
      <c r="D79" s="320">
        <f>Data!FE10</f>
        <v>3960319.736529164</v>
      </c>
      <c r="E79" s="320">
        <f>Data!FY10</f>
        <v>1456887.6047004862</v>
      </c>
      <c r="F79" s="320">
        <f>Data!GS10</f>
        <v>59452.496505342118</v>
      </c>
      <c r="G79" s="320">
        <f>Data!HM10</f>
        <v>0</v>
      </c>
      <c r="H79" s="141">
        <f t="shared" si="1"/>
        <v>6761372.5736779943</v>
      </c>
    </row>
    <row r="80" spans="2:8">
      <c r="B80" s="127" t="str">
        <f>$B$51</f>
        <v>Nursing</v>
      </c>
      <c r="C80" s="320">
        <f>Data!EL10</f>
        <v>0</v>
      </c>
      <c r="D80" s="320">
        <f>Data!FF10</f>
        <v>0</v>
      </c>
      <c r="E80" s="320">
        <f>Data!FZ10</f>
        <v>0</v>
      </c>
      <c r="F80" s="320">
        <f>Data!GT10</f>
        <v>0</v>
      </c>
      <c r="G80" s="320">
        <f>Data!HN10</f>
        <v>0</v>
      </c>
      <c r="H80" s="141">
        <f t="shared" si="1"/>
        <v>0</v>
      </c>
    </row>
    <row r="81" spans="2:8">
      <c r="B81" s="130" t="str">
        <f>$B$52</f>
        <v>Totals</v>
      </c>
      <c r="C81" s="321">
        <f>SUM(C61:C80)</f>
        <v>43671421.140396595</v>
      </c>
      <c r="D81" s="321">
        <f>SUM(D61:D80)</f>
        <v>83554800.929526895</v>
      </c>
      <c r="E81" s="321">
        <f>SUM(E61:E80)</f>
        <v>62457407.296825655</v>
      </c>
      <c r="F81" s="321">
        <f>SUM(F61:F80)</f>
        <v>95094898.396316454</v>
      </c>
      <c r="G81" s="321">
        <f>SUM(G61:G80)</f>
        <v>13230000.187717762</v>
      </c>
      <c r="H81" s="321">
        <f t="shared" si="1"/>
        <v>298008527.95078331</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Data!T10</f>
        <v>Goff, Margot H</v>
      </c>
      <c r="E84" s="466"/>
      <c r="F84" s="466"/>
      <c r="G84" s="308" t="str">
        <f>Data!U10</f>
        <v>979-845-7293</v>
      </c>
      <c r="H84" s="309" t="str">
        <f>Data!V10</f>
        <v>margot_goff@tamu.edu</v>
      </c>
    </row>
    <row r="85" spans="2:8" ht="13.5" customHeight="1">
      <c r="B85" s="306"/>
      <c r="C85" s="306"/>
      <c r="D85" s="306"/>
      <c r="E85" s="306"/>
      <c r="F85" s="306"/>
      <c r="G85" s="306"/>
      <c r="H85" s="296"/>
    </row>
    <row r="86" spans="2:8" ht="15" customHeight="1">
      <c r="B86" s="120" t="s">
        <v>32</v>
      </c>
      <c r="C86" s="324"/>
      <c r="D86" s="324"/>
      <c r="E86" s="324"/>
      <c r="F86" s="324"/>
      <c r="G86" s="324"/>
      <c r="H86" s="122">
        <f>H13+H14</f>
        <v>1046347156</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Data!HR10</f>
        <v>2166153.8820637558</v>
      </c>
      <c r="D91" s="327">
        <f>Data!IL10</f>
        <v>344432.18354484299</v>
      </c>
      <c r="E91" s="327">
        <f>Data!JF10</f>
        <v>979633.80009936355</v>
      </c>
      <c r="F91" s="327">
        <f>Data!JZ10</f>
        <v>3051876.1603660542</v>
      </c>
      <c r="G91" s="327">
        <f>Data!KT10</f>
        <v>0</v>
      </c>
      <c r="H91" s="133">
        <f t="shared" ref="H91:H111" si="2">SUM(C91:G91)</f>
        <v>6542096.0260740165</v>
      </c>
    </row>
    <row r="92" spans="2:8">
      <c r="B92" s="127" t="str">
        <f>$B$33</f>
        <v>Science</v>
      </c>
      <c r="C92" s="327">
        <f>Data!HS10</f>
        <v>1103823.537741913</v>
      </c>
      <c r="D92" s="327">
        <f>Data!IM10</f>
        <v>1676947.7156692955</v>
      </c>
      <c r="E92" s="327">
        <f>Data!JG10</f>
        <v>915921.27049854293</v>
      </c>
      <c r="F92" s="327">
        <f>Data!KA10</f>
        <v>2089989.8215759248</v>
      </c>
      <c r="G92" s="327">
        <f>Data!KU10</f>
        <v>0</v>
      </c>
      <c r="H92" s="136">
        <f t="shared" si="2"/>
        <v>5786682.3454856761</v>
      </c>
    </row>
    <row r="93" spans="2:8">
      <c r="B93" s="127" t="str">
        <f>$B$34</f>
        <v>Fine Arts</v>
      </c>
      <c r="C93" s="327">
        <f>Data!HT10</f>
        <v>293420.15241149382</v>
      </c>
      <c r="D93" s="327">
        <f>Data!IN10</f>
        <v>245798.59341595729</v>
      </c>
      <c r="E93" s="327">
        <f>Data!JH10</f>
        <v>123163.4700326772</v>
      </c>
      <c r="F93" s="327">
        <f>Data!KB10</f>
        <v>5203.2908363078714</v>
      </c>
      <c r="G93" s="327">
        <f>Data!KV10</f>
        <v>0</v>
      </c>
      <c r="H93" s="136">
        <f t="shared" si="2"/>
        <v>667585.5066964362</v>
      </c>
    </row>
    <row r="94" spans="2:8">
      <c r="B94" s="127" t="str">
        <f>$B$35</f>
        <v>Teacher Education</v>
      </c>
      <c r="C94" s="327">
        <f>Data!HU10</f>
        <v>209608.32754082081</v>
      </c>
      <c r="D94" s="327">
        <f>Data!IO10</f>
        <v>360459.2767304586</v>
      </c>
      <c r="E94" s="327">
        <f>Data!JI10</f>
        <v>733529.64060999302</v>
      </c>
      <c r="F94" s="327">
        <f>Data!KC10</f>
        <v>1198703.2182063072</v>
      </c>
      <c r="G94" s="327">
        <f>Data!KW10</f>
        <v>0</v>
      </c>
      <c r="H94" s="136">
        <f t="shared" si="2"/>
        <v>2502300.4630875792</v>
      </c>
    </row>
    <row r="95" spans="2:8">
      <c r="B95" s="127" t="str">
        <f>$B$36</f>
        <v>Agriculture</v>
      </c>
      <c r="C95" s="327">
        <f>Data!HV10</f>
        <v>327474.62933635444</v>
      </c>
      <c r="D95" s="327">
        <f>Data!IP10</f>
        <v>1357125.1809755634</v>
      </c>
      <c r="E95" s="327">
        <f>Data!JJ10</f>
        <v>1115315.8839712334</v>
      </c>
      <c r="F95" s="327">
        <f>Data!KD10</f>
        <v>1904657.62648509</v>
      </c>
      <c r="G95" s="327">
        <f>Data!KX10</f>
        <v>0</v>
      </c>
      <c r="H95" s="136">
        <f t="shared" si="2"/>
        <v>4704573.3207682408</v>
      </c>
    </row>
    <row r="96" spans="2:8">
      <c r="B96" s="127" t="str">
        <f>$B$37</f>
        <v>Engineering</v>
      </c>
      <c r="C96" s="327">
        <f>Data!HW10</f>
        <v>830007.28716628579</v>
      </c>
      <c r="D96" s="327">
        <f>Data!IQ10</f>
        <v>2119513.4112912221</v>
      </c>
      <c r="E96" s="327">
        <f>Data!JK10</f>
        <v>2121677.9732093373</v>
      </c>
      <c r="F96" s="327">
        <f>Data!KE10</f>
        <v>2976650.5322942971</v>
      </c>
      <c r="G96" s="327">
        <f>Data!KY10</f>
        <v>0</v>
      </c>
      <c r="H96" s="136">
        <f t="shared" si="2"/>
        <v>8047849.2039611433</v>
      </c>
    </row>
    <row r="97" spans="2:8">
      <c r="B97" s="127" t="str">
        <f>$B$38</f>
        <v>Home Economics</v>
      </c>
      <c r="C97" s="327">
        <f>Data!HX10</f>
        <v>7800</v>
      </c>
      <c r="D97" s="327">
        <f>Data!IR10</f>
        <v>10711</v>
      </c>
      <c r="E97" s="327">
        <f>Data!JL10</f>
        <v>315</v>
      </c>
      <c r="F97" s="327">
        <f>Data!KF10</f>
        <v>135</v>
      </c>
      <c r="G97" s="327">
        <f>Data!KZ10</f>
        <v>0</v>
      </c>
      <c r="H97" s="136">
        <f t="shared" si="2"/>
        <v>18961</v>
      </c>
    </row>
    <row r="98" spans="2:8">
      <c r="B98" s="127" t="str">
        <f>$B$39</f>
        <v>Law</v>
      </c>
      <c r="C98" s="327">
        <f>Data!HY10</f>
        <v>0</v>
      </c>
      <c r="D98" s="327">
        <f>Data!IS10</f>
        <v>0</v>
      </c>
      <c r="E98" s="327">
        <f>Data!JM10</f>
        <v>0</v>
      </c>
      <c r="F98" s="327">
        <f>Data!KG10</f>
        <v>0</v>
      </c>
      <c r="G98" s="327">
        <f>Data!LA10</f>
        <v>2137116.8437149655</v>
      </c>
      <c r="H98" s="136">
        <f t="shared" si="2"/>
        <v>2137116.8437149655</v>
      </c>
    </row>
    <row r="99" spans="2:8">
      <c r="B99" s="127" t="str">
        <f>$B$40</f>
        <v>Social Service</v>
      </c>
      <c r="C99" s="327">
        <f>Data!HZ10</f>
        <v>0</v>
      </c>
      <c r="D99" s="327">
        <f>Data!IT10</f>
        <v>0</v>
      </c>
      <c r="E99" s="327">
        <f>Data!JN10</f>
        <v>0</v>
      </c>
      <c r="F99" s="327">
        <f>Data!KH10</f>
        <v>0</v>
      </c>
      <c r="G99" s="327">
        <f>Data!LB10</f>
        <v>0</v>
      </c>
      <c r="H99" s="136">
        <f t="shared" si="2"/>
        <v>0</v>
      </c>
    </row>
    <row r="100" spans="2:8">
      <c r="B100" s="127" t="str">
        <f>$B$41</f>
        <v>Library Science</v>
      </c>
      <c r="C100" s="327">
        <f>Data!IA10</f>
        <v>1984</v>
      </c>
      <c r="D100" s="327">
        <f>Data!IU10</f>
        <v>1445</v>
      </c>
      <c r="E100" s="327">
        <f>Data!JO10</f>
        <v>0</v>
      </c>
      <c r="F100" s="327">
        <f>Data!KI10</f>
        <v>0</v>
      </c>
      <c r="G100" s="327">
        <f>Data!LC10</f>
        <v>0</v>
      </c>
      <c r="H100" s="136">
        <f t="shared" si="2"/>
        <v>3429</v>
      </c>
    </row>
    <row r="101" spans="2:8">
      <c r="B101" s="127" t="str">
        <f>$B$42</f>
        <v>Veterinary Science</v>
      </c>
      <c r="C101" s="327">
        <f>Data!IB10</f>
        <v>0</v>
      </c>
      <c r="D101" s="327">
        <f>Data!IV10</f>
        <v>0</v>
      </c>
      <c r="E101" s="327">
        <f>Data!JP10</f>
        <v>0</v>
      </c>
      <c r="F101" s="327">
        <f>Data!KJ10</f>
        <v>0</v>
      </c>
      <c r="G101" s="327">
        <f>Data!LD10</f>
        <v>20446332.867322549</v>
      </c>
      <c r="H101" s="136">
        <f t="shared" si="2"/>
        <v>20446332.867322549</v>
      </c>
    </row>
    <row r="102" spans="2:8">
      <c r="B102" s="127" t="str">
        <f>$B$43</f>
        <v>Vocational Training</v>
      </c>
      <c r="C102" s="327">
        <f>Data!IC10</f>
        <v>0</v>
      </c>
      <c r="D102" s="327">
        <f>Data!IW10</f>
        <v>0</v>
      </c>
      <c r="E102" s="327">
        <f>Data!JQ10</f>
        <v>0</v>
      </c>
      <c r="F102" s="327">
        <f>Data!KK10</f>
        <v>0</v>
      </c>
      <c r="G102" s="327">
        <f>Data!LE10</f>
        <v>0</v>
      </c>
      <c r="H102" s="136">
        <f t="shared" si="2"/>
        <v>0</v>
      </c>
    </row>
    <row r="103" spans="2:8">
      <c r="B103" s="127" t="str">
        <f>$B$44</f>
        <v>Physical Training</v>
      </c>
      <c r="C103" s="327">
        <f>Data!ID10</f>
        <v>0</v>
      </c>
      <c r="D103" s="327">
        <f>Data!IX10</f>
        <v>0</v>
      </c>
      <c r="E103" s="327">
        <f>Data!JR10</f>
        <v>0</v>
      </c>
      <c r="F103" s="327">
        <f>Data!KL10</f>
        <v>0</v>
      </c>
      <c r="G103" s="327">
        <f>Data!LF10</f>
        <v>0</v>
      </c>
      <c r="H103" s="136">
        <f t="shared" si="2"/>
        <v>0</v>
      </c>
    </row>
    <row r="104" spans="2:8">
      <c r="B104" s="127" t="str">
        <f>$B$45</f>
        <v>Health Services</v>
      </c>
      <c r="C104" s="327">
        <f>Data!IE10</f>
        <v>30914</v>
      </c>
      <c r="D104" s="327">
        <f>Data!IY10</f>
        <v>53719</v>
      </c>
      <c r="E104" s="327">
        <f>Data!JS10</f>
        <v>25956</v>
      </c>
      <c r="F104" s="327">
        <f>Data!KM10</f>
        <v>12038</v>
      </c>
      <c r="G104" s="327">
        <f>Data!LG10</f>
        <v>0</v>
      </c>
      <c r="H104" s="136">
        <f t="shared" si="2"/>
        <v>122627</v>
      </c>
    </row>
    <row r="105" spans="2:8">
      <c r="B105" s="127" t="str">
        <f>$B$46</f>
        <v>Pharmacy</v>
      </c>
      <c r="C105" s="327">
        <f>Data!IF10</f>
        <v>0</v>
      </c>
      <c r="D105" s="327">
        <f>Data!IZ10</f>
        <v>0</v>
      </c>
      <c r="E105" s="327">
        <f>Data!JT10</f>
        <v>0</v>
      </c>
      <c r="F105" s="327">
        <f>Data!KN10</f>
        <v>0</v>
      </c>
      <c r="G105" s="327">
        <f>Data!LH10</f>
        <v>0</v>
      </c>
      <c r="H105" s="136">
        <f t="shared" si="2"/>
        <v>0</v>
      </c>
    </row>
    <row r="106" spans="2:8">
      <c r="B106" s="127" t="str">
        <f>$B$47</f>
        <v>Business Administration</v>
      </c>
      <c r="C106" s="327">
        <f>Data!IG10</f>
        <v>880996.15626063</v>
      </c>
      <c r="D106" s="327">
        <f>Data!JA10</f>
        <v>6624346.3076409874</v>
      </c>
      <c r="E106" s="327">
        <f>Data!JU10</f>
        <v>3630193.4393874793</v>
      </c>
      <c r="F106" s="327">
        <f>Data!KO10</f>
        <v>2628972.7169401348</v>
      </c>
      <c r="G106" s="327">
        <f>Data!LI10</f>
        <v>0</v>
      </c>
      <c r="H106" s="136">
        <f t="shared" si="2"/>
        <v>13764508.620229231</v>
      </c>
    </row>
    <row r="107" spans="2:8">
      <c r="B107" s="127" t="str">
        <f>$B$48</f>
        <v>Optometry</v>
      </c>
      <c r="C107" s="327">
        <f>Data!IH10</f>
        <v>0</v>
      </c>
      <c r="D107" s="327">
        <f>Data!JB10</f>
        <v>0</v>
      </c>
      <c r="E107" s="327">
        <f>Data!JV10</f>
        <v>0</v>
      </c>
      <c r="F107" s="327">
        <f>Data!KP10</f>
        <v>0</v>
      </c>
      <c r="G107" s="327">
        <f>Data!LJ10</f>
        <v>0</v>
      </c>
      <c r="H107" s="136">
        <f t="shared" si="2"/>
        <v>0</v>
      </c>
    </row>
    <row r="108" spans="2:8">
      <c r="B108" s="127" t="str">
        <f>$B$49</f>
        <v>Teacher Ed-Practice Teaching</v>
      </c>
      <c r="C108" s="327">
        <f>Data!II10</f>
        <v>0</v>
      </c>
      <c r="D108" s="327">
        <f>Data!JC10</f>
        <v>8822</v>
      </c>
      <c r="E108" s="327">
        <f>Data!JW10</f>
        <v>0</v>
      </c>
      <c r="F108" s="327">
        <f>Data!KQ10</f>
        <v>0</v>
      </c>
      <c r="G108" s="327">
        <f>Data!LK10</f>
        <v>0</v>
      </c>
      <c r="H108" s="136">
        <f t="shared" si="2"/>
        <v>8822</v>
      </c>
    </row>
    <row r="109" spans="2:8">
      <c r="B109" s="127" t="str">
        <f>$B$50</f>
        <v>Technology</v>
      </c>
      <c r="C109" s="327">
        <f>Data!IJ10</f>
        <v>417420.72464531189</v>
      </c>
      <c r="D109" s="327">
        <f>Data!JD10</f>
        <v>1286762.8734178115</v>
      </c>
      <c r="E109" s="327">
        <f>Data!JX10</f>
        <v>473362.2422175617</v>
      </c>
      <c r="F109" s="327">
        <f>Data!KR10</f>
        <v>19316.691596164837</v>
      </c>
      <c r="G109" s="327">
        <f>Data!LL10</f>
        <v>0</v>
      </c>
      <c r="H109" s="136">
        <f t="shared" si="2"/>
        <v>2196862.5318768499</v>
      </c>
    </row>
    <row r="110" spans="2:8">
      <c r="B110" s="127" t="str">
        <f>$B$51</f>
        <v>Nursing</v>
      </c>
      <c r="C110" s="327">
        <f>Data!IK10</f>
        <v>0</v>
      </c>
      <c r="D110" s="327">
        <f>Data!JE10</f>
        <v>0</v>
      </c>
      <c r="E110" s="327">
        <f>Data!JY10</f>
        <v>0</v>
      </c>
      <c r="F110" s="327">
        <f>Data!KS10</f>
        <v>0</v>
      </c>
      <c r="G110" s="327">
        <f>Data!HPM10</f>
        <v>0</v>
      </c>
      <c r="H110" s="136">
        <f t="shared" si="2"/>
        <v>0</v>
      </c>
    </row>
    <row r="111" spans="2:8">
      <c r="B111" s="130" t="str">
        <f>$B$52</f>
        <v>Totals</v>
      </c>
      <c r="C111" s="133">
        <f>SUM(C91:C110)</f>
        <v>6269602.6971665658</v>
      </c>
      <c r="D111" s="133">
        <f>SUM(D91:D110)</f>
        <v>14090082.54268614</v>
      </c>
      <c r="E111" s="133">
        <f>SUM(E91:E110)</f>
        <v>10119068.720026188</v>
      </c>
      <c r="F111" s="133">
        <f>SUM(F91:F110)</f>
        <v>13887543.058300281</v>
      </c>
      <c r="G111" s="133">
        <f>SUM(G91:G110)</f>
        <v>22583449.711037517</v>
      </c>
      <c r="H111" s="133">
        <f t="shared" si="2"/>
        <v>66949746.729216687</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17240849.243614294</v>
      </c>
      <c r="D116" s="321">
        <f t="shared" si="3"/>
        <v>14236179.243377371</v>
      </c>
      <c r="E116" s="321">
        <f t="shared" si="3"/>
        <v>12779179.644063102</v>
      </c>
      <c r="F116" s="321">
        <f t="shared" si="3"/>
        <v>24878316.066643983</v>
      </c>
      <c r="G116" s="321">
        <f t="shared" si="3"/>
        <v>0</v>
      </c>
      <c r="H116" s="133">
        <f t="shared" ref="H116:H136" si="4">SUM(C116:G116)</f>
        <v>69134524.197698742</v>
      </c>
    </row>
    <row r="117" spans="2:8">
      <c r="B117" s="127" t="str">
        <f>$B$33</f>
        <v>Science</v>
      </c>
      <c r="C117" s="141">
        <f t="shared" si="3"/>
        <v>13511083.986068873</v>
      </c>
      <c r="D117" s="141">
        <f t="shared" si="3"/>
        <v>20526271.321414564</v>
      </c>
      <c r="E117" s="141">
        <f t="shared" si="3"/>
        <v>11211111.909833327</v>
      </c>
      <c r="F117" s="141">
        <f t="shared" si="3"/>
        <v>25582012.924917169</v>
      </c>
      <c r="G117" s="141">
        <f t="shared" si="3"/>
        <v>0</v>
      </c>
      <c r="H117" s="136">
        <f t="shared" si="4"/>
        <v>70830480.142233938</v>
      </c>
    </row>
    <row r="118" spans="2:8">
      <c r="B118" s="127" t="str">
        <f>$B$34</f>
        <v>Fine Arts</v>
      </c>
      <c r="C118" s="141">
        <f t="shared" si="3"/>
        <v>1858945.1691025523</v>
      </c>
      <c r="D118" s="141">
        <f t="shared" si="3"/>
        <v>1557241.7369683622</v>
      </c>
      <c r="E118" s="141">
        <f t="shared" si="3"/>
        <v>780294.52219105209</v>
      </c>
      <c r="F118" s="141">
        <f t="shared" si="3"/>
        <v>32965.126233133269</v>
      </c>
      <c r="G118" s="141">
        <f t="shared" si="3"/>
        <v>0</v>
      </c>
      <c r="H118" s="136">
        <f t="shared" si="4"/>
        <v>4229446.5544950999</v>
      </c>
    </row>
    <row r="119" spans="2:8">
      <c r="B119" s="127" t="str">
        <f>$B$35</f>
        <v>Teacher Education</v>
      </c>
      <c r="C119" s="141">
        <f t="shared" si="3"/>
        <v>819238.90110900765</v>
      </c>
      <c r="D119" s="141">
        <f t="shared" si="3"/>
        <v>1408828.8629930462</v>
      </c>
      <c r="E119" s="141">
        <f t="shared" si="3"/>
        <v>2866947.2427672744</v>
      </c>
      <c r="F119" s="141">
        <f t="shared" si="3"/>
        <v>4685044.333689074</v>
      </c>
      <c r="G119" s="141">
        <f t="shared" si="3"/>
        <v>0</v>
      </c>
      <c r="H119" s="136">
        <f t="shared" si="4"/>
        <v>9780059.3405584022</v>
      </c>
    </row>
    <row r="120" spans="2:8">
      <c r="B120" s="127" t="str">
        <f>$B$36</f>
        <v>Agriculture</v>
      </c>
      <c r="C120" s="141">
        <f t="shared" si="3"/>
        <v>1723158.359066084</v>
      </c>
      <c r="D120" s="141">
        <f t="shared" si="3"/>
        <v>7141138.2452323064</v>
      </c>
      <c r="E120" s="141">
        <f t="shared" si="3"/>
        <v>5868747.4274235461</v>
      </c>
      <c r="F120" s="141">
        <f t="shared" si="3"/>
        <v>10022232.002790445</v>
      </c>
      <c r="G120" s="141">
        <f t="shared" si="3"/>
        <v>0</v>
      </c>
      <c r="H120" s="136">
        <f t="shared" si="4"/>
        <v>24755276.034512382</v>
      </c>
    </row>
    <row r="121" spans="2:8">
      <c r="B121" s="127" t="str">
        <f>$B$37</f>
        <v>Engineering</v>
      </c>
      <c r="C121" s="141">
        <f t="shared" si="3"/>
        <v>9729663.1853706986</v>
      </c>
      <c r="D121" s="141">
        <f t="shared" si="3"/>
        <v>24845747.654993985</v>
      </c>
      <c r="E121" s="141">
        <f t="shared" si="3"/>
        <v>24871121.478492625</v>
      </c>
      <c r="F121" s="141">
        <f t="shared" si="3"/>
        <v>34893437.139155664</v>
      </c>
      <c r="G121" s="141">
        <f t="shared" si="3"/>
        <v>0</v>
      </c>
      <c r="H121" s="136">
        <f t="shared" si="4"/>
        <v>94339969.458012968</v>
      </c>
    </row>
    <row r="122" spans="2:8">
      <c r="B122" s="127" t="str">
        <f>$B$38</f>
        <v>Home Economics</v>
      </c>
      <c r="C122" s="141">
        <f t="shared" si="3"/>
        <v>86653.558197416627</v>
      </c>
      <c r="D122" s="141">
        <f t="shared" si="3"/>
        <v>117830.48187133815</v>
      </c>
      <c r="E122" s="141">
        <f t="shared" si="3"/>
        <v>3465</v>
      </c>
      <c r="F122" s="141">
        <f t="shared" si="3"/>
        <v>1485</v>
      </c>
      <c r="G122" s="141">
        <f t="shared" si="3"/>
        <v>0</v>
      </c>
      <c r="H122" s="136">
        <f t="shared" si="4"/>
        <v>209434.04006875478</v>
      </c>
    </row>
    <row r="123" spans="2:8">
      <c r="B123" s="127" t="str">
        <f>$B$39</f>
        <v>Law</v>
      </c>
      <c r="C123" s="141">
        <f t="shared" si="3"/>
        <v>0</v>
      </c>
      <c r="D123" s="141">
        <f t="shared" si="3"/>
        <v>0</v>
      </c>
      <c r="E123" s="141">
        <f t="shared" si="3"/>
        <v>0</v>
      </c>
      <c r="F123" s="141">
        <f t="shared" si="3"/>
        <v>0</v>
      </c>
      <c r="G123" s="141">
        <f t="shared" si="3"/>
        <v>11665834.804955274</v>
      </c>
      <c r="H123" s="136">
        <f t="shared" si="4"/>
        <v>11665834.804955274</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21830.800000000003</v>
      </c>
      <c r="D125" s="141">
        <f t="shared" si="3"/>
        <v>15894.5</v>
      </c>
      <c r="E125" s="141">
        <f t="shared" si="3"/>
        <v>0</v>
      </c>
      <c r="F125" s="141">
        <f t="shared" si="3"/>
        <v>0</v>
      </c>
      <c r="G125" s="141">
        <f t="shared" si="3"/>
        <v>0</v>
      </c>
      <c r="H125" s="136">
        <f t="shared" si="4"/>
        <v>37725.300000000003</v>
      </c>
    </row>
    <row r="126" spans="2:8">
      <c r="B126" s="127" t="str">
        <f>$B$42</f>
        <v>Veterinary Science</v>
      </c>
      <c r="C126" s="141">
        <f t="shared" si="3"/>
        <v>0</v>
      </c>
      <c r="D126" s="141">
        <f t="shared" si="3"/>
        <v>0</v>
      </c>
      <c r="E126" s="141">
        <f t="shared" si="3"/>
        <v>0</v>
      </c>
      <c r="F126" s="141">
        <f t="shared" si="3"/>
        <v>0</v>
      </c>
      <c r="G126" s="141">
        <f t="shared" si="3"/>
        <v>24147615.093800001</v>
      </c>
      <c r="H126" s="136">
        <f t="shared" si="4"/>
        <v>24147615.093800001</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340131.40708677738</v>
      </c>
      <c r="D129" s="141">
        <f t="shared" si="3"/>
        <v>590910.24542640906</v>
      </c>
      <c r="E129" s="141">
        <f t="shared" si="3"/>
        <v>285519.10692267807</v>
      </c>
      <c r="F129" s="141">
        <f t="shared" si="3"/>
        <v>132424.22863558831</v>
      </c>
      <c r="G129" s="141">
        <f t="shared" si="3"/>
        <v>0</v>
      </c>
      <c r="H129" s="136">
        <f t="shared" si="4"/>
        <v>1348984.9880714528</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2907335.7673591403</v>
      </c>
      <c r="D131" s="141">
        <f t="shared" si="3"/>
        <v>21860708.250479598</v>
      </c>
      <c r="E131" s="141">
        <f t="shared" si="3"/>
        <v>11979839.838240195</v>
      </c>
      <c r="F131" s="141">
        <f t="shared" si="3"/>
        <v>8675755.4444501717</v>
      </c>
      <c r="G131" s="141">
        <f t="shared" si="3"/>
        <v>0</v>
      </c>
      <c r="H131" s="136">
        <f t="shared" si="4"/>
        <v>45423639.300529107</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97050.319509067049</v>
      </c>
      <c r="E133" s="141">
        <f t="shared" si="5"/>
        <v>0</v>
      </c>
      <c r="F133" s="141">
        <f t="shared" si="5"/>
        <v>0</v>
      </c>
      <c r="G133" s="141">
        <f t="shared" si="5"/>
        <v>0</v>
      </c>
      <c r="H133" s="136">
        <f t="shared" si="4"/>
        <v>97050.319509067049</v>
      </c>
    </row>
    <row r="134" spans="2:12">
      <c r="B134" s="127" t="str">
        <f>$B$50</f>
        <v>Technology</v>
      </c>
      <c r="C134" s="141">
        <f t="shared" si="5"/>
        <v>1702133.4605883136</v>
      </c>
      <c r="D134" s="141">
        <f t="shared" si="5"/>
        <v>5247082.6099469755</v>
      </c>
      <c r="E134" s="141">
        <f t="shared" si="5"/>
        <v>1930249.8469180479</v>
      </c>
      <c r="F134" s="141">
        <f t="shared" si="5"/>
        <v>78769.188101506952</v>
      </c>
      <c r="G134" s="141">
        <f t="shared" si="5"/>
        <v>0</v>
      </c>
      <c r="H134" s="136">
        <f t="shared" si="4"/>
        <v>8958235.1055548452</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49941023.83756315</v>
      </c>
      <c r="D136" s="133">
        <f>SUM(D116:D135)</f>
        <v>97644883.47221303</v>
      </c>
      <c r="E136" s="133">
        <f>SUM(E116:E135)</f>
        <v>72576476.016851842</v>
      </c>
      <c r="F136" s="133">
        <f>SUM(F116:F135)</f>
        <v>108982441.45461673</v>
      </c>
      <c r="G136" s="133">
        <f>SUM(G116:G135)</f>
        <v>35813449.898755275</v>
      </c>
      <c r="H136" s="133">
        <f t="shared" si="4"/>
        <v>364958274.68000001</v>
      </c>
    </row>
    <row r="137" spans="2:12">
      <c r="B137" s="328"/>
      <c r="C137" s="331"/>
      <c r="D137" s="331"/>
      <c r="E137" s="331"/>
      <c r="F137" s="331"/>
      <c r="G137" s="331"/>
      <c r="H137" s="332"/>
    </row>
    <row r="138" spans="2:12">
      <c r="B138" s="120" t="s">
        <v>4</v>
      </c>
      <c r="C138" s="325"/>
      <c r="D138" s="325"/>
      <c r="E138" s="325"/>
      <c r="F138" s="325"/>
      <c r="G138" s="325"/>
      <c r="H138" s="122">
        <f>H86-H81-H111</f>
        <v>681388881.32000005</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Data!LN10</f>
        <v>186304.72734671857</v>
      </c>
      <c r="D143" s="327">
        <f>Data!MH10</f>
        <v>372609.45469343715</v>
      </c>
      <c r="E143" s="327">
        <f>Data!NB10</f>
        <v>5030227.6383614019</v>
      </c>
      <c r="F143" s="327">
        <f>Data!NV10</f>
        <v>31671803.648942158</v>
      </c>
      <c r="G143" s="327">
        <f>Data!OP10</f>
        <v>0</v>
      </c>
      <c r="H143" s="341">
        <f>Data!PJ10</f>
        <v>51337695.923863977</v>
      </c>
      <c r="I143" s="342">
        <f t="shared" ref="I143:I162" si="6">SUM(C143:H143)</f>
        <v>88598641.393207699</v>
      </c>
    </row>
    <row r="144" spans="2:12">
      <c r="B144" s="127" t="str">
        <f>$B$33</f>
        <v>Science</v>
      </c>
      <c r="C144" s="327">
        <f>Data!LO10</f>
        <v>660759.2711855215</v>
      </c>
      <c r="D144" s="327">
        <f>Data!MI10</f>
        <v>1321518.542371043</v>
      </c>
      <c r="E144" s="327">
        <f>Data!NC10</f>
        <v>17840500.322009083</v>
      </c>
      <c r="F144" s="327">
        <f>Data!NW10</f>
        <v>112329076.10153864</v>
      </c>
      <c r="G144" s="327">
        <f>Data!OQ10</f>
        <v>0</v>
      </c>
      <c r="H144" s="341">
        <f>Data!PK10</f>
        <v>49072690.369293451</v>
      </c>
      <c r="I144" s="342">
        <f t="shared" si="6"/>
        <v>181224544.60639775</v>
      </c>
    </row>
    <row r="145" spans="2:9">
      <c r="B145" s="127" t="str">
        <f>$B$34</f>
        <v>Fine Arts</v>
      </c>
      <c r="C145" s="327">
        <f>Data!LP10</f>
        <v>0</v>
      </c>
      <c r="D145" s="327">
        <f>Data!MJ10</f>
        <v>0</v>
      </c>
      <c r="E145" s="327">
        <f>Data!ND10</f>
        <v>455675.97777755646</v>
      </c>
      <c r="F145" s="327">
        <f>Data!NX10</f>
        <v>0</v>
      </c>
      <c r="G145" s="327">
        <f>Data!OR10</f>
        <v>0</v>
      </c>
      <c r="H145" s="341">
        <f>Data!PL10</f>
        <v>5461850.6051197108</v>
      </c>
      <c r="I145" s="342">
        <f t="shared" si="6"/>
        <v>5917526.5828972673</v>
      </c>
    </row>
    <row r="146" spans="2:9">
      <c r="B146" s="127" t="str">
        <f>$B$35</f>
        <v>Teacher Education</v>
      </c>
      <c r="C146" s="327">
        <f>Data!LQ10</f>
        <v>69993.177560889948</v>
      </c>
      <c r="D146" s="327">
        <f>Data!MK10</f>
        <v>139986.3551217799</v>
      </c>
      <c r="E146" s="327">
        <f>Data!NE10</f>
        <v>1889815.7941440286</v>
      </c>
      <c r="F146" s="327">
        <f>Data!NY10</f>
        <v>11898840.18535129</v>
      </c>
      <c r="G146" s="327">
        <f>Data!OS10</f>
        <v>0</v>
      </c>
      <c r="H146" s="341">
        <f>Data!PN10</f>
        <v>5386460.6697429605</v>
      </c>
      <c r="I146" s="342">
        <f t="shared" si="6"/>
        <v>19385096.181920949</v>
      </c>
    </row>
    <row r="147" spans="2:9">
      <c r="B147" s="127" t="str">
        <f>$B$36</f>
        <v>Agriculture</v>
      </c>
      <c r="C147" s="327">
        <f>Data!LR10</f>
        <v>93257.520852858725</v>
      </c>
      <c r="D147" s="327">
        <f>Data!ML10</f>
        <v>186515.04170571745</v>
      </c>
      <c r="E147" s="327">
        <f>Data!NF10</f>
        <v>2517953.0630271859</v>
      </c>
      <c r="F147" s="327">
        <f>Data!NZ10</f>
        <v>15853778.544985982</v>
      </c>
      <c r="G147" s="327">
        <f>Data!OT10</f>
        <v>0</v>
      </c>
      <c r="H147" s="341">
        <f>Data!PM10</f>
        <v>18350422.871466383</v>
      </c>
      <c r="I147" s="342">
        <f t="shared" si="6"/>
        <v>37001927.042038128</v>
      </c>
    </row>
    <row r="148" spans="2:9">
      <c r="B148" s="127" t="str">
        <f>$B$37</f>
        <v>Engineering</v>
      </c>
      <c r="C148" s="327">
        <f>Data!LS10</f>
        <v>434841.64889851911</v>
      </c>
      <c r="D148" s="327">
        <f>Data!MM10</f>
        <v>869683.29779703822</v>
      </c>
      <c r="E148" s="327">
        <f>Data!NG10</f>
        <v>11740724.520260017</v>
      </c>
      <c r="F148" s="327">
        <f>Data!OA10</f>
        <v>73923080.312748253</v>
      </c>
      <c r="G148" s="327">
        <f>Data!OU10</f>
        <v>0</v>
      </c>
      <c r="H148" s="341">
        <f>Data!PO10</f>
        <v>106226932.82957855</v>
      </c>
      <c r="I148" s="342">
        <f t="shared" si="6"/>
        <v>193195262.60928237</v>
      </c>
    </row>
    <row r="149" spans="2:9">
      <c r="B149" s="127" t="str">
        <f>$B$38</f>
        <v>Home Economics</v>
      </c>
      <c r="C149" s="327">
        <f>Data!LT10</f>
        <v>116.32307686493776</v>
      </c>
      <c r="D149" s="327">
        <f>Data!MN10</f>
        <v>232.64615372987552</v>
      </c>
      <c r="E149" s="327">
        <f>Data!NH10</f>
        <v>3140.7230753533195</v>
      </c>
      <c r="F149" s="327">
        <f>Data!OB10</f>
        <v>19774.923067039417</v>
      </c>
      <c r="G149" s="327">
        <f>Data!OV10</f>
        <v>0</v>
      </c>
      <c r="H149" s="341">
        <f>Data!PP10</f>
        <v>293376.17527571908</v>
      </c>
      <c r="I149" s="342">
        <f t="shared" si="6"/>
        <v>316640.79064870661</v>
      </c>
    </row>
    <row r="150" spans="2:9">
      <c r="B150" s="127" t="str">
        <f>$B$39</f>
        <v>Law</v>
      </c>
      <c r="C150" s="327">
        <f>Data!LU10</f>
        <v>0</v>
      </c>
      <c r="D150" s="327">
        <f>Data!MO10</f>
        <v>0</v>
      </c>
      <c r="E150" s="327">
        <f>Data!NI10</f>
        <v>0</v>
      </c>
      <c r="F150" s="327">
        <f>Data!OC10</f>
        <v>0</v>
      </c>
      <c r="G150" s="327">
        <f>Data!OW10</f>
        <v>605401.28</v>
      </c>
      <c r="H150" s="341">
        <f>Data!PQ10</f>
        <v>15916139.469339047</v>
      </c>
      <c r="I150" s="342">
        <f t="shared" si="6"/>
        <v>16521540.749339046</v>
      </c>
    </row>
    <row r="151" spans="2:9">
      <c r="B151" s="127" t="str">
        <f>$B$40</f>
        <v>Social Service</v>
      </c>
      <c r="C151" s="327">
        <f>Data!LV10</f>
        <v>0</v>
      </c>
      <c r="D151" s="327">
        <f>Data!MP10</f>
        <v>0</v>
      </c>
      <c r="E151" s="327">
        <f>Data!NJ10</f>
        <v>0</v>
      </c>
      <c r="F151" s="327">
        <f>Data!OD10</f>
        <v>0</v>
      </c>
      <c r="G151" s="327">
        <f>Data!OX10</f>
        <v>0</v>
      </c>
      <c r="H151" s="341">
        <f>Data!PR10</f>
        <v>0</v>
      </c>
      <c r="I151" s="342">
        <f t="shared" si="6"/>
        <v>0</v>
      </c>
    </row>
    <row r="152" spans="2:9">
      <c r="B152" s="127" t="str">
        <f>$B$41</f>
        <v>Library Science</v>
      </c>
      <c r="C152" s="327">
        <f>Data!LW10</f>
        <v>0</v>
      </c>
      <c r="D152" s="327">
        <f>Data!MQ10</f>
        <v>0</v>
      </c>
      <c r="E152" s="327">
        <f>Data!NK10</f>
        <v>0</v>
      </c>
      <c r="F152" s="327">
        <f>Data!OE10</f>
        <v>0</v>
      </c>
      <c r="G152" s="327">
        <f>Data!OY10</f>
        <v>0</v>
      </c>
      <c r="H152" s="341">
        <f>Data!PS10</f>
        <v>12069.709635686093</v>
      </c>
      <c r="I152" s="342">
        <f t="shared" si="6"/>
        <v>12069.709635686093</v>
      </c>
    </row>
    <row r="153" spans="2:9">
      <c r="B153" s="127" t="str">
        <f>$B$42</f>
        <v>Veterinary Science</v>
      </c>
      <c r="C153" s="327">
        <f>Data!LX10</f>
        <v>0</v>
      </c>
      <c r="D153" s="327">
        <f>Data!MR10</f>
        <v>0</v>
      </c>
      <c r="E153" s="327">
        <f>Data!NL10</f>
        <v>0</v>
      </c>
      <c r="F153" s="327">
        <f>Data!OF10</f>
        <v>0</v>
      </c>
      <c r="G153" s="327">
        <f>Data!OZ10</f>
        <v>0</v>
      </c>
      <c r="H153" s="341">
        <f>Data!PT10</f>
        <v>62695541.091262072</v>
      </c>
      <c r="I153" s="342">
        <f t="shared" si="6"/>
        <v>62695541.091262072</v>
      </c>
    </row>
    <row r="154" spans="2:9">
      <c r="B154" s="127" t="str">
        <f>$B$43</f>
        <v>Vocational Training</v>
      </c>
      <c r="C154" s="327">
        <f>Data!LY10</f>
        <v>0</v>
      </c>
      <c r="D154" s="327">
        <f>Data!MS10</f>
        <v>0</v>
      </c>
      <c r="E154" s="327">
        <f>Data!NM10</f>
        <v>0</v>
      </c>
      <c r="F154" s="327">
        <f>Data!OG10</f>
        <v>0</v>
      </c>
      <c r="G154" s="327">
        <f>Data!PA10</f>
        <v>0</v>
      </c>
      <c r="H154" s="341">
        <f>Data!PU10</f>
        <v>0</v>
      </c>
      <c r="I154" s="342">
        <f t="shared" si="6"/>
        <v>0</v>
      </c>
    </row>
    <row r="155" spans="2:9">
      <c r="B155" s="127" t="str">
        <f>$B$44</f>
        <v>Physical Training</v>
      </c>
      <c r="C155" s="327">
        <f>Data!LZ10</f>
        <v>0</v>
      </c>
      <c r="D155" s="327">
        <f>Data!MT10</f>
        <v>0</v>
      </c>
      <c r="E155" s="327">
        <f>Data!NN10</f>
        <v>0</v>
      </c>
      <c r="F155" s="327">
        <f>Data!OH10</f>
        <v>0</v>
      </c>
      <c r="G155" s="327">
        <f>Data!PB10</f>
        <v>0</v>
      </c>
      <c r="H155" s="341">
        <f>Data!PV10</f>
        <v>0</v>
      </c>
      <c r="I155" s="342">
        <f t="shared" si="6"/>
        <v>0</v>
      </c>
    </row>
    <row r="156" spans="2:9">
      <c r="B156" s="127" t="str">
        <f>$B$45</f>
        <v>Health Services</v>
      </c>
      <c r="C156" s="327">
        <f>Data!MA10</f>
        <v>431097.26649022073</v>
      </c>
      <c r="D156" s="327">
        <f>Data!MU10</f>
        <v>349758.15960527339</v>
      </c>
      <c r="E156" s="327">
        <f>Data!NO10</f>
        <v>24401.73206548419</v>
      </c>
      <c r="F156" s="327">
        <f>Data!OI10</f>
        <v>8133.9106884947305</v>
      </c>
      <c r="G156" s="327">
        <f>Data!PC10</f>
        <v>0</v>
      </c>
      <c r="H156" s="341">
        <f>Data!PW10</f>
        <v>2122379.7748058802</v>
      </c>
      <c r="I156" s="342">
        <f t="shared" si="6"/>
        <v>2935770.8436553529</v>
      </c>
    </row>
    <row r="157" spans="2:9">
      <c r="B157" s="127" t="str">
        <f>$B$46</f>
        <v>Pharmacy</v>
      </c>
      <c r="C157" s="327">
        <f>Data!MB10</f>
        <v>0</v>
      </c>
      <c r="D157" s="327">
        <f>Data!MV10</f>
        <v>0</v>
      </c>
      <c r="E157" s="327">
        <f>Data!NP10</f>
        <v>0</v>
      </c>
      <c r="F157" s="327">
        <f>Data!OJ10</f>
        <v>0</v>
      </c>
      <c r="G157" s="327">
        <f>Data!PD10</f>
        <v>0</v>
      </c>
      <c r="H157" s="341">
        <f>Data!PX10</f>
        <v>0</v>
      </c>
      <c r="I157" s="342">
        <f t="shared" si="6"/>
        <v>0</v>
      </c>
    </row>
    <row r="158" spans="2:9">
      <c r="B158" s="127" t="str">
        <f>$B$47</f>
        <v>Business Administration</v>
      </c>
      <c r="C158" s="327">
        <f>Data!MC10</f>
        <v>102083.87558333208</v>
      </c>
      <c r="D158" s="327">
        <f>Data!MW10</f>
        <v>204167.75116666415</v>
      </c>
      <c r="E158" s="327">
        <f>Data!NQ10</f>
        <v>2756264.6407499663</v>
      </c>
      <c r="F158" s="327">
        <f>Data!OK10</f>
        <v>17354258.849166453</v>
      </c>
      <c r="G158" s="327">
        <f>Data!PE10</f>
        <v>0</v>
      </c>
      <c r="H158" s="341">
        <f>Data!PY10</f>
        <v>34863832.539616376</v>
      </c>
      <c r="I158" s="342">
        <f t="shared" si="6"/>
        <v>55280607.65628279</v>
      </c>
    </row>
    <row r="159" spans="2:9">
      <c r="B159" s="127" t="str">
        <f>$B$48</f>
        <v>Optometry</v>
      </c>
      <c r="C159" s="327">
        <f>Data!MD10</f>
        <v>0</v>
      </c>
      <c r="D159" s="327">
        <f>Data!MX10</f>
        <v>0</v>
      </c>
      <c r="E159" s="327">
        <f>Data!NR10</f>
        <v>0</v>
      </c>
      <c r="F159" s="327">
        <f>Data!OL10</f>
        <v>0</v>
      </c>
      <c r="G159" s="327">
        <f>Data!PF10</f>
        <v>0</v>
      </c>
      <c r="H159" s="341">
        <f>Data!PZ10</f>
        <v>0</v>
      </c>
      <c r="I159" s="342">
        <f t="shared" si="6"/>
        <v>0</v>
      </c>
    </row>
    <row r="160" spans="2:9">
      <c r="B160" s="127" t="str">
        <f>$B$49</f>
        <v>Teacher Ed-Practice Teaching</v>
      </c>
      <c r="C160" s="327">
        <f>Data!ME10</f>
        <v>0</v>
      </c>
      <c r="D160" s="327">
        <f>Data!MY10</f>
        <v>0</v>
      </c>
      <c r="E160" s="327">
        <f>Data!NS10</f>
        <v>0</v>
      </c>
      <c r="F160" s="327">
        <f>Data!OM10</f>
        <v>0</v>
      </c>
      <c r="G160" s="327">
        <f>Data!PG10</f>
        <v>0</v>
      </c>
      <c r="H160" s="341">
        <f>Data!QA10</f>
        <v>427672.51671678183</v>
      </c>
      <c r="I160" s="342">
        <f t="shared" si="6"/>
        <v>427672.51671678183</v>
      </c>
    </row>
    <row r="161" spans="2:10">
      <c r="B161" s="127" t="str">
        <f>$B$50</f>
        <v>Technology</v>
      </c>
      <c r="C161" s="327">
        <f>Data!MF10</f>
        <v>30124.981024319954</v>
      </c>
      <c r="D161" s="327">
        <f>Data!MZ10</f>
        <v>30124.981024319954</v>
      </c>
      <c r="E161" s="327">
        <f>Data!NT10</f>
        <v>2831748.2162860753</v>
      </c>
      <c r="F161" s="327">
        <f>Data!ON10</f>
        <v>120499.92409727981</v>
      </c>
      <c r="G161" s="327">
        <f>Data!PH10</f>
        <v>0</v>
      </c>
      <c r="H161" s="341">
        <f>Data!QB10</f>
        <v>14863541.464283478</v>
      </c>
      <c r="I161" s="342">
        <f t="shared" si="6"/>
        <v>17876039.566715471</v>
      </c>
    </row>
    <row r="162" spans="2:10">
      <c r="B162" s="127" t="str">
        <f>$B$51</f>
        <v>Nursing</v>
      </c>
      <c r="C162" s="327">
        <f>Data!MG10</f>
        <v>0</v>
      </c>
      <c r="D162" s="327">
        <f>Data!NA10</f>
        <v>0</v>
      </c>
      <c r="E162" s="327">
        <f>Data!NU10</f>
        <v>0</v>
      </c>
      <c r="F162" s="327">
        <f>Data!OO10</f>
        <v>0</v>
      </c>
      <c r="G162" s="327">
        <f>Data!PI10</f>
        <v>0</v>
      </c>
      <c r="H162" s="341">
        <f>Data!QC10</f>
        <v>0</v>
      </c>
      <c r="I162" s="342">
        <f t="shared" si="6"/>
        <v>0</v>
      </c>
    </row>
    <row r="163" spans="2:10" ht="14.4" thickBot="1">
      <c r="B163" s="130" t="str">
        <f>$B$52</f>
        <v>Totals</v>
      </c>
      <c r="C163" s="133">
        <f t="shared" ref="C163:H163" si="7">SUM(C143:C162)</f>
        <v>2008578.7920192457</v>
      </c>
      <c r="D163" s="133">
        <f t="shared" si="7"/>
        <v>3474596.2296390031</v>
      </c>
      <c r="E163" s="133">
        <f t="shared" si="7"/>
        <v>45090452.627756149</v>
      </c>
      <c r="F163" s="133">
        <f t="shared" si="7"/>
        <v>263179246.40058556</v>
      </c>
      <c r="G163" s="134">
        <f t="shared" si="7"/>
        <v>605401.28</v>
      </c>
      <c r="H163" s="343">
        <f t="shared" si="7"/>
        <v>367030606.01000005</v>
      </c>
      <c r="I163" s="342">
        <f>SUM(I143:I162)</f>
        <v>681388881.34000015</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12988959.930509498</v>
      </c>
      <c r="D168" s="321">
        <f t="shared" si="8"/>
        <v>10944066.329469455</v>
      </c>
      <c r="E168" s="321">
        <f t="shared" si="8"/>
        <v>14519750.36722661</v>
      </c>
      <c r="F168" s="321">
        <f t="shared" si="8"/>
        <v>50145864.766002133</v>
      </c>
      <c r="G168" s="321">
        <f t="shared" si="8"/>
        <v>0</v>
      </c>
      <c r="H168" s="133">
        <f t="shared" ref="H168:H188" si="9">SUM(C168:G168)</f>
        <v>88598641.393207699</v>
      </c>
      <c r="I168" s="347"/>
      <c r="J168" s="288"/>
    </row>
    <row r="169" spans="2:10">
      <c r="B169" s="127" t="str">
        <f>$B$33</f>
        <v>Science</v>
      </c>
      <c r="C169" s="141">
        <f t="shared" si="8"/>
        <v>10021492.66831149</v>
      </c>
      <c r="D169" s="141">
        <f t="shared" si="8"/>
        <v>15542505.820294019</v>
      </c>
      <c r="E169" s="141">
        <f t="shared" si="8"/>
        <v>25607769.756608136</v>
      </c>
      <c r="F169" s="141">
        <f t="shared" si="8"/>
        <v>130052776.36118409</v>
      </c>
      <c r="G169" s="141">
        <f t="shared" si="8"/>
        <v>0</v>
      </c>
      <c r="H169" s="136">
        <f t="shared" si="9"/>
        <v>181224544.60639775</v>
      </c>
      <c r="I169" s="347"/>
      <c r="J169" s="288"/>
    </row>
    <row r="170" spans="2:10">
      <c r="B170" s="127" t="str">
        <f>$B$34</f>
        <v>Fine Arts</v>
      </c>
      <c r="C170" s="141">
        <f t="shared" si="8"/>
        <v>2400616.8811747073</v>
      </c>
      <c r="D170" s="141">
        <f t="shared" si="8"/>
        <v>2011001.111797634</v>
      </c>
      <c r="E170" s="141">
        <f t="shared" si="8"/>
        <v>1463337.8676461617</v>
      </c>
      <c r="F170" s="141">
        <f t="shared" si="8"/>
        <v>42570.722278764093</v>
      </c>
      <c r="G170" s="141">
        <f t="shared" si="8"/>
        <v>0</v>
      </c>
      <c r="H170" s="136">
        <f t="shared" si="9"/>
        <v>5917526.5828972673</v>
      </c>
      <c r="I170" s="347"/>
      <c r="J170" s="288"/>
    </row>
    <row r="171" spans="2:10">
      <c r="B171" s="127" t="str">
        <f>$B$35</f>
        <v>Teacher Education</v>
      </c>
      <c r="C171" s="141">
        <f t="shared" si="8"/>
        <v>521196.79159695352</v>
      </c>
      <c r="D171" s="141">
        <f t="shared" si="8"/>
        <v>915912.24643415911</v>
      </c>
      <c r="E171" s="141">
        <f t="shared" si="8"/>
        <v>3468814.2467763447</v>
      </c>
      <c r="F171" s="141">
        <f t="shared" si="8"/>
        <v>14479172.897113491</v>
      </c>
      <c r="G171" s="141">
        <f t="shared" si="8"/>
        <v>0</v>
      </c>
      <c r="H171" s="136">
        <f t="shared" si="9"/>
        <v>19385096.181920949</v>
      </c>
      <c r="I171" s="347"/>
      <c r="J171" s="288"/>
    </row>
    <row r="172" spans="2:10">
      <c r="B172" s="127" t="str">
        <f>$B$36</f>
        <v>Agriculture</v>
      </c>
      <c r="C172" s="141">
        <f t="shared" si="8"/>
        <v>1370588.6449041925</v>
      </c>
      <c r="D172" s="141">
        <f t="shared" si="8"/>
        <v>5480049.4947621785</v>
      </c>
      <c r="E172" s="141">
        <f t="shared" si="8"/>
        <v>6868298.2932282854</v>
      </c>
      <c r="F172" s="141">
        <f t="shared" si="8"/>
        <v>23282990.609143469</v>
      </c>
      <c r="G172" s="141">
        <f t="shared" si="8"/>
        <v>0</v>
      </c>
      <c r="H172" s="136">
        <f t="shared" si="9"/>
        <v>37001927.042038128</v>
      </c>
      <c r="I172" s="347"/>
      <c r="J172" s="288"/>
    </row>
    <row r="173" spans="2:10">
      <c r="B173" s="127" t="str">
        <f>$B$37</f>
        <v>Engineering</v>
      </c>
      <c r="C173" s="141">
        <f t="shared" si="8"/>
        <v>11390455.516324989</v>
      </c>
      <c r="D173" s="141">
        <f t="shared" si="8"/>
        <v>28846028.662444934</v>
      </c>
      <c r="E173" s="141">
        <f t="shared" si="8"/>
        <v>39745640.844384626</v>
      </c>
      <c r="F173" s="141">
        <f t="shared" si="8"/>
        <v>113213137.58612783</v>
      </c>
      <c r="G173" s="141">
        <f t="shared" si="8"/>
        <v>0</v>
      </c>
      <c r="H173" s="136">
        <f t="shared" si="9"/>
        <v>193195262.60928237</v>
      </c>
      <c r="I173" s="347"/>
      <c r="J173" s="288"/>
    </row>
    <row r="174" spans="2:10">
      <c r="B174" s="127" t="str">
        <f>$B$38</f>
        <v>Home Economics</v>
      </c>
      <c r="C174" s="141">
        <f t="shared" si="8"/>
        <v>121501.02954408605</v>
      </c>
      <c r="D174" s="141">
        <f t="shared" si="8"/>
        <v>165290.13199012808</v>
      </c>
      <c r="E174" s="141">
        <f t="shared" si="8"/>
        <v>7994.5111558231683</v>
      </c>
      <c r="F174" s="141">
        <f t="shared" si="8"/>
        <v>21855.117958669354</v>
      </c>
      <c r="G174" s="141">
        <f t="shared" si="8"/>
        <v>0</v>
      </c>
      <c r="H174" s="136">
        <f t="shared" si="9"/>
        <v>316640.79064870672</v>
      </c>
      <c r="I174" s="347"/>
      <c r="J174" s="288"/>
    </row>
    <row r="175" spans="2:10">
      <c r="B175" s="127" t="str">
        <f>$B$39</f>
        <v>Law</v>
      </c>
      <c r="C175" s="141">
        <f t="shared" si="8"/>
        <v>0</v>
      </c>
      <c r="D175" s="141">
        <f t="shared" si="8"/>
        <v>0</v>
      </c>
      <c r="E175" s="141">
        <f t="shared" si="8"/>
        <v>0</v>
      </c>
      <c r="F175" s="141">
        <f t="shared" si="8"/>
        <v>0</v>
      </c>
      <c r="G175" s="141">
        <f t="shared" si="8"/>
        <v>16521540.749339046</v>
      </c>
      <c r="H175" s="136">
        <f t="shared" si="9"/>
        <v>16521540.749339046</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6984.4750635445171</v>
      </c>
      <c r="D177" s="141">
        <f t="shared" si="8"/>
        <v>5085.2345721415759</v>
      </c>
      <c r="E177" s="141">
        <f t="shared" si="8"/>
        <v>0</v>
      </c>
      <c r="F177" s="141">
        <f t="shared" si="8"/>
        <v>0</v>
      </c>
      <c r="G177" s="141">
        <f t="shared" si="8"/>
        <v>0</v>
      </c>
      <c r="H177" s="136">
        <f t="shared" si="9"/>
        <v>12069.709635686093</v>
      </c>
      <c r="I177" s="347"/>
      <c r="J177" s="288"/>
    </row>
    <row r="178" spans="2:10">
      <c r="B178" s="127" t="str">
        <f>$B$42</f>
        <v>Veterinary Science</v>
      </c>
      <c r="C178" s="141">
        <f t="shared" si="8"/>
        <v>0</v>
      </c>
      <c r="D178" s="141">
        <f t="shared" si="8"/>
        <v>0</v>
      </c>
      <c r="E178" s="141">
        <f t="shared" si="8"/>
        <v>0</v>
      </c>
      <c r="F178" s="141">
        <f t="shared" si="8"/>
        <v>0</v>
      </c>
      <c r="G178" s="141">
        <f t="shared" si="8"/>
        <v>62695541.091262072</v>
      </c>
      <c r="H178" s="136">
        <f t="shared" si="9"/>
        <v>62695541.091262072</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966231.47892446979</v>
      </c>
      <c r="D181" s="141">
        <f t="shared" si="8"/>
        <v>1279446.7511822172</v>
      </c>
      <c r="E181" s="141">
        <f t="shared" si="8"/>
        <v>473613.53442931594</v>
      </c>
      <c r="F181" s="141">
        <f t="shared" si="8"/>
        <v>216479.07911935015</v>
      </c>
      <c r="G181" s="141">
        <f t="shared" si="8"/>
        <v>0</v>
      </c>
      <c r="H181" s="136">
        <f t="shared" si="9"/>
        <v>2935770.8436553534</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2333540.2029601098</v>
      </c>
      <c r="D183" s="141">
        <f t="shared" si="8"/>
        <v>16982833.73606614</v>
      </c>
      <c r="E183" s="141">
        <f t="shared" si="8"/>
        <v>11951105.397751268</v>
      </c>
      <c r="F183" s="141">
        <f t="shared" si="8"/>
        <v>24013128.319505271</v>
      </c>
      <c r="G183" s="141">
        <f t="shared" si="8"/>
        <v>0</v>
      </c>
      <c r="H183" s="136">
        <f t="shared" si="9"/>
        <v>55280607.65628279</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427672.51671678183</v>
      </c>
      <c r="E185" s="141">
        <f t="shared" si="10"/>
        <v>0</v>
      </c>
      <c r="F185" s="141">
        <f t="shared" si="10"/>
        <v>0</v>
      </c>
      <c r="G185" s="141">
        <f t="shared" si="10"/>
        <v>0</v>
      </c>
      <c r="H185" s="136">
        <f t="shared" si="9"/>
        <v>427672.51671678183</v>
      </c>
      <c r="I185" s="347"/>
      <c r="J185" s="288"/>
    </row>
    <row r="186" spans="2:10">
      <c r="B186" s="127" t="str">
        <f>$B$50</f>
        <v>Technology</v>
      </c>
      <c r="C186" s="141">
        <f t="shared" si="10"/>
        <v>2854311.9967804486</v>
      </c>
      <c r="D186" s="141">
        <f t="shared" si="10"/>
        <v>8736106.5745535251</v>
      </c>
      <c r="E186" s="141">
        <f t="shared" si="10"/>
        <v>6034426.9022141611</v>
      </c>
      <c r="F186" s="141">
        <f t="shared" si="10"/>
        <v>251194.09316733555</v>
      </c>
      <c r="G186" s="141">
        <f t="shared" si="10"/>
        <v>0</v>
      </c>
      <c r="H186" s="136">
        <f t="shared" si="9"/>
        <v>17876039.566715471</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44975879.616094485</v>
      </c>
      <c r="D188" s="133">
        <f>SUM(D168:D187)</f>
        <v>91335998.610283315</v>
      </c>
      <c r="E188" s="133">
        <f>SUM(E168:E187)</f>
        <v>110140751.72142074</v>
      </c>
      <c r="F188" s="133">
        <f>SUM(F168:F187)</f>
        <v>355719169.55160046</v>
      </c>
      <c r="G188" s="133">
        <f>SUM(G168:G187)</f>
        <v>79217081.840601116</v>
      </c>
      <c r="H188" s="133">
        <f t="shared" si="9"/>
        <v>681388881.34000003</v>
      </c>
      <c r="I188" s="347"/>
      <c r="J188" s="288"/>
    </row>
    <row r="189" spans="2:10">
      <c r="B189" s="328"/>
      <c r="C189" s="329"/>
      <c r="D189" s="329"/>
      <c r="E189" s="329"/>
      <c r="F189" s="329"/>
      <c r="G189" s="329"/>
      <c r="H189" s="344"/>
    </row>
    <row r="190" spans="2:10">
      <c r="B190" s="474" t="s">
        <v>34</v>
      </c>
      <c r="C190" s="474"/>
      <c r="D190" s="474"/>
      <c r="E190" s="474"/>
      <c r="F190" s="474"/>
      <c r="G190" s="474"/>
      <c r="H190" s="122">
        <f>H15</f>
        <v>350908357</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16577122.649612654</v>
      </c>
      <c r="D193" s="135">
        <f t="shared" si="11"/>
        <v>13688124.409924001</v>
      </c>
      <c r="E193" s="135">
        <f t="shared" si="11"/>
        <v>12287215.399179364</v>
      </c>
      <c r="F193" s="135">
        <f t="shared" si="11"/>
        <v>23920567.422474045</v>
      </c>
      <c r="G193" s="135">
        <f t="shared" si="11"/>
        <v>0</v>
      </c>
      <c r="H193" s="135">
        <f>SUM(C193:G193)</f>
        <v>66473029.881190062</v>
      </c>
    </row>
    <row r="194" spans="2:8">
      <c r="B194" s="127" t="str">
        <f>$B$33</f>
        <v>Science</v>
      </c>
      <c r="C194" s="138">
        <f t="shared" si="11"/>
        <v>12990943.381123612</v>
      </c>
      <c r="D194" s="138">
        <f t="shared" si="11"/>
        <v>19736064.762607027</v>
      </c>
      <c r="E194" s="138">
        <f t="shared" si="11"/>
        <v>10779514.079718262</v>
      </c>
      <c r="F194" s="138">
        <f t="shared" si="11"/>
        <v>24597173.833382856</v>
      </c>
      <c r="G194" s="138">
        <f t="shared" si="11"/>
        <v>0</v>
      </c>
      <c r="H194" s="138">
        <f t="shared" ref="H194:H213" si="12">SUM(C194:G194)</f>
        <v>68103696.056831762</v>
      </c>
    </row>
    <row r="195" spans="2:8">
      <c r="B195" s="127" t="str">
        <f>$B$34</f>
        <v>Fine Arts</v>
      </c>
      <c r="C195" s="138">
        <f t="shared" si="11"/>
        <v>1787380.75089495</v>
      </c>
      <c r="D195" s="138">
        <f t="shared" si="11"/>
        <v>1497292.0941456326</v>
      </c>
      <c r="E195" s="138">
        <f t="shared" si="11"/>
        <v>750255.26958730782</v>
      </c>
      <c r="F195" s="138">
        <f t="shared" si="11"/>
        <v>31696.057021611941</v>
      </c>
      <c r="G195" s="138">
        <f t="shared" si="11"/>
        <v>0</v>
      </c>
      <c r="H195" s="138">
        <f t="shared" si="12"/>
        <v>4066624.1716495021</v>
      </c>
    </row>
    <row r="196" spans="2:8">
      <c r="B196" s="127" t="str">
        <f>$B$35</f>
        <v>Teacher Education</v>
      </c>
      <c r="C196" s="138">
        <f t="shared" si="11"/>
        <v>787700.39405384485</v>
      </c>
      <c r="D196" s="138">
        <f t="shared" si="11"/>
        <v>1354592.7189636612</v>
      </c>
      <c r="E196" s="138">
        <f t="shared" si="11"/>
        <v>2756577.4401121587</v>
      </c>
      <c r="F196" s="138">
        <f t="shared" si="11"/>
        <v>4504682.6546089174</v>
      </c>
      <c r="G196" s="138">
        <f t="shared" si="11"/>
        <v>0</v>
      </c>
      <c r="H196" s="138">
        <f t="shared" si="12"/>
        <v>9403553.207738582</v>
      </c>
    </row>
    <row r="197" spans="2:8">
      <c r="B197" s="127" t="str">
        <f>$B$36</f>
        <v>Agriculture</v>
      </c>
      <c r="C197" s="138">
        <f t="shared" si="11"/>
        <v>1656821.3699521634</v>
      </c>
      <c r="D197" s="138">
        <f t="shared" si="11"/>
        <v>6866223.5181310065</v>
      </c>
      <c r="E197" s="138">
        <f t="shared" si="11"/>
        <v>5642816.3444461543</v>
      </c>
      <c r="F197" s="138">
        <f t="shared" si="11"/>
        <v>9636402.8700422365</v>
      </c>
      <c r="G197" s="138">
        <f t="shared" si="11"/>
        <v>0</v>
      </c>
      <c r="H197" s="138">
        <f t="shared" si="12"/>
        <v>23802264.102571562</v>
      </c>
    </row>
    <row r="198" spans="2:8">
      <c r="B198" s="127" t="str">
        <f>$B$37</f>
        <v>Engineering</v>
      </c>
      <c r="C198" s="138">
        <f t="shared" si="11"/>
        <v>9355097.1697667334</v>
      </c>
      <c r="D198" s="138">
        <f t="shared" si="11"/>
        <v>23889252.80758493</v>
      </c>
      <c r="E198" s="138">
        <f t="shared" si="11"/>
        <v>23913649.806728251</v>
      </c>
      <c r="F198" s="138">
        <f t="shared" si="11"/>
        <v>33550133.114038683</v>
      </c>
      <c r="G198" s="138">
        <f t="shared" si="11"/>
        <v>0</v>
      </c>
      <c r="H198" s="138">
        <f t="shared" si="12"/>
        <v>90708132.8981186</v>
      </c>
    </row>
    <row r="199" spans="2:8">
      <c r="B199" s="127" t="str">
        <f>$B$38</f>
        <v>Home Economics</v>
      </c>
      <c r="C199" s="138">
        <f t="shared" si="11"/>
        <v>83317.627917659876</v>
      </c>
      <c r="D199" s="138">
        <f t="shared" si="11"/>
        <v>113294.32339695199</v>
      </c>
      <c r="E199" s="138">
        <f t="shared" si="11"/>
        <v>3331.6067653791765</v>
      </c>
      <c r="F199" s="138">
        <f t="shared" si="11"/>
        <v>1427.8314708767903</v>
      </c>
      <c r="G199" s="138">
        <f t="shared" si="11"/>
        <v>0</v>
      </c>
      <c r="H199" s="138">
        <f t="shared" si="12"/>
        <v>201371.38955086784</v>
      </c>
    </row>
    <row r="200" spans="2:8">
      <c r="B200" s="127" t="str">
        <f>$B$39</f>
        <v>Law</v>
      </c>
      <c r="C200" s="138">
        <f t="shared" si="11"/>
        <v>0</v>
      </c>
      <c r="D200" s="138">
        <f t="shared" si="11"/>
        <v>0</v>
      </c>
      <c r="E200" s="138">
        <f t="shared" si="11"/>
        <v>0</v>
      </c>
      <c r="F200" s="138">
        <f t="shared" si="11"/>
        <v>0</v>
      </c>
      <c r="G200" s="138">
        <f t="shared" si="11"/>
        <v>11216731.359302992</v>
      </c>
      <c r="H200" s="138">
        <f t="shared" si="12"/>
        <v>11216731.359302992</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20990.372575365007</v>
      </c>
      <c r="D202" s="138">
        <f t="shared" si="11"/>
        <v>15282.604251751609</v>
      </c>
      <c r="E202" s="138">
        <f t="shared" si="11"/>
        <v>0</v>
      </c>
      <c r="F202" s="138">
        <f t="shared" si="11"/>
        <v>0</v>
      </c>
      <c r="G202" s="138">
        <f t="shared" si="11"/>
        <v>0</v>
      </c>
      <c r="H202" s="138">
        <f t="shared" si="12"/>
        <v>36272.976827116618</v>
      </c>
    </row>
    <row r="203" spans="2:8">
      <c r="B203" s="127" t="str">
        <f>$B$42</f>
        <v>Veterinary Science</v>
      </c>
      <c r="C203" s="138">
        <f t="shared" si="11"/>
        <v>0</v>
      </c>
      <c r="D203" s="138">
        <f t="shared" si="11"/>
        <v>0</v>
      </c>
      <c r="E203" s="138">
        <f t="shared" si="11"/>
        <v>0</v>
      </c>
      <c r="F203" s="138">
        <f t="shared" si="11"/>
        <v>0</v>
      </c>
      <c r="G203" s="138">
        <f t="shared" si="11"/>
        <v>23217996.483196657</v>
      </c>
      <c r="H203" s="138">
        <f t="shared" si="12"/>
        <v>23217996.483196657</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327037.25742229336</v>
      </c>
      <c r="D206" s="138">
        <f t="shared" si="11"/>
        <v>568161.78106623213</v>
      </c>
      <c r="E206" s="138">
        <f t="shared" si="11"/>
        <v>274527.38478170702</v>
      </c>
      <c r="F206" s="138">
        <f t="shared" si="11"/>
        <v>127326.24993432756</v>
      </c>
      <c r="G206" s="138">
        <f t="shared" si="11"/>
        <v>0</v>
      </c>
      <c r="H206" s="138">
        <f t="shared" si="12"/>
        <v>1297052.6732045601</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2795411.114505793</v>
      </c>
      <c r="D208" s="138">
        <f t="shared" si="11"/>
        <v>21019129.438175529</v>
      </c>
      <c r="E208" s="138">
        <f t="shared" si="11"/>
        <v>11518648.038453108</v>
      </c>
      <c r="F208" s="138">
        <f t="shared" si="11"/>
        <v>8341762.0587317226</v>
      </c>
      <c r="G208" s="138">
        <f t="shared" si="11"/>
        <v>0</v>
      </c>
      <c r="H208" s="138">
        <f t="shared" si="12"/>
        <v>43674950.649866149</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93314.141719659019</v>
      </c>
      <c r="E210" s="138">
        <f t="shared" si="13"/>
        <v>0</v>
      </c>
      <c r="F210" s="138">
        <f t="shared" si="13"/>
        <v>0</v>
      </c>
      <c r="G210" s="138">
        <f t="shared" si="13"/>
        <v>0</v>
      </c>
      <c r="H210" s="138">
        <f t="shared" si="12"/>
        <v>93314.141719659019</v>
      </c>
    </row>
    <row r="211" spans="2:8">
      <c r="B211" s="127" t="str">
        <f>$B$50</f>
        <v>Technology</v>
      </c>
      <c r="C211" s="138">
        <f t="shared" si="13"/>
        <v>1636605.8738453959</v>
      </c>
      <c r="D211" s="138">
        <f t="shared" si="13"/>
        <v>5045083.9601162402</v>
      </c>
      <c r="E211" s="138">
        <f t="shared" si="13"/>
        <v>1855940.3892826231</v>
      </c>
      <c r="F211" s="138">
        <f t="shared" si="13"/>
        <v>75736.784987707229</v>
      </c>
      <c r="G211" s="138">
        <f t="shared" si="13"/>
        <v>0</v>
      </c>
      <c r="H211" s="138">
        <f t="shared" si="12"/>
        <v>8613367.0082319658</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48018427.961670466</v>
      </c>
      <c r="D213" s="135">
        <f>SUM(D193:D212)</f>
        <v>93885816.560082614</v>
      </c>
      <c r="E213" s="135">
        <f>SUM(E193:E212)</f>
        <v>69782475.759054318</v>
      </c>
      <c r="F213" s="135">
        <f>SUM(F193:F212)</f>
        <v>104786908.87669298</v>
      </c>
      <c r="G213" s="135">
        <f>SUM(G193:G212)</f>
        <v>34434727.842499651</v>
      </c>
      <c r="H213" s="135">
        <f t="shared" si="12"/>
        <v>350908357.00000006</v>
      </c>
    </row>
    <row r="214" spans="2:8">
      <c r="B214" s="143"/>
      <c r="C214" s="144"/>
      <c r="D214" s="144"/>
      <c r="E214" s="144"/>
      <c r="F214" s="144"/>
      <c r="G214" s="144"/>
      <c r="H214" s="144"/>
    </row>
    <row r="215" spans="2:8">
      <c r="B215" s="474" t="s">
        <v>35</v>
      </c>
      <c r="C215" s="474"/>
      <c r="D215" s="474"/>
      <c r="E215" s="474"/>
      <c r="F215" s="474"/>
      <c r="G215" s="474"/>
      <c r="H215" s="122">
        <f>H17</f>
        <v>130020072</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17677928.78461206</v>
      </c>
      <c r="D218" s="135">
        <f t="shared" si="14"/>
        <v>9448223.1155331247</v>
      </c>
      <c r="E218" s="135">
        <f t="shared" si="14"/>
        <v>2190827.8634392275</v>
      </c>
      <c r="F218" s="135">
        <f t="shared" si="14"/>
        <v>1271518.6721338048</v>
      </c>
      <c r="G218" s="135">
        <f t="shared" si="14"/>
        <v>0</v>
      </c>
      <c r="H218" s="135">
        <f>SUM(C218:G218)</f>
        <v>30588498.435718216</v>
      </c>
    </row>
    <row r="219" spans="2:8">
      <c r="B219" s="127" t="str">
        <f>$B$33</f>
        <v>Science</v>
      </c>
      <c r="C219" s="138">
        <f t="shared" si="14"/>
        <v>13904644.951236375</v>
      </c>
      <c r="D219" s="138">
        <f t="shared" si="14"/>
        <v>12605000.77704801</v>
      </c>
      <c r="E219" s="138">
        <f t="shared" si="14"/>
        <v>1419459.822028233</v>
      </c>
      <c r="F219" s="138">
        <f t="shared" si="14"/>
        <v>2078008.99746376</v>
      </c>
      <c r="G219" s="138">
        <f t="shared" si="14"/>
        <v>0</v>
      </c>
      <c r="H219" s="138">
        <f t="shared" ref="H219:H238" si="15">SUM(C219:G219)</f>
        <v>30007114.547776379</v>
      </c>
    </row>
    <row r="220" spans="2:8">
      <c r="B220" s="127" t="str">
        <f>$B$34</f>
        <v>Fine Arts</v>
      </c>
      <c r="C220" s="138">
        <f t="shared" si="14"/>
        <v>1420682.0700046059</v>
      </c>
      <c r="D220" s="138">
        <f t="shared" si="14"/>
        <v>734924.73689585994</v>
      </c>
      <c r="E220" s="138">
        <f t="shared" si="14"/>
        <v>34705.619120494681</v>
      </c>
      <c r="F220" s="138">
        <f t="shared" si="14"/>
        <v>1185.2889043428618</v>
      </c>
      <c r="G220" s="138">
        <f t="shared" si="14"/>
        <v>0</v>
      </c>
      <c r="H220" s="138">
        <f t="shared" si="15"/>
        <v>2191497.7149253031</v>
      </c>
    </row>
    <row r="221" spans="2:8">
      <c r="B221" s="127" t="str">
        <f>$B$35</f>
        <v>Teacher Education</v>
      </c>
      <c r="C221" s="138">
        <f t="shared" si="14"/>
        <v>412979.15362754266</v>
      </c>
      <c r="D221" s="138">
        <f t="shared" si="14"/>
        <v>1243999.9027317292</v>
      </c>
      <c r="E221" s="138">
        <f t="shared" si="14"/>
        <v>961678.44324570755</v>
      </c>
      <c r="F221" s="138">
        <f t="shared" si="14"/>
        <v>534565.29585863068</v>
      </c>
      <c r="G221" s="138">
        <f t="shared" si="14"/>
        <v>0</v>
      </c>
      <c r="H221" s="138">
        <f t="shared" si="15"/>
        <v>3153222.7954636104</v>
      </c>
    </row>
    <row r="222" spans="2:8">
      <c r="B222" s="127" t="str">
        <f>$B$36</f>
        <v>Agriculture</v>
      </c>
      <c r="C222" s="138">
        <f t="shared" si="14"/>
        <v>2187466.4044631612</v>
      </c>
      <c r="D222" s="138">
        <f t="shared" si="14"/>
        <v>4309688.5584428897</v>
      </c>
      <c r="E222" s="138">
        <f t="shared" si="14"/>
        <v>586287.2534163564</v>
      </c>
      <c r="F222" s="138">
        <f t="shared" si="14"/>
        <v>708111.34626949788</v>
      </c>
      <c r="G222" s="138">
        <f t="shared" si="14"/>
        <v>0</v>
      </c>
      <c r="H222" s="138">
        <f t="shared" si="15"/>
        <v>7791553.5625919057</v>
      </c>
    </row>
    <row r="223" spans="2:8">
      <c r="B223" s="127" t="str">
        <f>$B$37</f>
        <v>Engineering</v>
      </c>
      <c r="C223" s="138">
        <f t="shared" si="14"/>
        <v>6293216.7548355255</v>
      </c>
      <c r="D223" s="138">
        <f t="shared" si="14"/>
        <v>15321591.04642413</v>
      </c>
      <c r="E223" s="138">
        <f t="shared" si="14"/>
        <v>4669529.3290941585</v>
      </c>
      <c r="F223" s="138">
        <f t="shared" si="14"/>
        <v>2883610.356115459</v>
      </c>
      <c r="G223" s="138">
        <f t="shared" si="14"/>
        <v>0</v>
      </c>
      <c r="H223" s="138">
        <f t="shared" si="15"/>
        <v>29167947.486469276</v>
      </c>
    </row>
    <row r="224" spans="2:8">
      <c r="B224" s="127" t="str">
        <f>$B$38</f>
        <v>Home Economics</v>
      </c>
      <c r="C224" s="138">
        <f t="shared" si="14"/>
        <v>57541.199046673297</v>
      </c>
      <c r="D224" s="138">
        <f t="shared" si="14"/>
        <v>75009.101068063275</v>
      </c>
      <c r="E224" s="138">
        <f t="shared" si="14"/>
        <v>3993.5232960569224</v>
      </c>
      <c r="F224" s="138">
        <f t="shared" si="14"/>
        <v>1777.9333565142927</v>
      </c>
      <c r="G224" s="138">
        <f t="shared" si="14"/>
        <v>0</v>
      </c>
      <c r="H224" s="138">
        <f t="shared" si="15"/>
        <v>138321.75676730779</v>
      </c>
    </row>
    <row r="225" spans="2:10">
      <c r="B225" s="127" t="str">
        <f>$B$39</f>
        <v>Law</v>
      </c>
      <c r="C225" s="138">
        <f t="shared" si="14"/>
        <v>0</v>
      </c>
      <c r="D225" s="138">
        <f t="shared" si="14"/>
        <v>0</v>
      </c>
      <c r="E225" s="138">
        <f t="shared" si="14"/>
        <v>0</v>
      </c>
      <c r="F225" s="138">
        <f t="shared" si="14"/>
        <v>0</v>
      </c>
      <c r="G225" s="138">
        <f t="shared" si="14"/>
        <v>1033792.5712855487</v>
      </c>
      <c r="H225" s="138">
        <f t="shared" si="15"/>
        <v>1033792.5712855487</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3884.8754737969248</v>
      </c>
      <c r="D227" s="138">
        <f t="shared" si="14"/>
        <v>3837.2499937377074</v>
      </c>
      <c r="E227" s="138">
        <f t="shared" si="14"/>
        <v>0</v>
      </c>
      <c r="F227" s="138">
        <f t="shared" si="14"/>
        <v>0</v>
      </c>
      <c r="G227" s="138">
        <f t="shared" si="14"/>
        <v>0</v>
      </c>
      <c r="H227" s="138">
        <f t="shared" si="15"/>
        <v>7722.1254675346318</v>
      </c>
    </row>
    <row r="228" spans="2:10">
      <c r="B228" s="127" t="str">
        <f>$B$42</f>
        <v>Veterinary Science</v>
      </c>
      <c r="C228" s="138">
        <f t="shared" si="14"/>
        <v>0</v>
      </c>
      <c r="D228" s="138">
        <f t="shared" si="14"/>
        <v>0</v>
      </c>
      <c r="E228" s="138">
        <f t="shared" si="14"/>
        <v>0</v>
      </c>
      <c r="F228" s="138">
        <f t="shared" si="14"/>
        <v>0</v>
      </c>
      <c r="G228" s="138">
        <f t="shared" si="14"/>
        <v>1132055.2555194057</v>
      </c>
      <c r="H228" s="138">
        <f t="shared" si="15"/>
        <v>1132055.2555194057</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717632.2143335595</v>
      </c>
      <c r="D231" s="138">
        <f t="shared" si="14"/>
        <v>834601.87363795121</v>
      </c>
      <c r="E231" s="138">
        <f t="shared" si="14"/>
        <v>43548.420704620716</v>
      </c>
      <c r="F231" s="138">
        <f t="shared" si="14"/>
        <v>42769.174631704926</v>
      </c>
      <c r="G231" s="138">
        <f t="shared" si="14"/>
        <v>0</v>
      </c>
      <c r="H231" s="138">
        <f t="shared" si="15"/>
        <v>1638551.6833078363</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2961288.5568090295</v>
      </c>
      <c r="D233" s="138">
        <f t="shared" si="14"/>
        <v>11630796.09411408</v>
      </c>
      <c r="E233" s="138">
        <f t="shared" si="14"/>
        <v>3188257.8485734444</v>
      </c>
      <c r="F233" s="138">
        <f t="shared" si="14"/>
        <v>231822.75487439139</v>
      </c>
      <c r="G233" s="138">
        <f t="shared" si="14"/>
        <v>0</v>
      </c>
      <c r="H233" s="138">
        <f t="shared" si="15"/>
        <v>18012165.254370946</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254354.85672775659</v>
      </c>
      <c r="E235" s="138">
        <f t="shared" si="16"/>
        <v>0</v>
      </c>
      <c r="F235" s="138">
        <f t="shared" si="16"/>
        <v>0</v>
      </c>
      <c r="G235" s="138">
        <f t="shared" si="16"/>
        <v>0</v>
      </c>
      <c r="H235" s="138">
        <f t="shared" si="15"/>
        <v>254354.85672775659</v>
      </c>
    </row>
    <row r="236" spans="2:10">
      <c r="B236" s="127" t="str">
        <f>$B$50</f>
        <v>Technology</v>
      </c>
      <c r="C236" s="138">
        <f t="shared" si="16"/>
        <v>1255771.9212690813</v>
      </c>
      <c r="D236" s="138">
        <f t="shared" si="16"/>
        <v>3379338.1611516736</v>
      </c>
      <c r="E236" s="138">
        <f t="shared" si="16"/>
        <v>252162.47097959425</v>
      </c>
      <c r="F236" s="138">
        <f t="shared" si="16"/>
        <v>16001.400208628635</v>
      </c>
      <c r="G236" s="138">
        <f t="shared" si="16"/>
        <v>0</v>
      </c>
      <c r="H236" s="138">
        <f t="shared" si="15"/>
        <v>4903273.9536089785</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46893036.885711402</v>
      </c>
      <c r="D238" s="135">
        <f>SUM(D218:D237)</f>
        <v>59841365.473769009</v>
      </c>
      <c r="E238" s="135">
        <f>SUM(E218:E237)</f>
        <v>13350450.593897892</v>
      </c>
      <c r="F238" s="135">
        <f>SUM(F218:F237)</f>
        <v>7769371.2198167332</v>
      </c>
      <c r="G238" s="135">
        <f>SUM(G218:G237)</f>
        <v>2165847.8268049546</v>
      </c>
      <c r="H238" s="135">
        <f t="shared" si="15"/>
        <v>130020071.99999999</v>
      </c>
    </row>
    <row r="239" spans="2:10">
      <c r="B239" s="328"/>
      <c r="C239" s="348"/>
      <c r="D239" s="348"/>
      <c r="E239" s="348"/>
      <c r="F239" s="348"/>
      <c r="G239" s="348"/>
      <c r="H239" s="348"/>
    </row>
    <row r="240" spans="2:10">
      <c r="B240" s="120" t="s">
        <v>11</v>
      </c>
      <c r="C240" s="121"/>
      <c r="D240" s="121"/>
      <c r="E240" s="121"/>
      <c r="F240" s="121"/>
      <c r="G240" s="121"/>
      <c r="H240" s="122">
        <f>H16</f>
        <v>96280684</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13090617.847725369</v>
      </c>
      <c r="D243" s="135">
        <f t="shared" si="17"/>
        <v>6996468.8540407848</v>
      </c>
      <c r="E243" s="135">
        <f t="shared" si="17"/>
        <v>1622321.8613368208</v>
      </c>
      <c r="F243" s="135">
        <f t="shared" si="17"/>
        <v>941567.60251459072</v>
      </c>
      <c r="G243" s="135">
        <f t="shared" si="17"/>
        <v>0</v>
      </c>
      <c r="H243" s="135">
        <f>SUM(C243:G243)</f>
        <v>22650976.165617567</v>
      </c>
    </row>
    <row r="244" spans="2:8">
      <c r="B244" s="127" t="str">
        <f>$B$33</f>
        <v>Science</v>
      </c>
      <c r="C244" s="138">
        <f t="shared" si="17"/>
        <v>10296477.352221314</v>
      </c>
      <c r="D244" s="138">
        <f t="shared" si="17"/>
        <v>9334082.6379077379</v>
      </c>
      <c r="E244" s="138">
        <f t="shared" si="17"/>
        <v>1051118.9578128872</v>
      </c>
      <c r="F244" s="138">
        <f t="shared" si="17"/>
        <v>1538778.7789716427</v>
      </c>
      <c r="G244" s="138">
        <f t="shared" si="17"/>
        <v>0</v>
      </c>
      <c r="H244" s="138">
        <f t="shared" ref="H244:H263" si="18">SUM(C244:G244)</f>
        <v>22220457.726913583</v>
      </c>
    </row>
    <row r="245" spans="2:8">
      <c r="B245" s="127" t="str">
        <f>$B$34</f>
        <v>Fine Arts</v>
      </c>
      <c r="C245" s="138">
        <f t="shared" si="17"/>
        <v>1052024.0401541949</v>
      </c>
      <c r="D245" s="138">
        <f t="shared" si="17"/>
        <v>544216.40650109341</v>
      </c>
      <c r="E245" s="138">
        <f t="shared" si="17"/>
        <v>25699.730019874984</v>
      </c>
      <c r="F245" s="138">
        <f t="shared" si="17"/>
        <v>877.71391518488997</v>
      </c>
      <c r="G245" s="138">
        <f t="shared" si="17"/>
        <v>0</v>
      </c>
      <c r="H245" s="138">
        <f t="shared" si="18"/>
        <v>1622817.890590348</v>
      </c>
    </row>
    <row r="246" spans="2:8">
      <c r="B246" s="127" t="str">
        <f>$B$35</f>
        <v>Teacher Education</v>
      </c>
      <c r="C246" s="138">
        <f t="shared" si="17"/>
        <v>305813.66997705464</v>
      </c>
      <c r="D246" s="138">
        <f t="shared" si="17"/>
        <v>921189.78007445147</v>
      </c>
      <c r="E246" s="138">
        <f t="shared" si="17"/>
        <v>712128.95731785102</v>
      </c>
      <c r="F246" s="138">
        <f t="shared" si="17"/>
        <v>395848.97574838542</v>
      </c>
      <c r="G246" s="138">
        <f t="shared" si="17"/>
        <v>0</v>
      </c>
      <c r="H246" s="138">
        <f t="shared" si="18"/>
        <v>2334981.3831177424</v>
      </c>
    </row>
    <row r="247" spans="2:8">
      <c r="B247" s="127" t="str">
        <f>$B$36</f>
        <v>Agriculture</v>
      </c>
      <c r="C247" s="138">
        <f t="shared" si="17"/>
        <v>1619832.6797475838</v>
      </c>
      <c r="D247" s="138">
        <f t="shared" si="17"/>
        <v>3191351.5801918297</v>
      </c>
      <c r="E247" s="138">
        <f t="shared" si="17"/>
        <v>434149.41178780561</v>
      </c>
      <c r="F247" s="138">
        <f t="shared" si="17"/>
        <v>524360.92149670632</v>
      </c>
      <c r="G247" s="138">
        <f t="shared" si="17"/>
        <v>0</v>
      </c>
      <c r="H247" s="138">
        <f t="shared" si="18"/>
        <v>5769694.5932239257</v>
      </c>
    </row>
    <row r="248" spans="2:8">
      <c r="B248" s="127" t="str">
        <f>$B$37</f>
        <v>Engineering</v>
      </c>
      <c r="C248" s="138">
        <f t="shared" si="17"/>
        <v>4660166.7296094457</v>
      </c>
      <c r="D248" s="138">
        <f t="shared" si="17"/>
        <v>11345734.879442237</v>
      </c>
      <c r="E248" s="138">
        <f t="shared" si="17"/>
        <v>3457815.9421665817</v>
      </c>
      <c r="F248" s="138">
        <f t="shared" si="17"/>
        <v>2135331.6699923067</v>
      </c>
      <c r="G248" s="138">
        <f t="shared" si="17"/>
        <v>0</v>
      </c>
      <c r="H248" s="138">
        <f t="shared" si="18"/>
        <v>21599049.221210569</v>
      </c>
    </row>
    <row r="249" spans="2:8">
      <c r="B249" s="127" t="str">
        <f>$B$38</f>
        <v>Home Economics</v>
      </c>
      <c r="C249" s="138">
        <f t="shared" si="17"/>
        <v>42609.621092917499</v>
      </c>
      <c r="D249" s="138">
        <f t="shared" si="17"/>
        <v>55544.712796792352</v>
      </c>
      <c r="E249" s="138">
        <f t="shared" si="17"/>
        <v>2957.2292077664365</v>
      </c>
      <c r="F249" s="138">
        <f t="shared" si="17"/>
        <v>1316.5708727773351</v>
      </c>
      <c r="G249" s="138">
        <f t="shared" si="17"/>
        <v>0</v>
      </c>
      <c r="H249" s="138">
        <f t="shared" si="18"/>
        <v>102428.13397025361</v>
      </c>
    </row>
    <row r="250" spans="2:8">
      <c r="B250" s="127" t="str">
        <f>$B$39</f>
        <v>Law</v>
      </c>
      <c r="C250" s="138">
        <f t="shared" si="17"/>
        <v>0</v>
      </c>
      <c r="D250" s="138">
        <f t="shared" si="17"/>
        <v>0</v>
      </c>
      <c r="E250" s="138">
        <f t="shared" si="17"/>
        <v>0</v>
      </c>
      <c r="F250" s="138">
        <f t="shared" si="17"/>
        <v>0</v>
      </c>
      <c r="G250" s="138">
        <f t="shared" si="17"/>
        <v>765529.92431423499</v>
      </c>
      <c r="H250" s="138">
        <f t="shared" si="18"/>
        <v>765529.92431423499</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2876.7748096001051</v>
      </c>
      <c r="D252" s="138">
        <f t="shared" si="17"/>
        <v>2841.507841005212</v>
      </c>
      <c r="E252" s="138">
        <f t="shared" si="17"/>
        <v>0</v>
      </c>
      <c r="F252" s="138">
        <f t="shared" si="17"/>
        <v>0</v>
      </c>
      <c r="G252" s="138">
        <f t="shared" si="17"/>
        <v>0</v>
      </c>
      <c r="H252" s="138">
        <f t="shared" si="18"/>
        <v>5718.282650605317</v>
      </c>
    </row>
    <row r="253" spans="2:8">
      <c r="B253" s="127" t="str">
        <f>$B$42</f>
        <v>Veterinary Science</v>
      </c>
      <c r="C253" s="138">
        <f t="shared" si="17"/>
        <v>0</v>
      </c>
      <c r="D253" s="138">
        <f t="shared" si="17"/>
        <v>0</v>
      </c>
      <c r="E253" s="138">
        <f t="shared" si="17"/>
        <v>0</v>
      </c>
      <c r="F253" s="138">
        <f t="shared" si="17"/>
        <v>0</v>
      </c>
      <c r="G253" s="138">
        <f t="shared" si="17"/>
        <v>838294.06222143269</v>
      </c>
      <c r="H253" s="138">
        <f t="shared" si="18"/>
        <v>838294.06222143269</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531411.18439366575</v>
      </c>
      <c r="D256" s="138">
        <f t="shared" si="17"/>
        <v>618027.95541863353</v>
      </c>
      <c r="E256" s="138">
        <f t="shared" si="17"/>
        <v>32247.88040850066</v>
      </c>
      <c r="F256" s="138">
        <f t="shared" si="17"/>
        <v>31670.843772921446</v>
      </c>
      <c r="G256" s="138">
        <f t="shared" si="17"/>
        <v>0</v>
      </c>
      <c r="H256" s="138">
        <f t="shared" si="18"/>
        <v>1213357.8639937213</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2192852.8679090887</v>
      </c>
      <c r="D258" s="138">
        <f t="shared" si="17"/>
        <v>8612677.9210353922</v>
      </c>
      <c r="E258" s="138">
        <f t="shared" si="17"/>
        <v>2360925.0610861043</v>
      </c>
      <c r="F258" s="138">
        <f t="shared" si="17"/>
        <v>171666.2132449114</v>
      </c>
      <c r="G258" s="138">
        <f t="shared" si="17"/>
        <v>0</v>
      </c>
      <c r="H258" s="138">
        <f t="shared" si="18"/>
        <v>13338122.063275497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188351.37688948831</v>
      </c>
      <c r="E260" s="138">
        <f t="shared" si="19"/>
        <v>0</v>
      </c>
      <c r="F260" s="138">
        <f t="shared" si="19"/>
        <v>0</v>
      </c>
      <c r="G260" s="138">
        <f t="shared" si="19"/>
        <v>0</v>
      </c>
      <c r="H260" s="138">
        <f t="shared" si="18"/>
        <v>188351.37688948831</v>
      </c>
    </row>
    <row r="261" spans="2:10">
      <c r="B261" s="127" t="str">
        <f>$B$50</f>
        <v>Technology</v>
      </c>
      <c r="C261" s="138">
        <f t="shared" si="19"/>
        <v>929907.03410609777</v>
      </c>
      <c r="D261" s="138">
        <f t="shared" si="19"/>
        <v>2502421.238645256</v>
      </c>
      <c r="E261" s="138">
        <f t="shared" si="19"/>
        <v>186727.90140468071</v>
      </c>
      <c r="F261" s="138">
        <f t="shared" si="19"/>
        <v>11849.137854996015</v>
      </c>
      <c r="G261" s="138">
        <f t="shared" si="19"/>
        <v>0</v>
      </c>
      <c r="H261" s="138">
        <f t="shared" si="18"/>
        <v>3630905.3120110305</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34724589.801746331</v>
      </c>
      <c r="D263" s="135">
        <f>SUM(D243:D262)</f>
        <v>44312908.850784704</v>
      </c>
      <c r="E263" s="135">
        <f>SUM(E243:E262)</f>
        <v>9886092.9325488713</v>
      </c>
      <c r="F263" s="135">
        <f>SUM(F243:F262)</f>
        <v>5753268.4283844233</v>
      </c>
      <c r="G263" s="135">
        <f>SUM(G243:G262)</f>
        <v>1603823.9865356677</v>
      </c>
      <c r="H263" s="135">
        <f t="shared" si="18"/>
        <v>96280683.999999985</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77575478.45607388</v>
      </c>
      <c r="D268" s="135">
        <f t="shared" si="20"/>
        <v>55313061.952344738</v>
      </c>
      <c r="E268" s="135">
        <f t="shared" si="20"/>
        <v>43399295.135245122</v>
      </c>
      <c r="F268" s="135">
        <f t="shared" si="20"/>
        <v>101157834.52976856</v>
      </c>
      <c r="G268" s="135">
        <f t="shared" si="20"/>
        <v>0</v>
      </c>
      <c r="H268" s="135">
        <f>SUM(C268:G268)</f>
        <v>277445670.07343233</v>
      </c>
    </row>
    <row r="269" spans="2:10">
      <c r="B269" s="127" t="str">
        <f>$B$33</f>
        <v>Science</v>
      </c>
      <c r="C269" s="138">
        <f t="shared" si="20"/>
        <v>60724642.338961668</v>
      </c>
      <c r="D269" s="138">
        <f t="shared" si="20"/>
        <v>77743925.319271356</v>
      </c>
      <c r="E269" s="138">
        <f t="shared" si="20"/>
        <v>50068974.526000842</v>
      </c>
      <c r="F269" s="138">
        <f t="shared" si="20"/>
        <v>183848750.8959195</v>
      </c>
      <c r="G269" s="138">
        <f t="shared" si="20"/>
        <v>0</v>
      </c>
      <c r="H269" s="138">
        <f t="shared" ref="H269:H288" si="21">SUM(C269:G269)</f>
        <v>372386293.08015335</v>
      </c>
    </row>
    <row r="270" spans="2:10">
      <c r="B270" s="127" t="str">
        <f>$B$34</f>
        <v>Fine Arts</v>
      </c>
      <c r="C270" s="138">
        <f t="shared" si="20"/>
        <v>8519648.9113310091</v>
      </c>
      <c r="D270" s="138">
        <f t="shared" si="20"/>
        <v>6344676.0863085818</v>
      </c>
      <c r="E270" s="138">
        <f t="shared" si="20"/>
        <v>3054293.0085648913</v>
      </c>
      <c r="F270" s="138">
        <f t="shared" si="20"/>
        <v>109294.90835303706</v>
      </c>
      <c r="G270" s="138">
        <f t="shared" si="20"/>
        <v>0</v>
      </c>
      <c r="H270" s="138">
        <f t="shared" si="21"/>
        <v>18027912.91455752</v>
      </c>
    </row>
    <row r="271" spans="2:10">
      <c r="B271" s="127" t="str">
        <f>$B$35</f>
        <v>Teacher Education</v>
      </c>
      <c r="C271" s="138">
        <f t="shared" si="20"/>
        <v>2846928.9103644034</v>
      </c>
      <c r="D271" s="138">
        <f t="shared" si="20"/>
        <v>5844523.5111970473</v>
      </c>
      <c r="E271" s="138">
        <f t="shared" si="20"/>
        <v>10766146.330219336</v>
      </c>
      <c r="F271" s="138">
        <f t="shared" si="20"/>
        <v>24599314.157018501</v>
      </c>
      <c r="G271" s="138">
        <f t="shared" si="20"/>
        <v>0</v>
      </c>
      <c r="H271" s="138">
        <f t="shared" si="21"/>
        <v>44056912.908799291</v>
      </c>
    </row>
    <row r="272" spans="2:10">
      <c r="B272" s="127" t="str">
        <f>$B$36</f>
        <v>Agriculture</v>
      </c>
      <c r="C272" s="138">
        <f t="shared" si="20"/>
        <v>8557867.4581331853</v>
      </c>
      <c r="D272" s="138">
        <f t="shared" si="20"/>
        <v>26988451.39676021</v>
      </c>
      <c r="E272" s="138">
        <f t="shared" si="20"/>
        <v>19400298.730302148</v>
      </c>
      <c r="F272" s="138">
        <f t="shared" si="20"/>
        <v>44174097.749742351</v>
      </c>
      <c r="G272" s="138">
        <f t="shared" si="20"/>
        <v>0</v>
      </c>
      <c r="H272" s="138">
        <f t="shared" si="21"/>
        <v>99120715.3349379</v>
      </c>
    </row>
    <row r="273" spans="2:10">
      <c r="B273" s="127" t="str">
        <f>$B$37</f>
        <v>Engineering</v>
      </c>
      <c r="C273" s="138">
        <f t="shared" si="20"/>
        <v>41428599.355907395</v>
      </c>
      <c r="D273" s="138">
        <f t="shared" si="20"/>
        <v>104248355.05089021</v>
      </c>
      <c r="E273" s="138">
        <f t="shared" si="20"/>
        <v>96657757.40086624</v>
      </c>
      <c r="F273" s="138">
        <f t="shared" si="20"/>
        <v>186675649.86542994</v>
      </c>
      <c r="G273" s="138">
        <f t="shared" si="20"/>
        <v>0</v>
      </c>
      <c r="H273" s="138">
        <f t="shared" si="21"/>
        <v>429010361.6730938</v>
      </c>
    </row>
    <row r="274" spans="2:10">
      <c r="B274" s="127" t="str">
        <f>$B$38</f>
        <v>Home Economics</v>
      </c>
      <c r="C274" s="138">
        <f t="shared" si="20"/>
        <v>391623.03579875338</v>
      </c>
      <c r="D274" s="138">
        <f t="shared" si="20"/>
        <v>526968.75112327386</v>
      </c>
      <c r="E274" s="138">
        <f t="shared" si="20"/>
        <v>21741.870425025703</v>
      </c>
      <c r="F274" s="138">
        <f t="shared" si="20"/>
        <v>27862.453658837774</v>
      </c>
      <c r="G274" s="138">
        <f t="shared" si="20"/>
        <v>0</v>
      </c>
      <c r="H274" s="138">
        <f t="shared" si="21"/>
        <v>968196.11100589077</v>
      </c>
    </row>
    <row r="275" spans="2:10">
      <c r="B275" s="127" t="str">
        <f>$B$39</f>
        <v>Law</v>
      </c>
      <c r="C275" s="138">
        <f t="shared" si="20"/>
        <v>0</v>
      </c>
      <c r="D275" s="138">
        <f t="shared" si="20"/>
        <v>0</v>
      </c>
      <c r="E275" s="138">
        <f t="shared" si="20"/>
        <v>0</v>
      </c>
      <c r="F275" s="138">
        <f t="shared" si="20"/>
        <v>0</v>
      </c>
      <c r="G275" s="138">
        <f t="shared" si="20"/>
        <v>41203429.409197092</v>
      </c>
      <c r="H275" s="138">
        <f t="shared" si="21"/>
        <v>41203429.409197092</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56567.297922306556</v>
      </c>
      <c r="D277" s="138">
        <f t="shared" si="20"/>
        <v>42941.096658636103</v>
      </c>
      <c r="E277" s="138">
        <f t="shared" si="20"/>
        <v>0</v>
      </c>
      <c r="F277" s="138">
        <f t="shared" si="20"/>
        <v>0</v>
      </c>
      <c r="G277" s="138">
        <f t="shared" si="20"/>
        <v>0</v>
      </c>
      <c r="H277" s="138">
        <f t="shared" si="21"/>
        <v>99508.394580942666</v>
      </c>
    </row>
    <row r="278" spans="2:10">
      <c r="B278" s="127" t="str">
        <f>$B$42</f>
        <v>Veterinary Science</v>
      </c>
      <c r="C278" s="138">
        <f t="shared" si="20"/>
        <v>0</v>
      </c>
      <c r="D278" s="138">
        <f t="shared" si="20"/>
        <v>0</v>
      </c>
      <c r="E278" s="138">
        <f t="shared" si="20"/>
        <v>0</v>
      </c>
      <c r="F278" s="138">
        <f t="shared" si="20"/>
        <v>0</v>
      </c>
      <c r="G278" s="138">
        <f t="shared" si="20"/>
        <v>112031501.98599958</v>
      </c>
      <c r="H278" s="138">
        <f t="shared" si="21"/>
        <v>112031501.98599958</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2882443.5421607657</v>
      </c>
      <c r="D281" s="138">
        <f t="shared" si="20"/>
        <v>3891148.6067314427</v>
      </c>
      <c r="E281" s="138">
        <f t="shared" si="20"/>
        <v>1109456.3272468224</v>
      </c>
      <c r="F281" s="138">
        <f t="shared" si="20"/>
        <v>550669.57609389233</v>
      </c>
      <c r="G281" s="138">
        <f t="shared" si="20"/>
        <v>0</v>
      </c>
      <c r="H281" s="138">
        <f t="shared" si="21"/>
        <v>8433718.052232923</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13190428.509543162</v>
      </c>
      <c r="D283" s="138">
        <f t="shared" si="20"/>
        <v>80106145.439870745</v>
      </c>
      <c r="E283" s="138">
        <f t="shared" si="20"/>
        <v>40998776.184104115</v>
      </c>
      <c r="F283" s="138">
        <f t="shared" si="20"/>
        <v>41434134.790806465</v>
      </c>
      <c r="G283" s="138">
        <f t="shared" si="20"/>
        <v>0</v>
      </c>
      <c r="H283" s="138">
        <f t="shared" si="21"/>
        <v>175729484.92432451</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1060743.2115627527</v>
      </c>
      <c r="E285" s="138">
        <f t="shared" si="22"/>
        <v>0</v>
      </c>
      <c r="F285" s="138">
        <f t="shared" si="22"/>
        <v>0</v>
      </c>
      <c r="G285" s="138">
        <f t="shared" si="22"/>
        <v>0</v>
      </c>
      <c r="H285" s="138">
        <f t="shared" si="21"/>
        <v>1060743.2115627527</v>
      </c>
    </row>
    <row r="286" spans="2:10">
      <c r="B286" s="127" t="str">
        <f>$B$50</f>
        <v>Technology</v>
      </c>
      <c r="C286" s="138">
        <f t="shared" si="22"/>
        <v>8378730.2865893375</v>
      </c>
      <c r="D286" s="138">
        <f t="shared" si="22"/>
        <v>24910032.544413671</v>
      </c>
      <c r="E286" s="138">
        <f t="shared" si="22"/>
        <v>10259507.510799108</v>
      </c>
      <c r="F286" s="138">
        <f t="shared" si="22"/>
        <v>433550.60432017437</v>
      </c>
      <c r="G286" s="138">
        <f t="shared" si="22"/>
        <v>0</v>
      </c>
      <c r="H286" s="138">
        <f t="shared" si="21"/>
        <v>43981820.946122296</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224552958.10278586</v>
      </c>
      <c r="D288" s="135">
        <f>SUM(D268:D287)</f>
        <v>387020972.96713269</v>
      </c>
      <c r="E288" s="135">
        <f>SUM(E268:E287)</f>
        <v>275736247.02377361</v>
      </c>
      <c r="F288" s="135">
        <f>SUM(F268:F287)</f>
        <v>583011159.53111112</v>
      </c>
      <c r="G288" s="135">
        <f>SUM(G268:G287)</f>
        <v>153234931.39519668</v>
      </c>
      <c r="H288" s="135">
        <f t="shared" si="21"/>
        <v>1623556269.0199997</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247.07061400554139</v>
      </c>
      <c r="D293" s="133">
        <f t="shared" si="23"/>
        <v>534.87015251653293</v>
      </c>
      <c r="E293" s="133">
        <f t="shared" si="23"/>
        <v>1883.568210374772</v>
      </c>
      <c r="F293" s="133">
        <f t="shared" si="23"/>
        <v>7858.1398686994926</v>
      </c>
      <c r="G293" s="134">
        <f t="shared" si="23"/>
        <v>0</v>
      </c>
      <c r="H293" s="135">
        <f t="shared" si="23"/>
        <v>612.04535994968637</v>
      </c>
    </row>
    <row r="294" spans="2:10">
      <c r="B294" s="127" t="str">
        <f>$B$33</f>
        <v>Science</v>
      </c>
      <c r="C294" s="136">
        <f t="shared" si="23"/>
        <v>245.88558747246216</v>
      </c>
      <c r="D294" s="136">
        <f t="shared" si="23"/>
        <v>563.50061115978849</v>
      </c>
      <c r="E294" s="136">
        <f t="shared" si="23"/>
        <v>3353.918647285449</v>
      </c>
      <c r="F294" s="136">
        <f t="shared" si="23"/>
        <v>8738.8891955470826</v>
      </c>
      <c r="G294" s="137">
        <f t="shared" si="23"/>
        <v>0</v>
      </c>
      <c r="H294" s="138">
        <f t="shared" si="23"/>
        <v>884.74762281885501</v>
      </c>
    </row>
    <row r="295" spans="2:10">
      <c r="B295" s="127" t="str">
        <f>$B$34</f>
        <v>Fine Arts</v>
      </c>
      <c r="C295" s="136">
        <f t="shared" si="23"/>
        <v>337.63915948682319</v>
      </c>
      <c r="D295" s="136">
        <f t="shared" si="23"/>
        <v>788.74640555800374</v>
      </c>
      <c r="E295" s="136">
        <f t="shared" si="23"/>
        <v>8367.9260508627158</v>
      </c>
      <c r="F295" s="136">
        <f t="shared" si="23"/>
        <v>9107.909029419754</v>
      </c>
      <c r="G295" s="137">
        <f t="shared" si="23"/>
        <v>0</v>
      </c>
      <c r="H295" s="138">
        <f t="shared" si="23"/>
        <v>535.68410633379449</v>
      </c>
    </row>
    <row r="296" spans="2:10">
      <c r="B296" s="127" t="str">
        <f>$B$35</f>
        <v>Teacher Education</v>
      </c>
      <c r="C296" s="136">
        <f t="shared" si="23"/>
        <v>388.12936746617635</v>
      </c>
      <c r="D296" s="136">
        <f t="shared" si="23"/>
        <v>429.23938830765621</v>
      </c>
      <c r="E296" s="136">
        <f t="shared" si="23"/>
        <v>1064.4795659698768</v>
      </c>
      <c r="F296" s="136">
        <f t="shared" si="23"/>
        <v>4545.3278191091094</v>
      </c>
      <c r="G296" s="137">
        <f t="shared" si="23"/>
        <v>0</v>
      </c>
      <c r="H296" s="138">
        <f t="shared" si="23"/>
        <v>1207.7997891493076</v>
      </c>
    </row>
    <row r="297" spans="2:10">
      <c r="B297" s="127" t="str">
        <f>$B$36</f>
        <v>Agriculture</v>
      </c>
      <c r="C297" s="136">
        <f t="shared" si="23"/>
        <v>220.26838922406017</v>
      </c>
      <c r="D297" s="136">
        <f t="shared" si="23"/>
        <v>572.14075166437453</v>
      </c>
      <c r="E297" s="136">
        <f t="shared" si="23"/>
        <v>3146.3345329714821</v>
      </c>
      <c r="F297" s="136">
        <f t="shared" si="23"/>
        <v>6161.8214185719562</v>
      </c>
      <c r="G297" s="137">
        <f t="shared" si="23"/>
        <v>0</v>
      </c>
      <c r="H297" s="138">
        <f t="shared" si="23"/>
        <v>997.61182124175104</v>
      </c>
    </row>
    <row r="298" spans="2:10">
      <c r="B298" s="127" t="str">
        <f>$B$37</f>
        <v>Engineering</v>
      </c>
      <c r="C298" s="136">
        <f t="shared" si="23"/>
        <v>370.64280345253763</v>
      </c>
      <c r="D298" s="136">
        <f t="shared" si="23"/>
        <v>621.63598718479557</v>
      </c>
      <c r="E298" s="136">
        <f t="shared" si="23"/>
        <v>1968.2059435632709</v>
      </c>
      <c r="F298" s="136">
        <f t="shared" si="23"/>
        <v>6394.3156081876386</v>
      </c>
      <c r="G298" s="137">
        <f t="shared" si="23"/>
        <v>0</v>
      </c>
      <c r="H298" s="138">
        <f t="shared" si="23"/>
        <v>1199.0946122838511</v>
      </c>
    </row>
    <row r="299" spans="2:10">
      <c r="B299" s="127" t="str">
        <f>$B$38</f>
        <v>Home Economics</v>
      </c>
      <c r="C299" s="136">
        <f t="shared" si="23"/>
        <v>383.19279432363345</v>
      </c>
      <c r="D299" s="136">
        <f t="shared" si="23"/>
        <v>641.86205983346395</v>
      </c>
      <c r="E299" s="136">
        <f t="shared" si="23"/>
        <v>517.66358154823104</v>
      </c>
      <c r="F299" s="136">
        <f t="shared" si="23"/>
        <v>1547.9140921576541</v>
      </c>
      <c r="G299" s="137">
        <f t="shared" si="23"/>
        <v>0</v>
      </c>
      <c r="H299" s="138">
        <f t="shared" si="23"/>
        <v>508.77357383388897</v>
      </c>
    </row>
    <row r="300" spans="2:10">
      <c r="B300" s="127" t="str">
        <f>$B$39</f>
        <v>Law</v>
      </c>
      <c r="C300" s="136">
        <f t="shared" si="23"/>
        <v>0</v>
      </c>
      <c r="D300" s="136">
        <f t="shared" si="23"/>
        <v>0</v>
      </c>
      <c r="E300" s="136">
        <f t="shared" si="23"/>
        <v>0</v>
      </c>
      <c r="F300" s="136">
        <f t="shared" si="23"/>
        <v>0</v>
      </c>
      <c r="G300" s="137">
        <f t="shared" si="23"/>
        <v>2870.2190386400407</v>
      </c>
      <c r="H300" s="138">
        <f t="shared" si="23"/>
        <v>2870.2190386400407</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819.81591191748635</v>
      </c>
      <c r="D302" s="136">
        <f t="shared" si="23"/>
        <v>1022.4070633008596</v>
      </c>
      <c r="E302" s="136">
        <f t="shared" si="23"/>
        <v>0</v>
      </c>
      <c r="F302" s="136">
        <f t="shared" si="23"/>
        <v>0</v>
      </c>
      <c r="G302" s="137">
        <f t="shared" si="23"/>
        <v>0</v>
      </c>
      <c r="H302" s="138">
        <f t="shared" si="23"/>
        <v>896.47202325173578</v>
      </c>
    </row>
    <row r="303" spans="2:10">
      <c r="B303" s="127" t="str">
        <f>$B$42</f>
        <v>Veterinary Science</v>
      </c>
      <c r="C303" s="136">
        <f t="shared" si="23"/>
        <v>0</v>
      </c>
      <c r="D303" s="136">
        <f t="shared" si="23"/>
        <v>0</v>
      </c>
      <c r="E303" s="136">
        <f t="shared" si="23"/>
        <v>0</v>
      </c>
      <c r="F303" s="136">
        <f t="shared" si="23"/>
        <v>0</v>
      </c>
      <c r="G303" s="137">
        <f t="shared" si="23"/>
        <v>7126.6858769719838</v>
      </c>
      <c r="H303" s="138">
        <f t="shared" si="23"/>
        <v>7126.6858769719838</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226.14495074225371</v>
      </c>
      <c r="D306" s="136">
        <f t="shared" si="23"/>
        <v>425.96043861318475</v>
      </c>
      <c r="E306" s="136">
        <f t="shared" si="23"/>
        <v>2422.3937276131501</v>
      </c>
      <c r="F306" s="136">
        <f t="shared" si="23"/>
        <v>1271.7542173069107</v>
      </c>
      <c r="G306" s="137">
        <f t="shared" si="23"/>
        <v>0</v>
      </c>
      <c r="H306" s="138">
        <f t="shared" si="23"/>
        <v>370.3547361774514</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250.78767414904482</v>
      </c>
      <c r="D308" s="136">
        <f t="shared" si="23"/>
        <v>629.25575548000234</v>
      </c>
      <c r="E308" s="136">
        <f t="shared" si="23"/>
        <v>1222.7125998062722</v>
      </c>
      <c r="F308" s="136">
        <f t="shared" si="23"/>
        <v>17654.083847808462</v>
      </c>
      <c r="G308" s="137">
        <f t="shared" si="23"/>
        <v>0</v>
      </c>
      <c r="H308" s="138">
        <f t="shared" si="23"/>
        <v>814.40322612847763</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381.01408461305772</v>
      </c>
      <c r="E310" s="136">
        <f t="shared" si="24"/>
        <v>0</v>
      </c>
      <c r="F310" s="136">
        <f t="shared" si="24"/>
        <v>0</v>
      </c>
      <c r="G310" s="137">
        <f t="shared" si="24"/>
        <v>0</v>
      </c>
      <c r="H310" s="138">
        <f t="shared" si="24"/>
        <v>381.01408461305772</v>
      </c>
    </row>
    <row r="311" spans="2:10">
      <c r="B311" s="127" t="str">
        <f>$B$50</f>
        <v>Technology</v>
      </c>
      <c r="C311" s="136">
        <f t="shared" si="24"/>
        <v>375.66043250490213</v>
      </c>
      <c r="D311" s="136">
        <f t="shared" si="24"/>
        <v>673.46254310624192</v>
      </c>
      <c r="E311" s="136">
        <f t="shared" si="24"/>
        <v>3868.592575716104</v>
      </c>
      <c r="F311" s="136">
        <f t="shared" si="24"/>
        <v>2676.2382982726813</v>
      </c>
      <c r="G311" s="137">
        <f t="shared" si="24"/>
        <v>0</v>
      </c>
      <c r="H311" s="138">
        <f t="shared" si="24"/>
        <v>708.17346063379227</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269.6115125214148</v>
      </c>
      <c r="D313" s="135">
        <f t="shared" si="24"/>
        <v>590.88614831374912</v>
      </c>
      <c r="E313" s="135">
        <f t="shared" si="24"/>
        <v>1963.8344223307379</v>
      </c>
      <c r="F313" s="135">
        <f t="shared" si="24"/>
        <v>7411.9753811578112</v>
      </c>
      <c r="G313" s="135">
        <f t="shared" si="24"/>
        <v>5095.00860817598</v>
      </c>
      <c r="H313" s="135">
        <f t="shared" si="24"/>
        <v>934.68954034168917</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2.1648473035507845</v>
      </c>
      <c r="E318" s="128">
        <f t="shared" si="25"/>
        <v>7.6236027418968026</v>
      </c>
      <c r="F318" s="128">
        <f t="shared" si="25"/>
        <v>31.805238758678307</v>
      </c>
      <c r="G318" s="128">
        <f t="shared" si="25"/>
        <v>0</v>
      </c>
      <c r="H318" s="128">
        <f t="shared" si="25"/>
        <v>2.4772082362492496</v>
      </c>
    </row>
    <row r="319" spans="2:10">
      <c r="B319" s="127" t="str">
        <f>$B$33</f>
        <v>Science</v>
      </c>
      <c r="C319" s="128">
        <f t="shared" ref="C319:H334" si="26">IF($C$293=0,"",C294/$C$293)</f>
        <v>0.9952036929286433</v>
      </c>
      <c r="D319" s="128">
        <f t="shared" si="26"/>
        <v>2.2807269631310754</v>
      </c>
      <c r="E319" s="128">
        <f t="shared" si="26"/>
        <v>13.574737168905996</v>
      </c>
      <c r="F319" s="128">
        <f t="shared" si="26"/>
        <v>35.370006387530502</v>
      </c>
      <c r="G319" s="128">
        <f t="shared" si="26"/>
        <v>0</v>
      </c>
      <c r="H319" s="128">
        <f t="shared" si="26"/>
        <v>3.5809504354856689</v>
      </c>
    </row>
    <row r="320" spans="2:10">
      <c r="B320" s="127" t="str">
        <f>$B$34</f>
        <v>Fine Arts</v>
      </c>
      <c r="C320" s="128">
        <f t="shared" si="26"/>
        <v>1.3665694758796791</v>
      </c>
      <c r="D320" s="128">
        <f t="shared" si="26"/>
        <v>3.1923926231887432</v>
      </c>
      <c r="E320" s="128">
        <f t="shared" si="26"/>
        <v>33.868560551175207</v>
      </c>
      <c r="F320" s="128">
        <f t="shared" si="26"/>
        <v>36.86358681739253</v>
      </c>
      <c r="G320" s="128">
        <f t="shared" si="26"/>
        <v>0</v>
      </c>
      <c r="H320" s="128">
        <f t="shared" si="26"/>
        <v>2.1681417213047438</v>
      </c>
    </row>
    <row r="321" spans="2:8">
      <c r="B321" s="127" t="str">
        <f>$B$35</f>
        <v>Teacher Education</v>
      </c>
      <c r="C321" s="128">
        <f t="shared" si="26"/>
        <v>1.5709248508908924</v>
      </c>
      <c r="D321" s="128">
        <f t="shared" si="26"/>
        <v>1.7373146136190405</v>
      </c>
      <c r="E321" s="128">
        <f t="shared" si="26"/>
        <v>4.3084021556120886</v>
      </c>
      <c r="F321" s="128">
        <f t="shared" si="26"/>
        <v>18.396877497569037</v>
      </c>
      <c r="G321" s="128">
        <f t="shared" si="26"/>
        <v>0</v>
      </c>
      <c r="H321" s="128">
        <f t="shared" si="26"/>
        <v>4.8884801375942617</v>
      </c>
    </row>
    <row r="322" spans="2:8">
      <c r="B322" s="127" t="str">
        <f>$B$36</f>
        <v>Agriculture</v>
      </c>
      <c r="C322" s="128">
        <f t="shared" si="26"/>
        <v>0.89151998148642608</v>
      </c>
      <c r="D322" s="128">
        <f t="shared" si="26"/>
        <v>2.3156972915101202</v>
      </c>
      <c r="E322" s="128">
        <f t="shared" si="26"/>
        <v>12.734555850097637</v>
      </c>
      <c r="F322" s="128">
        <f t="shared" si="26"/>
        <v>24.939515544465991</v>
      </c>
      <c r="G322" s="128">
        <f t="shared" si="26"/>
        <v>0</v>
      </c>
      <c r="H322" s="128">
        <f t="shared" si="26"/>
        <v>4.0377599143351635</v>
      </c>
    </row>
    <row r="323" spans="2:8">
      <c r="B323" s="127" t="str">
        <f>$B$37</f>
        <v>Engineering</v>
      </c>
      <c r="C323" s="128">
        <f t="shared" si="26"/>
        <v>1.5001492789596771</v>
      </c>
      <c r="D323" s="128">
        <f t="shared" si="26"/>
        <v>2.5160255892303458</v>
      </c>
      <c r="E323" s="128">
        <f t="shared" si="26"/>
        <v>7.9661676945487629</v>
      </c>
      <c r="F323" s="128">
        <f t="shared" si="26"/>
        <v>25.880518546994118</v>
      </c>
      <c r="G323" s="128">
        <f t="shared" si="26"/>
        <v>0</v>
      </c>
      <c r="H323" s="128">
        <f t="shared" si="26"/>
        <v>4.8532465793643809</v>
      </c>
    </row>
    <row r="324" spans="2:8">
      <c r="B324" s="127" t="str">
        <f>$B$38</f>
        <v>Home Economics</v>
      </c>
      <c r="C324" s="128">
        <f t="shared" si="26"/>
        <v>1.5509444369415744</v>
      </c>
      <c r="D324" s="128">
        <f t="shared" si="26"/>
        <v>2.5978891193392513</v>
      </c>
      <c r="E324" s="128">
        <f t="shared" si="26"/>
        <v>2.0952049827205297</v>
      </c>
      <c r="F324" s="128">
        <f t="shared" si="26"/>
        <v>6.2650675734465811</v>
      </c>
      <c r="G324" s="128">
        <f t="shared" si="26"/>
        <v>0</v>
      </c>
      <c r="H324" s="128">
        <f t="shared" si="26"/>
        <v>2.0592233353274381</v>
      </c>
    </row>
    <row r="325" spans="2:8">
      <c r="B325" s="127" t="str">
        <f>$B$39</f>
        <v>Law</v>
      </c>
      <c r="C325" s="128">
        <f t="shared" si="26"/>
        <v>0</v>
      </c>
      <c r="D325" s="128">
        <f t="shared" si="26"/>
        <v>0</v>
      </c>
      <c r="E325" s="128">
        <f t="shared" si="26"/>
        <v>0</v>
      </c>
      <c r="F325" s="128">
        <f t="shared" si="26"/>
        <v>0</v>
      </c>
      <c r="G325" s="128">
        <f t="shared" si="26"/>
        <v>11.616998849469271</v>
      </c>
      <c r="H325" s="128">
        <f t="shared" si="26"/>
        <v>11.616998849469271</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3.3181441476447668</v>
      </c>
      <c r="D327" s="128">
        <f t="shared" si="26"/>
        <v>4.1381168190156705</v>
      </c>
      <c r="E327" s="128">
        <f t="shared" si="26"/>
        <v>0</v>
      </c>
      <c r="F327" s="128">
        <f t="shared" si="26"/>
        <v>0</v>
      </c>
      <c r="G327" s="128">
        <f t="shared" si="26"/>
        <v>0</v>
      </c>
      <c r="H327" s="128">
        <f t="shared" si="26"/>
        <v>3.6284040773526769</v>
      </c>
    </row>
    <row r="328" spans="2:8">
      <c r="B328" s="127" t="str">
        <f>$B$42</f>
        <v>Veterinary Science</v>
      </c>
      <c r="C328" s="128">
        <f t="shared" si="26"/>
        <v>0</v>
      </c>
      <c r="D328" s="128">
        <f t="shared" si="26"/>
        <v>0</v>
      </c>
      <c r="E328" s="128">
        <f t="shared" si="26"/>
        <v>0</v>
      </c>
      <c r="F328" s="128">
        <f t="shared" si="26"/>
        <v>0</v>
      </c>
      <c r="G328" s="128">
        <f t="shared" si="26"/>
        <v>28.844732934577738</v>
      </c>
      <c r="H328" s="128">
        <f t="shared" si="26"/>
        <v>28.844732934577738</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0.91530492872447244</v>
      </c>
      <c r="D331" s="128">
        <f t="shared" si="26"/>
        <v>1.7240433077307653</v>
      </c>
      <c r="E331" s="128">
        <f t="shared" si="26"/>
        <v>9.8044590910306297</v>
      </c>
      <c r="F331" s="128">
        <f t="shared" si="26"/>
        <v>5.1473309459553427</v>
      </c>
      <c r="G331" s="128">
        <f t="shared" si="26"/>
        <v>0</v>
      </c>
      <c r="H331" s="128">
        <f t="shared" si="26"/>
        <v>1.4989833480121799</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1.0150445254627491</v>
      </c>
      <c r="D333" s="128">
        <f t="shared" si="26"/>
        <v>2.5468660367108211</v>
      </c>
      <c r="E333" s="128">
        <f t="shared" si="26"/>
        <v>4.9488386335529517</v>
      </c>
      <c r="F333" s="128">
        <f t="shared" si="26"/>
        <v>71.453596045268711</v>
      </c>
      <c r="G333" s="128">
        <f t="shared" si="26"/>
        <v>0</v>
      </c>
      <c r="H333" s="128">
        <f t="shared" si="26"/>
        <v>3.2962367030431707</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1.542126270850293</v>
      </c>
      <c r="E335" s="128">
        <f t="shared" si="27"/>
        <v>0</v>
      </c>
      <c r="F335" s="128">
        <f t="shared" si="27"/>
        <v>0</v>
      </c>
      <c r="G335" s="128">
        <f t="shared" si="27"/>
        <v>0</v>
      </c>
      <c r="H335" s="128">
        <f t="shared" si="27"/>
        <v>1.542126270850293</v>
      </c>
    </row>
    <row r="336" spans="2:8">
      <c r="B336" s="127" t="str">
        <f>$B$50</f>
        <v>Technology</v>
      </c>
      <c r="C336" s="128">
        <f t="shared" si="27"/>
        <v>1.5204577606970155</v>
      </c>
      <c r="D336" s="128">
        <f t="shared" si="27"/>
        <v>2.7257897335016024</v>
      </c>
      <c r="E336" s="128">
        <f t="shared" si="27"/>
        <v>15.657841752193718</v>
      </c>
      <c r="F336" s="128">
        <f t="shared" si="27"/>
        <v>10.831876178575643</v>
      </c>
      <c r="G336" s="128">
        <f t="shared" si="27"/>
        <v>0</v>
      </c>
      <c r="H336" s="128">
        <f t="shared" si="27"/>
        <v>2.8662795997985788</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1.0912326162566943</v>
      </c>
      <c r="D338" s="128">
        <f t="shared" si="27"/>
        <v>2.3915678952434889</v>
      </c>
      <c r="E338" s="128">
        <f t="shared" si="27"/>
        <v>7.9484742863297058</v>
      </c>
      <c r="F338" s="128">
        <f t="shared" si="27"/>
        <v>29.999421060213873</v>
      </c>
      <c r="G338" s="128">
        <f t="shared" si="27"/>
        <v>20.62166975495397</v>
      </c>
      <c r="H338" s="128">
        <f t="shared" si="27"/>
        <v>3.7830866455074483</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7412.1184201662418</v>
      </c>
      <c r="D343" s="135">
        <f t="shared" si="28"/>
        <v>16046.104575495989</v>
      </c>
      <c r="E343" s="135">
        <f>E293*24</f>
        <v>45205.637048994526</v>
      </c>
      <c r="F343" s="135">
        <f>F293*18</f>
        <v>141446.51763659087</v>
      </c>
      <c r="G343" s="135">
        <f>G293*24</f>
        <v>0</v>
      </c>
      <c r="H343" s="135">
        <f>IF((C32/30+D32/30+E32/24+F32/18+G32/24)=0,0,H268/(C32/30+D32/30+E32/24+F32/18+G32/24))</f>
        <v>17798.241963862969</v>
      </c>
    </row>
    <row r="344" spans="2:10">
      <c r="B344" s="127" t="str">
        <f>$B$33</f>
        <v>Science</v>
      </c>
      <c r="C344" s="138">
        <f t="shared" si="28"/>
        <v>7376.5676241738647</v>
      </c>
      <c r="D344" s="138">
        <f t="shared" si="28"/>
        <v>16905.018334793655</v>
      </c>
      <c r="E344" s="138">
        <f>E294*24</f>
        <v>80494.047534850775</v>
      </c>
      <c r="F344" s="138">
        <f>F294*18</f>
        <v>157300.0055198475</v>
      </c>
      <c r="G344" s="138">
        <f>G294*24</f>
        <v>0</v>
      </c>
      <c r="H344" s="138">
        <f t="shared" ref="H344:H363" si="29">IF((C33/30+D33/30+E33/24+F33/18+G33/24)=0,0,H269/(C33/30+D33/30+E33/24+F33/18+G33/24))</f>
        <v>25467.943576286765</v>
      </c>
    </row>
    <row r="345" spans="2:10">
      <c r="B345" s="127" t="str">
        <f>$B$34</f>
        <v>Fine Arts</v>
      </c>
      <c r="C345" s="138">
        <f t="shared" si="28"/>
        <v>10129.174784604696</v>
      </c>
      <c r="D345" s="138">
        <f t="shared" si="28"/>
        <v>23662.392166740112</v>
      </c>
      <c r="E345" s="138">
        <f t="shared" ref="E345:E363" si="30">E295*24</f>
        <v>200830.22522070518</v>
      </c>
      <c r="F345" s="138">
        <f t="shared" ref="F345:F363" si="31">F295*18</f>
        <v>163942.36252955557</v>
      </c>
      <c r="G345" s="138">
        <f t="shared" ref="G345:G363" si="32">G295*24</f>
        <v>0</v>
      </c>
      <c r="H345" s="138">
        <f t="shared" si="29"/>
        <v>16023.268498195746</v>
      </c>
    </row>
    <row r="346" spans="2:10">
      <c r="B346" s="127" t="str">
        <f>$B$35</f>
        <v>Teacher Education</v>
      </c>
      <c r="C346" s="138">
        <f t="shared" si="28"/>
        <v>11643.88102398529</v>
      </c>
      <c r="D346" s="138">
        <f t="shared" si="28"/>
        <v>12877.181649229686</v>
      </c>
      <c r="E346" s="138">
        <f t="shared" si="30"/>
        <v>25547.509583277046</v>
      </c>
      <c r="F346" s="138">
        <f t="shared" si="31"/>
        <v>81815.900743963968</v>
      </c>
      <c r="G346" s="138">
        <f t="shared" si="32"/>
        <v>0</v>
      </c>
      <c r="H346" s="138">
        <f t="shared" si="29"/>
        <v>31016.165939525705</v>
      </c>
    </row>
    <row r="347" spans="2:10">
      <c r="B347" s="127" t="str">
        <f>$B$36</f>
        <v>Agriculture</v>
      </c>
      <c r="C347" s="138">
        <f t="shared" si="28"/>
        <v>6608.0516767218051</v>
      </c>
      <c r="D347" s="138">
        <f t="shared" si="28"/>
        <v>17164.222549931237</v>
      </c>
      <c r="E347" s="138">
        <f t="shared" si="30"/>
        <v>75512.028791315563</v>
      </c>
      <c r="F347" s="138">
        <f t="shared" si="31"/>
        <v>110912.78553429521</v>
      </c>
      <c r="G347" s="138">
        <f t="shared" si="32"/>
        <v>0</v>
      </c>
      <c r="H347" s="138">
        <f t="shared" si="29"/>
        <v>28138.288115546351</v>
      </c>
    </row>
    <row r="348" spans="2:10">
      <c r="B348" s="127" t="str">
        <f>$B$37</f>
        <v>Engineering</v>
      </c>
      <c r="C348" s="138">
        <f t="shared" si="28"/>
        <v>11119.284103576128</v>
      </c>
      <c r="D348" s="138">
        <f t="shared" si="28"/>
        <v>18649.079615543866</v>
      </c>
      <c r="E348" s="138">
        <f t="shared" si="30"/>
        <v>47236.942645518502</v>
      </c>
      <c r="F348" s="138">
        <f t="shared" si="31"/>
        <v>115097.68094737749</v>
      </c>
      <c r="G348" s="138">
        <f t="shared" si="32"/>
        <v>0</v>
      </c>
      <c r="H348" s="138">
        <f t="shared" si="29"/>
        <v>33041.579221044172</v>
      </c>
    </row>
    <row r="349" spans="2:10">
      <c r="B349" s="127" t="str">
        <f>$B$38</f>
        <v>Home Economics</v>
      </c>
      <c r="C349" s="138">
        <f t="shared" si="28"/>
        <v>11495.783829709004</v>
      </c>
      <c r="D349" s="138">
        <f t="shared" si="28"/>
        <v>19255.861795003919</v>
      </c>
      <c r="E349" s="138">
        <f t="shared" si="30"/>
        <v>12423.925957157546</v>
      </c>
      <c r="F349" s="138">
        <f t="shared" si="31"/>
        <v>27862.453658837774</v>
      </c>
      <c r="G349" s="138">
        <f t="shared" si="32"/>
        <v>0</v>
      </c>
      <c r="H349" s="138">
        <f t="shared" si="29"/>
        <v>15084.852417645661</v>
      </c>
    </row>
    <row r="350" spans="2:10">
      <c r="B350" s="127" t="str">
        <f>$B$39</f>
        <v>Law</v>
      </c>
      <c r="C350" s="138">
        <f t="shared" si="28"/>
        <v>0</v>
      </c>
      <c r="D350" s="138">
        <f t="shared" si="28"/>
        <v>0</v>
      </c>
      <c r="E350" s="138">
        <f t="shared" si="30"/>
        <v>0</v>
      </c>
      <c r="F350" s="138">
        <f t="shared" si="31"/>
        <v>0</v>
      </c>
      <c r="G350" s="138">
        <f t="shared" si="32"/>
        <v>68885.256927360984</v>
      </c>
      <c r="H350" s="138">
        <f t="shared" si="29"/>
        <v>68885.256927360984</v>
      </c>
    </row>
    <row r="351" spans="2:10">
      <c r="B351" s="127" t="str">
        <f>$B$40</f>
        <v>Social Service</v>
      </c>
      <c r="C351" s="138">
        <f t="shared" si="28"/>
        <v>0</v>
      </c>
      <c r="D351" s="138">
        <f t="shared" si="28"/>
        <v>0</v>
      </c>
      <c r="E351" s="138">
        <f t="shared" si="30"/>
        <v>0</v>
      </c>
      <c r="F351" s="138">
        <f t="shared" si="31"/>
        <v>0</v>
      </c>
      <c r="G351" s="138">
        <f t="shared" si="32"/>
        <v>0</v>
      </c>
      <c r="H351" s="138">
        <f t="shared" si="29"/>
        <v>0</v>
      </c>
    </row>
    <row r="352" spans="2:10">
      <c r="B352" s="127" t="str">
        <f>$B$41</f>
        <v>Library Science</v>
      </c>
      <c r="C352" s="138">
        <f t="shared" si="28"/>
        <v>24594.477357524589</v>
      </c>
      <c r="D352" s="138">
        <f t="shared" si="28"/>
        <v>30672.211899025788</v>
      </c>
      <c r="E352" s="138">
        <f t="shared" si="30"/>
        <v>0</v>
      </c>
      <c r="F352" s="138">
        <f t="shared" si="31"/>
        <v>0</v>
      </c>
      <c r="G352" s="138">
        <f t="shared" si="32"/>
        <v>0</v>
      </c>
      <c r="H352" s="138">
        <f t="shared" si="29"/>
        <v>26894.160697552074</v>
      </c>
    </row>
    <row r="353" spans="2:9">
      <c r="B353" s="127" t="str">
        <f>$B$42</f>
        <v>Veterinary Science</v>
      </c>
      <c r="C353" s="138">
        <f t="shared" si="28"/>
        <v>0</v>
      </c>
      <c r="D353" s="138">
        <f t="shared" si="28"/>
        <v>0</v>
      </c>
      <c r="E353" s="138">
        <f t="shared" si="30"/>
        <v>0</v>
      </c>
      <c r="F353" s="138">
        <f t="shared" si="31"/>
        <v>0</v>
      </c>
      <c r="G353" s="138">
        <f t="shared" si="32"/>
        <v>171040.46104732761</v>
      </c>
      <c r="H353" s="138">
        <f t="shared" si="29"/>
        <v>171040.46104732761</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6784.3485222676118</v>
      </c>
      <c r="D356" s="138">
        <f t="shared" si="28"/>
        <v>12778.813158395542</v>
      </c>
      <c r="E356" s="138">
        <f t="shared" si="30"/>
        <v>58137.449462715602</v>
      </c>
      <c r="F356" s="138">
        <f t="shared" si="31"/>
        <v>22891.575911524393</v>
      </c>
      <c r="G356" s="138">
        <f t="shared" si="32"/>
        <v>0</v>
      </c>
      <c r="H356" s="138">
        <f t="shared" si="29"/>
        <v>10917.355857936484</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7523.6302244713443</v>
      </c>
      <c r="D358" s="138">
        <f t="shared" si="28"/>
        <v>18877.67266440007</v>
      </c>
      <c r="E358" s="138">
        <f t="shared" si="30"/>
        <v>29345.102395350536</v>
      </c>
      <c r="F358" s="138">
        <f t="shared" si="31"/>
        <v>317773.50926055235</v>
      </c>
      <c r="G358" s="138">
        <f t="shared" si="32"/>
        <v>0</v>
      </c>
      <c r="H358" s="138">
        <f t="shared" si="29"/>
        <v>23355.402244830562</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11430.422538391731</v>
      </c>
      <c r="E360" s="138">
        <f t="shared" si="30"/>
        <v>0</v>
      </c>
      <c r="F360" s="138">
        <f t="shared" si="31"/>
        <v>0</v>
      </c>
      <c r="G360" s="138">
        <f t="shared" si="32"/>
        <v>0</v>
      </c>
      <c r="H360" s="138">
        <f t="shared" si="29"/>
        <v>11430.422538391733</v>
      </c>
    </row>
    <row r="361" spans="2:9">
      <c r="B361" s="127" t="str">
        <f>$B$50</f>
        <v>Technology</v>
      </c>
      <c r="C361" s="138">
        <f t="shared" si="33"/>
        <v>11269.812975147064</v>
      </c>
      <c r="D361" s="138">
        <f t="shared" si="33"/>
        <v>20203.876293187259</v>
      </c>
      <c r="E361" s="138">
        <f t="shared" si="30"/>
        <v>92846.221817186495</v>
      </c>
      <c r="F361" s="138">
        <f t="shared" si="31"/>
        <v>48172.289368908263</v>
      </c>
      <c r="G361" s="138">
        <f t="shared" si="32"/>
        <v>0</v>
      </c>
      <c r="H361" s="138">
        <f t="shared" si="29"/>
        <v>20984.694377652704</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8088.3453756424442</v>
      </c>
      <c r="D363" s="135">
        <f t="shared" si="33"/>
        <v>17726.584449412472</v>
      </c>
      <c r="E363" s="135">
        <f t="shared" si="30"/>
        <v>47132.026135937711</v>
      </c>
      <c r="F363" s="135">
        <f t="shared" si="31"/>
        <v>133415.55686084059</v>
      </c>
      <c r="G363" s="135">
        <f t="shared" si="32"/>
        <v>122280.20659622352</v>
      </c>
      <c r="H363" s="135">
        <f t="shared" si="29"/>
        <v>26585.751076320626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84" priority="6" stopIfTrue="1">
      <formula>C32=0</formula>
    </cfRule>
  </conditionalFormatting>
  <conditionalFormatting sqref="C91:G110">
    <cfRule type="expression" dxfId="183" priority="5" stopIfTrue="1">
      <formula>C32=0</formula>
    </cfRule>
  </conditionalFormatting>
  <conditionalFormatting sqref="C143:H162">
    <cfRule type="expression" dxfId="182" priority="3" stopIfTrue="1">
      <formula>C32=0</formula>
    </cfRule>
  </conditionalFormatting>
  <conditionalFormatting sqref="H143:H162">
    <cfRule type="expression" dxfId="181" priority="1" stopIfTrue="1">
      <formula>OR(AND(#REF!&gt;0,H143&gt;0,H61=0),AND(#REF!&gt;0,H143&gt;0,H32=0))</formula>
    </cfRule>
    <cfRule type="expression" dxfId="180" priority="4" stopIfTrue="1">
      <formula>OR(AND(#REF!&gt;0,H143&gt;0,H61=0),AND(#REF!&gt;0,H143&gt;0,H32=0))</formula>
    </cfRule>
  </conditionalFormatting>
  <pageMargins left="0.25" right="0.25" top="0.5" bottom="0.5" header="0.17" footer="0.17"/>
  <pageSetup scale="6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000"/>
    <pageSetUpPr fitToPage="1"/>
  </sheetPr>
  <dimension ref="B1:I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8"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70</v>
      </c>
      <c r="C3" s="119"/>
      <c r="D3" s="119"/>
      <c r="E3" s="119"/>
      <c r="F3" s="119"/>
      <c r="G3" s="119"/>
      <c r="H3" s="119"/>
    </row>
    <row r="4" spans="2:8">
      <c r="B4" s="292" t="s">
        <v>138</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Data!$G11</f>
        <v>25947831</v>
      </c>
    </row>
    <row r="14" spans="2:8">
      <c r="B14" s="467" t="s">
        <v>13</v>
      </c>
      <c r="C14" s="467"/>
      <c r="D14" s="467"/>
      <c r="E14" s="467"/>
      <c r="F14" s="354"/>
      <c r="G14" s="301"/>
      <c r="H14" s="355">
        <f>Data!$H11</f>
        <v>14937128</v>
      </c>
    </row>
    <row r="15" spans="2:8">
      <c r="B15" s="467" t="s">
        <v>14</v>
      </c>
      <c r="C15" s="467"/>
      <c r="D15" s="467"/>
      <c r="E15" s="467"/>
      <c r="F15" s="354"/>
      <c r="G15" s="301"/>
      <c r="H15" s="355">
        <f>Data!$I11</f>
        <v>7366304</v>
      </c>
    </row>
    <row r="16" spans="2:8">
      <c r="B16" s="467" t="s">
        <v>18</v>
      </c>
      <c r="C16" s="467"/>
      <c r="D16" s="467"/>
      <c r="E16" s="467"/>
      <c r="F16" s="354"/>
      <c r="G16" s="301"/>
      <c r="H16" s="355">
        <f>Data!$J11</f>
        <v>3641553</v>
      </c>
    </row>
    <row r="17" spans="2:9">
      <c r="B17" s="467" t="s">
        <v>15</v>
      </c>
      <c r="C17" s="467"/>
      <c r="D17" s="467"/>
      <c r="E17" s="467"/>
      <c r="F17" s="354"/>
      <c r="G17" s="301"/>
      <c r="H17" s="355">
        <f>Data!$K11</f>
        <v>7562092</v>
      </c>
    </row>
    <row r="18" spans="2:9">
      <c r="B18" s="467" t="s">
        <v>1</v>
      </c>
      <c r="C18" s="467"/>
      <c r="D18" s="467"/>
      <c r="E18" s="467"/>
      <c r="F18" s="356"/>
      <c r="G18" s="301"/>
      <c r="H18" s="357">
        <f>SUM(H13:H17)</f>
        <v>59454908</v>
      </c>
    </row>
    <row r="19" spans="2:9" ht="13.5" customHeight="1">
      <c r="B19" s="306"/>
      <c r="D19" s="306"/>
      <c r="E19" s="306"/>
      <c r="F19" s="306"/>
      <c r="G19" s="306"/>
      <c r="H19" s="296"/>
    </row>
    <row r="20" spans="2:9" ht="13.5" customHeight="1">
      <c r="B20" s="306"/>
      <c r="D20" s="472" t="s">
        <v>22</v>
      </c>
      <c r="E20" s="472"/>
      <c r="F20" s="472"/>
      <c r="G20" s="307" t="s">
        <v>23</v>
      </c>
      <c r="H20" s="307" t="s">
        <v>24</v>
      </c>
    </row>
    <row r="21" spans="2:9" ht="17.25" customHeight="1">
      <c r="B21" s="470" t="s">
        <v>21</v>
      </c>
      <c r="C21" s="471"/>
      <c r="D21" s="466" t="str">
        <f>Data!L11</f>
        <v>Nancy Hranicky</v>
      </c>
      <c r="E21" s="466"/>
      <c r="F21" s="466"/>
      <c r="G21" s="308" t="str">
        <f>Data!M11</f>
        <v>979-458-6090</v>
      </c>
      <c r="H21" s="309" t="str">
        <f>Data!N11</f>
        <v>nhranicky@tamus.edu</v>
      </c>
    </row>
    <row r="22" spans="2:9" ht="13.5" customHeight="1">
      <c r="B22" s="306"/>
      <c r="C22" s="306"/>
      <c r="D22" s="306"/>
      <c r="E22" s="306"/>
      <c r="F22" s="306"/>
      <c r="G22" s="306"/>
      <c r="H22" s="296"/>
    </row>
    <row r="23" spans="2:9" ht="15.75" customHeight="1" thickBot="1">
      <c r="B23" s="117" t="s">
        <v>918</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677</v>
      </c>
      <c r="C25" s="315">
        <f>Data!O11</f>
        <v>1350</v>
      </c>
      <c r="D25" s="316">
        <f>Data!P11</f>
        <v>654</v>
      </c>
      <c r="E25" s="316">
        <f>Data!Q11</f>
        <v>109</v>
      </c>
      <c r="F25" s="316">
        <f>Data!R11</f>
        <v>38</v>
      </c>
      <c r="G25" s="316">
        <f>Data!S11</f>
        <v>0</v>
      </c>
      <c r="H25" s="317">
        <f>SUM(C25:G25)</f>
        <v>2151</v>
      </c>
    </row>
    <row r="26" spans="2:9">
      <c r="C26" s="318"/>
      <c r="D26" s="318"/>
      <c r="E26" s="318"/>
      <c r="F26" s="318"/>
      <c r="G26" s="318"/>
      <c r="H26" s="318"/>
      <c r="I26" s="318"/>
    </row>
    <row r="27" spans="2:9" ht="13.5" customHeight="1">
      <c r="B27" s="306"/>
      <c r="D27" s="472" t="s">
        <v>22</v>
      </c>
      <c r="E27" s="472"/>
      <c r="F27" s="472"/>
      <c r="G27" s="307" t="s">
        <v>23</v>
      </c>
      <c r="H27" s="307" t="s">
        <v>24</v>
      </c>
    </row>
    <row r="28" spans="2:9" ht="17.25" customHeight="1">
      <c r="B28" s="470" t="s">
        <v>909</v>
      </c>
      <c r="C28" s="471"/>
      <c r="D28" s="466" t="str">
        <f>Data!T11</f>
        <v>Lang, Donna</v>
      </c>
      <c r="E28" s="466"/>
      <c r="F28" s="466"/>
      <c r="G28" s="308" t="str">
        <f>Data!U11</f>
        <v>(409) 740-4419</v>
      </c>
      <c r="H28" s="309" t="str">
        <f>Data!V11</f>
        <v>langd@tamug.edu</v>
      </c>
    </row>
    <row r="29" spans="2:9" ht="13.5" customHeight="1">
      <c r="B29" s="306"/>
      <c r="C29" s="306"/>
      <c r="D29" s="306"/>
      <c r="E29" s="306"/>
      <c r="F29" s="306"/>
      <c r="G29" s="306"/>
      <c r="H29" s="296"/>
    </row>
    <row r="30" spans="2:9" ht="14.4" thickBot="1">
      <c r="B30" s="117" t="s">
        <v>919</v>
      </c>
    </row>
    <row r="31" spans="2:9" ht="14.4" thickBot="1">
      <c r="B31" s="124" t="s">
        <v>31</v>
      </c>
      <c r="C31" s="125" t="s">
        <v>25</v>
      </c>
      <c r="D31" s="125" t="s">
        <v>26</v>
      </c>
      <c r="E31" s="125" t="s">
        <v>27</v>
      </c>
      <c r="F31" s="125" t="s">
        <v>28</v>
      </c>
      <c r="G31" s="125" t="s">
        <v>29</v>
      </c>
      <c r="H31" s="126" t="s">
        <v>30</v>
      </c>
    </row>
    <row r="32" spans="2:9">
      <c r="B32" s="127" t="s">
        <v>42</v>
      </c>
      <c r="C32" s="140">
        <f>Data!W11</f>
        <v>17518</v>
      </c>
      <c r="D32" s="140">
        <f>Data!AQ11</f>
        <v>596</v>
      </c>
      <c r="E32" s="140">
        <f>Data!BK11</f>
        <v>81</v>
      </c>
      <c r="F32" s="140">
        <f>Data!CE11</f>
        <v>12</v>
      </c>
      <c r="G32" s="140">
        <f>Data!CY11</f>
        <v>0</v>
      </c>
      <c r="H32" s="141">
        <f>SUM(C32:G32)</f>
        <v>18207</v>
      </c>
    </row>
    <row r="33" spans="2:8">
      <c r="B33" s="129" t="s">
        <v>43</v>
      </c>
      <c r="C33" s="140">
        <f>Data!X11</f>
        <v>11815</v>
      </c>
      <c r="D33" s="140">
        <f>Data!AR11</f>
        <v>5171</v>
      </c>
      <c r="E33" s="140">
        <f>Data!BL11</f>
        <v>541</v>
      </c>
      <c r="F33" s="140">
        <f>Data!CF11</f>
        <v>785</v>
      </c>
      <c r="G33" s="140">
        <f>Data!CZ11</f>
        <v>0</v>
      </c>
      <c r="H33" s="141">
        <f t="shared" ref="H33:H52" si="0">SUM(C33:G33)</f>
        <v>18312</v>
      </c>
    </row>
    <row r="34" spans="2:8">
      <c r="B34" s="129" t="s">
        <v>44</v>
      </c>
      <c r="C34" s="140">
        <f>Data!Y11</f>
        <v>1638</v>
      </c>
      <c r="D34" s="140">
        <f>Data!AS11</f>
        <v>123</v>
      </c>
      <c r="E34" s="140">
        <f>Data!BM11</f>
        <v>0</v>
      </c>
      <c r="F34" s="140">
        <f>Data!CG11</f>
        <v>0</v>
      </c>
      <c r="G34" s="140">
        <f>Data!DA11</f>
        <v>0</v>
      </c>
      <c r="H34" s="141">
        <f t="shared" si="0"/>
        <v>1761</v>
      </c>
    </row>
    <row r="35" spans="2:8">
      <c r="B35" s="129" t="s">
        <v>45</v>
      </c>
      <c r="C35" s="140">
        <f>Data!Z11</f>
        <v>0</v>
      </c>
      <c r="D35" s="140">
        <f>Data!AT11</f>
        <v>0</v>
      </c>
      <c r="E35" s="140">
        <f>Data!BN11</f>
        <v>0</v>
      </c>
      <c r="F35" s="140">
        <f>Data!CH11</f>
        <v>0</v>
      </c>
      <c r="G35" s="140">
        <f>Data!DB11</f>
        <v>0</v>
      </c>
      <c r="H35" s="141">
        <f t="shared" si="0"/>
        <v>0</v>
      </c>
    </row>
    <row r="36" spans="2:8">
      <c r="B36" s="129" t="s">
        <v>46</v>
      </c>
      <c r="C36" s="140">
        <f>Data!AA11</f>
        <v>84</v>
      </c>
      <c r="D36" s="140">
        <f>Data!AU11</f>
        <v>310</v>
      </c>
      <c r="E36" s="140">
        <f>Data!BO11</f>
        <v>260</v>
      </c>
      <c r="F36" s="140">
        <f>Data!CI11</f>
        <v>48</v>
      </c>
      <c r="G36" s="140">
        <f>Data!DC11</f>
        <v>0</v>
      </c>
      <c r="H36" s="141">
        <f t="shared" si="0"/>
        <v>702</v>
      </c>
    </row>
    <row r="37" spans="2:8">
      <c r="B37" s="129" t="s">
        <v>47</v>
      </c>
      <c r="C37" s="140">
        <f>Data!AB11</f>
        <v>2412</v>
      </c>
      <c r="D37" s="140">
        <f>Data!AV11</f>
        <v>1212</v>
      </c>
      <c r="E37" s="140">
        <f>Data!BP11</f>
        <v>256</v>
      </c>
      <c r="F37" s="140">
        <f>Data!CJ11</f>
        <v>258</v>
      </c>
      <c r="G37" s="140">
        <f>Data!DD11</f>
        <v>0</v>
      </c>
      <c r="H37" s="141">
        <f t="shared" si="0"/>
        <v>4138</v>
      </c>
    </row>
    <row r="38" spans="2:8">
      <c r="B38" s="129" t="s">
        <v>48</v>
      </c>
      <c r="C38" s="140">
        <f>Data!AC11</f>
        <v>0</v>
      </c>
      <c r="D38" s="140">
        <f>Data!AW11</f>
        <v>0</v>
      </c>
      <c r="E38" s="140">
        <f>Data!BQ11</f>
        <v>0</v>
      </c>
      <c r="F38" s="140">
        <f>Data!CK11</f>
        <v>0</v>
      </c>
      <c r="G38" s="140">
        <f>Data!DE11</f>
        <v>0</v>
      </c>
      <c r="H38" s="141">
        <f t="shared" si="0"/>
        <v>0</v>
      </c>
    </row>
    <row r="39" spans="2:8">
      <c r="B39" s="129" t="s">
        <v>49</v>
      </c>
      <c r="C39" s="140">
        <f>Data!AD11</f>
        <v>0</v>
      </c>
      <c r="D39" s="140">
        <f>Data!AX11</f>
        <v>0</v>
      </c>
      <c r="E39" s="140">
        <f>Data!BR11</f>
        <v>0</v>
      </c>
      <c r="F39" s="140">
        <f>Data!CL11</f>
        <v>0</v>
      </c>
      <c r="G39" s="140">
        <f>Data!DF11</f>
        <v>0</v>
      </c>
      <c r="H39" s="141">
        <f t="shared" si="0"/>
        <v>0</v>
      </c>
    </row>
    <row r="40" spans="2:8">
      <c r="B40" s="129" t="s">
        <v>50</v>
      </c>
      <c r="C40" s="140">
        <f>Data!AE11</f>
        <v>0</v>
      </c>
      <c r="D40" s="140">
        <f>Data!AY11</f>
        <v>0</v>
      </c>
      <c r="E40" s="140">
        <f>Data!BS11</f>
        <v>0</v>
      </c>
      <c r="F40" s="140">
        <f>Data!CM11</f>
        <v>0</v>
      </c>
      <c r="G40" s="140">
        <f>Data!DG11</f>
        <v>0</v>
      </c>
      <c r="H40" s="141">
        <f t="shared" si="0"/>
        <v>0</v>
      </c>
    </row>
    <row r="41" spans="2:8">
      <c r="B41" s="129" t="s">
        <v>51</v>
      </c>
      <c r="C41" s="140">
        <f>Data!AF11</f>
        <v>78</v>
      </c>
      <c r="D41" s="140">
        <f>Data!AZ11</f>
        <v>12</v>
      </c>
      <c r="E41" s="140">
        <f>Data!BT11</f>
        <v>0</v>
      </c>
      <c r="F41" s="140">
        <f>Data!CN11</f>
        <v>0</v>
      </c>
      <c r="G41" s="140">
        <f>Data!DH11</f>
        <v>0</v>
      </c>
      <c r="H41" s="141">
        <f t="shared" si="0"/>
        <v>90</v>
      </c>
    </row>
    <row r="42" spans="2:8">
      <c r="B42" s="129" t="s">
        <v>52</v>
      </c>
      <c r="C42" s="140">
        <f>Data!AG11</f>
        <v>0</v>
      </c>
      <c r="D42" s="140">
        <f>Data!BA11</f>
        <v>0</v>
      </c>
      <c r="E42" s="140">
        <f>Data!BU11</f>
        <v>0</v>
      </c>
      <c r="F42" s="140">
        <f>Data!CO11</f>
        <v>0</v>
      </c>
      <c r="G42" s="140">
        <f>Data!DI11</f>
        <v>0</v>
      </c>
      <c r="H42" s="141">
        <f t="shared" si="0"/>
        <v>0</v>
      </c>
    </row>
    <row r="43" spans="2:8">
      <c r="B43" s="129" t="s">
        <v>53</v>
      </c>
      <c r="C43" s="140">
        <f>Data!AH11</f>
        <v>3405</v>
      </c>
      <c r="D43" s="140">
        <f>Data!BB11</f>
        <v>1783</v>
      </c>
      <c r="E43" s="140">
        <f>Data!BV11</f>
        <v>0</v>
      </c>
      <c r="F43" s="140">
        <f>Data!CP11</f>
        <v>0</v>
      </c>
      <c r="G43" s="140">
        <f>Data!DJ11</f>
        <v>0</v>
      </c>
      <c r="H43" s="141">
        <f t="shared" si="0"/>
        <v>5188</v>
      </c>
    </row>
    <row r="44" spans="2:8">
      <c r="B44" s="129" t="s">
        <v>54</v>
      </c>
      <c r="C44" s="140">
        <f>Data!AI11</f>
        <v>0</v>
      </c>
      <c r="D44" s="140">
        <f>Data!BC11</f>
        <v>0</v>
      </c>
      <c r="E44" s="140">
        <f>Data!BW11</f>
        <v>0</v>
      </c>
      <c r="F44" s="140">
        <f>Data!CQ11</f>
        <v>0</v>
      </c>
      <c r="G44" s="140">
        <f>Data!DK11</f>
        <v>0</v>
      </c>
      <c r="H44" s="141">
        <f t="shared" si="0"/>
        <v>0</v>
      </c>
    </row>
    <row r="45" spans="2:8">
      <c r="B45" s="129" t="s">
        <v>55</v>
      </c>
      <c r="C45" s="140">
        <f>Data!AJ11</f>
        <v>168</v>
      </c>
      <c r="D45" s="140">
        <f>Data!BD11</f>
        <v>47.999999999999993</v>
      </c>
      <c r="E45" s="140">
        <f>Data!BX11</f>
        <v>0</v>
      </c>
      <c r="F45" s="140">
        <f>Data!CR11</f>
        <v>0</v>
      </c>
      <c r="G45" s="140">
        <f>Data!DL11</f>
        <v>0</v>
      </c>
      <c r="H45" s="141">
        <f t="shared" si="0"/>
        <v>216</v>
      </c>
    </row>
    <row r="46" spans="2:8">
      <c r="B46" s="129" t="s">
        <v>56</v>
      </c>
      <c r="C46" s="140">
        <f>Data!AK11</f>
        <v>0</v>
      </c>
      <c r="D46" s="140">
        <f>Data!BE11</f>
        <v>0</v>
      </c>
      <c r="E46" s="140">
        <f>Data!BY11</f>
        <v>0</v>
      </c>
      <c r="F46" s="140">
        <f>Data!CS11</f>
        <v>0</v>
      </c>
      <c r="G46" s="140">
        <f>Data!DM11</f>
        <v>0</v>
      </c>
      <c r="H46" s="141">
        <f t="shared" si="0"/>
        <v>0</v>
      </c>
    </row>
    <row r="47" spans="2:8">
      <c r="B47" s="129" t="s">
        <v>57</v>
      </c>
      <c r="C47" s="140">
        <f>Data!AL11</f>
        <v>1273</v>
      </c>
      <c r="D47" s="140">
        <f>Data!BF11</f>
        <v>3282</v>
      </c>
      <c r="E47" s="140">
        <f>Data!BZ11</f>
        <v>696</v>
      </c>
      <c r="F47" s="140">
        <f>Data!CT11</f>
        <v>0</v>
      </c>
      <c r="G47" s="140">
        <f>Data!DN11</f>
        <v>0</v>
      </c>
      <c r="H47" s="141">
        <f t="shared" si="0"/>
        <v>5251</v>
      </c>
    </row>
    <row r="48" spans="2:8">
      <c r="B48" s="129" t="s">
        <v>58</v>
      </c>
      <c r="C48" s="140">
        <f>Data!AM11</f>
        <v>0</v>
      </c>
      <c r="D48" s="140">
        <f>Data!BG11</f>
        <v>0</v>
      </c>
      <c r="E48" s="140">
        <f>Data!CA11</f>
        <v>0</v>
      </c>
      <c r="F48" s="140">
        <f>Data!CU11</f>
        <v>0</v>
      </c>
      <c r="G48" s="140">
        <f>Data!DO11</f>
        <v>0</v>
      </c>
      <c r="H48" s="141">
        <f t="shared" si="0"/>
        <v>0</v>
      </c>
    </row>
    <row r="49" spans="2:8">
      <c r="B49" s="129" t="s">
        <v>59</v>
      </c>
      <c r="C49" s="140">
        <f>Data!AN11</f>
        <v>0</v>
      </c>
      <c r="D49" s="140">
        <f>Data!BH11</f>
        <v>0</v>
      </c>
      <c r="E49" s="140">
        <f>Data!CB11</f>
        <v>0</v>
      </c>
      <c r="F49" s="140">
        <f>Data!CV11</f>
        <v>0</v>
      </c>
      <c r="G49" s="140">
        <f>Data!DP11</f>
        <v>0</v>
      </c>
      <c r="H49" s="141">
        <f t="shared" si="0"/>
        <v>0</v>
      </c>
    </row>
    <row r="50" spans="2:8">
      <c r="B50" s="129" t="s">
        <v>60</v>
      </c>
      <c r="C50" s="140">
        <f>Data!AO11</f>
        <v>574</v>
      </c>
      <c r="D50" s="140">
        <f>Data!BI11</f>
        <v>520</v>
      </c>
      <c r="E50" s="140">
        <f>Data!CC11</f>
        <v>0</v>
      </c>
      <c r="F50" s="140">
        <f>Data!CW11</f>
        <v>0</v>
      </c>
      <c r="G50" s="140">
        <f>Data!DQ11</f>
        <v>0</v>
      </c>
      <c r="H50" s="141">
        <f t="shared" si="0"/>
        <v>1094</v>
      </c>
    </row>
    <row r="51" spans="2:8">
      <c r="B51" s="129" t="s">
        <v>0</v>
      </c>
      <c r="C51" s="140">
        <f>Data!AP11</f>
        <v>0</v>
      </c>
      <c r="D51" s="140">
        <f>Data!BJ11</f>
        <v>0</v>
      </c>
      <c r="E51" s="140">
        <f>Data!CD11</f>
        <v>0</v>
      </c>
      <c r="F51" s="140">
        <f>Data!CX11</f>
        <v>0</v>
      </c>
      <c r="G51" s="140">
        <f>Data!DR11</f>
        <v>0</v>
      </c>
      <c r="H51" s="141">
        <f t="shared" si="0"/>
        <v>0</v>
      </c>
    </row>
    <row r="52" spans="2:8">
      <c r="B52" s="142" t="s">
        <v>33</v>
      </c>
      <c r="C52" s="141">
        <f>SUM(C32:C51)</f>
        <v>38965</v>
      </c>
      <c r="D52" s="141">
        <f>SUM(D32:D51)</f>
        <v>13057</v>
      </c>
      <c r="E52" s="141">
        <f>SUM(E32:E51)</f>
        <v>1834</v>
      </c>
      <c r="F52" s="141">
        <f>SUM(F32:F51)</f>
        <v>1103</v>
      </c>
      <c r="G52" s="141">
        <f>SUM(G32:G51)</f>
        <v>0</v>
      </c>
      <c r="H52" s="141">
        <f t="shared" si="0"/>
        <v>54959</v>
      </c>
    </row>
    <row r="53" spans="2:8">
      <c r="B53" s="143"/>
      <c r="C53" s="144"/>
      <c r="D53" s="144"/>
      <c r="E53" s="144"/>
      <c r="F53" s="144"/>
      <c r="G53" s="144"/>
      <c r="H53" s="144"/>
    </row>
    <row r="54" spans="2:8" ht="13.5" customHeight="1">
      <c r="B54" s="306"/>
      <c r="D54" s="472" t="s">
        <v>22</v>
      </c>
      <c r="E54" s="472"/>
      <c r="F54" s="472"/>
      <c r="G54" s="307" t="s">
        <v>23</v>
      </c>
      <c r="H54" s="307" t="s">
        <v>24</v>
      </c>
    </row>
    <row r="55" spans="2:8">
      <c r="B55" s="470" t="s">
        <v>910</v>
      </c>
      <c r="C55" s="471"/>
      <c r="D55" s="466" t="str">
        <f>Data!T11</f>
        <v>Lang, Donna</v>
      </c>
      <c r="E55" s="466"/>
      <c r="F55" s="466"/>
      <c r="G55" s="308" t="str">
        <f>Data!U11</f>
        <v>(409) 740-4419</v>
      </c>
      <c r="H55" s="309" t="str">
        <f>Data!V11</f>
        <v>langd@tamug.edu</v>
      </c>
    </row>
    <row r="56" spans="2:8" ht="13.5" customHeight="1">
      <c r="B56" s="306"/>
      <c r="C56" s="306"/>
      <c r="D56" s="306"/>
      <c r="E56" s="306"/>
      <c r="F56" s="306"/>
      <c r="G56" s="306"/>
      <c r="H56" s="296"/>
    </row>
    <row r="57" spans="2:8" ht="16.5" customHeight="1">
      <c r="B57" s="117" t="s">
        <v>9</v>
      </c>
    </row>
    <row r="58" spans="2:8" ht="39.75" customHeight="1">
      <c r="B58" s="473" t="s">
        <v>39</v>
      </c>
      <c r="C58" s="473"/>
      <c r="D58" s="473"/>
      <c r="E58" s="473"/>
      <c r="F58" s="473"/>
      <c r="G58" s="473"/>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Data!DS11</f>
        <v>1690203.3566827504</v>
      </c>
      <c r="D61" s="320">
        <f>Data!EM11</f>
        <v>274256.94066077535</v>
      </c>
      <c r="E61" s="320">
        <f>Data!FG11</f>
        <v>62627.357142857145</v>
      </c>
      <c r="F61" s="320">
        <f>Data!GA11</f>
        <v>27087.642857142855</v>
      </c>
      <c r="G61" s="320">
        <f>Data!GU11</f>
        <v>0</v>
      </c>
      <c r="H61" s="321">
        <f>SUM(C61:G61)</f>
        <v>2054175.2973435258</v>
      </c>
    </row>
    <row r="62" spans="2:8">
      <c r="B62" s="127" t="str">
        <f>$B$33</f>
        <v>Science</v>
      </c>
      <c r="C62" s="320">
        <f>Data!DT11</f>
        <v>1160479.5437341535</v>
      </c>
      <c r="D62" s="320">
        <f>Data!EN11</f>
        <v>1307594.9040986639</v>
      </c>
      <c r="E62" s="320">
        <f>Data!FH11</f>
        <v>490828.31527452072</v>
      </c>
      <c r="F62" s="320">
        <f>Data!GB11</f>
        <v>1015441.7981817699</v>
      </c>
      <c r="G62" s="320">
        <f>Data!GV11</f>
        <v>0</v>
      </c>
      <c r="H62" s="141">
        <f t="shared" ref="H62:H81" si="1">SUM(C62:G62)</f>
        <v>3974344.5612891079</v>
      </c>
    </row>
    <row r="63" spans="2:8">
      <c r="B63" s="127" t="str">
        <f>$B$34</f>
        <v>Fine Arts</v>
      </c>
      <c r="C63" s="320">
        <f>Data!DU11</f>
        <v>104464.96134172732</v>
      </c>
      <c r="D63" s="320">
        <f>Data!EO11</f>
        <v>6330.5386582726733</v>
      </c>
      <c r="E63" s="320">
        <f>Data!FI11</f>
        <v>0</v>
      </c>
      <c r="F63" s="320">
        <f>Data!GC11</f>
        <v>0</v>
      </c>
      <c r="G63" s="320">
        <f>Data!GW11</f>
        <v>0</v>
      </c>
      <c r="H63" s="141">
        <f t="shared" si="1"/>
        <v>110795.5</v>
      </c>
    </row>
    <row r="64" spans="2:8">
      <c r="B64" s="127" t="str">
        <f>$B$35</f>
        <v>Teacher Education</v>
      </c>
      <c r="C64" s="320">
        <f>Data!DV11</f>
        <v>0</v>
      </c>
      <c r="D64" s="320">
        <f>Data!EP11</f>
        <v>0</v>
      </c>
      <c r="E64" s="320">
        <f>Data!FJ11</f>
        <v>0</v>
      </c>
      <c r="F64" s="320">
        <f>Data!GD11</f>
        <v>0</v>
      </c>
      <c r="G64" s="320">
        <f>Data!GX11</f>
        <v>0</v>
      </c>
      <c r="H64" s="141">
        <f t="shared" si="1"/>
        <v>0</v>
      </c>
    </row>
    <row r="65" spans="2:8">
      <c r="B65" s="127" t="str">
        <f>$B$36</f>
        <v>Agriculture</v>
      </c>
      <c r="C65" s="320">
        <f>Data!DW11</f>
        <v>10865.933860153254</v>
      </c>
      <c r="D65" s="320">
        <f>Data!EQ11</f>
        <v>110775.34978668025</v>
      </c>
      <c r="E65" s="320">
        <f>Data!FK11</f>
        <v>188022.72314814816</v>
      </c>
      <c r="F65" s="320">
        <f>Data!GE11</f>
        <v>15499.46689472724</v>
      </c>
      <c r="G65" s="320">
        <f>Data!GY11</f>
        <v>0</v>
      </c>
      <c r="H65" s="141">
        <f t="shared" si="1"/>
        <v>325163.47368970892</v>
      </c>
    </row>
    <row r="66" spans="2:8">
      <c r="B66" s="127" t="str">
        <f>$B$37</f>
        <v>Engineering</v>
      </c>
      <c r="C66" s="320">
        <f>Data!DX11</f>
        <v>185038.17000095895</v>
      </c>
      <c r="D66" s="320">
        <f>Data!ER11</f>
        <v>318241.02074523357</v>
      </c>
      <c r="E66" s="320">
        <f>Data!FL11</f>
        <v>35033.657544252754</v>
      </c>
      <c r="F66" s="320">
        <f>Data!GF11</f>
        <v>62362.653798012449</v>
      </c>
      <c r="G66" s="320">
        <f>Data!GZ11</f>
        <v>0</v>
      </c>
      <c r="H66" s="141">
        <f t="shared" si="1"/>
        <v>600675.5020884577</v>
      </c>
    </row>
    <row r="67" spans="2:8">
      <c r="B67" s="127" t="str">
        <f>$B$38</f>
        <v>Home Economics</v>
      </c>
      <c r="C67" s="320">
        <f>Data!DY11</f>
        <v>0</v>
      </c>
      <c r="D67" s="320">
        <f>Data!ES11</f>
        <v>0</v>
      </c>
      <c r="E67" s="320">
        <f>Data!FM11</f>
        <v>0</v>
      </c>
      <c r="F67" s="320">
        <f>Data!GG11</f>
        <v>0</v>
      </c>
      <c r="G67" s="320">
        <f>Data!HA11</f>
        <v>0</v>
      </c>
      <c r="H67" s="141">
        <f t="shared" si="1"/>
        <v>0</v>
      </c>
    </row>
    <row r="68" spans="2:8">
      <c r="B68" s="127" t="str">
        <f>$B$39</f>
        <v>Law</v>
      </c>
      <c r="C68" s="320">
        <f>Data!DZ11</f>
        <v>0</v>
      </c>
      <c r="D68" s="320">
        <f>Data!ET11</f>
        <v>0</v>
      </c>
      <c r="E68" s="320">
        <f>Data!FN11</f>
        <v>0</v>
      </c>
      <c r="F68" s="320">
        <f>Data!GH11</f>
        <v>0</v>
      </c>
      <c r="G68" s="320">
        <f>Data!HB11</f>
        <v>0</v>
      </c>
      <c r="H68" s="141">
        <f t="shared" si="1"/>
        <v>0</v>
      </c>
    </row>
    <row r="69" spans="2:8">
      <c r="B69" s="127" t="str">
        <f>$B$40</f>
        <v>Social Service</v>
      </c>
      <c r="C69" s="320">
        <f>Data!EA11</f>
        <v>0</v>
      </c>
      <c r="D69" s="320">
        <f>Data!EU11</f>
        <v>0</v>
      </c>
      <c r="E69" s="320">
        <f>Data!FO11</f>
        <v>0</v>
      </c>
      <c r="F69" s="320">
        <f>Data!GI11</f>
        <v>0</v>
      </c>
      <c r="G69" s="320">
        <f>Data!HC11</f>
        <v>0</v>
      </c>
      <c r="H69" s="141">
        <f t="shared" si="1"/>
        <v>0</v>
      </c>
    </row>
    <row r="70" spans="2:8">
      <c r="B70" s="127" t="str">
        <f>$B$41</f>
        <v>Library Science</v>
      </c>
      <c r="C70" s="320">
        <f>Data!EB11</f>
        <v>14021.6</v>
      </c>
      <c r="D70" s="320">
        <f>Data!EV11</f>
        <v>7010.8</v>
      </c>
      <c r="E70" s="320">
        <f>Data!FP11</f>
        <v>0</v>
      </c>
      <c r="F70" s="320">
        <f>Data!GJ11</f>
        <v>0</v>
      </c>
      <c r="G70" s="320">
        <f>Data!HD11</f>
        <v>0</v>
      </c>
      <c r="H70" s="141">
        <f t="shared" si="1"/>
        <v>21032.400000000001</v>
      </c>
    </row>
    <row r="71" spans="2:8">
      <c r="B71" s="127" t="str">
        <f>$B$42</f>
        <v>Veterinary Science</v>
      </c>
      <c r="C71" s="320">
        <f>Data!EC11</f>
        <v>0</v>
      </c>
      <c r="D71" s="320">
        <f>Data!EW11</f>
        <v>0</v>
      </c>
      <c r="E71" s="320">
        <f>Data!FQ11</f>
        <v>0</v>
      </c>
      <c r="F71" s="320">
        <f>Data!GK11</f>
        <v>0</v>
      </c>
      <c r="G71" s="320">
        <f>Data!HE11</f>
        <v>0</v>
      </c>
      <c r="H71" s="141">
        <f t="shared" si="1"/>
        <v>0</v>
      </c>
    </row>
    <row r="72" spans="2:8">
      <c r="B72" s="127" t="str">
        <f>$B$43</f>
        <v>Vocational Training</v>
      </c>
      <c r="C72" s="320">
        <f>Data!ED11</f>
        <v>911084.60583061737</v>
      </c>
      <c r="D72" s="320">
        <f>Data!EX11</f>
        <v>540286.95807293034</v>
      </c>
      <c r="E72" s="320">
        <f>Data!FR11</f>
        <v>0</v>
      </c>
      <c r="F72" s="320">
        <f>Data!GL11</f>
        <v>0</v>
      </c>
      <c r="G72" s="320">
        <f>Data!HF11</f>
        <v>0</v>
      </c>
      <c r="H72" s="141">
        <f t="shared" si="1"/>
        <v>1451371.5639035478</v>
      </c>
    </row>
    <row r="73" spans="2:8">
      <c r="B73" s="127" t="str">
        <f>$B$44</f>
        <v>Physical Training</v>
      </c>
      <c r="C73" s="320">
        <f>Data!EE11</f>
        <v>0</v>
      </c>
      <c r="D73" s="320">
        <f>Data!EY11</f>
        <v>0</v>
      </c>
      <c r="E73" s="320">
        <f>Data!FS11</f>
        <v>0</v>
      </c>
      <c r="F73" s="320">
        <f>Data!GM11</f>
        <v>0</v>
      </c>
      <c r="G73" s="320">
        <f>Data!HG11</f>
        <v>0</v>
      </c>
      <c r="H73" s="141">
        <f t="shared" si="1"/>
        <v>0</v>
      </c>
    </row>
    <row r="74" spans="2:8">
      <c r="B74" s="127" t="str">
        <f>$B$45</f>
        <v>Health Services</v>
      </c>
      <c r="C74" s="320">
        <f>Data!EF11</f>
        <v>39551.782251082244</v>
      </c>
      <c r="D74" s="320">
        <f>Data!EZ11</f>
        <v>14558.753825510283</v>
      </c>
      <c r="E74" s="320">
        <f>Data!FT11</f>
        <v>0</v>
      </c>
      <c r="F74" s="320">
        <f>Data!GN11</f>
        <v>0</v>
      </c>
      <c r="G74" s="320">
        <f>Data!HH11</f>
        <v>0</v>
      </c>
      <c r="H74" s="141">
        <f t="shared" si="1"/>
        <v>54110.536076592529</v>
      </c>
    </row>
    <row r="75" spans="2:8">
      <c r="B75" s="127" t="str">
        <f>$B$46</f>
        <v>Pharmacy</v>
      </c>
      <c r="C75" s="320">
        <f>Data!EG11</f>
        <v>0</v>
      </c>
      <c r="D75" s="320">
        <f>Data!FA11</f>
        <v>0</v>
      </c>
      <c r="E75" s="320">
        <f>Data!FU11</f>
        <v>0</v>
      </c>
      <c r="F75" s="320">
        <f>Data!GO11</f>
        <v>0</v>
      </c>
      <c r="G75" s="320">
        <f>Data!HI11</f>
        <v>0</v>
      </c>
      <c r="H75" s="141">
        <f t="shared" si="1"/>
        <v>0</v>
      </c>
    </row>
    <row r="76" spans="2:8">
      <c r="B76" s="127" t="str">
        <f>$B$47</f>
        <v>Business Administration</v>
      </c>
      <c r="C76" s="320">
        <f>Data!EH11</f>
        <v>191427.35310812935</v>
      </c>
      <c r="D76" s="320">
        <f>Data!FB11</f>
        <v>537510.77944092639</v>
      </c>
      <c r="E76" s="320">
        <f>Data!FV11</f>
        <v>388242.00159988034</v>
      </c>
      <c r="F76" s="320">
        <f>Data!GP11</f>
        <v>0</v>
      </c>
      <c r="G76" s="320">
        <f>Data!HJ11</f>
        <v>0</v>
      </c>
      <c r="H76" s="141">
        <f t="shared" si="1"/>
        <v>1117180.134148936</v>
      </c>
    </row>
    <row r="77" spans="2:8">
      <c r="B77" s="127" t="str">
        <f>$B$48</f>
        <v>Optometry</v>
      </c>
      <c r="C77" s="320">
        <f>Data!EI11</f>
        <v>0</v>
      </c>
      <c r="D77" s="320">
        <f>Data!FC11</f>
        <v>0</v>
      </c>
      <c r="E77" s="320">
        <f>Data!FW11</f>
        <v>0</v>
      </c>
      <c r="F77" s="320">
        <f>Data!GQ11</f>
        <v>0</v>
      </c>
      <c r="G77" s="320">
        <f>Data!HK11</f>
        <v>0</v>
      </c>
      <c r="H77" s="141">
        <f t="shared" si="1"/>
        <v>0</v>
      </c>
    </row>
    <row r="78" spans="2:8">
      <c r="B78" s="127" t="str">
        <f>$B$49</f>
        <v>Teacher Ed-Practice Teaching</v>
      </c>
      <c r="C78" s="320">
        <f>Data!EJ11</f>
        <v>0</v>
      </c>
      <c r="D78" s="320">
        <f>Data!FD11</f>
        <v>0</v>
      </c>
      <c r="E78" s="320">
        <f>Data!FX11</f>
        <v>0</v>
      </c>
      <c r="F78" s="320">
        <f>Data!GR11</f>
        <v>0</v>
      </c>
      <c r="G78" s="320">
        <f>Data!HL11</f>
        <v>0</v>
      </c>
      <c r="H78" s="141">
        <f t="shared" si="1"/>
        <v>0</v>
      </c>
    </row>
    <row r="79" spans="2:8">
      <c r="B79" s="127" t="str">
        <f>$B$50</f>
        <v>Technology</v>
      </c>
      <c r="C79" s="320">
        <f>Data!EK11</f>
        <v>302846.15900707658</v>
      </c>
      <c r="D79" s="320">
        <f>Data!FE11</f>
        <v>478814.58318123169</v>
      </c>
      <c r="E79" s="320">
        <f>Data!FY11</f>
        <v>0</v>
      </c>
      <c r="F79" s="320">
        <f>Data!GS11</f>
        <v>0</v>
      </c>
      <c r="G79" s="320">
        <f>Data!HM11</f>
        <v>0</v>
      </c>
      <c r="H79" s="141">
        <f t="shared" si="1"/>
        <v>781660.74218830827</v>
      </c>
    </row>
    <row r="80" spans="2:8">
      <c r="B80" s="127" t="str">
        <f>$B$51</f>
        <v>Nursing</v>
      </c>
      <c r="C80" s="320">
        <f>Data!EL11</f>
        <v>0</v>
      </c>
      <c r="D80" s="320">
        <f>Data!FF11</f>
        <v>0</v>
      </c>
      <c r="E80" s="320">
        <f>Data!FZ11</f>
        <v>0</v>
      </c>
      <c r="F80" s="320">
        <f>Data!GT11</f>
        <v>0</v>
      </c>
      <c r="G80" s="320">
        <f>Data!HN11</f>
        <v>0</v>
      </c>
      <c r="H80" s="141">
        <f t="shared" si="1"/>
        <v>0</v>
      </c>
    </row>
    <row r="81" spans="2:8">
      <c r="B81" s="130" t="str">
        <f>$B$52</f>
        <v>Totals</v>
      </c>
      <c r="C81" s="321">
        <f>SUM(C61:C80)</f>
        <v>4609983.4658166487</v>
      </c>
      <c r="D81" s="321">
        <f>SUM(D61:D80)</f>
        <v>3595380.6284702248</v>
      </c>
      <c r="E81" s="321">
        <f>SUM(E61:E80)</f>
        <v>1164754.0547096592</v>
      </c>
      <c r="F81" s="321">
        <f>SUM(F61:F80)</f>
        <v>1120391.5617316526</v>
      </c>
      <c r="G81" s="321">
        <f>SUM(G61:G80)</f>
        <v>0</v>
      </c>
      <c r="H81" s="321">
        <f t="shared" si="1"/>
        <v>10490509.710728187</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Data!T11</f>
        <v>Lang, Donna</v>
      </c>
      <c r="E84" s="466"/>
      <c r="F84" s="466"/>
      <c r="G84" s="308" t="str">
        <f>Data!U11</f>
        <v>(409) 740-4419</v>
      </c>
      <c r="H84" s="309" t="str">
        <f>Data!V11</f>
        <v>langd@tamug.edu</v>
      </c>
    </row>
    <row r="85" spans="2:8" ht="13.5" customHeight="1">
      <c r="B85" s="306"/>
      <c r="C85" s="306"/>
      <c r="D85" s="306"/>
      <c r="E85" s="306"/>
      <c r="F85" s="306"/>
      <c r="G85" s="306"/>
      <c r="H85" s="296"/>
    </row>
    <row r="86" spans="2:8" ht="15" customHeight="1">
      <c r="B86" s="120" t="s">
        <v>32</v>
      </c>
      <c r="C86" s="324"/>
      <c r="D86" s="324"/>
      <c r="E86" s="324"/>
      <c r="F86" s="324"/>
      <c r="G86" s="324"/>
      <c r="H86" s="122">
        <f>H13+H14</f>
        <v>40884959</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Data!HR11</f>
        <v>124278.6</v>
      </c>
      <c r="D91" s="327">
        <f>Data!IL11</f>
        <v>6644.1084012122774</v>
      </c>
      <c r="E91" s="327">
        <f>Data!JF11</f>
        <v>341.82757930232674</v>
      </c>
      <c r="F91" s="327">
        <f>Data!JZ11</f>
        <v>1793.6959617329298</v>
      </c>
      <c r="G91" s="327">
        <f>Data!KT11</f>
        <v>0</v>
      </c>
      <c r="H91" s="133">
        <f t="shared" ref="H91:H111" si="2">SUM(C91:G91)</f>
        <v>133058.23194224754</v>
      </c>
    </row>
    <row r="92" spans="2:8">
      <c r="B92" s="127" t="str">
        <f>$B$33</f>
        <v>Science</v>
      </c>
      <c r="C92" s="327">
        <f>Data!HS11</f>
        <v>345267.83291482233</v>
      </c>
      <c r="D92" s="327">
        <f>Data!IM11</f>
        <v>389037.84328320314</v>
      </c>
      <c r="E92" s="327">
        <f>Data!JG11</f>
        <v>146032.06895208237</v>
      </c>
      <c r="F92" s="327">
        <f>Data!KA11</f>
        <v>302115.9580126701</v>
      </c>
      <c r="G92" s="327">
        <f>Data!KU11</f>
        <v>0</v>
      </c>
      <c r="H92" s="136">
        <f t="shared" si="2"/>
        <v>1182453.7031627779</v>
      </c>
    </row>
    <row r="93" spans="2:8">
      <c r="B93" s="127" t="str">
        <f>$B$34</f>
        <v>Fine Arts</v>
      </c>
      <c r="C93" s="327">
        <f>Data!HT11</f>
        <v>2611</v>
      </c>
      <c r="D93" s="327">
        <f>Data!IN11</f>
        <v>158</v>
      </c>
      <c r="E93" s="327">
        <f>Data!JH11</f>
        <v>0</v>
      </c>
      <c r="F93" s="327">
        <f>Data!KB11</f>
        <v>0</v>
      </c>
      <c r="G93" s="327">
        <f>Data!KV11</f>
        <v>0</v>
      </c>
      <c r="H93" s="136">
        <f t="shared" si="2"/>
        <v>2769</v>
      </c>
    </row>
    <row r="94" spans="2:8">
      <c r="B94" s="127" t="str">
        <f>$B$35</f>
        <v>Teacher Education</v>
      </c>
      <c r="C94" s="327">
        <f>Data!HU11</f>
        <v>0</v>
      </c>
      <c r="D94" s="327">
        <f>Data!IO11</f>
        <v>0</v>
      </c>
      <c r="E94" s="327">
        <f>Data!JI11</f>
        <v>0</v>
      </c>
      <c r="F94" s="327">
        <f>Data!KC11</f>
        <v>0</v>
      </c>
      <c r="G94" s="327">
        <f>Data!KW11</f>
        <v>0</v>
      </c>
      <c r="H94" s="136">
        <f t="shared" si="2"/>
        <v>0</v>
      </c>
    </row>
    <row r="95" spans="2:8">
      <c r="B95" s="127" t="str">
        <f>$B$36</f>
        <v>Agriculture</v>
      </c>
      <c r="C95" s="327">
        <f>Data!HV11</f>
        <v>271</v>
      </c>
      <c r="D95" s="327">
        <f>Data!IP11</f>
        <v>2769</v>
      </c>
      <c r="E95" s="327">
        <f>Data!JJ11</f>
        <v>4700</v>
      </c>
      <c r="F95" s="327">
        <f>Data!KD11</f>
        <v>387</v>
      </c>
      <c r="G95" s="327">
        <f>Data!KX11</f>
        <v>0</v>
      </c>
      <c r="H95" s="136">
        <f t="shared" si="2"/>
        <v>8127</v>
      </c>
    </row>
    <row r="96" spans="2:8">
      <c r="B96" s="127" t="str">
        <f>$B$37</f>
        <v>Engineering</v>
      </c>
      <c r="C96" s="327">
        <f>Data!HW11</f>
        <v>43062.488651594969</v>
      </c>
      <c r="D96" s="327">
        <f>Data!IQ11</f>
        <v>74061.748147652979</v>
      </c>
      <c r="E96" s="327">
        <f>Data!JK11</f>
        <v>8153.1096011997433</v>
      </c>
      <c r="F96" s="327">
        <f>Data!KE11</f>
        <v>14513.17353304099</v>
      </c>
      <c r="G96" s="327">
        <f>Data!KY11</f>
        <v>0</v>
      </c>
      <c r="H96" s="136">
        <f t="shared" si="2"/>
        <v>139790.51993348869</v>
      </c>
    </row>
    <row r="97" spans="2:8">
      <c r="B97" s="127" t="str">
        <f>$B$38</f>
        <v>Home Economics</v>
      </c>
      <c r="C97" s="327">
        <f>Data!HX11</f>
        <v>0</v>
      </c>
      <c r="D97" s="327">
        <f>Data!IR11</f>
        <v>0</v>
      </c>
      <c r="E97" s="327">
        <f>Data!JL11</f>
        <v>0</v>
      </c>
      <c r="F97" s="327">
        <f>Data!KF11</f>
        <v>0</v>
      </c>
      <c r="G97" s="327">
        <f>Data!KZ11</f>
        <v>0</v>
      </c>
      <c r="H97" s="136">
        <f t="shared" si="2"/>
        <v>0</v>
      </c>
    </row>
    <row r="98" spans="2:8">
      <c r="B98" s="127" t="str">
        <f>$B$39</f>
        <v>Law</v>
      </c>
      <c r="C98" s="327">
        <f>Data!HY11</f>
        <v>0</v>
      </c>
      <c r="D98" s="327">
        <f>Data!IS11</f>
        <v>0</v>
      </c>
      <c r="E98" s="327">
        <f>Data!JM11</f>
        <v>0</v>
      </c>
      <c r="F98" s="327">
        <f>Data!KG11</f>
        <v>0</v>
      </c>
      <c r="G98" s="327">
        <f>Data!LA11</f>
        <v>0</v>
      </c>
      <c r="H98" s="136">
        <f t="shared" si="2"/>
        <v>0</v>
      </c>
    </row>
    <row r="99" spans="2:8">
      <c r="B99" s="127" t="str">
        <f>$B$40</f>
        <v>Social Service</v>
      </c>
      <c r="C99" s="327">
        <f>Data!HZ11</f>
        <v>0</v>
      </c>
      <c r="D99" s="327">
        <f>Data!IT11</f>
        <v>0</v>
      </c>
      <c r="E99" s="327">
        <f>Data!JN11</f>
        <v>0</v>
      </c>
      <c r="F99" s="327">
        <f>Data!KH11</f>
        <v>0</v>
      </c>
      <c r="G99" s="327">
        <f>Data!LB11</f>
        <v>0</v>
      </c>
      <c r="H99" s="136">
        <f t="shared" si="2"/>
        <v>0</v>
      </c>
    </row>
    <row r="100" spans="2:8">
      <c r="B100" s="127" t="str">
        <f>$B$41</f>
        <v>Library Science</v>
      </c>
      <c r="C100" s="327">
        <f>Data!IA11</f>
        <v>350</v>
      </c>
      <c r="D100" s="327">
        <f>Data!IU11</f>
        <v>175</v>
      </c>
      <c r="E100" s="327">
        <f>Data!JO11</f>
        <v>0</v>
      </c>
      <c r="F100" s="327">
        <f>Data!KI11</f>
        <v>0</v>
      </c>
      <c r="G100" s="327">
        <f>Data!LC11</f>
        <v>0</v>
      </c>
      <c r="H100" s="136">
        <f t="shared" si="2"/>
        <v>525</v>
      </c>
    </row>
    <row r="101" spans="2:8">
      <c r="B101" s="127" t="str">
        <f>$B$42</f>
        <v>Veterinary Science</v>
      </c>
      <c r="C101" s="327">
        <f>Data!IB11</f>
        <v>0</v>
      </c>
      <c r="D101" s="327">
        <f>Data!IV11</f>
        <v>0</v>
      </c>
      <c r="E101" s="327">
        <f>Data!JP11</f>
        <v>0</v>
      </c>
      <c r="F101" s="327">
        <f>Data!KJ11</f>
        <v>0</v>
      </c>
      <c r="G101" s="327">
        <f>Data!LD11</f>
        <v>0</v>
      </c>
      <c r="H101" s="136">
        <f t="shared" si="2"/>
        <v>0</v>
      </c>
    </row>
    <row r="102" spans="2:8">
      <c r="B102" s="127" t="str">
        <f>$B$43</f>
        <v>Vocational Training</v>
      </c>
      <c r="C102" s="327">
        <f>Data!IC11</f>
        <v>151778.94942316486</v>
      </c>
      <c r="D102" s="327">
        <f>Data!IW11</f>
        <v>90007.213774164615</v>
      </c>
      <c r="E102" s="327">
        <f>Data!JQ11</f>
        <v>0</v>
      </c>
      <c r="F102" s="327">
        <f>Data!KK11</f>
        <v>0</v>
      </c>
      <c r="G102" s="327">
        <f>Data!LE11</f>
        <v>0</v>
      </c>
      <c r="H102" s="136">
        <f t="shared" si="2"/>
        <v>241786.16319732947</v>
      </c>
    </row>
    <row r="103" spans="2:8">
      <c r="B103" s="127" t="str">
        <f>$B$44</f>
        <v>Physical Training</v>
      </c>
      <c r="C103" s="327">
        <f>Data!ID11</f>
        <v>0</v>
      </c>
      <c r="D103" s="327">
        <f>Data!IX11</f>
        <v>0</v>
      </c>
      <c r="E103" s="327">
        <f>Data!JR11</f>
        <v>0</v>
      </c>
      <c r="F103" s="327">
        <f>Data!KL11</f>
        <v>0</v>
      </c>
      <c r="G103" s="327">
        <f>Data!LF11</f>
        <v>0</v>
      </c>
      <c r="H103" s="136">
        <f t="shared" si="2"/>
        <v>0</v>
      </c>
    </row>
    <row r="104" spans="2:8">
      <c r="B104" s="127" t="str">
        <f>$B$45</f>
        <v>Health Services</v>
      </c>
      <c r="C104" s="327">
        <f>Data!IE11</f>
        <v>988</v>
      </c>
      <c r="D104" s="327">
        <f>Data!IY11</f>
        <v>363</v>
      </c>
      <c r="E104" s="327">
        <f>Data!JS11</f>
        <v>0</v>
      </c>
      <c r="F104" s="327">
        <f>Data!KM11</f>
        <v>0</v>
      </c>
      <c r="G104" s="327">
        <f>Data!LG11</f>
        <v>0</v>
      </c>
      <c r="H104" s="136">
        <f t="shared" si="2"/>
        <v>1351</v>
      </c>
    </row>
    <row r="105" spans="2:8">
      <c r="B105" s="127" t="str">
        <f>$B$46</f>
        <v>Pharmacy</v>
      </c>
      <c r="C105" s="327">
        <f>Data!IF11</f>
        <v>0</v>
      </c>
      <c r="D105" s="327">
        <f>Data!IZ11</f>
        <v>0</v>
      </c>
      <c r="E105" s="327">
        <f>Data!JT11</f>
        <v>0</v>
      </c>
      <c r="F105" s="327">
        <f>Data!KN11</f>
        <v>0</v>
      </c>
      <c r="G105" s="327">
        <f>Data!LH11</f>
        <v>0</v>
      </c>
      <c r="H105" s="136">
        <f t="shared" si="2"/>
        <v>0</v>
      </c>
    </row>
    <row r="106" spans="2:8">
      <c r="B106" s="127" t="str">
        <f>$B$47</f>
        <v>Business Administration</v>
      </c>
      <c r="C106" s="327">
        <f>Data!IG11</f>
        <v>27496.072620640101</v>
      </c>
      <c r="D106" s="327">
        <f>Data!JA11</f>
        <v>77206.497326096796</v>
      </c>
      <c r="E106" s="327">
        <f>Data!JU11</f>
        <v>55765.960804687318</v>
      </c>
      <c r="F106" s="327">
        <f>Data!KO11</f>
        <v>0</v>
      </c>
      <c r="G106" s="327">
        <f>Data!LI11</f>
        <v>0</v>
      </c>
      <c r="H106" s="136">
        <f t="shared" si="2"/>
        <v>160468.5307514242</v>
      </c>
    </row>
    <row r="107" spans="2:8">
      <c r="B107" s="127" t="str">
        <f>$B$48</f>
        <v>Optometry</v>
      </c>
      <c r="C107" s="327">
        <f>Data!IH11</f>
        <v>0</v>
      </c>
      <c r="D107" s="327">
        <f>Data!JB11</f>
        <v>0</v>
      </c>
      <c r="E107" s="327">
        <f>Data!JV11</f>
        <v>0</v>
      </c>
      <c r="F107" s="327">
        <f>Data!KP11</f>
        <v>0</v>
      </c>
      <c r="G107" s="327">
        <f>Data!LJ11</f>
        <v>0</v>
      </c>
      <c r="H107" s="136">
        <f t="shared" si="2"/>
        <v>0</v>
      </c>
    </row>
    <row r="108" spans="2:8">
      <c r="B108" s="127" t="str">
        <f>$B$49</f>
        <v>Teacher Ed-Practice Teaching</v>
      </c>
      <c r="C108" s="327">
        <f>Data!II11</f>
        <v>0</v>
      </c>
      <c r="D108" s="327">
        <f>Data!JC11</f>
        <v>0</v>
      </c>
      <c r="E108" s="327">
        <f>Data!JW11</f>
        <v>0</v>
      </c>
      <c r="F108" s="327">
        <f>Data!KQ11</f>
        <v>0</v>
      </c>
      <c r="G108" s="327">
        <f>Data!LK11</f>
        <v>0</v>
      </c>
      <c r="H108" s="136">
        <f t="shared" si="2"/>
        <v>0</v>
      </c>
    </row>
    <row r="109" spans="2:8">
      <c r="B109" s="127" t="str">
        <f>$B$50</f>
        <v>Technology</v>
      </c>
      <c r="C109" s="327">
        <f>Data!IJ11</f>
        <v>7571</v>
      </c>
      <c r="D109" s="327">
        <f>Data!JD11</f>
        <v>11970</v>
      </c>
      <c r="E109" s="327">
        <f>Data!JX11</f>
        <v>0</v>
      </c>
      <c r="F109" s="327">
        <f>Data!KR11</f>
        <v>0</v>
      </c>
      <c r="G109" s="327">
        <f>Data!LL11</f>
        <v>0</v>
      </c>
      <c r="H109" s="136">
        <f t="shared" si="2"/>
        <v>19541</v>
      </c>
    </row>
    <row r="110" spans="2:8">
      <c r="B110" s="127" t="str">
        <f>$B$51</f>
        <v>Nursing</v>
      </c>
      <c r="C110" s="327">
        <f>Data!IK11</f>
        <v>0</v>
      </c>
      <c r="D110" s="327">
        <f>Data!JE11</f>
        <v>0</v>
      </c>
      <c r="E110" s="327">
        <f>Data!JY11</f>
        <v>0</v>
      </c>
      <c r="F110" s="327">
        <f>Data!KS11</f>
        <v>0</v>
      </c>
      <c r="G110" s="327">
        <f>Data!HPM11</f>
        <v>0</v>
      </c>
      <c r="H110" s="136">
        <f t="shared" si="2"/>
        <v>0</v>
      </c>
    </row>
    <row r="111" spans="2:8">
      <c r="B111" s="130" t="str">
        <f>$B$52</f>
        <v>Totals</v>
      </c>
      <c r="C111" s="133">
        <f>SUM(C91:C110)</f>
        <v>703674.94361022231</v>
      </c>
      <c r="D111" s="133">
        <f>SUM(D91:D110)</f>
        <v>652392.41093232972</v>
      </c>
      <c r="E111" s="133">
        <f>SUM(E91:E110)</f>
        <v>214992.96693727176</v>
      </c>
      <c r="F111" s="133">
        <f>SUM(F91:F110)</f>
        <v>318809.82750744402</v>
      </c>
      <c r="G111" s="133">
        <f>SUM(G91:G110)</f>
        <v>0</v>
      </c>
      <c r="H111" s="133">
        <f t="shared" si="2"/>
        <v>1889870.1489872679</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1814481.9566827505</v>
      </c>
      <c r="D116" s="321">
        <f t="shared" si="3"/>
        <v>280901.04906198761</v>
      </c>
      <c r="E116" s="321">
        <f t="shared" si="3"/>
        <v>62969.184722159473</v>
      </c>
      <c r="F116" s="321">
        <f t="shared" si="3"/>
        <v>28881.338818875785</v>
      </c>
      <c r="G116" s="321">
        <f t="shared" si="3"/>
        <v>0</v>
      </c>
      <c r="H116" s="133">
        <f t="shared" ref="H116:H136" si="4">SUM(C116:G116)</f>
        <v>2187233.5292857732</v>
      </c>
    </row>
    <row r="117" spans="2:8">
      <c r="B117" s="127" t="str">
        <f>$B$33</f>
        <v>Science</v>
      </c>
      <c r="C117" s="141">
        <f t="shared" si="3"/>
        <v>1505747.3766489758</v>
      </c>
      <c r="D117" s="141">
        <f t="shared" si="3"/>
        <v>1696632.7473818671</v>
      </c>
      <c r="E117" s="141">
        <f t="shared" si="3"/>
        <v>636860.38422660308</v>
      </c>
      <c r="F117" s="141">
        <f t="shared" si="3"/>
        <v>1317557.7561944399</v>
      </c>
      <c r="G117" s="141">
        <f t="shared" si="3"/>
        <v>0</v>
      </c>
      <c r="H117" s="136">
        <f t="shared" si="4"/>
        <v>5156798.2644518856</v>
      </c>
    </row>
    <row r="118" spans="2:8">
      <c r="B118" s="127" t="str">
        <f>$B$34</f>
        <v>Fine Arts</v>
      </c>
      <c r="C118" s="141">
        <f t="shared" si="3"/>
        <v>107075.96134172732</v>
      </c>
      <c r="D118" s="141">
        <f t="shared" si="3"/>
        <v>6488.5386582726733</v>
      </c>
      <c r="E118" s="141">
        <f t="shared" si="3"/>
        <v>0</v>
      </c>
      <c r="F118" s="141">
        <f t="shared" si="3"/>
        <v>0</v>
      </c>
      <c r="G118" s="141">
        <f t="shared" si="3"/>
        <v>0</v>
      </c>
      <c r="H118" s="136">
        <f t="shared" si="4"/>
        <v>113564.5</v>
      </c>
    </row>
    <row r="119" spans="2:8">
      <c r="B119" s="127" t="str">
        <f>$B$35</f>
        <v>Teacher Education</v>
      </c>
      <c r="C119" s="141">
        <f t="shared" si="3"/>
        <v>0</v>
      </c>
      <c r="D119" s="141">
        <f t="shared" si="3"/>
        <v>0</v>
      </c>
      <c r="E119" s="141">
        <f t="shared" si="3"/>
        <v>0</v>
      </c>
      <c r="F119" s="141">
        <f t="shared" si="3"/>
        <v>0</v>
      </c>
      <c r="G119" s="141">
        <f t="shared" si="3"/>
        <v>0</v>
      </c>
      <c r="H119" s="136">
        <f t="shared" si="4"/>
        <v>0</v>
      </c>
    </row>
    <row r="120" spans="2:8">
      <c r="B120" s="127" t="str">
        <f>$B$36</f>
        <v>Agriculture</v>
      </c>
      <c r="C120" s="141">
        <f t="shared" si="3"/>
        <v>11136.933860153254</v>
      </c>
      <c r="D120" s="141">
        <f t="shared" si="3"/>
        <v>113544.34978668025</v>
      </c>
      <c r="E120" s="141">
        <f t="shared" si="3"/>
        <v>192722.72314814816</v>
      </c>
      <c r="F120" s="141">
        <f t="shared" si="3"/>
        <v>15886.46689472724</v>
      </c>
      <c r="G120" s="141">
        <f t="shared" si="3"/>
        <v>0</v>
      </c>
      <c r="H120" s="136">
        <f t="shared" si="4"/>
        <v>333290.47368970892</v>
      </c>
    </row>
    <row r="121" spans="2:8">
      <c r="B121" s="127" t="str">
        <f>$B$37</f>
        <v>Engineering</v>
      </c>
      <c r="C121" s="141">
        <f t="shared" si="3"/>
        <v>228100.65865255392</v>
      </c>
      <c r="D121" s="141">
        <f t="shared" si="3"/>
        <v>392302.76889288658</v>
      </c>
      <c r="E121" s="141">
        <f t="shared" si="3"/>
        <v>43186.767145452497</v>
      </c>
      <c r="F121" s="141">
        <f t="shared" si="3"/>
        <v>76875.827331053442</v>
      </c>
      <c r="G121" s="141">
        <f t="shared" si="3"/>
        <v>0</v>
      </c>
      <c r="H121" s="136">
        <f t="shared" si="4"/>
        <v>740466.02202194638</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14371.6</v>
      </c>
      <c r="D125" s="141">
        <f t="shared" si="3"/>
        <v>7185.8</v>
      </c>
      <c r="E125" s="141">
        <f t="shared" si="3"/>
        <v>0</v>
      </c>
      <c r="F125" s="141">
        <f t="shared" si="3"/>
        <v>0</v>
      </c>
      <c r="G125" s="141">
        <f t="shared" si="3"/>
        <v>0</v>
      </c>
      <c r="H125" s="136">
        <f t="shared" si="4"/>
        <v>21557.4</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1062863.5552537823</v>
      </c>
      <c r="D127" s="141">
        <f t="shared" si="3"/>
        <v>630294.17184709501</v>
      </c>
      <c r="E127" s="141">
        <f t="shared" si="3"/>
        <v>0</v>
      </c>
      <c r="F127" s="141">
        <f t="shared" si="3"/>
        <v>0</v>
      </c>
      <c r="G127" s="141">
        <f t="shared" si="3"/>
        <v>0</v>
      </c>
      <c r="H127" s="136">
        <f t="shared" si="4"/>
        <v>1693157.7271008773</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40539.782251082244</v>
      </c>
      <c r="D129" s="141">
        <f t="shared" si="3"/>
        <v>14921.753825510283</v>
      </c>
      <c r="E129" s="141">
        <f t="shared" si="3"/>
        <v>0</v>
      </c>
      <c r="F129" s="141">
        <f t="shared" si="3"/>
        <v>0</v>
      </c>
      <c r="G129" s="141">
        <f t="shared" si="3"/>
        <v>0</v>
      </c>
      <c r="H129" s="136">
        <f t="shared" si="4"/>
        <v>55461.536076592529</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218923.42572876945</v>
      </c>
      <c r="D131" s="141">
        <f t="shared" si="3"/>
        <v>614717.27676702314</v>
      </c>
      <c r="E131" s="141">
        <f t="shared" si="3"/>
        <v>444007.96240456763</v>
      </c>
      <c r="F131" s="141">
        <f t="shared" si="3"/>
        <v>0</v>
      </c>
      <c r="G131" s="141">
        <f t="shared" si="3"/>
        <v>0</v>
      </c>
      <c r="H131" s="136">
        <f t="shared" si="4"/>
        <v>1277648.6649003602</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0</v>
      </c>
      <c r="E133" s="141">
        <f t="shared" si="5"/>
        <v>0</v>
      </c>
      <c r="F133" s="141">
        <f t="shared" si="5"/>
        <v>0</v>
      </c>
      <c r="G133" s="141">
        <f t="shared" si="5"/>
        <v>0</v>
      </c>
      <c r="H133" s="136">
        <f t="shared" si="4"/>
        <v>0</v>
      </c>
    </row>
    <row r="134" spans="2:9">
      <c r="B134" s="127" t="str">
        <f>$B$50</f>
        <v>Technology</v>
      </c>
      <c r="C134" s="141">
        <f t="shared" si="5"/>
        <v>310417.15900707658</v>
      </c>
      <c r="D134" s="141">
        <f t="shared" si="5"/>
        <v>490784.58318123169</v>
      </c>
      <c r="E134" s="141">
        <f t="shared" si="5"/>
        <v>0</v>
      </c>
      <c r="F134" s="141">
        <f t="shared" si="5"/>
        <v>0</v>
      </c>
      <c r="G134" s="141">
        <f t="shared" si="5"/>
        <v>0</v>
      </c>
      <c r="H134" s="136">
        <f t="shared" si="4"/>
        <v>801201.74218830827</v>
      </c>
    </row>
    <row r="135" spans="2:9">
      <c r="B135" s="127" t="str">
        <f>$B$51</f>
        <v>Nursing</v>
      </c>
      <c r="C135" s="141">
        <f t="shared" si="5"/>
        <v>0</v>
      </c>
      <c r="D135" s="141">
        <f t="shared" si="5"/>
        <v>0</v>
      </c>
      <c r="E135" s="141">
        <f t="shared" si="5"/>
        <v>0</v>
      </c>
      <c r="F135" s="141">
        <f t="shared" si="5"/>
        <v>0</v>
      </c>
      <c r="G135" s="141">
        <f t="shared" si="5"/>
        <v>0</v>
      </c>
      <c r="H135" s="136">
        <f t="shared" si="4"/>
        <v>0</v>
      </c>
    </row>
    <row r="136" spans="2:9">
      <c r="B136" s="130" t="str">
        <f>$B$52</f>
        <v>Totals</v>
      </c>
      <c r="C136" s="133">
        <f>SUM(C116:C135)</f>
        <v>5313658.4094268708</v>
      </c>
      <c r="D136" s="133">
        <f>SUM(D116:D135)</f>
        <v>4247773.0394025538</v>
      </c>
      <c r="E136" s="133">
        <f>SUM(E116:E135)</f>
        <v>1379747.0216469308</v>
      </c>
      <c r="F136" s="133">
        <f>SUM(F116:F135)</f>
        <v>1439201.3892390965</v>
      </c>
      <c r="G136" s="133">
        <f>SUM(G116:G135)</f>
        <v>0</v>
      </c>
      <c r="H136" s="133">
        <f t="shared" si="4"/>
        <v>12380379.859715452</v>
      </c>
    </row>
    <row r="137" spans="2:9">
      <c r="B137" s="328"/>
      <c r="C137" s="331"/>
      <c r="D137" s="331"/>
      <c r="E137" s="331"/>
      <c r="F137" s="331"/>
      <c r="G137" s="331"/>
      <c r="H137" s="332"/>
    </row>
    <row r="138" spans="2:9">
      <c r="B138" s="120" t="s">
        <v>4</v>
      </c>
      <c r="C138" s="325"/>
      <c r="D138" s="325"/>
      <c r="E138" s="325"/>
      <c r="F138" s="325"/>
      <c r="G138" s="325"/>
      <c r="H138" s="122">
        <f>H86-H81-H111</f>
        <v>28504579.140284546</v>
      </c>
    </row>
    <row r="139" spans="2:9" ht="202.5" customHeight="1" thickBot="1">
      <c r="B139" s="464" t="s">
        <v>862</v>
      </c>
      <c r="C139" s="464"/>
      <c r="D139" s="464"/>
      <c r="E139" s="464"/>
      <c r="F139" s="464"/>
      <c r="G139" s="464"/>
      <c r="H139" s="319"/>
    </row>
    <row r="140" spans="2:9" ht="36.75" customHeight="1" thickTop="1">
      <c r="B140" s="511" t="s">
        <v>864</v>
      </c>
      <c r="C140" s="486"/>
      <c r="D140" s="486"/>
      <c r="E140" s="486"/>
      <c r="F140" s="487"/>
      <c r="G140" s="333" t="s">
        <v>2</v>
      </c>
      <c r="H140" s="334">
        <v>1</v>
      </c>
      <c r="I140" s="478" t="str">
        <f>IF(H140+H141=1,"","Error, the two cells on the left must equal 100%")</f>
        <v/>
      </c>
    </row>
    <row r="141" spans="2:9" ht="67.5" customHeight="1" thickBot="1">
      <c r="B141" s="488"/>
      <c r="C141" s="489"/>
      <c r="D141" s="489"/>
      <c r="E141" s="489"/>
      <c r="F141" s="490"/>
      <c r="G141" s="333" t="s">
        <v>3</v>
      </c>
      <c r="H141" s="335">
        <f>1-H140</f>
        <v>0</v>
      </c>
      <c r="I141" s="478"/>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Data!LN11</f>
        <v>32509.070734200748</v>
      </c>
      <c r="D143" s="327">
        <f>Data!MH11</f>
        <v>1881.7079460966545</v>
      </c>
      <c r="E143" s="327">
        <f>Data!NB11</f>
        <v>117593.305897668</v>
      </c>
      <c r="F143" s="327">
        <f>Data!NV11</f>
        <v>17403.959240000004</v>
      </c>
      <c r="G143" s="327">
        <f>Data!OP11</f>
        <v>0</v>
      </c>
      <c r="H143" s="341">
        <f>Data!PJ11</f>
        <v>4366712.8141443077</v>
      </c>
      <c r="I143" s="342">
        <f t="shared" ref="I143:I162" si="6">SUM(C143:H143)</f>
        <v>4536100.8579622731</v>
      </c>
    </row>
    <row r="144" spans="2:9">
      <c r="B144" s="127" t="str">
        <f>$B$33</f>
        <v>Science</v>
      </c>
      <c r="C144" s="327">
        <f>Data!LO11</f>
        <v>2145.7046379475423</v>
      </c>
      <c r="D144" s="327">
        <f>Data!MI11</f>
        <v>6437.1139138426261</v>
      </c>
      <c r="E144" s="327">
        <f>Data!NC11</f>
        <v>6007972.9862531172</v>
      </c>
      <c r="F144" s="327">
        <f>Data!NW11</f>
        <v>2566262.7469852604</v>
      </c>
      <c r="G144" s="327">
        <f>Data!OQ11</f>
        <v>0</v>
      </c>
      <c r="H144" s="341">
        <f>Data!PK11</f>
        <v>4542328.8477882436</v>
      </c>
      <c r="I144" s="342">
        <f t="shared" si="6"/>
        <v>13125147.399578411</v>
      </c>
    </row>
    <row r="145" spans="2:9">
      <c r="B145" s="127" t="str">
        <f>$B$34</f>
        <v>Fine Arts</v>
      </c>
      <c r="C145" s="327">
        <f>Data!LP11</f>
        <v>5604.0683921933096</v>
      </c>
      <c r="D145" s="327">
        <f>Data!MJ11</f>
        <v>420.81832249070635</v>
      </c>
      <c r="E145" s="327">
        <f>Data!ND11</f>
        <v>0</v>
      </c>
      <c r="F145" s="327">
        <f>Data!NX11</f>
        <v>0</v>
      </c>
      <c r="G145" s="327">
        <f>Data!OR11</f>
        <v>0</v>
      </c>
      <c r="H145" s="341">
        <f>Data!PL11</f>
        <v>428808.73598982295</v>
      </c>
      <c r="I145" s="342">
        <f t="shared" si="6"/>
        <v>434833.62270450697</v>
      </c>
    </row>
    <row r="146" spans="2:9">
      <c r="B146" s="127" t="str">
        <f>$B$35</f>
        <v>Teacher Education</v>
      </c>
      <c r="C146" s="327">
        <f>Data!LQ11</f>
        <v>0</v>
      </c>
      <c r="D146" s="327">
        <f>Data!MK11</f>
        <v>0</v>
      </c>
      <c r="E146" s="327">
        <f>Data!NE11</f>
        <v>0</v>
      </c>
      <c r="F146" s="327">
        <f>Data!NY11</f>
        <v>0</v>
      </c>
      <c r="G146" s="327">
        <f>Data!OS11</f>
        <v>0</v>
      </c>
      <c r="H146" s="341">
        <f>Data!PN11</f>
        <v>0</v>
      </c>
      <c r="I146" s="342">
        <f t="shared" si="6"/>
        <v>0</v>
      </c>
    </row>
    <row r="147" spans="2:9">
      <c r="B147" s="127" t="str">
        <f>$B$36</f>
        <v>Agriculture</v>
      </c>
      <c r="C147" s="327">
        <f>Data!LR11</f>
        <v>798.60201717632526</v>
      </c>
      <c r="D147" s="327">
        <f>Data!ML11</f>
        <v>2395.8060515289758</v>
      </c>
      <c r="E147" s="327">
        <f>Data!NF11</f>
        <v>2236085.6480937102</v>
      </c>
      <c r="F147" s="327">
        <f>Data!NZ11</f>
        <v>955128.01254288491</v>
      </c>
      <c r="G147" s="327">
        <f>Data!OT11</f>
        <v>0</v>
      </c>
      <c r="H147" s="341">
        <f>Data!PM11</f>
        <v>190320.8913702337</v>
      </c>
      <c r="I147" s="342">
        <f t="shared" si="6"/>
        <v>3384728.9600755339</v>
      </c>
    </row>
    <row r="148" spans="2:9">
      <c r="B148" s="127" t="str">
        <f>$B$37</f>
        <v>Engineering</v>
      </c>
      <c r="C148" s="327">
        <f>Data!LS11</f>
        <v>88690.589953727496</v>
      </c>
      <c r="D148" s="327">
        <f>Data!MM11</f>
        <v>76432.540935732643</v>
      </c>
      <c r="E148" s="327">
        <f>Data!NG11</f>
        <v>948199.37159688561</v>
      </c>
      <c r="F148" s="327">
        <f>Data!OA11</f>
        <v>551471.60882958653</v>
      </c>
      <c r="G148" s="327">
        <f>Data!OU11</f>
        <v>0</v>
      </c>
      <c r="H148" s="341">
        <f>Data!PO11</f>
        <v>1003133.7044100213</v>
      </c>
      <c r="I148" s="342">
        <f t="shared" si="6"/>
        <v>2667927.8157259538</v>
      </c>
    </row>
    <row r="149" spans="2:9">
      <c r="B149" s="127" t="str">
        <f>$B$38</f>
        <v>Home Economics</v>
      </c>
      <c r="C149" s="327">
        <f>Data!LT11</f>
        <v>0</v>
      </c>
      <c r="D149" s="327">
        <f>Data!MN11</f>
        <v>0</v>
      </c>
      <c r="E149" s="327">
        <f>Data!NH11</f>
        <v>0</v>
      </c>
      <c r="F149" s="327">
        <f>Data!OB11</f>
        <v>0</v>
      </c>
      <c r="G149" s="327">
        <f>Data!OV11</f>
        <v>0</v>
      </c>
      <c r="H149" s="341">
        <f>Data!PP11</f>
        <v>0</v>
      </c>
      <c r="I149" s="342">
        <f t="shared" si="6"/>
        <v>0</v>
      </c>
    </row>
    <row r="150" spans="2:9">
      <c r="B150" s="127" t="str">
        <f>$B$39</f>
        <v>Law</v>
      </c>
      <c r="C150" s="327">
        <f>Data!LU11</f>
        <v>0</v>
      </c>
      <c r="D150" s="327">
        <f>Data!MO11</f>
        <v>0</v>
      </c>
      <c r="E150" s="327">
        <f>Data!NI11</f>
        <v>0</v>
      </c>
      <c r="F150" s="327">
        <f>Data!OC11</f>
        <v>0</v>
      </c>
      <c r="G150" s="327">
        <f>Data!OW11</f>
        <v>0</v>
      </c>
      <c r="H150" s="341">
        <f>Data!PQ11</f>
        <v>0</v>
      </c>
      <c r="I150" s="342">
        <f t="shared" si="6"/>
        <v>0</v>
      </c>
    </row>
    <row r="151" spans="2:9">
      <c r="B151" s="127" t="str">
        <f>$B$40</f>
        <v>Social Service</v>
      </c>
      <c r="C151" s="327">
        <f>Data!LV11</f>
        <v>0</v>
      </c>
      <c r="D151" s="327">
        <f>Data!MP11</f>
        <v>0</v>
      </c>
      <c r="E151" s="327">
        <f>Data!NJ11</f>
        <v>0</v>
      </c>
      <c r="F151" s="327">
        <f>Data!OD11</f>
        <v>0</v>
      </c>
      <c r="G151" s="327">
        <f>Data!OX11</f>
        <v>0</v>
      </c>
      <c r="H151" s="341">
        <f>Data!PR11</f>
        <v>0</v>
      </c>
      <c r="I151" s="342">
        <f t="shared" si="6"/>
        <v>0</v>
      </c>
    </row>
    <row r="152" spans="2:9">
      <c r="B152" s="127" t="str">
        <f>$B$41</f>
        <v>Library Science</v>
      </c>
      <c r="C152" s="327">
        <f>Data!LW11</f>
        <v>266.86039962825282</v>
      </c>
      <c r="D152" s="327">
        <f>Data!MQ11</f>
        <v>41.055446096654279</v>
      </c>
      <c r="E152" s="327">
        <f>Data!NK11</f>
        <v>0</v>
      </c>
      <c r="F152" s="327">
        <f>Data!OE11</f>
        <v>0</v>
      </c>
      <c r="G152" s="327">
        <f>Data!OY11</f>
        <v>0</v>
      </c>
      <c r="H152" s="341">
        <f>Data!PS11</f>
        <v>21915.267597435588</v>
      </c>
      <c r="I152" s="342">
        <f t="shared" si="6"/>
        <v>22223.183443160495</v>
      </c>
    </row>
    <row r="153" spans="2:9">
      <c r="B153" s="127" t="str">
        <f>$B$42</f>
        <v>Veterinary Science</v>
      </c>
      <c r="C153" s="327">
        <f>Data!LX11</f>
        <v>0</v>
      </c>
      <c r="D153" s="327">
        <f>Data!MR11</f>
        <v>0</v>
      </c>
      <c r="E153" s="327">
        <f>Data!NL11</f>
        <v>0</v>
      </c>
      <c r="F153" s="327">
        <f>Data!OF11</f>
        <v>0</v>
      </c>
      <c r="G153" s="327">
        <f>Data!OZ11</f>
        <v>0</v>
      </c>
      <c r="H153" s="341">
        <f>Data!PT11</f>
        <v>0</v>
      </c>
      <c r="I153" s="342">
        <f t="shared" si="6"/>
        <v>0</v>
      </c>
    </row>
    <row r="154" spans="2:9">
      <c r="B154" s="127" t="str">
        <f>$B$43</f>
        <v>Vocational Training</v>
      </c>
      <c r="C154" s="327">
        <f>Data!LY11</f>
        <v>30820.079487121708</v>
      </c>
      <c r="D154" s="327">
        <f>Data!MS11</f>
        <v>2223.371522390009</v>
      </c>
      <c r="E154" s="327">
        <f>Data!NM11</f>
        <v>0</v>
      </c>
      <c r="F154" s="327">
        <f>Data!OG11</f>
        <v>0</v>
      </c>
      <c r="G154" s="327">
        <f>Data!PA11</f>
        <v>0</v>
      </c>
      <c r="H154" s="341">
        <f>Data!PU11</f>
        <v>1430704.6699745061</v>
      </c>
      <c r="I154" s="342">
        <f t="shared" si="6"/>
        <v>1463748.1209840178</v>
      </c>
    </row>
    <row r="155" spans="2:9">
      <c r="B155" s="127" t="str">
        <f>$B$44</f>
        <v>Physical Training</v>
      </c>
      <c r="C155" s="327">
        <f>Data!LZ11</f>
        <v>0</v>
      </c>
      <c r="D155" s="327">
        <f>Data!MT11</f>
        <v>0</v>
      </c>
      <c r="E155" s="327">
        <f>Data!NN11</f>
        <v>0</v>
      </c>
      <c r="F155" s="327">
        <f>Data!OH11</f>
        <v>0</v>
      </c>
      <c r="G155" s="327">
        <f>Data!PB11</f>
        <v>0</v>
      </c>
      <c r="H155" s="341">
        <f>Data!PV11</f>
        <v>0</v>
      </c>
      <c r="I155" s="342">
        <f t="shared" si="6"/>
        <v>0</v>
      </c>
    </row>
    <row r="156" spans="2:9">
      <c r="B156" s="127" t="str">
        <f>$B$45</f>
        <v>Health Services</v>
      </c>
      <c r="C156" s="327">
        <f>Data!MA11</f>
        <v>0</v>
      </c>
      <c r="D156" s="327">
        <f>Data!MU11</f>
        <v>0</v>
      </c>
      <c r="E156" s="327">
        <f>Data!NO11</f>
        <v>0</v>
      </c>
      <c r="F156" s="327">
        <f>Data!OI11</f>
        <v>0</v>
      </c>
      <c r="G156" s="327">
        <f>Data!PC11</f>
        <v>0</v>
      </c>
      <c r="H156" s="341">
        <f>Data!PW11</f>
        <v>12469.068556434187</v>
      </c>
      <c r="I156" s="342">
        <f t="shared" si="6"/>
        <v>12469.068556434187</v>
      </c>
    </row>
    <row r="157" spans="2:9">
      <c r="B157" s="127" t="str">
        <f>$B$46</f>
        <v>Pharmacy</v>
      </c>
      <c r="C157" s="327">
        <f>Data!MB11</f>
        <v>0</v>
      </c>
      <c r="D157" s="327">
        <f>Data!MV11</f>
        <v>0</v>
      </c>
      <c r="E157" s="327">
        <f>Data!NP11</f>
        <v>0</v>
      </c>
      <c r="F157" s="327">
        <f>Data!OJ11</f>
        <v>0</v>
      </c>
      <c r="G157" s="327">
        <f>Data!PD11</f>
        <v>0</v>
      </c>
      <c r="H157" s="341">
        <f>Data!PX11</f>
        <v>0</v>
      </c>
      <c r="I157" s="342">
        <f t="shared" si="6"/>
        <v>0</v>
      </c>
    </row>
    <row r="158" spans="2:9">
      <c r="B158" s="127" t="str">
        <f>$B$47</f>
        <v>Business Administration</v>
      </c>
      <c r="C158" s="327">
        <f>Data!MC11</f>
        <v>65.435380855397156</v>
      </c>
      <c r="D158" s="327">
        <f>Data!MW11</f>
        <v>49.937527494908352</v>
      </c>
      <c r="E158" s="327">
        <f>Data!NQ11</f>
        <v>1010781.9758409488</v>
      </c>
      <c r="F158" s="327">
        <f>Data!OK11</f>
        <v>0</v>
      </c>
      <c r="G158" s="327">
        <f>Data!PE11</f>
        <v>0</v>
      </c>
      <c r="H158" s="341">
        <f>Data!PY11</f>
        <v>1206227.956273962</v>
      </c>
      <c r="I158" s="342">
        <f t="shared" si="6"/>
        <v>2217125.3050232613</v>
      </c>
    </row>
    <row r="159" spans="2:9">
      <c r="B159" s="127" t="str">
        <f>$B$48</f>
        <v>Optometry</v>
      </c>
      <c r="C159" s="327">
        <f>Data!MD11</f>
        <v>0</v>
      </c>
      <c r="D159" s="327">
        <f>Data!MX11</f>
        <v>0</v>
      </c>
      <c r="E159" s="327">
        <f>Data!NR11</f>
        <v>0</v>
      </c>
      <c r="F159" s="327">
        <f>Data!OL11</f>
        <v>0</v>
      </c>
      <c r="G159" s="327">
        <f>Data!PF11</f>
        <v>0</v>
      </c>
      <c r="H159" s="341">
        <f>Data!PZ11</f>
        <v>0</v>
      </c>
      <c r="I159" s="342">
        <f t="shared" si="6"/>
        <v>0</v>
      </c>
    </row>
    <row r="160" spans="2:9">
      <c r="B160" s="127" t="str">
        <f>$B$49</f>
        <v>Teacher Ed-Practice Teaching</v>
      </c>
      <c r="C160" s="327">
        <f>Data!ME11</f>
        <v>0</v>
      </c>
      <c r="D160" s="327">
        <f>Data!MY11</f>
        <v>0</v>
      </c>
      <c r="E160" s="327">
        <f>Data!NS11</f>
        <v>0</v>
      </c>
      <c r="F160" s="327">
        <f>Data!OM11</f>
        <v>0</v>
      </c>
      <c r="G160" s="327">
        <f>Data!PG11</f>
        <v>0</v>
      </c>
      <c r="H160" s="341">
        <f>Data!QA11</f>
        <v>0</v>
      </c>
      <c r="I160" s="342">
        <f t="shared" si="6"/>
        <v>0</v>
      </c>
    </row>
    <row r="161" spans="2:9">
      <c r="B161" s="127" t="str">
        <f>$B$50</f>
        <v>Technology</v>
      </c>
      <c r="C161" s="327">
        <f>Data!MF11</f>
        <v>138684.20163496141</v>
      </c>
      <c r="D161" s="327">
        <f>Data!MZ11</f>
        <v>136761.37041645241</v>
      </c>
      <c r="E161" s="327">
        <f>Data!NT11</f>
        <v>0</v>
      </c>
      <c r="F161" s="327">
        <f>Data!ON11</f>
        <v>0</v>
      </c>
      <c r="G161" s="327">
        <f>Data!PH11</f>
        <v>0</v>
      </c>
      <c r="H161" s="341">
        <f>Data!QB11</f>
        <v>364829.2338950329</v>
      </c>
      <c r="I161" s="342">
        <f t="shared" si="6"/>
        <v>640274.80594644672</v>
      </c>
    </row>
    <row r="162" spans="2:9">
      <c r="B162" s="127" t="str">
        <f>$B$51</f>
        <v>Nursing</v>
      </c>
      <c r="C162" s="327">
        <f>Data!MG11</f>
        <v>0</v>
      </c>
      <c r="D162" s="327">
        <f>Data!NA11</f>
        <v>0</v>
      </c>
      <c r="E162" s="327">
        <f>Data!NU11</f>
        <v>0</v>
      </c>
      <c r="F162" s="327">
        <f>Data!OO11</f>
        <v>0</v>
      </c>
      <c r="G162" s="327">
        <f>Data!PI11</f>
        <v>0</v>
      </c>
      <c r="H162" s="341">
        <f>Data!QC11</f>
        <v>0</v>
      </c>
      <c r="I162" s="342">
        <f t="shared" si="6"/>
        <v>0</v>
      </c>
    </row>
    <row r="163" spans="2:9" ht="14.4" thickBot="1">
      <c r="B163" s="130" t="str">
        <f>$B$52</f>
        <v>Totals</v>
      </c>
      <c r="C163" s="133">
        <f t="shared" ref="C163:H163" si="7">SUM(C143:C162)</f>
        <v>299584.61263781216</v>
      </c>
      <c r="D163" s="133">
        <f t="shared" si="7"/>
        <v>226643.72208212561</v>
      </c>
      <c r="E163" s="133">
        <f t="shared" si="7"/>
        <v>10320633.28768233</v>
      </c>
      <c r="F163" s="133">
        <f t="shared" si="7"/>
        <v>4090266.3275977317</v>
      </c>
      <c r="G163" s="134">
        <f t="shared" si="7"/>
        <v>0</v>
      </c>
      <c r="H163" s="343">
        <f t="shared" si="7"/>
        <v>13567451.189999998</v>
      </c>
      <c r="I163" s="342">
        <f>SUM(I143:I162)</f>
        <v>28504579.139999997</v>
      </c>
    </row>
    <row r="164" spans="2:9" ht="14.4" thickTop="1">
      <c r="B164" s="143"/>
      <c r="C164" s="329"/>
      <c r="D164" s="329"/>
      <c r="E164" s="329"/>
      <c r="F164" s="329"/>
      <c r="G164" s="329"/>
      <c r="H164" s="344"/>
      <c r="I164" s="345"/>
    </row>
    <row r="165" spans="2:9" ht="19.5" customHeight="1">
      <c r="B165" s="469" t="s">
        <v>63</v>
      </c>
      <c r="C165" s="469"/>
      <c r="D165" s="469"/>
      <c r="E165" s="469"/>
      <c r="F165" s="469"/>
      <c r="G165" s="469"/>
      <c r="H165" s="346"/>
      <c r="I165" s="346"/>
    </row>
    <row r="166" spans="2:9" ht="43.5" customHeight="1" thickBot="1">
      <c r="B166" s="476" t="s">
        <v>40</v>
      </c>
      <c r="C166" s="476"/>
      <c r="D166" s="476"/>
      <c r="E166" s="476"/>
      <c r="F166" s="476"/>
      <c r="G166" s="476"/>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83" si="8">C143+$H$140*IF($H116=0,0,$H143*C116/$H116)+IF($H32=0,0,$H$141*$H143*C32/$H32)</f>
        <v>3655040.2294749464</v>
      </c>
      <c r="D168" s="321">
        <f t="shared" si="8"/>
        <v>562687.94743626344</v>
      </c>
      <c r="E168" s="321">
        <f t="shared" si="8"/>
        <v>243308.43514235495</v>
      </c>
      <c r="F168" s="321">
        <f t="shared" si="8"/>
        <v>75064.245908708326</v>
      </c>
      <c r="G168" s="321">
        <f t="shared" si="8"/>
        <v>0</v>
      </c>
      <c r="H168" s="133">
        <f t="shared" ref="H168:H188" si="9">SUM(C168:G168)</f>
        <v>4536100.8579622731</v>
      </c>
      <c r="I168" s="347"/>
    </row>
    <row r="169" spans="2:9">
      <c r="B169" s="127" t="str">
        <f>$B$33</f>
        <v>Science</v>
      </c>
      <c r="C169" s="141">
        <f t="shared" si="8"/>
        <v>1328472.5058204816</v>
      </c>
      <c r="D169" s="141">
        <f t="shared" si="8"/>
        <v>1500903.927878693</v>
      </c>
      <c r="E169" s="141">
        <f t="shared" si="8"/>
        <v>6568946.8981525935</v>
      </c>
      <c r="F169" s="141">
        <f t="shared" si="8"/>
        <v>3726824.0677266438</v>
      </c>
      <c r="G169" s="141">
        <f t="shared" si="8"/>
        <v>0</v>
      </c>
      <c r="H169" s="136">
        <f t="shared" si="9"/>
        <v>13125147.399578413</v>
      </c>
      <c r="I169" s="347"/>
    </row>
    <row r="170" spans="2:9">
      <c r="B170" s="127" t="str">
        <f>$B$34</f>
        <v>Fine Arts</v>
      </c>
      <c r="C170" s="141">
        <f t="shared" si="8"/>
        <v>409912.7003840679</v>
      </c>
      <c r="D170" s="141">
        <f t="shared" si="8"/>
        <v>24920.922320439069</v>
      </c>
      <c r="E170" s="141">
        <f t="shared" si="8"/>
        <v>0</v>
      </c>
      <c r="F170" s="141">
        <f t="shared" si="8"/>
        <v>0</v>
      </c>
      <c r="G170" s="141">
        <f t="shared" si="8"/>
        <v>0</v>
      </c>
      <c r="H170" s="136">
        <f t="shared" si="9"/>
        <v>434833.62270450697</v>
      </c>
      <c r="I170" s="347"/>
    </row>
    <row r="171" spans="2:9">
      <c r="B171" s="127" t="str">
        <f>$B$35</f>
        <v>Teacher Education</v>
      </c>
      <c r="C171" s="141">
        <f t="shared" si="8"/>
        <v>0</v>
      </c>
      <c r="D171" s="141">
        <f t="shared" si="8"/>
        <v>0</v>
      </c>
      <c r="E171" s="141">
        <f t="shared" si="8"/>
        <v>0</v>
      </c>
      <c r="F171" s="141">
        <f t="shared" si="8"/>
        <v>0</v>
      </c>
      <c r="G171" s="141">
        <f t="shared" si="8"/>
        <v>0</v>
      </c>
      <c r="H171" s="136">
        <f t="shared" si="9"/>
        <v>0</v>
      </c>
      <c r="I171" s="347"/>
    </row>
    <row r="172" spans="2:9">
      <c r="B172" s="127" t="str">
        <f>$B$36</f>
        <v>Agriculture</v>
      </c>
      <c r="C172" s="141">
        <f t="shared" si="8"/>
        <v>7158.1932648068523</v>
      </c>
      <c r="D172" s="141">
        <f t="shared" si="8"/>
        <v>67233.728426631773</v>
      </c>
      <c r="E172" s="141">
        <f t="shared" si="8"/>
        <v>2346137.279785417</v>
      </c>
      <c r="F172" s="141">
        <f t="shared" si="8"/>
        <v>964199.75859867851</v>
      </c>
      <c r="G172" s="141">
        <f t="shared" si="8"/>
        <v>0</v>
      </c>
      <c r="H172" s="136">
        <f t="shared" si="9"/>
        <v>3384728.9600755339</v>
      </c>
      <c r="I172" s="347"/>
    </row>
    <row r="173" spans="2:9">
      <c r="B173" s="127" t="str">
        <f>$B$37</f>
        <v>Engineering</v>
      </c>
      <c r="C173" s="141">
        <f t="shared" si="8"/>
        <v>397706.06384095526</v>
      </c>
      <c r="D173" s="141">
        <f t="shared" si="8"/>
        <v>607898.02092526015</v>
      </c>
      <c r="E173" s="141">
        <f t="shared" si="8"/>
        <v>1006705.9072375267</v>
      </c>
      <c r="F173" s="141">
        <f t="shared" si="8"/>
        <v>655617.82372221153</v>
      </c>
      <c r="G173" s="141">
        <f t="shared" si="8"/>
        <v>0</v>
      </c>
      <c r="H173" s="136">
        <f t="shared" si="9"/>
        <v>2667927.8157259538</v>
      </c>
      <c r="I173" s="347"/>
    </row>
    <row r="174" spans="2:9">
      <c r="B174" s="127" t="str">
        <f>$B$38</f>
        <v>Home Economics</v>
      </c>
      <c r="C174" s="141">
        <f t="shared" si="8"/>
        <v>0</v>
      </c>
      <c r="D174" s="141">
        <f t="shared" si="8"/>
        <v>0</v>
      </c>
      <c r="E174" s="141">
        <f t="shared" si="8"/>
        <v>0</v>
      </c>
      <c r="F174" s="141">
        <f t="shared" si="8"/>
        <v>0</v>
      </c>
      <c r="G174" s="141">
        <f t="shared" si="8"/>
        <v>0</v>
      </c>
      <c r="H174" s="136">
        <f t="shared" si="9"/>
        <v>0</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0</v>
      </c>
      <c r="D176" s="141">
        <f t="shared" si="8"/>
        <v>0</v>
      </c>
      <c r="E176" s="141">
        <f t="shared" si="8"/>
        <v>0</v>
      </c>
      <c r="F176" s="141">
        <f t="shared" si="8"/>
        <v>0</v>
      </c>
      <c r="G176" s="141">
        <f t="shared" si="8"/>
        <v>0</v>
      </c>
      <c r="H176" s="136">
        <f t="shared" si="9"/>
        <v>0</v>
      </c>
      <c r="I176" s="347"/>
    </row>
    <row r="177" spans="2:9">
      <c r="B177" s="127" t="str">
        <f>$B$41</f>
        <v>Library Science</v>
      </c>
      <c r="C177" s="141">
        <f t="shared" si="8"/>
        <v>14877.038797918645</v>
      </c>
      <c r="D177" s="141">
        <f t="shared" si="8"/>
        <v>7346.1446452418504</v>
      </c>
      <c r="E177" s="141">
        <f t="shared" si="8"/>
        <v>0</v>
      </c>
      <c r="F177" s="141">
        <f t="shared" si="8"/>
        <v>0</v>
      </c>
      <c r="G177" s="141">
        <f t="shared" si="8"/>
        <v>0</v>
      </c>
      <c r="H177" s="136">
        <f t="shared" si="9"/>
        <v>22223.183443160495</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928931.24048984016</v>
      </c>
      <c r="D179" s="141">
        <f t="shared" si="8"/>
        <v>534816.88049417781</v>
      </c>
      <c r="E179" s="141">
        <f t="shared" si="8"/>
        <v>0</v>
      </c>
      <c r="F179" s="141">
        <f t="shared" si="8"/>
        <v>0</v>
      </c>
      <c r="G179" s="141">
        <f t="shared" si="8"/>
        <v>0</v>
      </c>
      <c r="H179" s="136">
        <f t="shared" si="9"/>
        <v>1463748.1209840178</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9114.3044335009181</v>
      </c>
      <c r="D181" s="141">
        <f t="shared" si="8"/>
        <v>3354.7641229332694</v>
      </c>
      <c r="E181" s="141">
        <f t="shared" si="8"/>
        <v>0</v>
      </c>
      <c r="F181" s="141">
        <f t="shared" si="8"/>
        <v>0</v>
      </c>
      <c r="G181" s="141">
        <f t="shared" si="8"/>
        <v>0</v>
      </c>
      <c r="H181" s="136">
        <f t="shared" si="9"/>
        <v>12469.068556434187</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206751.0162074923</v>
      </c>
      <c r="D183" s="141">
        <f t="shared" si="8"/>
        <v>580404.4471913923</v>
      </c>
      <c r="E183" s="141">
        <f t="shared" si="8"/>
        <v>1429969.8416243764</v>
      </c>
      <c r="F183" s="141">
        <f t="shared" si="8"/>
        <v>0</v>
      </c>
      <c r="G183" s="141">
        <f t="shared" si="8"/>
        <v>0</v>
      </c>
      <c r="H183" s="136">
        <f t="shared" si="9"/>
        <v>2217125.3050232609</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0</v>
      </c>
      <c r="E185" s="141">
        <f t="shared" si="10"/>
        <v>0</v>
      </c>
      <c r="F185" s="141">
        <f t="shared" si="10"/>
        <v>0</v>
      </c>
      <c r="G185" s="141">
        <f t="shared" si="10"/>
        <v>0</v>
      </c>
      <c r="H185" s="136">
        <f t="shared" si="9"/>
        <v>0</v>
      </c>
      <c r="I185" s="347"/>
    </row>
    <row r="186" spans="2:9">
      <c r="B186" s="127" t="str">
        <f>$B$50</f>
        <v>Technology</v>
      </c>
      <c r="C186" s="141">
        <f t="shared" si="10"/>
        <v>280033.43784494349</v>
      </c>
      <c r="D186" s="141">
        <f t="shared" si="10"/>
        <v>360241.36810150323</v>
      </c>
      <c r="E186" s="141">
        <f t="shared" si="10"/>
        <v>0</v>
      </c>
      <c r="F186" s="141">
        <f t="shared" si="10"/>
        <v>0</v>
      </c>
      <c r="G186" s="141">
        <f t="shared" si="10"/>
        <v>0</v>
      </c>
      <c r="H186" s="136">
        <f t="shared" si="9"/>
        <v>640274.80594644672</v>
      </c>
      <c r="I186" s="347"/>
    </row>
    <row r="187" spans="2:9">
      <c r="B187" s="127" t="str">
        <f>$B$51</f>
        <v>Nursing</v>
      </c>
      <c r="C187" s="141">
        <f t="shared" si="10"/>
        <v>0</v>
      </c>
      <c r="D187" s="141">
        <f t="shared" si="10"/>
        <v>0</v>
      </c>
      <c r="E187" s="141">
        <f t="shared" si="10"/>
        <v>0</v>
      </c>
      <c r="F187" s="141">
        <f t="shared" si="10"/>
        <v>0</v>
      </c>
      <c r="G187" s="141">
        <f t="shared" si="10"/>
        <v>0</v>
      </c>
      <c r="H187" s="136">
        <f t="shared" si="9"/>
        <v>0</v>
      </c>
      <c r="I187" s="347"/>
    </row>
    <row r="188" spans="2:9">
      <c r="B188" s="130" t="str">
        <f>$B$52</f>
        <v>Totals</v>
      </c>
      <c r="C188" s="133">
        <f>SUM(C168:C187)</f>
        <v>7237996.7305589542</v>
      </c>
      <c r="D188" s="133">
        <f>SUM(D168:D187)</f>
        <v>4249808.1515425369</v>
      </c>
      <c r="E188" s="133">
        <f>SUM(E168:E187)</f>
        <v>11595068.361942269</v>
      </c>
      <c r="F188" s="133">
        <f>SUM(F168:F187)</f>
        <v>5421705.8959562425</v>
      </c>
      <c r="G188" s="133">
        <f>SUM(G168:G187)</f>
        <v>0</v>
      </c>
      <c r="H188" s="133">
        <f t="shared" si="9"/>
        <v>28504579.140000001</v>
      </c>
      <c r="I188" s="347"/>
    </row>
    <row r="189" spans="2:9">
      <c r="B189" s="328"/>
      <c r="C189" s="329"/>
      <c r="D189" s="329"/>
      <c r="E189" s="329"/>
      <c r="F189" s="329"/>
      <c r="G189" s="329"/>
      <c r="H189" s="344"/>
    </row>
    <row r="190" spans="2:9">
      <c r="B190" s="474" t="s">
        <v>34</v>
      </c>
      <c r="C190" s="474"/>
      <c r="D190" s="474"/>
      <c r="E190" s="474"/>
      <c r="F190" s="474"/>
      <c r="G190" s="474"/>
      <c r="H190" s="122">
        <f>H15</f>
        <v>7366304</v>
      </c>
    </row>
    <row r="191" spans="2:9" ht="43.5" customHeight="1" thickBot="1">
      <c r="B191" s="464" t="s">
        <v>227</v>
      </c>
      <c r="C191" s="464"/>
      <c r="D191" s="464"/>
      <c r="E191" s="464"/>
      <c r="F191" s="464"/>
      <c r="G191" s="464"/>
      <c r="H191" s="464"/>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1079613.5374595181</v>
      </c>
      <c r="D193" s="135">
        <f t="shared" si="11"/>
        <v>167135.62465417548</v>
      </c>
      <c r="E193" s="135">
        <f t="shared" si="11"/>
        <v>37466.552929034537</v>
      </c>
      <c r="F193" s="135">
        <f t="shared" si="11"/>
        <v>17184.345236377081</v>
      </c>
      <c r="G193" s="135">
        <f t="shared" si="11"/>
        <v>0</v>
      </c>
      <c r="H193" s="135">
        <f>SUM(C193:G193)</f>
        <v>1301400.0602791051</v>
      </c>
    </row>
    <row r="194" spans="2:8">
      <c r="B194" s="127" t="str">
        <f>$B$33</f>
        <v>Science</v>
      </c>
      <c r="C194" s="138">
        <f t="shared" si="11"/>
        <v>895917.01137462421</v>
      </c>
      <c r="D194" s="138">
        <f t="shared" si="11"/>
        <v>1009493.4675015123</v>
      </c>
      <c r="E194" s="138">
        <f t="shared" si="11"/>
        <v>378930.79606022581</v>
      </c>
      <c r="F194" s="138">
        <f t="shared" si="11"/>
        <v>783944.52186939586</v>
      </c>
      <c r="G194" s="138">
        <f t="shared" si="11"/>
        <v>0</v>
      </c>
      <c r="H194" s="138">
        <f t="shared" ref="H194:H213" si="12">SUM(C194:G194)</f>
        <v>3068285.796805758</v>
      </c>
    </row>
    <row r="195" spans="2:8">
      <c r="B195" s="127" t="str">
        <f>$B$34</f>
        <v>Fine Arts</v>
      </c>
      <c r="C195" s="138">
        <f t="shared" si="11"/>
        <v>63710.006580810987</v>
      </c>
      <c r="D195" s="138">
        <f t="shared" si="11"/>
        <v>3860.6689628412723</v>
      </c>
      <c r="E195" s="138">
        <f t="shared" si="11"/>
        <v>0</v>
      </c>
      <c r="F195" s="138">
        <f t="shared" si="11"/>
        <v>0</v>
      </c>
      <c r="G195" s="138">
        <f t="shared" si="11"/>
        <v>0</v>
      </c>
      <c r="H195" s="138">
        <f t="shared" si="12"/>
        <v>67570.675543652265</v>
      </c>
    </row>
    <row r="196" spans="2:8">
      <c r="B196" s="127" t="str">
        <f>$B$35</f>
        <v>Teacher Education</v>
      </c>
      <c r="C196" s="138">
        <f t="shared" si="11"/>
        <v>0</v>
      </c>
      <c r="D196" s="138">
        <f t="shared" si="11"/>
        <v>0</v>
      </c>
      <c r="E196" s="138">
        <f t="shared" si="11"/>
        <v>0</v>
      </c>
      <c r="F196" s="138">
        <f t="shared" si="11"/>
        <v>0</v>
      </c>
      <c r="G196" s="138">
        <f t="shared" si="11"/>
        <v>0</v>
      </c>
      <c r="H196" s="138">
        <f t="shared" si="12"/>
        <v>0</v>
      </c>
    </row>
    <row r="197" spans="2:8">
      <c r="B197" s="127" t="str">
        <f>$B$36</f>
        <v>Agriculture</v>
      </c>
      <c r="C197" s="138">
        <f t="shared" si="11"/>
        <v>6626.4558415308511</v>
      </c>
      <c r="D197" s="138">
        <f t="shared" si="11"/>
        <v>67558.686202560944</v>
      </c>
      <c r="E197" s="138">
        <f t="shared" si="11"/>
        <v>114669.67754652766</v>
      </c>
      <c r="F197" s="138">
        <f t="shared" si="11"/>
        <v>9452.4195508155044</v>
      </c>
      <c r="G197" s="138">
        <f t="shared" si="11"/>
        <v>0</v>
      </c>
      <c r="H197" s="138">
        <f t="shared" si="12"/>
        <v>198307.23914143498</v>
      </c>
    </row>
    <row r="198" spans="2:8">
      <c r="B198" s="127" t="str">
        <f>$B$37</f>
        <v>Engineering</v>
      </c>
      <c r="C198" s="138">
        <f t="shared" si="11"/>
        <v>135719.48625763421</v>
      </c>
      <c r="D198" s="138">
        <f t="shared" si="11"/>
        <v>233419.44984337216</v>
      </c>
      <c r="E198" s="138">
        <f t="shared" si="11"/>
        <v>25696.049650767909</v>
      </c>
      <c r="F198" s="138">
        <f t="shared" si="11"/>
        <v>45740.980550580927</v>
      </c>
      <c r="G198" s="138">
        <f t="shared" si="11"/>
        <v>0</v>
      </c>
      <c r="H198" s="138">
        <f t="shared" si="12"/>
        <v>440575.96630235523</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8551.0764424019217</v>
      </c>
      <c r="D202" s="138">
        <f t="shared" si="11"/>
        <v>4275.5382212009608</v>
      </c>
      <c r="E202" s="138">
        <f t="shared" si="11"/>
        <v>0</v>
      </c>
      <c r="F202" s="138">
        <f t="shared" si="11"/>
        <v>0</v>
      </c>
      <c r="G202" s="138">
        <f t="shared" si="11"/>
        <v>0</v>
      </c>
      <c r="H202" s="138">
        <f t="shared" si="12"/>
        <v>12826.614663602883</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632401.92524271272</v>
      </c>
      <c r="D204" s="138">
        <f t="shared" si="11"/>
        <v>375023.9113713798</v>
      </c>
      <c r="E204" s="138">
        <f t="shared" si="11"/>
        <v>0</v>
      </c>
      <c r="F204" s="138">
        <f t="shared" si="11"/>
        <v>0</v>
      </c>
      <c r="G204" s="138">
        <f t="shared" si="11"/>
        <v>0</v>
      </c>
      <c r="H204" s="138">
        <f t="shared" si="12"/>
        <v>1007425.8366140926</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24121.098345858001</v>
      </c>
      <c r="D206" s="138">
        <f t="shared" si="11"/>
        <v>8878.4169902197191</v>
      </c>
      <c r="E206" s="138">
        <f t="shared" si="11"/>
        <v>0</v>
      </c>
      <c r="F206" s="138">
        <f t="shared" si="11"/>
        <v>0</v>
      </c>
      <c r="G206" s="138">
        <f t="shared" si="11"/>
        <v>0</v>
      </c>
      <c r="H206" s="138">
        <f t="shared" si="12"/>
        <v>32999.515336077719</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130259.04898822727</v>
      </c>
      <c r="D208" s="138">
        <f t="shared" si="11"/>
        <v>365755.6864997602</v>
      </c>
      <c r="E208" s="138">
        <f t="shared" si="11"/>
        <v>264183.94803338358</v>
      </c>
      <c r="F208" s="138">
        <f t="shared" si="11"/>
        <v>0</v>
      </c>
      <c r="G208" s="138">
        <f t="shared" si="11"/>
        <v>0</v>
      </c>
      <c r="H208" s="138">
        <f t="shared" si="12"/>
        <v>760198.6835213711</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184697.65758181023</v>
      </c>
      <c r="D211" s="138">
        <f t="shared" si="13"/>
        <v>292015.95421074034</v>
      </c>
      <c r="E211" s="138">
        <f t="shared" si="13"/>
        <v>0</v>
      </c>
      <c r="F211" s="138">
        <f t="shared" si="13"/>
        <v>0</v>
      </c>
      <c r="G211" s="138">
        <f t="shared" si="13"/>
        <v>0</v>
      </c>
      <c r="H211" s="138">
        <f t="shared" si="12"/>
        <v>476713.61179255054</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3161617.3041151287</v>
      </c>
      <c r="D213" s="135">
        <f>SUM(D193:D212)</f>
        <v>2527417.4044577633</v>
      </c>
      <c r="E213" s="135">
        <f>SUM(E193:E212)</f>
        <v>820947.02421993949</v>
      </c>
      <c r="F213" s="135">
        <f>SUM(F193:F212)</f>
        <v>856322.26720716932</v>
      </c>
      <c r="G213" s="135">
        <f>SUM(G193:G212)</f>
        <v>0</v>
      </c>
      <c r="H213" s="135">
        <f t="shared" si="12"/>
        <v>7366304.0000000009</v>
      </c>
    </row>
    <row r="214" spans="2:8">
      <c r="B214" s="143"/>
      <c r="C214" s="144"/>
      <c r="D214" s="144"/>
      <c r="E214" s="144"/>
      <c r="F214" s="144"/>
      <c r="G214" s="144"/>
      <c r="H214" s="144"/>
    </row>
    <row r="215" spans="2:8">
      <c r="B215" s="474" t="s">
        <v>35</v>
      </c>
      <c r="C215" s="474"/>
      <c r="D215" s="474"/>
      <c r="E215" s="474"/>
      <c r="F215" s="474"/>
      <c r="G215" s="474"/>
      <c r="H215" s="122">
        <f>H17</f>
        <v>7562092</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2133757.9695113143</v>
      </c>
      <c r="D218" s="135">
        <f t="shared" si="14"/>
        <v>104949.92926903805</v>
      </c>
      <c r="E218" s="135">
        <f t="shared" si="14"/>
        <v>16924.417561358438</v>
      </c>
      <c r="F218" s="135">
        <f t="shared" si="14"/>
        <v>1453.419144693501</v>
      </c>
      <c r="G218" s="135">
        <f t="shared" si="14"/>
        <v>0</v>
      </c>
      <c r="H218" s="135">
        <f>SUM(C218:G218)</f>
        <v>2257085.735486404</v>
      </c>
    </row>
    <row r="219" spans="2:8">
      <c r="B219" s="127" t="str">
        <f>$B$33</f>
        <v>Science</v>
      </c>
      <c r="C219" s="138">
        <f t="shared" si="14"/>
        <v>1439111.2233003869</v>
      </c>
      <c r="D219" s="138">
        <f t="shared" si="14"/>
        <v>910563.89974865061</v>
      </c>
      <c r="E219" s="138">
        <f t="shared" si="14"/>
        <v>113038.39383573968</v>
      </c>
      <c r="F219" s="138">
        <f t="shared" si="14"/>
        <v>95077.835715366513</v>
      </c>
      <c r="G219" s="138">
        <f t="shared" si="14"/>
        <v>0</v>
      </c>
      <c r="H219" s="138">
        <f t="shared" ref="H219:H238" si="15">SUM(C219:G219)</f>
        <v>2557791.3526001438</v>
      </c>
    </row>
    <row r="220" spans="2:8">
      <c r="B220" s="127" t="str">
        <f>$B$34</f>
        <v>Fine Arts</v>
      </c>
      <c r="C220" s="138">
        <f t="shared" si="14"/>
        <v>199514.5310000875</v>
      </c>
      <c r="D220" s="138">
        <f t="shared" si="14"/>
        <v>21659.129698140401</v>
      </c>
      <c r="E220" s="138">
        <f t="shared" si="14"/>
        <v>0</v>
      </c>
      <c r="F220" s="138">
        <f t="shared" si="14"/>
        <v>0</v>
      </c>
      <c r="G220" s="138">
        <f t="shared" si="14"/>
        <v>0</v>
      </c>
      <c r="H220" s="138">
        <f t="shared" si="15"/>
        <v>221173.6606982279</v>
      </c>
    </row>
    <row r="221" spans="2:8">
      <c r="B221" s="127" t="str">
        <f>$B$35</f>
        <v>Teacher Education</v>
      </c>
      <c r="C221" s="138">
        <f t="shared" si="14"/>
        <v>0</v>
      </c>
      <c r="D221" s="138">
        <f t="shared" si="14"/>
        <v>0</v>
      </c>
      <c r="E221" s="138">
        <f t="shared" si="14"/>
        <v>0</v>
      </c>
      <c r="F221" s="138">
        <f t="shared" si="14"/>
        <v>0</v>
      </c>
      <c r="G221" s="138">
        <f t="shared" si="14"/>
        <v>0</v>
      </c>
      <c r="H221" s="138">
        <f t="shared" si="15"/>
        <v>0</v>
      </c>
    </row>
    <row r="222" spans="2:8">
      <c r="B222" s="127" t="str">
        <f>$B$36</f>
        <v>Agriculture</v>
      </c>
      <c r="C222" s="138">
        <f t="shared" si="14"/>
        <v>10231.514410260897</v>
      </c>
      <c r="D222" s="138">
        <f t="shared" si="14"/>
        <v>54588.050458727848</v>
      </c>
      <c r="E222" s="138">
        <f t="shared" si="14"/>
        <v>54325.29093769376</v>
      </c>
      <c r="F222" s="138">
        <f t="shared" si="14"/>
        <v>5813.6765787740042</v>
      </c>
      <c r="G222" s="138">
        <f t="shared" si="14"/>
        <v>0</v>
      </c>
      <c r="H222" s="138">
        <f t="shared" si="15"/>
        <v>124958.53238545651</v>
      </c>
    </row>
    <row r="223" spans="2:8">
      <c r="B223" s="127" t="str">
        <f>$B$37</f>
        <v>Engineering</v>
      </c>
      <c r="C223" s="138">
        <f t="shared" si="14"/>
        <v>293790.62806606293</v>
      </c>
      <c r="D223" s="138">
        <f t="shared" si="14"/>
        <v>213421.66824509081</v>
      </c>
      <c r="E223" s="138">
        <f t="shared" si="14"/>
        <v>53489.517230960009</v>
      </c>
      <c r="F223" s="138">
        <f t="shared" si="14"/>
        <v>31248.511610910271</v>
      </c>
      <c r="G223" s="138">
        <f t="shared" si="14"/>
        <v>0</v>
      </c>
      <c r="H223" s="138">
        <f t="shared" si="15"/>
        <v>591950.32515302405</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0</v>
      </c>
      <c r="D226" s="138">
        <f t="shared" si="14"/>
        <v>0</v>
      </c>
      <c r="E226" s="138">
        <f t="shared" si="14"/>
        <v>0</v>
      </c>
      <c r="F226" s="138">
        <f t="shared" si="14"/>
        <v>0</v>
      </c>
      <c r="G226" s="138">
        <f t="shared" si="14"/>
        <v>0</v>
      </c>
      <c r="H226" s="138">
        <f t="shared" si="15"/>
        <v>0</v>
      </c>
    </row>
    <row r="227" spans="2:8">
      <c r="B227" s="127" t="str">
        <f>$B$41</f>
        <v>Library Science</v>
      </c>
      <c r="C227" s="138">
        <f t="shared" si="14"/>
        <v>9500.6919523851193</v>
      </c>
      <c r="D227" s="138">
        <f t="shared" si="14"/>
        <v>2113.0858242088198</v>
      </c>
      <c r="E227" s="138">
        <f t="shared" si="14"/>
        <v>0</v>
      </c>
      <c r="F227" s="138">
        <f t="shared" si="14"/>
        <v>0</v>
      </c>
      <c r="G227" s="138">
        <f t="shared" si="14"/>
        <v>0</v>
      </c>
      <c r="H227" s="138">
        <f t="shared" si="15"/>
        <v>11613.777776593939</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414741.74484450422</v>
      </c>
      <c r="D229" s="138">
        <f t="shared" si="14"/>
        <v>313969.33538036048</v>
      </c>
      <c r="E229" s="138">
        <f t="shared" si="14"/>
        <v>0</v>
      </c>
      <c r="F229" s="138">
        <f t="shared" si="14"/>
        <v>0</v>
      </c>
      <c r="G229" s="138">
        <f t="shared" si="14"/>
        <v>0</v>
      </c>
      <c r="H229" s="138">
        <f t="shared" si="15"/>
        <v>728711.08022486465</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20463.028820521795</v>
      </c>
      <c r="D231" s="138">
        <f t="shared" si="14"/>
        <v>8452.343296835279</v>
      </c>
      <c r="E231" s="138">
        <f t="shared" si="14"/>
        <v>0</v>
      </c>
      <c r="F231" s="138">
        <f t="shared" si="14"/>
        <v>0</v>
      </c>
      <c r="G231" s="138">
        <f t="shared" si="14"/>
        <v>0</v>
      </c>
      <c r="H231" s="138">
        <f t="shared" si="15"/>
        <v>28915.372117357074</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155056.1648126443</v>
      </c>
      <c r="D233" s="138">
        <f t="shared" si="14"/>
        <v>577928.9729211122</v>
      </c>
      <c r="E233" s="138">
        <f t="shared" si="14"/>
        <v>145424.62497167251</v>
      </c>
      <c r="F233" s="138">
        <f t="shared" si="14"/>
        <v>0</v>
      </c>
      <c r="G233" s="138">
        <f t="shared" si="14"/>
        <v>0</v>
      </c>
      <c r="H233" s="138">
        <f t="shared" si="15"/>
        <v>878409.76270542911</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0</v>
      </c>
      <c r="E235" s="138">
        <f t="shared" si="16"/>
        <v>0</v>
      </c>
      <c r="F235" s="138">
        <f t="shared" si="16"/>
        <v>0</v>
      </c>
      <c r="G235" s="138">
        <f t="shared" si="16"/>
        <v>0</v>
      </c>
      <c r="H235" s="138">
        <f t="shared" si="15"/>
        <v>0</v>
      </c>
    </row>
    <row r="236" spans="2:8">
      <c r="B236" s="127" t="str">
        <f>$B$50</f>
        <v>Technology</v>
      </c>
      <c r="C236" s="138">
        <f t="shared" si="16"/>
        <v>69915.348470116136</v>
      </c>
      <c r="D236" s="138">
        <f t="shared" si="16"/>
        <v>91567.052382382186</v>
      </c>
      <c r="E236" s="138">
        <f t="shared" si="16"/>
        <v>0</v>
      </c>
      <c r="F236" s="138">
        <f t="shared" si="16"/>
        <v>0</v>
      </c>
      <c r="G236" s="138">
        <f t="shared" si="16"/>
        <v>0</v>
      </c>
      <c r="H236" s="138">
        <f t="shared" si="15"/>
        <v>161482.40085249831</v>
      </c>
    </row>
    <row r="237" spans="2:8">
      <c r="B237" s="127" t="str">
        <f>$B$51</f>
        <v>Nursing</v>
      </c>
      <c r="C237" s="138">
        <f t="shared" si="16"/>
        <v>0</v>
      </c>
      <c r="D237" s="138">
        <f t="shared" si="16"/>
        <v>0</v>
      </c>
      <c r="E237" s="138">
        <f t="shared" si="16"/>
        <v>0</v>
      </c>
      <c r="F237" s="138">
        <f t="shared" si="16"/>
        <v>0</v>
      </c>
      <c r="G237" s="138">
        <f t="shared" si="16"/>
        <v>0</v>
      </c>
      <c r="H237" s="138">
        <f t="shared" si="15"/>
        <v>0</v>
      </c>
    </row>
    <row r="238" spans="2:8">
      <c r="B238" s="130" t="str">
        <f>$B$52</f>
        <v>Totals</v>
      </c>
      <c r="C238" s="135">
        <f>SUM(C218:C237)</f>
        <v>4746082.8451882843</v>
      </c>
      <c r="D238" s="135">
        <f>SUM(D218:D237)</f>
        <v>2299213.4672245467</v>
      </c>
      <c r="E238" s="135">
        <f>SUM(E218:E237)</f>
        <v>383202.24453742441</v>
      </c>
      <c r="F238" s="135">
        <f>SUM(F218:F237)</f>
        <v>133593.4430497443</v>
      </c>
      <c r="G238" s="135">
        <f>SUM(G218:G237)</f>
        <v>0</v>
      </c>
      <c r="H238" s="135">
        <f t="shared" si="15"/>
        <v>7562092</v>
      </c>
    </row>
    <row r="239" spans="2:8">
      <c r="B239" s="328"/>
      <c r="C239" s="348"/>
      <c r="D239" s="348"/>
      <c r="E239" s="348"/>
      <c r="F239" s="348"/>
      <c r="G239" s="348"/>
      <c r="H239" s="348"/>
    </row>
    <row r="240" spans="2:8">
      <c r="B240" s="120" t="s">
        <v>11</v>
      </c>
      <c r="C240" s="121"/>
      <c r="D240" s="121"/>
      <c r="E240" s="121"/>
      <c r="F240" s="121"/>
      <c r="G240" s="121"/>
      <c r="H240" s="122">
        <f>H16</f>
        <v>3641553</v>
      </c>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1027518.9372395674</v>
      </c>
      <c r="D243" s="135">
        <f t="shared" si="17"/>
        <v>50539.021447960877</v>
      </c>
      <c r="E243" s="135">
        <f t="shared" si="17"/>
        <v>8150.0150413162801</v>
      </c>
      <c r="F243" s="135">
        <f t="shared" si="17"/>
        <v>699.89929329292113</v>
      </c>
      <c r="G243" s="135">
        <f t="shared" si="17"/>
        <v>0</v>
      </c>
      <c r="H243" s="135">
        <f>SUM(C243:G243)</f>
        <v>1086907.8730221377</v>
      </c>
    </row>
    <row r="244" spans="2:8">
      <c r="B244" s="127" t="str">
        <f>$B$33</f>
        <v>Science</v>
      </c>
      <c r="C244" s="138">
        <f t="shared" si="17"/>
        <v>693009.26153016835</v>
      </c>
      <c r="D244" s="138">
        <f t="shared" si="17"/>
        <v>438485.36897215719</v>
      </c>
      <c r="E244" s="138">
        <f t="shared" si="17"/>
        <v>54434.051078421071</v>
      </c>
      <c r="F244" s="138">
        <f t="shared" si="17"/>
        <v>45785.078769578591</v>
      </c>
      <c r="G244" s="138">
        <f t="shared" si="17"/>
        <v>0</v>
      </c>
      <c r="H244" s="138">
        <f t="shared" ref="H244:H263" si="18">SUM(C244:G244)</f>
        <v>1231713.7603503251</v>
      </c>
    </row>
    <row r="245" spans="2:8">
      <c r="B245" s="127" t="str">
        <f>$B$34</f>
        <v>Fine Arts</v>
      </c>
      <c r="C245" s="138">
        <f t="shared" si="17"/>
        <v>96076.950519375008</v>
      </c>
      <c r="D245" s="138">
        <f t="shared" si="17"/>
        <v>10430.032949830851</v>
      </c>
      <c r="E245" s="138">
        <f t="shared" si="17"/>
        <v>0</v>
      </c>
      <c r="F245" s="138">
        <f t="shared" si="17"/>
        <v>0</v>
      </c>
      <c r="G245" s="138">
        <f t="shared" si="17"/>
        <v>0</v>
      </c>
      <c r="H245" s="138">
        <f t="shared" si="18"/>
        <v>106506.98346920586</v>
      </c>
    </row>
    <row r="246" spans="2:8">
      <c r="B246" s="127" t="str">
        <f>$B$35</f>
        <v>Teacher Education</v>
      </c>
      <c r="C246" s="138">
        <f t="shared" si="17"/>
        <v>0</v>
      </c>
      <c r="D246" s="138">
        <f t="shared" si="17"/>
        <v>0</v>
      </c>
      <c r="E246" s="138">
        <f t="shared" si="17"/>
        <v>0</v>
      </c>
      <c r="F246" s="138">
        <f t="shared" si="17"/>
        <v>0</v>
      </c>
      <c r="G246" s="138">
        <f t="shared" si="17"/>
        <v>0</v>
      </c>
      <c r="H246" s="138">
        <f t="shared" si="18"/>
        <v>0</v>
      </c>
    </row>
    <row r="247" spans="2:8">
      <c r="B247" s="127" t="str">
        <f>$B$36</f>
        <v>Agriculture</v>
      </c>
      <c r="C247" s="138">
        <f t="shared" si="17"/>
        <v>4927.0231035576935</v>
      </c>
      <c r="D247" s="138">
        <f t="shared" si="17"/>
        <v>26287.074914207838</v>
      </c>
      <c r="E247" s="138">
        <f t="shared" si="17"/>
        <v>26160.542107928799</v>
      </c>
      <c r="F247" s="138">
        <f t="shared" si="17"/>
        <v>2799.5971731716845</v>
      </c>
      <c r="G247" s="138">
        <f t="shared" si="17"/>
        <v>0</v>
      </c>
      <c r="H247" s="138">
        <f t="shared" si="18"/>
        <v>60174.237298866021</v>
      </c>
    </row>
    <row r="248" spans="2:8">
      <c r="B248" s="127" t="str">
        <f>$B$37</f>
        <v>Engineering</v>
      </c>
      <c r="C248" s="138">
        <f t="shared" si="17"/>
        <v>141475.94911644232</v>
      </c>
      <c r="D248" s="138">
        <f t="shared" si="17"/>
        <v>102773.98321296742</v>
      </c>
      <c r="E248" s="138">
        <f t="shared" si="17"/>
        <v>25758.072229345282</v>
      </c>
      <c r="F248" s="138">
        <f t="shared" si="17"/>
        <v>15047.834805797804</v>
      </c>
      <c r="G248" s="138">
        <f t="shared" si="17"/>
        <v>0</v>
      </c>
      <c r="H248" s="138">
        <f t="shared" si="18"/>
        <v>285055.83936455281</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4575.0928818750008</v>
      </c>
      <c r="D252" s="138">
        <f t="shared" si="17"/>
        <v>1017.5641902274001</v>
      </c>
      <c r="E252" s="138">
        <f t="shared" si="17"/>
        <v>0</v>
      </c>
      <c r="F252" s="138">
        <f t="shared" si="17"/>
        <v>0</v>
      </c>
      <c r="G252" s="138">
        <f t="shared" si="17"/>
        <v>0</v>
      </c>
      <c r="H252" s="138">
        <f t="shared" si="18"/>
        <v>5592.6570721024009</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199720.40080492792</v>
      </c>
      <c r="D254" s="138">
        <f t="shared" si="17"/>
        <v>151193.07926462119</v>
      </c>
      <c r="E254" s="138">
        <f t="shared" si="17"/>
        <v>0</v>
      </c>
      <c r="F254" s="138">
        <f t="shared" si="17"/>
        <v>0</v>
      </c>
      <c r="G254" s="138">
        <f t="shared" si="17"/>
        <v>0</v>
      </c>
      <c r="H254" s="138">
        <f t="shared" si="18"/>
        <v>350913.48006954911</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9854.046207115387</v>
      </c>
      <c r="D256" s="138">
        <f t="shared" si="17"/>
        <v>4070.2567609096</v>
      </c>
      <c r="E256" s="138">
        <f t="shared" si="17"/>
        <v>0</v>
      </c>
      <c r="F256" s="138">
        <f t="shared" si="17"/>
        <v>0</v>
      </c>
      <c r="G256" s="138">
        <f t="shared" si="17"/>
        <v>0</v>
      </c>
      <c r="H256" s="138">
        <f t="shared" si="18"/>
        <v>13924.302968024987</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74667.862033677884</v>
      </c>
      <c r="D258" s="138">
        <f t="shared" si="17"/>
        <v>278303.8060271939</v>
      </c>
      <c r="E258" s="138">
        <f t="shared" si="17"/>
        <v>70029.758873532483</v>
      </c>
      <c r="F258" s="138">
        <f t="shared" si="17"/>
        <v>0</v>
      </c>
      <c r="G258" s="138">
        <f t="shared" si="17"/>
        <v>0</v>
      </c>
      <c r="H258" s="138">
        <f t="shared" si="18"/>
        <v>423001.42693440424</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0</v>
      </c>
      <c r="E260" s="138">
        <f t="shared" si="19"/>
        <v>0</v>
      </c>
      <c r="F260" s="138">
        <f t="shared" si="19"/>
        <v>0</v>
      </c>
      <c r="G260" s="138">
        <f t="shared" si="19"/>
        <v>0</v>
      </c>
      <c r="H260" s="138">
        <f t="shared" si="18"/>
        <v>0</v>
      </c>
    </row>
    <row r="261" spans="2:9">
      <c r="B261" s="127" t="str">
        <f>$B$50</f>
        <v>Technology</v>
      </c>
      <c r="C261" s="138">
        <f t="shared" si="19"/>
        <v>33667.991207644234</v>
      </c>
      <c r="D261" s="138">
        <f t="shared" si="19"/>
        <v>44094.44824318734</v>
      </c>
      <c r="E261" s="138">
        <f t="shared" si="19"/>
        <v>0</v>
      </c>
      <c r="F261" s="138">
        <f t="shared" si="19"/>
        <v>0</v>
      </c>
      <c r="G261" s="138">
        <f t="shared" si="19"/>
        <v>0</v>
      </c>
      <c r="H261" s="138">
        <f t="shared" si="18"/>
        <v>77762.439450831575</v>
      </c>
    </row>
    <row r="262" spans="2:9">
      <c r="B262" s="127" t="str">
        <f>$B$51</f>
        <v>Nursing</v>
      </c>
      <c r="C262" s="138">
        <f t="shared" si="19"/>
        <v>0</v>
      </c>
      <c r="D262" s="138">
        <f t="shared" si="19"/>
        <v>0</v>
      </c>
      <c r="E262" s="138">
        <f t="shared" si="19"/>
        <v>0</v>
      </c>
      <c r="F262" s="138">
        <f t="shared" si="19"/>
        <v>0</v>
      </c>
      <c r="G262" s="138">
        <f t="shared" si="19"/>
        <v>0</v>
      </c>
      <c r="H262" s="138">
        <f t="shared" si="18"/>
        <v>0</v>
      </c>
    </row>
    <row r="263" spans="2:9">
      <c r="B263" s="130" t="str">
        <f>$B$52</f>
        <v>Totals</v>
      </c>
      <c r="C263" s="135">
        <f>SUM(C243:C262)</f>
        <v>2285493.5146443513</v>
      </c>
      <c r="D263" s="135">
        <f>SUM(D243:D262)</f>
        <v>1107194.6359832636</v>
      </c>
      <c r="E263" s="135">
        <f>SUM(E243:E262)</f>
        <v>184532.43933054392</v>
      </c>
      <c r="F263" s="135">
        <f>SUM(F243:F262)</f>
        <v>64332.410041840994</v>
      </c>
      <c r="G263" s="135">
        <f>SUM(G243:G262)</f>
        <v>0</v>
      </c>
      <c r="H263" s="135">
        <f t="shared" si="18"/>
        <v>3641553</v>
      </c>
      <c r="I263" s="349"/>
    </row>
    <row r="264" spans="2:9">
      <c r="B264" s="483"/>
      <c r="C264" s="483"/>
      <c r="D264" s="483"/>
      <c r="E264" s="483"/>
      <c r="F264" s="483"/>
      <c r="G264" s="483"/>
      <c r="H264" s="484"/>
      <c r="I264" s="350"/>
    </row>
    <row r="265" spans="2:9">
      <c r="B265" s="120" t="s">
        <v>229</v>
      </c>
      <c r="C265" s="121"/>
      <c r="D265" s="121"/>
      <c r="E265" s="121"/>
      <c r="F265" s="121"/>
      <c r="G265" s="121"/>
      <c r="H265" s="122"/>
    </row>
    <row r="266" spans="2:9" ht="45" customHeight="1" thickBot="1">
      <c r="B266" s="464" t="s">
        <v>230</v>
      </c>
      <c r="C266" s="464"/>
      <c r="D266" s="464"/>
      <c r="E266" s="464"/>
      <c r="F266" s="464"/>
      <c r="G266" s="464"/>
      <c r="H266" s="464"/>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9710412.6303680968</v>
      </c>
      <c r="D268" s="135">
        <f t="shared" si="20"/>
        <v>1166213.5718694255</v>
      </c>
      <c r="E268" s="135">
        <f t="shared" si="20"/>
        <v>368818.60539622366</v>
      </c>
      <c r="F268" s="135">
        <f t="shared" si="20"/>
        <v>123283.24840194761</v>
      </c>
      <c r="G268" s="135">
        <f t="shared" si="20"/>
        <v>0</v>
      </c>
      <c r="H268" s="135">
        <f>SUM(C268:G268)</f>
        <v>11368728.056035694</v>
      </c>
    </row>
    <row r="269" spans="2:9">
      <c r="B269" s="127" t="str">
        <f>$B$33</f>
        <v>Science</v>
      </c>
      <c r="C269" s="138">
        <f t="shared" si="20"/>
        <v>5862257.3786746375</v>
      </c>
      <c r="D269" s="138">
        <f t="shared" si="20"/>
        <v>5556079.4114828799</v>
      </c>
      <c r="E269" s="138">
        <f t="shared" si="20"/>
        <v>7752210.5233535832</v>
      </c>
      <c r="F269" s="138">
        <f t="shared" si="20"/>
        <v>5969189.2602754245</v>
      </c>
      <c r="G269" s="138">
        <f t="shared" si="20"/>
        <v>0</v>
      </c>
      <c r="H269" s="138">
        <f t="shared" ref="H269:H288" si="21">SUM(C269:G269)</f>
        <v>25139736.573786523</v>
      </c>
    </row>
    <row r="270" spans="2:9">
      <c r="B270" s="127" t="str">
        <f>$B$34</f>
        <v>Fine Arts</v>
      </c>
      <c r="C270" s="138">
        <f t="shared" si="20"/>
        <v>876290.14982606866</v>
      </c>
      <c r="D270" s="138">
        <f t="shared" si="20"/>
        <v>67359.292589524266</v>
      </c>
      <c r="E270" s="138">
        <f t="shared" si="20"/>
        <v>0</v>
      </c>
      <c r="F270" s="138">
        <f t="shared" si="20"/>
        <v>0</v>
      </c>
      <c r="G270" s="138">
        <f t="shared" si="20"/>
        <v>0</v>
      </c>
      <c r="H270" s="138">
        <f t="shared" si="21"/>
        <v>943649.44241559296</v>
      </c>
    </row>
    <row r="271" spans="2:9">
      <c r="B271" s="127" t="str">
        <f>$B$35</f>
        <v>Teacher Education</v>
      </c>
      <c r="C271" s="138">
        <f t="shared" si="20"/>
        <v>0</v>
      </c>
      <c r="D271" s="138">
        <f t="shared" si="20"/>
        <v>0</v>
      </c>
      <c r="E271" s="138">
        <f t="shared" si="20"/>
        <v>0</v>
      </c>
      <c r="F271" s="138">
        <f t="shared" si="20"/>
        <v>0</v>
      </c>
      <c r="G271" s="138">
        <f t="shared" si="20"/>
        <v>0</v>
      </c>
      <c r="H271" s="138">
        <f t="shared" si="21"/>
        <v>0</v>
      </c>
    </row>
    <row r="272" spans="2:9">
      <c r="B272" s="127" t="str">
        <f>$B$36</f>
        <v>Agriculture</v>
      </c>
      <c r="C272" s="138">
        <f t="shared" si="20"/>
        <v>40080.120480309546</v>
      </c>
      <c r="D272" s="138">
        <f t="shared" si="20"/>
        <v>329211.88978880865</v>
      </c>
      <c r="E272" s="138">
        <f t="shared" si="20"/>
        <v>2734015.5135257151</v>
      </c>
      <c r="F272" s="138">
        <f t="shared" si="20"/>
        <v>998151.91879616689</v>
      </c>
      <c r="G272" s="138">
        <f t="shared" si="20"/>
        <v>0</v>
      </c>
      <c r="H272" s="138">
        <f t="shared" si="21"/>
        <v>4101459.4425909999</v>
      </c>
    </row>
    <row r="273" spans="2:9">
      <c r="B273" s="127" t="str">
        <f>$B$37</f>
        <v>Engineering</v>
      </c>
      <c r="C273" s="138">
        <f t="shared" si="20"/>
        <v>1196792.7859336487</v>
      </c>
      <c r="D273" s="138">
        <f t="shared" si="20"/>
        <v>1549815.891119577</v>
      </c>
      <c r="E273" s="138">
        <f t="shared" si="20"/>
        <v>1154836.3134940525</v>
      </c>
      <c r="F273" s="138">
        <f t="shared" si="20"/>
        <v>824530.97802055394</v>
      </c>
      <c r="G273" s="138">
        <f t="shared" si="20"/>
        <v>0</v>
      </c>
      <c r="H273" s="138">
        <f t="shared" si="21"/>
        <v>4725975.9685678314</v>
      </c>
    </row>
    <row r="274" spans="2:9">
      <c r="B274" s="127" t="str">
        <f>$B$38</f>
        <v>Home Economics</v>
      </c>
      <c r="C274" s="138">
        <f t="shared" si="20"/>
        <v>0</v>
      </c>
      <c r="D274" s="138">
        <f t="shared" si="20"/>
        <v>0</v>
      </c>
      <c r="E274" s="138">
        <f t="shared" si="20"/>
        <v>0</v>
      </c>
      <c r="F274" s="138">
        <f t="shared" si="20"/>
        <v>0</v>
      </c>
      <c r="G274" s="138">
        <f t="shared" si="20"/>
        <v>0</v>
      </c>
      <c r="H274" s="138">
        <f t="shared" si="21"/>
        <v>0</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0</v>
      </c>
      <c r="D276" s="138">
        <f t="shared" si="20"/>
        <v>0</v>
      </c>
      <c r="E276" s="138">
        <f t="shared" si="20"/>
        <v>0</v>
      </c>
      <c r="F276" s="138">
        <f t="shared" si="20"/>
        <v>0</v>
      </c>
      <c r="G276" s="138">
        <f t="shared" si="20"/>
        <v>0</v>
      </c>
      <c r="H276" s="138">
        <f t="shared" si="21"/>
        <v>0</v>
      </c>
    </row>
    <row r="277" spans="2:9">
      <c r="B277" s="127" t="str">
        <f>$B$41</f>
        <v>Library Science</v>
      </c>
      <c r="C277" s="138">
        <f t="shared" si="20"/>
        <v>51875.500074580683</v>
      </c>
      <c r="D277" s="138">
        <f t="shared" si="20"/>
        <v>21938.132880879031</v>
      </c>
      <c r="E277" s="138">
        <f t="shared" si="20"/>
        <v>0</v>
      </c>
      <c r="F277" s="138">
        <f t="shared" si="20"/>
        <v>0</v>
      </c>
      <c r="G277" s="138">
        <f t="shared" si="20"/>
        <v>0</v>
      </c>
      <c r="H277" s="138">
        <f t="shared" si="21"/>
        <v>73813.632955459718</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3238658.8666357673</v>
      </c>
      <c r="D279" s="138">
        <f t="shared" si="20"/>
        <v>2005297.3783576342</v>
      </c>
      <c r="E279" s="138">
        <f t="shared" si="20"/>
        <v>0</v>
      </c>
      <c r="F279" s="138">
        <f t="shared" si="20"/>
        <v>0</v>
      </c>
      <c r="G279" s="138">
        <f t="shared" si="20"/>
        <v>0</v>
      </c>
      <c r="H279" s="138">
        <f t="shared" si="21"/>
        <v>5243956.2449934017</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104092.26005807835</v>
      </c>
      <c r="D281" s="138">
        <f t="shared" si="20"/>
        <v>39677.534996408147</v>
      </c>
      <c r="E281" s="138">
        <f t="shared" si="20"/>
        <v>0</v>
      </c>
      <c r="F281" s="138">
        <f t="shared" si="20"/>
        <v>0</v>
      </c>
      <c r="G281" s="138">
        <f t="shared" si="20"/>
        <v>0</v>
      </c>
      <c r="H281" s="138">
        <f t="shared" si="21"/>
        <v>143769.79505448649</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785657.51777081122</v>
      </c>
      <c r="D283" s="138">
        <f t="shared" si="20"/>
        <v>2417110.1894064816</v>
      </c>
      <c r="E283" s="138">
        <f t="shared" si="20"/>
        <v>2353616.1359075326</v>
      </c>
      <c r="F283" s="138">
        <f t="shared" si="20"/>
        <v>0</v>
      </c>
      <c r="G283" s="138">
        <f t="shared" si="20"/>
        <v>0</v>
      </c>
      <c r="H283" s="138">
        <f t="shared" si="21"/>
        <v>5556383.8430848252</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0</v>
      </c>
      <c r="E285" s="138">
        <f t="shared" si="22"/>
        <v>0</v>
      </c>
      <c r="F285" s="138">
        <f t="shared" si="22"/>
        <v>0</v>
      </c>
      <c r="G285" s="138">
        <f t="shared" si="22"/>
        <v>0</v>
      </c>
      <c r="H285" s="138">
        <f t="shared" si="21"/>
        <v>0</v>
      </c>
    </row>
    <row r="286" spans="2:9">
      <c r="B286" s="127" t="str">
        <f>$B$50</f>
        <v>Technology</v>
      </c>
      <c r="C286" s="138">
        <f t="shared" si="22"/>
        <v>878731.59411159065</v>
      </c>
      <c r="D286" s="138">
        <f t="shared" si="22"/>
        <v>1278703.4061190449</v>
      </c>
      <c r="E286" s="138">
        <f t="shared" si="22"/>
        <v>0</v>
      </c>
      <c r="F286" s="138">
        <f t="shared" si="22"/>
        <v>0</v>
      </c>
      <c r="G286" s="138">
        <f t="shared" si="22"/>
        <v>0</v>
      </c>
      <c r="H286" s="138">
        <f t="shared" si="21"/>
        <v>2157435.0002306355</v>
      </c>
    </row>
    <row r="287" spans="2:9">
      <c r="B287" s="127" t="str">
        <f>$B$51</f>
        <v>Nursing</v>
      </c>
      <c r="C287" s="138">
        <f t="shared" si="22"/>
        <v>0</v>
      </c>
      <c r="D287" s="138">
        <f t="shared" si="22"/>
        <v>0</v>
      </c>
      <c r="E287" s="138">
        <f t="shared" si="22"/>
        <v>0</v>
      </c>
      <c r="F287" s="138">
        <f t="shared" si="22"/>
        <v>0</v>
      </c>
      <c r="G287" s="138">
        <f t="shared" si="22"/>
        <v>0</v>
      </c>
      <c r="H287" s="138">
        <f t="shared" si="21"/>
        <v>0</v>
      </c>
    </row>
    <row r="288" spans="2:9">
      <c r="B288" s="130" t="str">
        <f>$B$52</f>
        <v>Totals</v>
      </c>
      <c r="C288" s="135">
        <f>SUM(C268:C287)</f>
        <v>22744848.803933591</v>
      </c>
      <c r="D288" s="135">
        <f>SUM(D268:D287)</f>
        <v>14431406.698610663</v>
      </c>
      <c r="E288" s="135">
        <f>SUM(E268:E287)</f>
        <v>14363497.091677107</v>
      </c>
      <c r="F288" s="135">
        <f>SUM(F268:F287)</f>
        <v>7915155.405494092</v>
      </c>
      <c r="G288" s="135">
        <f>SUM(G268:G287)</f>
        <v>0</v>
      </c>
      <c r="H288" s="135">
        <f t="shared" si="21"/>
        <v>59454907.999715455</v>
      </c>
      <c r="I288" s="351"/>
    </row>
    <row r="289" spans="2:8">
      <c r="H289" s="139"/>
    </row>
    <row r="290" spans="2:8">
      <c r="B290" s="120" t="s">
        <v>220</v>
      </c>
      <c r="C290" s="121"/>
      <c r="D290" s="121"/>
      <c r="E290" s="121"/>
      <c r="F290" s="121"/>
      <c r="G290" s="121"/>
      <c r="H290" s="122"/>
    </row>
    <row r="291" spans="2:8" ht="30" customHeight="1" thickBot="1">
      <c r="B291" s="464" t="s">
        <v>231</v>
      </c>
      <c r="C291" s="464"/>
      <c r="D291" s="464"/>
      <c r="E291" s="464"/>
      <c r="F291" s="464"/>
      <c r="G291" s="464"/>
      <c r="H291" s="464"/>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554.31057371663985</v>
      </c>
      <c r="D293" s="133">
        <f t="shared" si="23"/>
        <v>1956.734180988969</v>
      </c>
      <c r="E293" s="133">
        <f t="shared" si="23"/>
        <v>4553.3161160027612</v>
      </c>
      <c r="F293" s="133">
        <f t="shared" si="23"/>
        <v>10273.604033495634</v>
      </c>
      <c r="G293" s="134">
        <f t="shared" si="23"/>
        <v>0</v>
      </c>
      <c r="H293" s="135">
        <f t="shared" si="23"/>
        <v>624.41522799119537</v>
      </c>
    </row>
    <row r="294" spans="2:8">
      <c r="B294" s="127" t="str">
        <f>$B$33</f>
        <v>Science</v>
      </c>
      <c r="C294" s="136">
        <f t="shared" si="23"/>
        <v>496.17074724288085</v>
      </c>
      <c r="D294" s="136">
        <f t="shared" si="23"/>
        <v>1074.4690410912551</v>
      </c>
      <c r="E294" s="136">
        <f t="shared" si="23"/>
        <v>14329.409470154498</v>
      </c>
      <c r="F294" s="136">
        <f t="shared" si="23"/>
        <v>7604.0627519432155</v>
      </c>
      <c r="G294" s="137">
        <f t="shared" si="23"/>
        <v>0</v>
      </c>
      <c r="H294" s="138">
        <f t="shared" si="23"/>
        <v>1372.8558635750614</v>
      </c>
    </row>
    <row r="295" spans="2:8">
      <c r="B295" s="127" t="str">
        <f>$B$34</f>
        <v>Fine Arts</v>
      </c>
      <c r="C295" s="136">
        <f t="shared" si="23"/>
        <v>534.97567144448635</v>
      </c>
      <c r="D295" s="136">
        <f t="shared" si="23"/>
        <v>547.63652511808345</v>
      </c>
      <c r="E295" s="136">
        <f t="shared" si="23"/>
        <v>0</v>
      </c>
      <c r="F295" s="136">
        <f t="shared" si="23"/>
        <v>0</v>
      </c>
      <c r="G295" s="137">
        <f t="shared" si="23"/>
        <v>0</v>
      </c>
      <c r="H295" s="138">
        <f t="shared" si="23"/>
        <v>535.8599900145332</v>
      </c>
    </row>
    <row r="296" spans="2:8">
      <c r="B296" s="127" t="str">
        <f>$B$35</f>
        <v>Teacher Education</v>
      </c>
      <c r="C296" s="136">
        <f t="shared" si="23"/>
        <v>0</v>
      </c>
      <c r="D296" s="136">
        <f t="shared" si="23"/>
        <v>0</v>
      </c>
      <c r="E296" s="136">
        <f t="shared" si="23"/>
        <v>0</v>
      </c>
      <c r="F296" s="136">
        <f t="shared" si="23"/>
        <v>0</v>
      </c>
      <c r="G296" s="137">
        <f t="shared" si="23"/>
        <v>0</v>
      </c>
      <c r="H296" s="138">
        <f t="shared" si="23"/>
        <v>0</v>
      </c>
    </row>
    <row r="297" spans="2:8">
      <c r="B297" s="127" t="str">
        <f>$B$36</f>
        <v>Agriculture</v>
      </c>
      <c r="C297" s="136">
        <f t="shared" si="23"/>
        <v>477.14429143225652</v>
      </c>
      <c r="D297" s="136">
        <f t="shared" si="23"/>
        <v>1061.973838028415</v>
      </c>
      <c r="E297" s="136">
        <f t="shared" si="23"/>
        <v>10515.444282791212</v>
      </c>
      <c r="F297" s="136">
        <f t="shared" si="23"/>
        <v>20794.83164158681</v>
      </c>
      <c r="G297" s="137">
        <f t="shared" si="23"/>
        <v>0</v>
      </c>
      <c r="H297" s="138">
        <f t="shared" si="23"/>
        <v>5842.5348185056982</v>
      </c>
    </row>
    <row r="298" spans="2:8">
      <c r="B298" s="127" t="str">
        <f>$B$37</f>
        <v>Engineering</v>
      </c>
      <c r="C298" s="136">
        <f t="shared" si="23"/>
        <v>496.18274707033527</v>
      </c>
      <c r="D298" s="136">
        <f t="shared" si="23"/>
        <v>1278.7259827719281</v>
      </c>
      <c r="E298" s="136">
        <f t="shared" si="23"/>
        <v>4511.0793495861426</v>
      </c>
      <c r="F298" s="136">
        <f t="shared" si="23"/>
        <v>3195.8565039556356</v>
      </c>
      <c r="G298" s="137">
        <f t="shared" si="23"/>
        <v>0</v>
      </c>
      <c r="H298" s="138">
        <f t="shared" si="23"/>
        <v>1142.0918242068226</v>
      </c>
    </row>
    <row r="299" spans="2:8">
      <c r="B299" s="127" t="str">
        <f>$B$38</f>
        <v>Home Economics</v>
      </c>
      <c r="C299" s="136">
        <f t="shared" si="23"/>
        <v>0</v>
      </c>
      <c r="D299" s="136">
        <f t="shared" si="23"/>
        <v>0</v>
      </c>
      <c r="E299" s="136">
        <f t="shared" si="23"/>
        <v>0</v>
      </c>
      <c r="F299" s="136">
        <f t="shared" si="23"/>
        <v>0</v>
      </c>
      <c r="G299" s="137">
        <f t="shared" si="23"/>
        <v>0</v>
      </c>
      <c r="H299" s="138">
        <f t="shared" si="23"/>
        <v>0</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0</v>
      </c>
      <c r="D301" s="136">
        <f t="shared" si="23"/>
        <v>0</v>
      </c>
      <c r="E301" s="136">
        <f t="shared" si="23"/>
        <v>0</v>
      </c>
      <c r="F301" s="136">
        <f t="shared" si="23"/>
        <v>0</v>
      </c>
      <c r="G301" s="137">
        <f t="shared" si="23"/>
        <v>0</v>
      </c>
      <c r="H301" s="138">
        <f t="shared" si="23"/>
        <v>0</v>
      </c>
    </row>
    <row r="302" spans="2:8">
      <c r="B302" s="127" t="str">
        <f>$B$41</f>
        <v>Library Science</v>
      </c>
      <c r="C302" s="136">
        <f t="shared" si="23"/>
        <v>665.0705137766754</v>
      </c>
      <c r="D302" s="136">
        <f t="shared" si="23"/>
        <v>1828.1777400732526</v>
      </c>
      <c r="E302" s="136">
        <f t="shared" si="23"/>
        <v>0</v>
      </c>
      <c r="F302" s="136">
        <f t="shared" si="23"/>
        <v>0</v>
      </c>
      <c r="G302" s="137">
        <f t="shared" si="23"/>
        <v>0</v>
      </c>
      <c r="H302" s="138">
        <f t="shared" si="23"/>
        <v>820.15147728288571</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951.14797845396981</v>
      </c>
      <c r="D304" s="136">
        <f t="shared" si="23"/>
        <v>1124.6760394602547</v>
      </c>
      <c r="E304" s="136">
        <f t="shared" si="23"/>
        <v>0</v>
      </c>
      <c r="F304" s="136">
        <f t="shared" si="23"/>
        <v>0</v>
      </c>
      <c r="G304" s="137">
        <f t="shared" si="23"/>
        <v>0</v>
      </c>
      <c r="H304" s="138">
        <f t="shared" si="23"/>
        <v>1010.7857064366618</v>
      </c>
    </row>
    <row r="305" spans="2:9">
      <c r="B305" s="127" t="str">
        <f>$B$44</f>
        <v>Physical Training</v>
      </c>
      <c r="C305" s="136">
        <f t="shared" si="23"/>
        <v>0</v>
      </c>
      <c r="D305" s="136">
        <f t="shared" si="23"/>
        <v>0</v>
      </c>
      <c r="E305" s="136">
        <f t="shared" si="23"/>
        <v>0</v>
      </c>
      <c r="F305" s="136">
        <f t="shared" si="23"/>
        <v>0</v>
      </c>
      <c r="G305" s="137">
        <f t="shared" si="23"/>
        <v>0</v>
      </c>
      <c r="H305" s="138">
        <f t="shared" si="23"/>
        <v>0</v>
      </c>
    </row>
    <row r="306" spans="2:9">
      <c r="B306" s="127" t="str">
        <f>$B$45</f>
        <v>Health Services</v>
      </c>
      <c r="C306" s="136">
        <f t="shared" si="23"/>
        <v>619.59678605999011</v>
      </c>
      <c r="D306" s="136">
        <f t="shared" si="23"/>
        <v>826.6153124251698</v>
      </c>
      <c r="E306" s="136">
        <f t="shared" si="23"/>
        <v>0</v>
      </c>
      <c r="F306" s="136">
        <f t="shared" si="23"/>
        <v>0</v>
      </c>
      <c r="G306" s="137">
        <f t="shared" si="23"/>
        <v>0</v>
      </c>
      <c r="H306" s="138">
        <f t="shared" si="23"/>
        <v>665.60090303003005</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617.17008465892479</v>
      </c>
      <c r="D308" s="136">
        <f t="shared" si="23"/>
        <v>736.47476825304136</v>
      </c>
      <c r="E308" s="136">
        <f t="shared" si="23"/>
        <v>3381.6323791774894</v>
      </c>
      <c r="F308" s="136">
        <f t="shared" si="23"/>
        <v>0</v>
      </c>
      <c r="G308" s="137">
        <f t="shared" si="23"/>
        <v>0</v>
      </c>
      <c r="H308" s="138">
        <f t="shared" si="23"/>
        <v>1058.1572734878737</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0</v>
      </c>
      <c r="D310" s="136">
        <f t="shared" si="24"/>
        <v>0</v>
      </c>
      <c r="E310" s="136">
        <f t="shared" si="24"/>
        <v>0</v>
      </c>
      <c r="F310" s="136">
        <f t="shared" si="24"/>
        <v>0</v>
      </c>
      <c r="G310" s="137">
        <f t="shared" si="24"/>
        <v>0</v>
      </c>
      <c r="H310" s="138">
        <f t="shared" si="24"/>
        <v>0</v>
      </c>
    </row>
    <row r="311" spans="2:9">
      <c r="B311" s="127" t="str">
        <f>$B$50</f>
        <v>Technology</v>
      </c>
      <c r="C311" s="136">
        <f t="shared" si="24"/>
        <v>1530.8912789400533</v>
      </c>
      <c r="D311" s="136">
        <f t="shared" si="24"/>
        <v>2459.045011767394</v>
      </c>
      <c r="E311" s="136">
        <f t="shared" si="24"/>
        <v>0</v>
      </c>
      <c r="F311" s="136">
        <f t="shared" si="24"/>
        <v>0</v>
      </c>
      <c r="G311" s="137">
        <f t="shared" si="24"/>
        <v>0</v>
      </c>
      <c r="H311" s="138">
        <f t="shared" si="24"/>
        <v>1972.0612433552426</v>
      </c>
    </row>
    <row r="312" spans="2:9">
      <c r="B312" s="127" t="str">
        <f>$B$51</f>
        <v>Nursing</v>
      </c>
      <c r="C312" s="136">
        <f t="shared" si="24"/>
        <v>0</v>
      </c>
      <c r="D312" s="136">
        <f t="shared" si="24"/>
        <v>0</v>
      </c>
      <c r="E312" s="136">
        <f t="shared" si="24"/>
        <v>0</v>
      </c>
      <c r="F312" s="136">
        <f t="shared" si="24"/>
        <v>0</v>
      </c>
      <c r="G312" s="137">
        <f t="shared" si="24"/>
        <v>0</v>
      </c>
      <c r="H312" s="138">
        <f t="shared" si="24"/>
        <v>0</v>
      </c>
    </row>
    <row r="313" spans="2:9">
      <c r="B313" s="130" t="str">
        <f>$B$52</f>
        <v>Totals</v>
      </c>
      <c r="C313" s="135">
        <f t="shared" si="24"/>
        <v>583.72510724839185</v>
      </c>
      <c r="D313" s="135">
        <f t="shared" si="24"/>
        <v>1105.2620585594443</v>
      </c>
      <c r="E313" s="135">
        <f t="shared" si="24"/>
        <v>7831.7868547857724</v>
      </c>
      <c r="F313" s="135">
        <f t="shared" si="24"/>
        <v>7176.0248463228399</v>
      </c>
      <c r="G313" s="135">
        <f t="shared" si="24"/>
        <v>0</v>
      </c>
      <c r="H313" s="135">
        <f t="shared" si="24"/>
        <v>1081.8047635458333</v>
      </c>
      <c r="I313" s="349"/>
    </row>
    <row r="315" spans="2:9">
      <c r="B315" s="120" t="s">
        <v>37</v>
      </c>
      <c r="C315" s="121"/>
      <c r="D315" s="121"/>
      <c r="E315" s="121"/>
      <c r="F315" s="121"/>
      <c r="G315" s="121"/>
      <c r="H315" s="122"/>
    </row>
    <row r="316" spans="2:9" ht="55.5" customHeight="1" thickBot="1">
      <c r="B316" s="464" t="s">
        <v>232</v>
      </c>
      <c r="C316" s="464"/>
      <c r="D316" s="464"/>
      <c r="E316" s="464"/>
      <c r="F316" s="464"/>
      <c r="G316" s="464"/>
      <c r="H316" s="464"/>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3.5300322125719354</v>
      </c>
      <c r="E318" s="128">
        <f t="shared" si="25"/>
        <v>8.2143771594917983</v>
      </c>
      <c r="F318" s="128">
        <f t="shared" si="25"/>
        <v>18.53402139636513</v>
      </c>
      <c r="G318" s="128">
        <f t="shared" si="25"/>
        <v>0</v>
      </c>
      <c r="H318" s="128">
        <f t="shared" si="25"/>
        <v>1.1264717968565987</v>
      </c>
    </row>
    <row r="319" spans="2:9">
      <c r="B319" s="127" t="str">
        <f>$B$33</f>
        <v>Science</v>
      </c>
      <c r="C319" s="128">
        <f t="shared" ref="C319:H334" si="26">IF($C$293=0,"",C294/$C$293)</f>
        <v>0.89511326460194907</v>
      </c>
      <c r="D319" s="128">
        <f t="shared" si="26"/>
        <v>1.9383881384166362</v>
      </c>
      <c r="E319" s="128">
        <f t="shared" si="26"/>
        <v>25.850867996394388</v>
      </c>
      <c r="F319" s="128">
        <f t="shared" si="26"/>
        <v>13.718054665560764</v>
      </c>
      <c r="G319" s="128">
        <f t="shared" si="26"/>
        <v>0</v>
      </c>
      <c r="H319" s="128">
        <f t="shared" si="26"/>
        <v>2.4766907374147564</v>
      </c>
    </row>
    <row r="320" spans="2:9">
      <c r="B320" s="127" t="str">
        <f>$B$34</f>
        <v>Fine Arts</v>
      </c>
      <c r="C320" s="128">
        <f t="shared" si="26"/>
        <v>0.96511900874898815</v>
      </c>
      <c r="D320" s="128">
        <f t="shared" si="26"/>
        <v>0.98795973067263165</v>
      </c>
      <c r="E320" s="128">
        <f t="shared" si="26"/>
        <v>0</v>
      </c>
      <c r="F320" s="128">
        <f t="shared" si="26"/>
        <v>0</v>
      </c>
      <c r="G320" s="128">
        <f t="shared" si="26"/>
        <v>0</v>
      </c>
      <c r="H320" s="128">
        <f t="shared" si="26"/>
        <v>0.96671435729902122</v>
      </c>
    </row>
    <row r="321" spans="2:8">
      <c r="B321" s="127" t="str">
        <f>$B$35</f>
        <v>Teacher Education</v>
      </c>
      <c r="C321" s="128">
        <f t="shared" si="26"/>
        <v>0</v>
      </c>
      <c r="D321" s="128">
        <f t="shared" si="26"/>
        <v>0</v>
      </c>
      <c r="E321" s="128">
        <f t="shared" si="26"/>
        <v>0</v>
      </c>
      <c r="F321" s="128">
        <f t="shared" si="26"/>
        <v>0</v>
      </c>
      <c r="G321" s="128">
        <f t="shared" si="26"/>
        <v>0</v>
      </c>
      <c r="H321" s="128">
        <f t="shared" si="26"/>
        <v>0</v>
      </c>
    </row>
    <row r="322" spans="2:8">
      <c r="B322" s="127" t="str">
        <f>$B$36</f>
        <v>Agriculture</v>
      </c>
      <c r="C322" s="128">
        <f t="shared" si="26"/>
        <v>0.86078872396933515</v>
      </c>
      <c r="D322" s="128">
        <f t="shared" si="26"/>
        <v>1.9158462572848005</v>
      </c>
      <c r="E322" s="128">
        <f t="shared" si="26"/>
        <v>18.97031155708504</v>
      </c>
      <c r="F322" s="128">
        <f t="shared" si="26"/>
        <v>37.514766319823082</v>
      </c>
      <c r="G322" s="128">
        <f t="shared" si="26"/>
        <v>0</v>
      </c>
      <c r="H322" s="128">
        <f t="shared" si="26"/>
        <v>10.540182878583092</v>
      </c>
    </row>
    <row r="323" spans="2:8">
      <c r="B323" s="127" t="str">
        <f>$B$37</f>
        <v>Engineering</v>
      </c>
      <c r="C323" s="128">
        <f t="shared" si="26"/>
        <v>0.89513491280428081</v>
      </c>
      <c r="D323" s="128">
        <f t="shared" si="26"/>
        <v>2.3068764035982561</v>
      </c>
      <c r="E323" s="128">
        <f t="shared" si="26"/>
        <v>8.1381802251027935</v>
      </c>
      <c r="F323" s="128">
        <f t="shared" si="26"/>
        <v>5.76546191880752</v>
      </c>
      <c r="G323" s="128">
        <f t="shared" si="26"/>
        <v>0</v>
      </c>
      <c r="H323" s="128">
        <f t="shared" si="26"/>
        <v>2.0603825334759946</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1.1998156724981677</v>
      </c>
      <c r="D327" s="128">
        <f t="shared" si="26"/>
        <v>3.2981108908231036</v>
      </c>
      <c r="E327" s="128">
        <f t="shared" si="26"/>
        <v>0</v>
      </c>
      <c r="F327" s="128">
        <f t="shared" si="26"/>
        <v>0</v>
      </c>
      <c r="G327" s="128">
        <f t="shared" si="26"/>
        <v>0</v>
      </c>
      <c r="H327" s="128">
        <f t="shared" si="26"/>
        <v>1.4795883682748259</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1.7159116631612206</v>
      </c>
      <c r="D329" s="128">
        <f t="shared" si="26"/>
        <v>2.028963712381179</v>
      </c>
      <c r="E329" s="128">
        <f t="shared" si="26"/>
        <v>0</v>
      </c>
      <c r="F329" s="128">
        <f t="shared" si="26"/>
        <v>0</v>
      </c>
      <c r="G329" s="128">
        <f t="shared" si="26"/>
        <v>0</v>
      </c>
      <c r="H329" s="128">
        <f t="shared" si="26"/>
        <v>1.8235006769929833</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1.1177791213788466</v>
      </c>
      <c r="D331" s="128">
        <f t="shared" si="26"/>
        <v>1.4912494035297448</v>
      </c>
      <c r="E331" s="128">
        <f t="shared" si="26"/>
        <v>0</v>
      </c>
      <c r="F331" s="128">
        <f t="shared" si="26"/>
        <v>0</v>
      </c>
      <c r="G331" s="128">
        <f t="shared" si="26"/>
        <v>0</v>
      </c>
      <c r="H331" s="128">
        <f t="shared" si="26"/>
        <v>1.2007725174123796</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1.1134012481862168</v>
      </c>
      <c r="D333" s="128">
        <f t="shared" si="26"/>
        <v>1.3286320037429462</v>
      </c>
      <c r="E333" s="128">
        <f t="shared" si="26"/>
        <v>6.1006095490903611</v>
      </c>
      <c r="F333" s="128">
        <f t="shared" si="26"/>
        <v>0</v>
      </c>
      <c r="G333" s="128">
        <f t="shared" si="26"/>
        <v>0</v>
      </c>
      <c r="H333" s="128">
        <f t="shared" si="26"/>
        <v>1.9089610115011033</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0</v>
      </c>
      <c r="E335" s="128">
        <f t="shared" si="27"/>
        <v>0</v>
      </c>
      <c r="F335" s="128">
        <f t="shared" si="27"/>
        <v>0</v>
      </c>
      <c r="G335" s="128">
        <f t="shared" si="27"/>
        <v>0</v>
      </c>
      <c r="H335" s="128">
        <f t="shared" si="27"/>
        <v>0</v>
      </c>
    </row>
    <row r="336" spans="2:8">
      <c r="B336" s="127" t="str">
        <f>$B$50</f>
        <v>Technology</v>
      </c>
      <c r="C336" s="128">
        <f t="shared" si="27"/>
        <v>2.7617933907979815</v>
      </c>
      <c r="D336" s="128">
        <f t="shared" si="27"/>
        <v>4.4362224506733705</v>
      </c>
      <c r="E336" s="128">
        <f t="shared" si="27"/>
        <v>0</v>
      </c>
      <c r="F336" s="128">
        <f t="shared" si="27"/>
        <v>0</v>
      </c>
      <c r="G336" s="128">
        <f t="shared" si="27"/>
        <v>0</v>
      </c>
      <c r="H336" s="128">
        <f t="shared" si="27"/>
        <v>3.5576828890934129</v>
      </c>
    </row>
    <row r="337" spans="2:9">
      <c r="B337" s="127" t="str">
        <f>$B$51</f>
        <v>Nursing</v>
      </c>
      <c r="C337" s="128">
        <f t="shared" si="27"/>
        <v>0</v>
      </c>
      <c r="D337" s="128">
        <f t="shared" si="27"/>
        <v>0</v>
      </c>
      <c r="E337" s="128">
        <f t="shared" si="27"/>
        <v>0</v>
      </c>
      <c r="F337" s="128">
        <f t="shared" si="27"/>
        <v>0</v>
      </c>
      <c r="G337" s="128">
        <f t="shared" si="27"/>
        <v>0</v>
      </c>
      <c r="H337" s="128">
        <f t="shared" si="27"/>
        <v>0</v>
      </c>
    </row>
    <row r="338" spans="2:9">
      <c r="B338" s="130" t="str">
        <f>$B$52</f>
        <v>Totals</v>
      </c>
      <c r="C338" s="128">
        <f t="shared" si="27"/>
        <v>1.053065077461049</v>
      </c>
      <c r="D338" s="128">
        <f t="shared" si="27"/>
        <v>1.9939400598994301</v>
      </c>
      <c r="E338" s="128">
        <f t="shared" si="27"/>
        <v>14.128878693895047</v>
      </c>
      <c r="F338" s="128">
        <f t="shared" si="27"/>
        <v>12.945855963395674</v>
      </c>
      <c r="G338" s="128">
        <f t="shared" si="27"/>
        <v>0</v>
      </c>
      <c r="H338" s="128">
        <f t="shared" si="27"/>
        <v>1.9516220957005328</v>
      </c>
      <c r="I338" s="349"/>
    </row>
    <row r="340" spans="2:9">
      <c r="B340" s="120" t="s">
        <v>233</v>
      </c>
      <c r="C340" s="121"/>
      <c r="D340" s="121"/>
      <c r="E340" s="121"/>
      <c r="F340" s="121"/>
      <c r="G340" s="121"/>
      <c r="H340" s="122"/>
    </row>
    <row r="341" spans="2:9" ht="55.5" customHeight="1" thickBot="1">
      <c r="B341" s="464" t="s">
        <v>234</v>
      </c>
      <c r="C341" s="464"/>
      <c r="D341" s="464"/>
      <c r="E341" s="464"/>
      <c r="F341" s="464"/>
      <c r="G341" s="464"/>
      <c r="H341" s="464"/>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16629.317211499194</v>
      </c>
      <c r="D343" s="135">
        <f t="shared" si="28"/>
        <v>58702.025429669069</v>
      </c>
      <c r="E343" s="135">
        <f>E293*24</f>
        <v>109279.58678406627</v>
      </c>
      <c r="F343" s="135">
        <f>F293*18</f>
        <v>184924.87260292142</v>
      </c>
      <c r="G343" s="135">
        <f>G293*24</f>
        <v>0</v>
      </c>
      <c r="H343" s="135">
        <f>IF((C32/30+D32/30+E32/24+F32/18+G32/24)=0,0,H268/(C32/30+D32/30+E32/24+F32/18+G32/24))</f>
        <v>18703.436568243971</v>
      </c>
    </row>
    <row r="344" spans="2:9">
      <c r="B344" s="127" t="str">
        <f>$B$33</f>
        <v>Science</v>
      </c>
      <c r="C344" s="138">
        <f t="shared" si="28"/>
        <v>14885.122417286426</v>
      </c>
      <c r="D344" s="138">
        <f t="shared" si="28"/>
        <v>32234.071232737653</v>
      </c>
      <c r="E344" s="138">
        <f>E294*24</f>
        <v>343905.82728370797</v>
      </c>
      <c r="F344" s="138">
        <f>F294*18</f>
        <v>136873.12953497787</v>
      </c>
      <c r="G344" s="138">
        <f>G294*24</f>
        <v>0</v>
      </c>
      <c r="H344" s="138">
        <f t="shared" ref="H344:H363" si="29">IF((C33/30+D33/30+E33/24+F33/18+G33/24)=0,0,H269/(C33/30+D33/30+E33/24+F33/18+G33/24))</f>
        <v>39755.872761614031</v>
      </c>
    </row>
    <row r="345" spans="2:9">
      <c r="B345" s="127" t="str">
        <f>$B$34</f>
        <v>Fine Arts</v>
      </c>
      <c r="C345" s="138">
        <f t="shared" si="28"/>
        <v>16049.27014333459</v>
      </c>
      <c r="D345" s="138">
        <f t="shared" si="28"/>
        <v>16429.095753542504</v>
      </c>
      <c r="E345" s="138">
        <f t="shared" ref="E345:E363" si="30">E295*24</f>
        <v>0</v>
      </c>
      <c r="F345" s="138">
        <f t="shared" ref="F345:F363" si="31">F295*18</f>
        <v>0</v>
      </c>
      <c r="G345" s="138">
        <f t="shared" ref="G345:G363" si="32">G295*24</f>
        <v>0</v>
      </c>
      <c r="H345" s="138">
        <f t="shared" si="29"/>
        <v>16075.799700435995</v>
      </c>
    </row>
    <row r="346" spans="2:9">
      <c r="B346" s="127" t="str">
        <f>$B$35</f>
        <v>Teacher Education</v>
      </c>
      <c r="C346" s="138">
        <f t="shared" si="28"/>
        <v>0</v>
      </c>
      <c r="D346" s="138">
        <f t="shared" si="28"/>
        <v>0</v>
      </c>
      <c r="E346" s="138">
        <f t="shared" si="30"/>
        <v>0</v>
      </c>
      <c r="F346" s="138">
        <f t="shared" si="31"/>
        <v>0</v>
      </c>
      <c r="G346" s="138">
        <f t="shared" si="32"/>
        <v>0</v>
      </c>
      <c r="H346" s="138">
        <f t="shared" si="29"/>
        <v>0</v>
      </c>
    </row>
    <row r="347" spans="2:9">
      <c r="B347" s="127" t="str">
        <f>$B$36</f>
        <v>Agriculture</v>
      </c>
      <c r="C347" s="138">
        <f t="shared" si="28"/>
        <v>14314.328742967697</v>
      </c>
      <c r="D347" s="138">
        <f t="shared" si="28"/>
        <v>31859.215140852451</v>
      </c>
      <c r="E347" s="138">
        <f t="shared" si="30"/>
        <v>252370.66278698907</v>
      </c>
      <c r="F347" s="138">
        <f t="shared" si="31"/>
        <v>374306.9695485626</v>
      </c>
      <c r="G347" s="138">
        <f t="shared" si="32"/>
        <v>0</v>
      </c>
      <c r="H347" s="138">
        <f t="shared" si="29"/>
        <v>153997.22562919898</v>
      </c>
    </row>
    <row r="348" spans="2:9">
      <c r="B348" s="127" t="str">
        <f>$B$37</f>
        <v>Engineering</v>
      </c>
      <c r="C348" s="138">
        <f t="shared" si="28"/>
        <v>14885.482412110057</v>
      </c>
      <c r="D348" s="138">
        <f t="shared" si="28"/>
        <v>38361.779483157843</v>
      </c>
      <c r="E348" s="138">
        <f t="shared" si="30"/>
        <v>108265.90439006742</v>
      </c>
      <c r="F348" s="138">
        <f t="shared" si="31"/>
        <v>57525.417071201438</v>
      </c>
      <c r="G348" s="138">
        <f t="shared" si="32"/>
        <v>0</v>
      </c>
      <c r="H348" s="138">
        <f t="shared" si="29"/>
        <v>32414.101293332176</v>
      </c>
    </row>
    <row r="349" spans="2:9">
      <c r="B349" s="127" t="str">
        <f>$B$38</f>
        <v>Home Economics</v>
      </c>
      <c r="C349" s="138">
        <f t="shared" si="28"/>
        <v>0</v>
      </c>
      <c r="D349" s="138">
        <f t="shared" si="28"/>
        <v>0</v>
      </c>
      <c r="E349" s="138">
        <f t="shared" si="30"/>
        <v>0</v>
      </c>
      <c r="F349" s="138">
        <f t="shared" si="31"/>
        <v>0</v>
      </c>
      <c r="G349" s="138">
        <f t="shared" si="32"/>
        <v>0</v>
      </c>
      <c r="H349" s="138">
        <f t="shared" si="29"/>
        <v>0</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0</v>
      </c>
      <c r="D351" s="138">
        <f t="shared" si="28"/>
        <v>0</v>
      </c>
      <c r="E351" s="138">
        <f t="shared" si="30"/>
        <v>0</v>
      </c>
      <c r="F351" s="138">
        <f t="shared" si="31"/>
        <v>0</v>
      </c>
      <c r="G351" s="138">
        <f t="shared" si="32"/>
        <v>0</v>
      </c>
      <c r="H351" s="138">
        <f t="shared" si="29"/>
        <v>0</v>
      </c>
    </row>
    <row r="352" spans="2:9">
      <c r="B352" s="127" t="str">
        <f>$B$41</f>
        <v>Library Science</v>
      </c>
      <c r="C352" s="138">
        <f t="shared" si="28"/>
        <v>19952.115413300264</v>
      </c>
      <c r="D352" s="138">
        <f t="shared" si="28"/>
        <v>54845.332202197576</v>
      </c>
      <c r="E352" s="138">
        <f t="shared" si="30"/>
        <v>0</v>
      </c>
      <c r="F352" s="138">
        <f t="shared" si="31"/>
        <v>0</v>
      </c>
      <c r="G352" s="138">
        <f t="shared" si="32"/>
        <v>0</v>
      </c>
      <c r="H352" s="138">
        <f t="shared" si="29"/>
        <v>24604.544318486573</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28534.439353619095</v>
      </c>
      <c r="D354" s="138">
        <f t="shared" si="28"/>
        <v>33740.281183807645</v>
      </c>
      <c r="E354" s="138">
        <f t="shared" si="30"/>
        <v>0</v>
      </c>
      <c r="F354" s="138">
        <f t="shared" si="31"/>
        <v>0</v>
      </c>
      <c r="G354" s="138">
        <f t="shared" si="32"/>
        <v>0</v>
      </c>
      <c r="H354" s="138">
        <f t="shared" si="29"/>
        <v>30323.571193099855</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18587.903581799703</v>
      </c>
      <c r="D356" s="138">
        <f t="shared" si="28"/>
        <v>24798.459372755093</v>
      </c>
      <c r="E356" s="138">
        <f t="shared" si="30"/>
        <v>0</v>
      </c>
      <c r="F356" s="138">
        <f t="shared" si="31"/>
        <v>0</v>
      </c>
      <c r="G356" s="138">
        <f t="shared" si="32"/>
        <v>0</v>
      </c>
      <c r="H356" s="138">
        <f t="shared" si="29"/>
        <v>19968.027090900901</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18515.102539767744</v>
      </c>
      <c r="D358" s="138">
        <f t="shared" si="28"/>
        <v>22094.243047591241</v>
      </c>
      <c r="E358" s="138">
        <f t="shared" si="30"/>
        <v>81159.177100259752</v>
      </c>
      <c r="F358" s="138">
        <f t="shared" si="31"/>
        <v>0</v>
      </c>
      <c r="G358" s="138">
        <f t="shared" si="32"/>
        <v>0</v>
      </c>
      <c r="H358" s="138">
        <f t="shared" si="29"/>
        <v>30726.546597704102</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0</v>
      </c>
      <c r="E360" s="138">
        <f t="shared" si="30"/>
        <v>0</v>
      </c>
      <c r="F360" s="138">
        <f t="shared" si="31"/>
        <v>0</v>
      </c>
      <c r="G360" s="138">
        <f t="shared" si="32"/>
        <v>0</v>
      </c>
      <c r="H360" s="138">
        <f t="shared" si="29"/>
        <v>0</v>
      </c>
    </row>
    <row r="361" spans="2:9">
      <c r="B361" s="127" t="str">
        <f>$B$50</f>
        <v>Technology</v>
      </c>
      <c r="C361" s="138">
        <f t="shared" si="33"/>
        <v>45926.738368201601</v>
      </c>
      <c r="D361" s="138">
        <f t="shared" si="33"/>
        <v>73771.350353021815</v>
      </c>
      <c r="E361" s="138">
        <f t="shared" si="30"/>
        <v>0</v>
      </c>
      <c r="F361" s="138">
        <f t="shared" si="31"/>
        <v>0</v>
      </c>
      <c r="G361" s="138">
        <f t="shared" si="32"/>
        <v>0</v>
      </c>
      <c r="H361" s="138">
        <f t="shared" si="29"/>
        <v>59161.83730065728</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17511.753217451755</v>
      </c>
      <c r="D363" s="135">
        <f t="shared" si="33"/>
        <v>33157.861756783328</v>
      </c>
      <c r="E363" s="135">
        <f t="shared" si="30"/>
        <v>187962.88451485854</v>
      </c>
      <c r="F363" s="135">
        <f t="shared" si="31"/>
        <v>129168.44723381112</v>
      </c>
      <c r="G363" s="135">
        <f t="shared" si="32"/>
        <v>0</v>
      </c>
      <c r="H363" s="135">
        <f t="shared" si="29"/>
        <v>31764.153901253962</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79" priority="6" stopIfTrue="1">
      <formula>C32=0</formula>
    </cfRule>
  </conditionalFormatting>
  <conditionalFormatting sqref="C91:G110">
    <cfRule type="expression" dxfId="178" priority="5" stopIfTrue="1">
      <formula>C32=0</formula>
    </cfRule>
  </conditionalFormatting>
  <conditionalFormatting sqref="C143:H162">
    <cfRule type="expression" dxfId="177" priority="3" stopIfTrue="1">
      <formula>C32=0</formula>
    </cfRule>
  </conditionalFormatting>
  <conditionalFormatting sqref="H143:H162">
    <cfRule type="expression" dxfId="176" priority="1" stopIfTrue="1">
      <formula>OR(AND(#REF!&gt;0,H143&gt;0,H61=0),AND(#REF!&gt;0,H143&gt;0,H32=0))</formula>
    </cfRule>
    <cfRule type="expression" dxfId="17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98</v>
      </c>
      <c r="C3" s="119"/>
      <c r="D3" s="119"/>
      <c r="E3" s="119"/>
      <c r="F3" s="119"/>
      <c r="G3" s="119"/>
      <c r="H3" s="119"/>
    </row>
    <row r="4" spans="2:8">
      <c r="B4" s="292" t="s">
        <v>139</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Data!$G12</f>
        <v>54881454</v>
      </c>
    </row>
    <row r="14" spans="2:8">
      <c r="B14" s="467" t="s">
        <v>13</v>
      </c>
      <c r="C14" s="467"/>
      <c r="D14" s="467"/>
      <c r="E14" s="467"/>
      <c r="F14" s="354"/>
      <c r="G14" s="301"/>
      <c r="H14" s="355">
        <f>Data!$H12</f>
        <v>30127361</v>
      </c>
    </row>
    <row r="15" spans="2:8">
      <c r="B15" s="467" t="s">
        <v>14</v>
      </c>
      <c r="C15" s="467"/>
      <c r="D15" s="467"/>
      <c r="E15" s="467"/>
      <c r="F15" s="354"/>
      <c r="G15" s="301"/>
      <c r="H15" s="355">
        <f>Data!$I12</f>
        <v>34312991</v>
      </c>
    </row>
    <row r="16" spans="2:8">
      <c r="B16" s="467" t="s">
        <v>18</v>
      </c>
      <c r="C16" s="467"/>
      <c r="D16" s="467"/>
      <c r="E16" s="467"/>
      <c r="F16" s="354"/>
      <c r="G16" s="301"/>
      <c r="H16" s="355">
        <f>Data!$J12</f>
        <v>25232897</v>
      </c>
    </row>
    <row r="17" spans="2:23">
      <c r="B17" s="467" t="s">
        <v>15</v>
      </c>
      <c r="C17" s="467"/>
      <c r="D17" s="467"/>
      <c r="E17" s="467"/>
      <c r="F17" s="354"/>
      <c r="G17" s="301"/>
      <c r="H17" s="355">
        <f>Data!$K12</f>
        <v>29723006</v>
      </c>
    </row>
    <row r="18" spans="2:23">
      <c r="B18" s="467" t="s">
        <v>1</v>
      </c>
      <c r="C18" s="467"/>
      <c r="D18" s="467"/>
      <c r="E18" s="467"/>
      <c r="F18" s="356"/>
      <c r="G18" s="301"/>
      <c r="H18" s="357">
        <f>SUM(H13:H17)</f>
        <v>174277709</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Data!L12</f>
        <v>Nancy Hranicky</v>
      </c>
      <c r="E21" s="466"/>
      <c r="F21" s="466"/>
      <c r="G21" s="308" t="str">
        <f>Data!M12</f>
        <v>979-458-6090</v>
      </c>
      <c r="H21" s="309" t="str">
        <f>Data!N12</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Data!O12</f>
        <v>4577</v>
      </c>
      <c r="D25" s="316">
        <f>Data!P12</f>
        <v>3978</v>
      </c>
      <c r="E25" s="316">
        <f>Data!Q12</f>
        <v>726</v>
      </c>
      <c r="F25" s="316">
        <f>Data!R12</f>
        <v>134</v>
      </c>
      <c r="G25" s="316">
        <f>Data!S12</f>
        <v>0</v>
      </c>
      <c r="H25" s="317">
        <f>SUM(C25:G25)</f>
        <v>9415</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Data!T12</f>
        <v>Williamson, Dean</v>
      </c>
      <c r="E28" s="466"/>
      <c r="F28" s="466"/>
      <c r="G28" s="308" t="str">
        <f>Data!U12</f>
        <v>(936) 261-2187</v>
      </c>
      <c r="H28" s="309" t="str">
        <f>Data!V12</f>
        <v>CDwilliamson@pvamu.edu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Data!W12</f>
        <v>83497</v>
      </c>
      <c r="D32" s="140">
        <f>Data!AQ12</f>
        <v>13153</v>
      </c>
      <c r="E32" s="140">
        <f>Data!BK12</f>
        <v>1683</v>
      </c>
      <c r="F32" s="140">
        <f>Data!CE12</f>
        <v>370</v>
      </c>
      <c r="G32" s="140">
        <f>Data!CY12</f>
        <v>0</v>
      </c>
      <c r="H32" s="141">
        <f>SUM(C32:G32)</f>
        <v>98703</v>
      </c>
      <c r="W32" s="144"/>
    </row>
    <row r="33" spans="2:23">
      <c r="B33" s="129" t="s">
        <v>43</v>
      </c>
      <c r="C33" s="140">
        <f>Data!X12</f>
        <v>27991</v>
      </c>
      <c r="D33" s="140">
        <f>Data!AR12</f>
        <v>6850</v>
      </c>
      <c r="E33" s="140">
        <f>Data!BL12</f>
        <v>307</v>
      </c>
      <c r="F33" s="140">
        <f>Data!CF12</f>
        <v>0</v>
      </c>
      <c r="G33" s="140">
        <f>Data!CZ12</f>
        <v>0</v>
      </c>
      <c r="H33" s="141">
        <f t="shared" ref="H33:H52" si="0">SUM(C33:G33)</f>
        <v>35148</v>
      </c>
      <c r="W33" s="144"/>
    </row>
    <row r="34" spans="2:23">
      <c r="B34" s="129" t="s">
        <v>44</v>
      </c>
      <c r="C34" s="140">
        <f>Data!Y12</f>
        <v>9188</v>
      </c>
      <c r="D34" s="140">
        <f>Data!AS12</f>
        <v>956</v>
      </c>
      <c r="E34" s="140">
        <f>Data!BM12</f>
        <v>0</v>
      </c>
      <c r="F34" s="140">
        <f>Data!CG12</f>
        <v>0</v>
      </c>
      <c r="G34" s="140">
        <f>Data!DA12</f>
        <v>0</v>
      </c>
      <c r="H34" s="141">
        <f t="shared" si="0"/>
        <v>10144</v>
      </c>
      <c r="W34" s="144"/>
    </row>
    <row r="35" spans="2:23">
      <c r="B35" s="129" t="s">
        <v>45</v>
      </c>
      <c r="C35" s="140">
        <f>Data!Z12</f>
        <v>2539</v>
      </c>
      <c r="D35" s="140">
        <f>Data!AT12</f>
        <v>2135</v>
      </c>
      <c r="E35" s="140">
        <f>Data!BN12</f>
        <v>3681</v>
      </c>
      <c r="F35" s="140">
        <f>Data!CH12</f>
        <v>703</v>
      </c>
      <c r="G35" s="140">
        <f>Data!DB12</f>
        <v>0</v>
      </c>
      <c r="H35" s="141">
        <f t="shared" si="0"/>
        <v>9058</v>
      </c>
      <c r="W35" s="144"/>
    </row>
    <row r="36" spans="2:23">
      <c r="B36" s="129" t="s">
        <v>46</v>
      </c>
      <c r="C36" s="140">
        <f>Data!AA12</f>
        <v>3840</v>
      </c>
      <c r="D36" s="140">
        <f>Data!AU12</f>
        <v>1256</v>
      </c>
      <c r="E36" s="140">
        <f>Data!BO12</f>
        <v>102</v>
      </c>
      <c r="F36" s="140">
        <f>Data!CI12</f>
        <v>0</v>
      </c>
      <c r="G36" s="140">
        <f>Data!DC12</f>
        <v>0</v>
      </c>
      <c r="H36" s="141">
        <f t="shared" si="0"/>
        <v>5198</v>
      </c>
      <c r="W36" s="144"/>
    </row>
    <row r="37" spans="2:23">
      <c r="B37" s="129" t="s">
        <v>47</v>
      </c>
      <c r="C37" s="140">
        <f>Data!AB12</f>
        <v>9874</v>
      </c>
      <c r="D37" s="140">
        <f>Data!AV12</f>
        <v>9483</v>
      </c>
      <c r="E37" s="140">
        <f>Data!BP12</f>
        <v>4020</v>
      </c>
      <c r="F37" s="140">
        <f>Data!CJ12</f>
        <v>566</v>
      </c>
      <c r="G37" s="140">
        <f>Data!DD12</f>
        <v>0</v>
      </c>
      <c r="H37" s="141">
        <f t="shared" si="0"/>
        <v>23943</v>
      </c>
      <c r="W37" s="144"/>
    </row>
    <row r="38" spans="2:23">
      <c r="B38" s="129" t="s">
        <v>48</v>
      </c>
      <c r="C38" s="140">
        <f>Data!AC12</f>
        <v>5001</v>
      </c>
      <c r="D38" s="140">
        <f>Data!AW12</f>
        <v>681</v>
      </c>
      <c r="E38" s="140">
        <f>Data!BQ12</f>
        <v>153</v>
      </c>
      <c r="F38" s="140">
        <f>Data!CK12</f>
        <v>0</v>
      </c>
      <c r="G38" s="140">
        <f>Data!DE12</f>
        <v>0</v>
      </c>
      <c r="H38" s="141">
        <f t="shared" si="0"/>
        <v>5835</v>
      </c>
      <c r="W38" s="144"/>
    </row>
    <row r="39" spans="2:23">
      <c r="B39" s="129" t="s">
        <v>49</v>
      </c>
      <c r="C39" s="140">
        <f>Data!AD12</f>
        <v>0</v>
      </c>
      <c r="D39" s="140">
        <f>Data!AX12</f>
        <v>0</v>
      </c>
      <c r="E39" s="140">
        <f>Data!BR12</f>
        <v>0</v>
      </c>
      <c r="F39" s="140">
        <f>Data!CL12</f>
        <v>0</v>
      </c>
      <c r="G39" s="140">
        <f>Data!DF12</f>
        <v>0</v>
      </c>
      <c r="H39" s="141">
        <f t="shared" si="0"/>
        <v>0</v>
      </c>
      <c r="W39" s="144"/>
    </row>
    <row r="40" spans="2:23">
      <c r="B40" s="129" t="s">
        <v>50</v>
      </c>
      <c r="C40" s="140">
        <f>Data!AE12</f>
        <v>867</v>
      </c>
      <c r="D40" s="140">
        <f>Data!AY12</f>
        <v>1869</v>
      </c>
      <c r="E40" s="140">
        <f>Data!BS12</f>
        <v>2064</v>
      </c>
      <c r="F40" s="140">
        <f>Data!CM12</f>
        <v>0</v>
      </c>
      <c r="G40" s="140">
        <f>Data!DG12</f>
        <v>0</v>
      </c>
      <c r="H40" s="141">
        <f t="shared" si="0"/>
        <v>4800</v>
      </c>
      <c r="W40" s="144"/>
    </row>
    <row r="41" spans="2:23">
      <c r="B41" s="129" t="s">
        <v>51</v>
      </c>
      <c r="C41" s="140">
        <f>Data!AF12</f>
        <v>0</v>
      </c>
      <c r="D41" s="140">
        <f>Data!AZ12</f>
        <v>0</v>
      </c>
      <c r="E41" s="140">
        <f>Data!BT12</f>
        <v>0</v>
      </c>
      <c r="F41" s="140">
        <f>Data!CN12</f>
        <v>0</v>
      </c>
      <c r="G41" s="140">
        <f>Data!DH12</f>
        <v>0</v>
      </c>
      <c r="H41" s="141">
        <f t="shared" si="0"/>
        <v>0</v>
      </c>
      <c r="W41" s="144"/>
    </row>
    <row r="42" spans="2:23">
      <c r="B42" s="129" t="s">
        <v>52</v>
      </c>
      <c r="C42" s="140">
        <f>Data!AG12</f>
        <v>0</v>
      </c>
      <c r="D42" s="140">
        <f>Data!BA12</f>
        <v>0</v>
      </c>
      <c r="E42" s="140">
        <f>Data!BU12</f>
        <v>0</v>
      </c>
      <c r="F42" s="140">
        <f>Data!CO12</f>
        <v>0</v>
      </c>
      <c r="G42" s="140">
        <f>Data!DI12</f>
        <v>0</v>
      </c>
      <c r="H42" s="141">
        <f t="shared" si="0"/>
        <v>0</v>
      </c>
      <c r="W42" s="144"/>
    </row>
    <row r="43" spans="2:23">
      <c r="B43" s="129" t="s">
        <v>53</v>
      </c>
      <c r="C43" s="140">
        <f>Data!AH12</f>
        <v>1920</v>
      </c>
      <c r="D43" s="140">
        <f>Data!BB12</f>
        <v>0</v>
      </c>
      <c r="E43" s="140">
        <f>Data!BV12</f>
        <v>0</v>
      </c>
      <c r="F43" s="140">
        <f>Data!CP12</f>
        <v>0</v>
      </c>
      <c r="G43" s="140">
        <f>Data!DJ12</f>
        <v>0</v>
      </c>
      <c r="H43" s="141">
        <f t="shared" si="0"/>
        <v>1920</v>
      </c>
      <c r="W43" s="144"/>
    </row>
    <row r="44" spans="2:23">
      <c r="B44" s="129" t="s">
        <v>54</v>
      </c>
      <c r="C44" s="140">
        <f>Data!AI12</f>
        <v>0</v>
      </c>
      <c r="D44" s="140">
        <f>Data!BC12</f>
        <v>0</v>
      </c>
      <c r="E44" s="140">
        <f>Data!BW12</f>
        <v>0</v>
      </c>
      <c r="F44" s="140">
        <f>Data!CQ12</f>
        <v>0</v>
      </c>
      <c r="G44" s="140">
        <f>Data!DK12</f>
        <v>0</v>
      </c>
      <c r="H44" s="141">
        <f t="shared" si="0"/>
        <v>0</v>
      </c>
      <c r="W44" s="144"/>
    </row>
    <row r="45" spans="2:23">
      <c r="B45" s="129" t="s">
        <v>55</v>
      </c>
      <c r="C45" s="140">
        <f>Data!AJ12</f>
        <v>7726</v>
      </c>
      <c r="D45" s="140">
        <f>Data!BD12</f>
        <v>9052</v>
      </c>
      <c r="E45" s="140">
        <f>Data!BX12</f>
        <v>207</v>
      </c>
      <c r="F45" s="140">
        <f>Data!CR12</f>
        <v>0</v>
      </c>
      <c r="G45" s="140">
        <f>Data!DL12</f>
        <v>0</v>
      </c>
      <c r="H45" s="141">
        <f t="shared" si="0"/>
        <v>16985</v>
      </c>
      <c r="W45" s="144"/>
    </row>
    <row r="46" spans="2:23">
      <c r="B46" s="129" t="s">
        <v>56</v>
      </c>
      <c r="C46" s="140">
        <f>Data!AK12</f>
        <v>0</v>
      </c>
      <c r="D46" s="140">
        <f>Data!BE12</f>
        <v>0</v>
      </c>
      <c r="E46" s="140">
        <f>Data!BY12</f>
        <v>0</v>
      </c>
      <c r="F46" s="140">
        <f>Data!CS12</f>
        <v>0</v>
      </c>
      <c r="G46" s="140">
        <f>Data!DM12</f>
        <v>0</v>
      </c>
      <c r="H46" s="141">
        <f t="shared" si="0"/>
        <v>0</v>
      </c>
      <c r="W46" s="144"/>
    </row>
    <row r="47" spans="2:23">
      <c r="B47" s="129" t="s">
        <v>57</v>
      </c>
      <c r="C47" s="140">
        <f>Data!AL12</f>
        <v>14262</v>
      </c>
      <c r="D47" s="140">
        <f>Data!BF12</f>
        <v>11754</v>
      </c>
      <c r="E47" s="140">
        <f>Data!BZ12</f>
        <v>1821</v>
      </c>
      <c r="F47" s="140">
        <f>Data!CT12</f>
        <v>0</v>
      </c>
      <c r="G47" s="140">
        <f>Data!DN12</f>
        <v>0</v>
      </c>
      <c r="H47" s="141">
        <f t="shared" si="0"/>
        <v>27837</v>
      </c>
      <c r="W47" s="144"/>
    </row>
    <row r="48" spans="2:23">
      <c r="B48" s="129" t="s">
        <v>58</v>
      </c>
      <c r="C48" s="140">
        <f>Data!AM12</f>
        <v>0</v>
      </c>
      <c r="D48" s="140">
        <f>Data!BG12</f>
        <v>0</v>
      </c>
      <c r="E48" s="140">
        <f>Data!CA12</f>
        <v>0</v>
      </c>
      <c r="F48" s="140">
        <f>Data!CU12</f>
        <v>0</v>
      </c>
      <c r="G48" s="140">
        <f>Data!DO12</f>
        <v>0</v>
      </c>
      <c r="H48" s="141">
        <f t="shared" si="0"/>
        <v>0</v>
      </c>
      <c r="W48" s="144"/>
    </row>
    <row r="49" spans="2:23">
      <c r="B49" s="129" t="s">
        <v>59</v>
      </c>
      <c r="C49" s="140">
        <f>Data!AN12</f>
        <v>0</v>
      </c>
      <c r="D49" s="140">
        <f>Data!BH12</f>
        <v>84</v>
      </c>
      <c r="E49" s="140">
        <f>Data!CB12</f>
        <v>0</v>
      </c>
      <c r="F49" s="140">
        <f>Data!CV12</f>
        <v>0</v>
      </c>
      <c r="G49" s="140">
        <f>Data!DP12</f>
        <v>0</v>
      </c>
      <c r="H49" s="141">
        <f t="shared" si="0"/>
        <v>84</v>
      </c>
      <c r="W49" s="144"/>
    </row>
    <row r="50" spans="2:23">
      <c r="B50" s="129" t="s">
        <v>60</v>
      </c>
      <c r="C50" s="140">
        <f>Data!AO12</f>
        <v>1368</v>
      </c>
      <c r="D50" s="140">
        <f>Data!BI12</f>
        <v>1689</v>
      </c>
      <c r="E50" s="140">
        <f>Data!CC12</f>
        <v>81</v>
      </c>
      <c r="F50" s="140">
        <f>Data!CW12</f>
        <v>0</v>
      </c>
      <c r="G50" s="140">
        <f>Data!DQ12</f>
        <v>0</v>
      </c>
      <c r="H50" s="141">
        <f t="shared" si="0"/>
        <v>3138</v>
      </c>
      <c r="W50" s="144"/>
    </row>
    <row r="51" spans="2:23">
      <c r="B51" s="129" t="s">
        <v>0</v>
      </c>
      <c r="C51" s="140">
        <f>Data!AP12</f>
        <v>117</v>
      </c>
      <c r="D51" s="140">
        <f>Data!BJ12</f>
        <v>6904</v>
      </c>
      <c r="E51" s="140">
        <f>Data!CD12</f>
        <v>245</v>
      </c>
      <c r="F51" s="140">
        <f>Data!CX12</f>
        <v>255</v>
      </c>
      <c r="G51" s="140">
        <f>Data!DR12</f>
        <v>0</v>
      </c>
      <c r="H51" s="141">
        <f t="shared" si="0"/>
        <v>7521</v>
      </c>
      <c r="W51" s="144"/>
    </row>
    <row r="52" spans="2:23">
      <c r="B52" s="142" t="s">
        <v>33</v>
      </c>
      <c r="C52" s="141">
        <f>SUM(C32:C51)</f>
        <v>168190</v>
      </c>
      <c r="D52" s="141">
        <f>SUM(D32:D51)</f>
        <v>65866</v>
      </c>
      <c r="E52" s="141">
        <f>SUM(E32:E51)</f>
        <v>14364</v>
      </c>
      <c r="F52" s="141">
        <f>SUM(F32:F51)</f>
        <v>1894</v>
      </c>
      <c r="G52" s="141">
        <f>SUM(G32:G51)</f>
        <v>0</v>
      </c>
      <c r="H52" s="141">
        <f t="shared" si="0"/>
        <v>250314</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Data!T12</f>
        <v>Williamson, Dean</v>
      </c>
      <c r="E55" s="466"/>
      <c r="F55" s="466"/>
      <c r="G55" s="308" t="str">
        <f>Data!U12</f>
        <v>(936) 261-2187</v>
      </c>
      <c r="H55" s="309" t="str">
        <f>Data!V12</f>
        <v>CDwilliamson@pvamu.edu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Data!DS12</f>
        <v>6939045.3043114627</v>
      </c>
      <c r="D61" s="320">
        <f>Data!EM12</f>
        <v>1588852.7042721475</v>
      </c>
      <c r="E61" s="320">
        <f>Data!FG12</f>
        <v>528942.18609523796</v>
      </c>
      <c r="F61" s="320">
        <f>Data!GA12</f>
        <v>315039.68548534811</v>
      </c>
      <c r="G61" s="320">
        <f>Data!GU12</f>
        <v>0</v>
      </c>
      <c r="H61" s="321">
        <f>SUM(C61:G61)</f>
        <v>9371879.8801641967</v>
      </c>
    </row>
    <row r="62" spans="2:23">
      <c r="B62" s="127" t="str">
        <f>$B$33</f>
        <v>Science</v>
      </c>
      <c r="C62" s="320">
        <f>Data!DT12</f>
        <v>2323399.7943484457</v>
      </c>
      <c r="D62" s="320">
        <f>Data!EN12</f>
        <v>1053162.2249678427</v>
      </c>
      <c r="E62" s="320">
        <f>Data!FH12</f>
        <v>192594.84929523812</v>
      </c>
      <c r="F62" s="320">
        <f>Data!GB12</f>
        <v>0</v>
      </c>
      <c r="G62" s="320">
        <f>Data!GV12</f>
        <v>0</v>
      </c>
      <c r="H62" s="141">
        <f t="shared" ref="H62:H81" si="1">SUM(C62:G62)</f>
        <v>3569156.8686115267</v>
      </c>
    </row>
    <row r="63" spans="2:23">
      <c r="B63" s="127" t="str">
        <f>$B$34</f>
        <v>Fine Arts</v>
      </c>
      <c r="C63" s="320">
        <f>Data!DU12</f>
        <v>1174847.6447660492</v>
      </c>
      <c r="D63" s="320">
        <f>Data!EO12</f>
        <v>387722.32967839518</v>
      </c>
      <c r="E63" s="320">
        <f>Data!FI12</f>
        <v>0</v>
      </c>
      <c r="F63" s="320">
        <f>Data!GC12</f>
        <v>0</v>
      </c>
      <c r="G63" s="320">
        <f>Data!GW12</f>
        <v>0</v>
      </c>
      <c r="H63" s="141">
        <f t="shared" si="1"/>
        <v>1562569.9744444443</v>
      </c>
    </row>
    <row r="64" spans="2:23">
      <c r="B64" s="127" t="str">
        <f>$B$35</f>
        <v>Teacher Education</v>
      </c>
      <c r="C64" s="320">
        <f>Data!DV12</f>
        <v>202547.65042446656</v>
      </c>
      <c r="D64" s="320">
        <f>Data!EP12</f>
        <v>418496.64126218006</v>
      </c>
      <c r="E64" s="320">
        <f>Data!FJ12</f>
        <v>937843.42239591002</v>
      </c>
      <c r="F64" s="320">
        <f>Data!GD12</f>
        <v>785277.01260409039</v>
      </c>
      <c r="G64" s="320">
        <f>Data!GX12</f>
        <v>0</v>
      </c>
      <c r="H64" s="141">
        <f t="shared" si="1"/>
        <v>2344164.7266866472</v>
      </c>
    </row>
    <row r="65" spans="2:8">
      <c r="B65" s="127" t="str">
        <f>$B$36</f>
        <v>Agriculture</v>
      </c>
      <c r="C65" s="320">
        <f>Data!DW12</f>
        <v>461407.08443964948</v>
      </c>
      <c r="D65" s="320">
        <f>Data!EQ12</f>
        <v>392961.67556035053</v>
      </c>
      <c r="E65" s="320">
        <f>Data!FK12</f>
        <v>84420.23</v>
      </c>
      <c r="F65" s="320">
        <f>Data!GE12</f>
        <v>0</v>
      </c>
      <c r="G65" s="320">
        <f>Data!GY12</f>
        <v>0</v>
      </c>
      <c r="H65" s="141">
        <f t="shared" si="1"/>
        <v>938788.99</v>
      </c>
    </row>
    <row r="66" spans="2:8">
      <c r="B66" s="127" t="str">
        <f>$B$37</f>
        <v>Engineering</v>
      </c>
      <c r="C66" s="320">
        <f>Data!DX12</f>
        <v>1773759.2867830489</v>
      </c>
      <c r="D66" s="320">
        <f>Data!ER12</f>
        <v>2614111.1200399352</v>
      </c>
      <c r="E66" s="320">
        <f>Data!FL12</f>
        <v>1662618.0159556873</v>
      </c>
      <c r="F66" s="320">
        <f>Data!GF12</f>
        <v>693719.85290642583</v>
      </c>
      <c r="G66" s="320">
        <f>Data!GZ12</f>
        <v>0</v>
      </c>
      <c r="H66" s="141">
        <f t="shared" si="1"/>
        <v>6744208.2756850971</v>
      </c>
    </row>
    <row r="67" spans="2:8">
      <c r="B67" s="127" t="str">
        <f>$B$38</f>
        <v>Home Economics</v>
      </c>
      <c r="C67" s="320">
        <f>Data!DY12</f>
        <v>432141.34376017511</v>
      </c>
      <c r="D67" s="320">
        <f>Data!ES12</f>
        <v>175663.95957315832</v>
      </c>
      <c r="E67" s="320">
        <f>Data!FM12</f>
        <v>72359.916666666657</v>
      </c>
      <c r="F67" s="320">
        <f>Data!GG12</f>
        <v>0</v>
      </c>
      <c r="G67" s="320">
        <f>Data!HA12</f>
        <v>0</v>
      </c>
      <c r="H67" s="141">
        <f t="shared" si="1"/>
        <v>680165.22000000009</v>
      </c>
    </row>
    <row r="68" spans="2:8">
      <c r="B68" s="127" t="str">
        <f>$B$39</f>
        <v>Law</v>
      </c>
      <c r="C68" s="320">
        <f>Data!DZ12</f>
        <v>0</v>
      </c>
      <c r="D68" s="320">
        <f>Data!ET12</f>
        <v>0</v>
      </c>
      <c r="E68" s="320">
        <f>Data!FN12</f>
        <v>0</v>
      </c>
      <c r="F68" s="320">
        <f>Data!GH12</f>
        <v>0</v>
      </c>
      <c r="G68" s="320">
        <f>Data!HB12</f>
        <v>0</v>
      </c>
      <c r="H68" s="141">
        <f t="shared" si="1"/>
        <v>0</v>
      </c>
    </row>
    <row r="69" spans="2:8">
      <c r="B69" s="127" t="str">
        <f>$B$40</f>
        <v>Social Service</v>
      </c>
      <c r="C69" s="320">
        <f>Data!EA12</f>
        <v>104575.98545077146</v>
      </c>
      <c r="D69" s="320">
        <f>Data!EU12</f>
        <v>276814.77232700627</v>
      </c>
      <c r="E69" s="320">
        <f>Data!FO12</f>
        <v>378984.2466666667</v>
      </c>
      <c r="F69" s="320">
        <f>Data!GI12</f>
        <v>0</v>
      </c>
      <c r="G69" s="320">
        <f>Data!HC12</f>
        <v>0</v>
      </c>
      <c r="H69" s="141">
        <f t="shared" si="1"/>
        <v>760375.00444444444</v>
      </c>
    </row>
    <row r="70" spans="2:8">
      <c r="B70" s="127" t="str">
        <f>$B$41</f>
        <v>Library Science</v>
      </c>
      <c r="C70" s="320">
        <f>Data!EB12</f>
        <v>0</v>
      </c>
      <c r="D70" s="320">
        <f>Data!EV12</f>
        <v>0</v>
      </c>
      <c r="E70" s="320">
        <f>Data!FP12</f>
        <v>0</v>
      </c>
      <c r="F70" s="320">
        <f>Data!GJ12</f>
        <v>0</v>
      </c>
      <c r="G70" s="320">
        <f>Data!HD12</f>
        <v>0</v>
      </c>
      <c r="H70" s="141">
        <f t="shared" si="1"/>
        <v>0</v>
      </c>
    </row>
    <row r="71" spans="2:8">
      <c r="B71" s="127" t="str">
        <f>$B$42</f>
        <v>Veterinary Science</v>
      </c>
      <c r="C71" s="320">
        <f>Data!EC12</f>
        <v>0</v>
      </c>
      <c r="D71" s="320">
        <f>Data!EW12</f>
        <v>0</v>
      </c>
      <c r="E71" s="320">
        <f>Data!FQ12</f>
        <v>0</v>
      </c>
      <c r="F71" s="320">
        <f>Data!GK12</f>
        <v>0</v>
      </c>
      <c r="G71" s="320">
        <f>Data!HE12</f>
        <v>0</v>
      </c>
      <c r="H71" s="141">
        <f t="shared" si="1"/>
        <v>0</v>
      </c>
    </row>
    <row r="72" spans="2:8">
      <c r="B72" s="127" t="str">
        <f>$B$43</f>
        <v>Vocational Training</v>
      </c>
      <c r="C72" s="320">
        <f>Data!ED12</f>
        <v>230067.29833333331</v>
      </c>
      <c r="D72" s="320">
        <f>Data!EX12</f>
        <v>0</v>
      </c>
      <c r="E72" s="320">
        <f>Data!FR12</f>
        <v>0</v>
      </c>
      <c r="F72" s="320">
        <f>Data!GL12</f>
        <v>0</v>
      </c>
      <c r="G72" s="320">
        <f>Data!HF12</f>
        <v>0</v>
      </c>
      <c r="H72" s="141">
        <f t="shared" si="1"/>
        <v>230067.29833333331</v>
      </c>
    </row>
    <row r="73" spans="2:8">
      <c r="B73" s="127" t="str">
        <f>$B$44</f>
        <v>Physical Training</v>
      </c>
      <c r="C73" s="320">
        <f>Data!EE12</f>
        <v>0</v>
      </c>
      <c r="D73" s="320">
        <f>Data!EY12</f>
        <v>0</v>
      </c>
      <c r="E73" s="320">
        <f>Data!FS12</f>
        <v>0</v>
      </c>
      <c r="F73" s="320">
        <f>Data!GM12</f>
        <v>0</v>
      </c>
      <c r="G73" s="320">
        <f>Data!HG12</f>
        <v>0</v>
      </c>
      <c r="H73" s="141">
        <f t="shared" si="1"/>
        <v>0</v>
      </c>
    </row>
    <row r="74" spans="2:8">
      <c r="B74" s="127" t="str">
        <f>$B$45</f>
        <v>Health Services</v>
      </c>
      <c r="C74" s="320">
        <f>Data!EF12</f>
        <v>429345.4343253352</v>
      </c>
      <c r="D74" s="320">
        <f>Data!EZ12</f>
        <v>639529.43829204736</v>
      </c>
      <c r="E74" s="320">
        <f>Data!FT12</f>
        <v>71281.083333333328</v>
      </c>
      <c r="F74" s="320">
        <f>Data!GN12</f>
        <v>0</v>
      </c>
      <c r="G74" s="320">
        <f>Data!HH12</f>
        <v>0</v>
      </c>
      <c r="H74" s="141">
        <f t="shared" si="1"/>
        <v>1140155.9559507158</v>
      </c>
    </row>
    <row r="75" spans="2:8">
      <c r="B75" s="127" t="str">
        <f>$B$46</f>
        <v>Pharmacy</v>
      </c>
      <c r="C75" s="320">
        <f>Data!EG12</f>
        <v>0</v>
      </c>
      <c r="D75" s="320">
        <f>Data!FA12</f>
        <v>0</v>
      </c>
      <c r="E75" s="320">
        <f>Data!FU12</f>
        <v>0</v>
      </c>
      <c r="F75" s="320">
        <f>Data!GO12</f>
        <v>0</v>
      </c>
      <c r="G75" s="320">
        <f>Data!HI12</f>
        <v>0</v>
      </c>
      <c r="H75" s="141">
        <f t="shared" si="1"/>
        <v>0</v>
      </c>
    </row>
    <row r="76" spans="2:8">
      <c r="B76" s="127" t="str">
        <f>$B$47</f>
        <v>Business Administration</v>
      </c>
      <c r="C76" s="320">
        <f>Data!EH12</f>
        <v>1017261.330936737</v>
      </c>
      <c r="D76" s="320">
        <f>Data!FB12</f>
        <v>1712470.7406493525</v>
      </c>
      <c r="E76" s="320">
        <f>Data!FV12</f>
        <v>554888.48328005325</v>
      </c>
      <c r="F76" s="320">
        <f>Data!GP12</f>
        <v>0</v>
      </c>
      <c r="G76" s="320">
        <f>Data!HJ12</f>
        <v>0</v>
      </c>
      <c r="H76" s="141">
        <f t="shared" si="1"/>
        <v>3284620.554866143</v>
      </c>
    </row>
    <row r="77" spans="2:8">
      <c r="B77" s="127" t="str">
        <f>$B$48</f>
        <v>Optometry</v>
      </c>
      <c r="C77" s="320">
        <f>Data!EI12</f>
        <v>0</v>
      </c>
      <c r="D77" s="320">
        <f>Data!FC12</f>
        <v>0</v>
      </c>
      <c r="E77" s="320">
        <f>Data!FW12</f>
        <v>0</v>
      </c>
      <c r="F77" s="320">
        <f>Data!GQ12</f>
        <v>0</v>
      </c>
      <c r="G77" s="320">
        <f>Data!HK12</f>
        <v>0</v>
      </c>
      <c r="H77" s="141">
        <f t="shared" si="1"/>
        <v>0</v>
      </c>
    </row>
    <row r="78" spans="2:8">
      <c r="B78" s="127" t="str">
        <f>$B$49</f>
        <v>Teacher Ed-Practice Teaching</v>
      </c>
      <c r="C78" s="320">
        <f>Data!EJ12</f>
        <v>0</v>
      </c>
      <c r="D78" s="320">
        <f>Data!FD12</f>
        <v>68330.513333333321</v>
      </c>
      <c r="E78" s="320">
        <f>Data!FX12</f>
        <v>0</v>
      </c>
      <c r="F78" s="320">
        <f>Data!GR12</f>
        <v>0</v>
      </c>
      <c r="G78" s="320">
        <f>Data!HL12</f>
        <v>0</v>
      </c>
      <c r="H78" s="141">
        <f t="shared" si="1"/>
        <v>68330.513333333321</v>
      </c>
    </row>
    <row r="79" spans="2:8">
      <c r="B79" s="127" t="str">
        <f>$B$50</f>
        <v>Technology</v>
      </c>
      <c r="C79" s="320">
        <f>Data!EK12</f>
        <v>218388.08829854432</v>
      </c>
      <c r="D79" s="320">
        <f>Data!FE12</f>
        <v>251071.70603478895</v>
      </c>
      <c r="E79" s="320">
        <f>Data!FY12</f>
        <v>8929.5</v>
      </c>
      <c r="F79" s="320">
        <f>Data!GS12</f>
        <v>0</v>
      </c>
      <c r="G79" s="320">
        <f>Data!HM12</f>
        <v>0</v>
      </c>
      <c r="H79" s="141">
        <f t="shared" si="1"/>
        <v>478389.29433333327</v>
      </c>
    </row>
    <row r="80" spans="2:8">
      <c r="B80" s="127" t="str">
        <f>$B$51</f>
        <v>Nursing</v>
      </c>
      <c r="C80" s="320">
        <f>Data!EL12</f>
        <v>18802.59509181972</v>
      </c>
      <c r="D80" s="320">
        <f>Data!FF12</f>
        <v>1728506.4073025472</v>
      </c>
      <c r="E80" s="320">
        <f>Data!FZ12</f>
        <v>276201.42641509429</v>
      </c>
      <c r="F80" s="320">
        <f>Data!GT12</f>
        <v>415799.05238832446</v>
      </c>
      <c r="G80" s="320">
        <f>Data!HN12</f>
        <v>0</v>
      </c>
      <c r="H80" s="141">
        <f t="shared" si="1"/>
        <v>2439309.4811977856</v>
      </c>
    </row>
    <row r="81" spans="2:8">
      <c r="B81" s="130" t="str">
        <f>$B$52</f>
        <v>Totals</v>
      </c>
      <c r="C81" s="321">
        <f>SUM(C61:C80)</f>
        <v>15325588.841269841</v>
      </c>
      <c r="D81" s="321">
        <f>SUM(D61:D80)</f>
        <v>11307694.233293084</v>
      </c>
      <c r="E81" s="321">
        <f>SUM(E61:E80)</f>
        <v>4769063.3601038875</v>
      </c>
      <c r="F81" s="321">
        <f>SUM(F61:F80)</f>
        <v>2209835.6033841888</v>
      </c>
      <c r="G81" s="321">
        <f>SUM(G61:G80)</f>
        <v>0</v>
      </c>
      <c r="H81" s="321">
        <f t="shared" si="1"/>
        <v>33612182.038051002</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Data!T12</f>
        <v>Williamson, Dean</v>
      </c>
      <c r="E84" s="466"/>
      <c r="F84" s="466"/>
      <c r="G84" s="308" t="str">
        <f>Data!U12</f>
        <v>(936) 261-2187</v>
      </c>
      <c r="H84" s="309" t="str">
        <f>Data!V12</f>
        <v>CDwilliamson@pvamu.edu</v>
      </c>
    </row>
    <row r="85" spans="2:8" ht="13.5" customHeight="1">
      <c r="B85" s="306"/>
      <c r="C85" s="306"/>
      <c r="D85" s="306"/>
      <c r="E85" s="306"/>
      <c r="F85" s="306"/>
      <c r="G85" s="306"/>
      <c r="H85" s="296"/>
    </row>
    <row r="86" spans="2:8" ht="15" customHeight="1">
      <c r="B86" s="120" t="s">
        <v>32</v>
      </c>
      <c r="C86" s="324"/>
      <c r="D86" s="324"/>
      <c r="E86" s="324"/>
      <c r="F86" s="324"/>
      <c r="G86" s="324"/>
      <c r="H86" s="122">
        <f>H13+H14</f>
        <v>85008815</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Data!HR12</f>
        <v>72503</v>
      </c>
      <c r="D91" s="327">
        <f>Data!IL12</f>
        <v>16601</v>
      </c>
      <c r="E91" s="327">
        <f>Data!JF12</f>
        <v>5527</v>
      </c>
      <c r="F91" s="327">
        <f>Data!JZ12</f>
        <v>3292</v>
      </c>
      <c r="G91" s="327">
        <f>Data!KT12</f>
        <v>0</v>
      </c>
      <c r="H91" s="133">
        <f t="shared" ref="H91:H111" si="2">SUM(C91:G91)</f>
        <v>97923</v>
      </c>
    </row>
    <row r="92" spans="2:8">
      <c r="B92" s="127" t="str">
        <f>$B$33</f>
        <v>Science</v>
      </c>
      <c r="C92" s="327">
        <f>Data!HS12</f>
        <v>9837</v>
      </c>
      <c r="D92" s="327">
        <f>Data!IM12</f>
        <v>4459</v>
      </c>
      <c r="E92" s="327">
        <f>Data!JG12</f>
        <v>815</v>
      </c>
      <c r="F92" s="327">
        <f>Data!KA12</f>
        <v>0</v>
      </c>
      <c r="G92" s="327">
        <f>Data!KU12</f>
        <v>0</v>
      </c>
      <c r="H92" s="136">
        <f t="shared" si="2"/>
        <v>15111</v>
      </c>
    </row>
    <row r="93" spans="2:8">
      <c r="B93" s="127" t="str">
        <f>$B$34</f>
        <v>Fine Arts</v>
      </c>
      <c r="C93" s="327">
        <f>Data!HT12</f>
        <v>0</v>
      </c>
      <c r="D93" s="327">
        <f>Data!IN12</f>
        <v>0</v>
      </c>
      <c r="E93" s="327">
        <f>Data!JH12</f>
        <v>0</v>
      </c>
      <c r="F93" s="327">
        <f>Data!KB12</f>
        <v>0</v>
      </c>
      <c r="G93" s="327">
        <f>Data!KV12</f>
        <v>0</v>
      </c>
      <c r="H93" s="136">
        <f t="shared" si="2"/>
        <v>0</v>
      </c>
    </row>
    <row r="94" spans="2:8">
      <c r="B94" s="127" t="str">
        <f>$B$35</f>
        <v>Teacher Education</v>
      </c>
      <c r="C94" s="327">
        <f>Data!HU12</f>
        <v>0</v>
      </c>
      <c r="D94" s="327">
        <f>Data!IO12</f>
        <v>0</v>
      </c>
      <c r="E94" s="327">
        <f>Data!JI12</f>
        <v>0</v>
      </c>
      <c r="F94" s="327">
        <f>Data!KC12</f>
        <v>0</v>
      </c>
      <c r="G94" s="327">
        <f>Data!KW12</f>
        <v>0</v>
      </c>
      <c r="H94" s="136">
        <f t="shared" si="2"/>
        <v>0</v>
      </c>
    </row>
    <row r="95" spans="2:8">
      <c r="B95" s="127" t="str">
        <f>$B$36</f>
        <v>Agriculture</v>
      </c>
      <c r="C95" s="327">
        <f>Data!HV12</f>
        <v>8206</v>
      </c>
      <c r="D95" s="327">
        <f>Data!IP12</f>
        <v>6989</v>
      </c>
      <c r="E95" s="327">
        <f>Data!JJ12</f>
        <v>1501</v>
      </c>
      <c r="F95" s="327">
        <f>Data!KD12</f>
        <v>0</v>
      </c>
      <c r="G95" s="327">
        <f>Data!KX12</f>
        <v>0</v>
      </c>
      <c r="H95" s="136">
        <f t="shared" si="2"/>
        <v>16696</v>
      </c>
    </row>
    <row r="96" spans="2:8">
      <c r="B96" s="127" t="str">
        <f>$B$37</f>
        <v>Engineering</v>
      </c>
      <c r="C96" s="327">
        <f>Data!HW12</f>
        <v>29553</v>
      </c>
      <c r="D96" s="327">
        <f>Data!IQ12</f>
        <v>43554</v>
      </c>
      <c r="E96" s="327">
        <f>Data!JK12</f>
        <v>27701</v>
      </c>
      <c r="F96" s="327">
        <f>Data!KE12</f>
        <v>11558</v>
      </c>
      <c r="G96" s="327">
        <f>Data!KY12</f>
        <v>0</v>
      </c>
      <c r="H96" s="136">
        <f t="shared" si="2"/>
        <v>112366</v>
      </c>
    </row>
    <row r="97" spans="2:8">
      <c r="B97" s="127" t="str">
        <f>$B$38</f>
        <v>Home Economics</v>
      </c>
      <c r="C97" s="327">
        <f>Data!HX12</f>
        <v>0</v>
      </c>
      <c r="D97" s="327">
        <f>Data!IR12</f>
        <v>0</v>
      </c>
      <c r="E97" s="327">
        <f>Data!JL12</f>
        <v>0</v>
      </c>
      <c r="F97" s="327">
        <f>Data!KF12</f>
        <v>0</v>
      </c>
      <c r="G97" s="327">
        <f>Data!KZ12</f>
        <v>0</v>
      </c>
      <c r="H97" s="136">
        <f t="shared" si="2"/>
        <v>0</v>
      </c>
    </row>
    <row r="98" spans="2:8">
      <c r="B98" s="127" t="str">
        <f>$B$39</f>
        <v>Law</v>
      </c>
      <c r="C98" s="327">
        <f>Data!HY12</f>
        <v>0</v>
      </c>
      <c r="D98" s="327">
        <f>Data!IS12</f>
        <v>0</v>
      </c>
      <c r="E98" s="327">
        <f>Data!JM12</f>
        <v>0</v>
      </c>
      <c r="F98" s="327">
        <f>Data!KG12</f>
        <v>0</v>
      </c>
      <c r="G98" s="327">
        <f>Data!LA12</f>
        <v>0</v>
      </c>
      <c r="H98" s="136">
        <f t="shared" si="2"/>
        <v>0</v>
      </c>
    </row>
    <row r="99" spans="2:8">
      <c r="B99" s="127" t="str">
        <f>$B$40</f>
        <v>Social Service</v>
      </c>
      <c r="C99" s="327">
        <f>Data!HZ12</f>
        <v>0</v>
      </c>
      <c r="D99" s="327">
        <f>Data!IT12</f>
        <v>0</v>
      </c>
      <c r="E99" s="327">
        <f>Data!JN12</f>
        <v>0</v>
      </c>
      <c r="F99" s="327">
        <f>Data!KH12</f>
        <v>0</v>
      </c>
      <c r="G99" s="327">
        <f>Data!LB12</f>
        <v>0</v>
      </c>
      <c r="H99" s="136">
        <f t="shared" si="2"/>
        <v>0</v>
      </c>
    </row>
    <row r="100" spans="2:8">
      <c r="B100" s="127" t="str">
        <f>$B$41</f>
        <v>Library Science</v>
      </c>
      <c r="C100" s="327">
        <f>Data!IA12</f>
        <v>0</v>
      </c>
      <c r="D100" s="327">
        <f>Data!IU12</f>
        <v>0</v>
      </c>
      <c r="E100" s="327">
        <f>Data!JO12</f>
        <v>0</v>
      </c>
      <c r="F100" s="327">
        <f>Data!KI12</f>
        <v>0</v>
      </c>
      <c r="G100" s="327">
        <f>Data!LC12</f>
        <v>0</v>
      </c>
      <c r="H100" s="136">
        <f t="shared" si="2"/>
        <v>0</v>
      </c>
    </row>
    <row r="101" spans="2:8">
      <c r="B101" s="127" t="str">
        <f>$B$42</f>
        <v>Veterinary Science</v>
      </c>
      <c r="C101" s="327">
        <f>Data!IB12</f>
        <v>0</v>
      </c>
      <c r="D101" s="327">
        <f>Data!IV12</f>
        <v>0</v>
      </c>
      <c r="E101" s="327">
        <f>Data!JP12</f>
        <v>0</v>
      </c>
      <c r="F101" s="327">
        <f>Data!KJ12</f>
        <v>0</v>
      </c>
      <c r="G101" s="327">
        <f>Data!LD12</f>
        <v>0</v>
      </c>
      <c r="H101" s="136">
        <f t="shared" si="2"/>
        <v>0</v>
      </c>
    </row>
    <row r="102" spans="2:8">
      <c r="B102" s="127" t="str">
        <f>$B$43</f>
        <v>Vocational Training</v>
      </c>
      <c r="C102" s="327">
        <f>Data!IC12</f>
        <v>0</v>
      </c>
      <c r="D102" s="327">
        <f>Data!IW12</f>
        <v>0</v>
      </c>
      <c r="E102" s="327">
        <f>Data!JQ12</f>
        <v>0</v>
      </c>
      <c r="F102" s="327">
        <f>Data!KK12</f>
        <v>0</v>
      </c>
      <c r="G102" s="327">
        <f>Data!LE12</f>
        <v>0</v>
      </c>
      <c r="H102" s="136">
        <f t="shared" si="2"/>
        <v>0</v>
      </c>
    </row>
    <row r="103" spans="2:8">
      <c r="B103" s="127" t="str">
        <f>$B$44</f>
        <v>Physical Training</v>
      </c>
      <c r="C103" s="327">
        <f>Data!ID12</f>
        <v>0</v>
      </c>
      <c r="D103" s="327">
        <f>Data!IX12</f>
        <v>0</v>
      </c>
      <c r="E103" s="327">
        <f>Data!JR12</f>
        <v>0</v>
      </c>
      <c r="F103" s="327">
        <f>Data!KL12</f>
        <v>0</v>
      </c>
      <c r="G103" s="327">
        <f>Data!LF12</f>
        <v>0</v>
      </c>
      <c r="H103" s="136">
        <f t="shared" si="2"/>
        <v>0</v>
      </c>
    </row>
    <row r="104" spans="2:8">
      <c r="B104" s="127" t="str">
        <f>$B$45</f>
        <v>Health Services</v>
      </c>
      <c r="C104" s="327">
        <f>Data!IE12</f>
        <v>0</v>
      </c>
      <c r="D104" s="327">
        <f>Data!IY12</f>
        <v>0</v>
      </c>
      <c r="E104" s="327">
        <f>Data!JS12</f>
        <v>0</v>
      </c>
      <c r="F104" s="327">
        <f>Data!KM12</f>
        <v>0</v>
      </c>
      <c r="G104" s="327">
        <f>Data!LG12</f>
        <v>0</v>
      </c>
      <c r="H104" s="136">
        <f t="shared" si="2"/>
        <v>0</v>
      </c>
    </row>
    <row r="105" spans="2:8">
      <c r="B105" s="127" t="str">
        <f>$B$46</f>
        <v>Pharmacy</v>
      </c>
      <c r="C105" s="327">
        <f>Data!IF12</f>
        <v>0</v>
      </c>
      <c r="D105" s="327">
        <f>Data!IZ12</f>
        <v>0</v>
      </c>
      <c r="E105" s="327">
        <f>Data!JT12</f>
        <v>0</v>
      </c>
      <c r="F105" s="327">
        <f>Data!KN12</f>
        <v>0</v>
      </c>
      <c r="G105" s="327">
        <f>Data!LH12</f>
        <v>0</v>
      </c>
      <c r="H105" s="136">
        <f t="shared" si="2"/>
        <v>0</v>
      </c>
    </row>
    <row r="106" spans="2:8">
      <c r="B106" s="127" t="str">
        <f>$B$47</f>
        <v>Business Administration</v>
      </c>
      <c r="C106" s="327">
        <f>Data!IG12</f>
        <v>0</v>
      </c>
      <c r="D106" s="327">
        <f>Data!JA12</f>
        <v>0</v>
      </c>
      <c r="E106" s="327">
        <f>Data!JU12</f>
        <v>0</v>
      </c>
      <c r="F106" s="327">
        <f>Data!KO12</f>
        <v>0</v>
      </c>
      <c r="G106" s="327">
        <f>Data!LI12</f>
        <v>0</v>
      </c>
      <c r="H106" s="136">
        <f t="shared" si="2"/>
        <v>0</v>
      </c>
    </row>
    <row r="107" spans="2:8">
      <c r="B107" s="127" t="str">
        <f>$B$48</f>
        <v>Optometry</v>
      </c>
      <c r="C107" s="327">
        <f>Data!IH12</f>
        <v>0</v>
      </c>
      <c r="D107" s="327">
        <f>Data!JB12</f>
        <v>0</v>
      </c>
      <c r="E107" s="327">
        <f>Data!JV12</f>
        <v>0</v>
      </c>
      <c r="F107" s="327">
        <f>Data!KP12</f>
        <v>0</v>
      </c>
      <c r="G107" s="327">
        <f>Data!LJ12</f>
        <v>0</v>
      </c>
      <c r="H107" s="136">
        <f t="shared" si="2"/>
        <v>0</v>
      </c>
    </row>
    <row r="108" spans="2:8">
      <c r="B108" s="127" t="str">
        <f>$B$49</f>
        <v>Teacher Ed-Practice Teaching</v>
      </c>
      <c r="C108" s="327">
        <f>Data!II12</f>
        <v>0</v>
      </c>
      <c r="D108" s="327">
        <f>Data!JC12</f>
        <v>0</v>
      </c>
      <c r="E108" s="327">
        <f>Data!JW12</f>
        <v>0</v>
      </c>
      <c r="F108" s="327">
        <f>Data!KQ12</f>
        <v>0</v>
      </c>
      <c r="G108" s="327">
        <f>Data!LK12</f>
        <v>0</v>
      </c>
      <c r="H108" s="136">
        <f t="shared" si="2"/>
        <v>0</v>
      </c>
    </row>
    <row r="109" spans="2:8">
      <c r="B109" s="127" t="str">
        <f>$B$50</f>
        <v>Technology</v>
      </c>
      <c r="C109" s="327">
        <f>Data!IJ12</f>
        <v>11641</v>
      </c>
      <c r="D109" s="327">
        <f>Data!JD12</f>
        <v>13383</v>
      </c>
      <c r="E109" s="327">
        <f>Data!JX12</f>
        <v>476</v>
      </c>
      <c r="F109" s="327">
        <f>Data!KR12</f>
        <v>0</v>
      </c>
      <c r="G109" s="327">
        <f>Data!LL12</f>
        <v>0</v>
      </c>
      <c r="H109" s="136">
        <f t="shared" si="2"/>
        <v>25500</v>
      </c>
    </row>
    <row r="110" spans="2:8">
      <c r="B110" s="127" t="str">
        <f>$B$51</f>
        <v>Nursing</v>
      </c>
      <c r="C110" s="327">
        <f>Data!IK12</f>
        <v>0</v>
      </c>
      <c r="D110" s="327">
        <f>Data!JE12</f>
        <v>0</v>
      </c>
      <c r="E110" s="327">
        <f>Data!JY12</f>
        <v>0</v>
      </c>
      <c r="F110" s="327">
        <f>Data!KS12</f>
        <v>0</v>
      </c>
      <c r="G110" s="327">
        <f>Data!HPM12</f>
        <v>0</v>
      </c>
      <c r="H110" s="136">
        <f t="shared" si="2"/>
        <v>0</v>
      </c>
    </row>
    <row r="111" spans="2:8">
      <c r="B111" s="130" t="str">
        <f>$B$52</f>
        <v>Totals</v>
      </c>
      <c r="C111" s="133">
        <f>SUM(C91:C110)</f>
        <v>131740</v>
      </c>
      <c r="D111" s="133">
        <f>SUM(D91:D110)</f>
        <v>84986</v>
      </c>
      <c r="E111" s="133">
        <f>SUM(E91:E110)</f>
        <v>36020</v>
      </c>
      <c r="F111" s="133">
        <f>SUM(F91:F110)</f>
        <v>14850</v>
      </c>
      <c r="G111" s="133">
        <f>SUM(G91:G110)</f>
        <v>0</v>
      </c>
      <c r="H111" s="133">
        <f t="shared" si="2"/>
        <v>267596</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7011548.3043114627</v>
      </c>
      <c r="D116" s="321">
        <f t="shared" si="3"/>
        <v>1605453.7042721475</v>
      </c>
      <c r="E116" s="321">
        <f t="shared" si="3"/>
        <v>534469.18609523796</v>
      </c>
      <c r="F116" s="321">
        <f t="shared" si="3"/>
        <v>318331.68548534811</v>
      </c>
      <c r="G116" s="321">
        <f t="shared" si="3"/>
        <v>0</v>
      </c>
      <c r="H116" s="133">
        <f t="shared" ref="H116:H136" si="4">SUM(C116:G116)</f>
        <v>9469802.8801641967</v>
      </c>
    </row>
    <row r="117" spans="2:8">
      <c r="B117" s="127" t="str">
        <f>$B$33</f>
        <v>Science</v>
      </c>
      <c r="C117" s="141">
        <f t="shared" si="3"/>
        <v>2333236.7943484457</v>
      </c>
      <c r="D117" s="141">
        <f t="shared" si="3"/>
        <v>1057621.2249678427</v>
      </c>
      <c r="E117" s="141">
        <f t="shared" si="3"/>
        <v>193409.84929523812</v>
      </c>
      <c r="F117" s="141">
        <f t="shared" si="3"/>
        <v>0</v>
      </c>
      <c r="G117" s="141">
        <f t="shared" si="3"/>
        <v>0</v>
      </c>
      <c r="H117" s="136">
        <f t="shared" si="4"/>
        <v>3584267.8686115267</v>
      </c>
    </row>
    <row r="118" spans="2:8">
      <c r="B118" s="127" t="str">
        <f>$B$34</f>
        <v>Fine Arts</v>
      </c>
      <c r="C118" s="141">
        <f t="shared" si="3"/>
        <v>1174847.6447660492</v>
      </c>
      <c r="D118" s="141">
        <f t="shared" si="3"/>
        <v>387722.32967839518</v>
      </c>
      <c r="E118" s="141">
        <f t="shared" si="3"/>
        <v>0</v>
      </c>
      <c r="F118" s="141">
        <f t="shared" si="3"/>
        <v>0</v>
      </c>
      <c r="G118" s="141">
        <f t="shared" si="3"/>
        <v>0</v>
      </c>
      <c r="H118" s="136">
        <f t="shared" si="4"/>
        <v>1562569.9744444443</v>
      </c>
    </row>
    <row r="119" spans="2:8">
      <c r="B119" s="127" t="str">
        <f>$B$35</f>
        <v>Teacher Education</v>
      </c>
      <c r="C119" s="141">
        <f t="shared" si="3"/>
        <v>202547.65042446656</v>
      </c>
      <c r="D119" s="141">
        <f t="shared" si="3"/>
        <v>418496.64126218006</v>
      </c>
      <c r="E119" s="141">
        <f t="shared" si="3"/>
        <v>937843.42239591002</v>
      </c>
      <c r="F119" s="141">
        <f t="shared" si="3"/>
        <v>785277.01260409039</v>
      </c>
      <c r="G119" s="141">
        <f t="shared" si="3"/>
        <v>0</v>
      </c>
      <c r="H119" s="136">
        <f t="shared" si="4"/>
        <v>2344164.7266866472</v>
      </c>
    </row>
    <row r="120" spans="2:8">
      <c r="B120" s="127" t="str">
        <f>$B$36</f>
        <v>Agriculture</v>
      </c>
      <c r="C120" s="141">
        <f t="shared" si="3"/>
        <v>469613.08443964948</v>
      </c>
      <c r="D120" s="141">
        <f t="shared" si="3"/>
        <v>399950.67556035053</v>
      </c>
      <c r="E120" s="141">
        <f t="shared" si="3"/>
        <v>85921.23</v>
      </c>
      <c r="F120" s="141">
        <f t="shared" si="3"/>
        <v>0</v>
      </c>
      <c r="G120" s="141">
        <f t="shared" si="3"/>
        <v>0</v>
      </c>
      <c r="H120" s="136">
        <f t="shared" si="4"/>
        <v>955484.99</v>
      </c>
    </row>
    <row r="121" spans="2:8">
      <c r="B121" s="127" t="str">
        <f>$B$37</f>
        <v>Engineering</v>
      </c>
      <c r="C121" s="141">
        <f t="shared" si="3"/>
        <v>1803312.2867830489</v>
      </c>
      <c r="D121" s="141">
        <f t="shared" si="3"/>
        <v>2657665.1200399352</v>
      </c>
      <c r="E121" s="141">
        <f t="shared" si="3"/>
        <v>1690319.0159556873</v>
      </c>
      <c r="F121" s="141">
        <f t="shared" si="3"/>
        <v>705277.85290642583</v>
      </c>
      <c r="G121" s="141">
        <f t="shared" si="3"/>
        <v>0</v>
      </c>
      <c r="H121" s="136">
        <f t="shared" si="4"/>
        <v>6856574.2756850971</v>
      </c>
    </row>
    <row r="122" spans="2:8">
      <c r="B122" s="127" t="str">
        <f>$B$38</f>
        <v>Home Economics</v>
      </c>
      <c r="C122" s="141">
        <f t="shared" si="3"/>
        <v>432141.34376017511</v>
      </c>
      <c r="D122" s="141">
        <f t="shared" si="3"/>
        <v>175663.95957315832</v>
      </c>
      <c r="E122" s="141">
        <f t="shared" si="3"/>
        <v>72359.916666666657</v>
      </c>
      <c r="F122" s="141">
        <f t="shared" si="3"/>
        <v>0</v>
      </c>
      <c r="G122" s="141">
        <f t="shared" si="3"/>
        <v>0</v>
      </c>
      <c r="H122" s="136">
        <f t="shared" si="4"/>
        <v>680165.22000000009</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104575.98545077146</v>
      </c>
      <c r="D124" s="141">
        <f t="shared" si="3"/>
        <v>276814.77232700627</v>
      </c>
      <c r="E124" s="141">
        <f t="shared" si="3"/>
        <v>378984.2466666667</v>
      </c>
      <c r="F124" s="141">
        <f t="shared" si="3"/>
        <v>0</v>
      </c>
      <c r="G124" s="141">
        <f t="shared" si="3"/>
        <v>0</v>
      </c>
      <c r="H124" s="136">
        <f t="shared" si="4"/>
        <v>760375.00444444444</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230067.29833333331</v>
      </c>
      <c r="D127" s="141">
        <f t="shared" si="3"/>
        <v>0</v>
      </c>
      <c r="E127" s="141">
        <f t="shared" si="3"/>
        <v>0</v>
      </c>
      <c r="F127" s="141">
        <f t="shared" si="3"/>
        <v>0</v>
      </c>
      <c r="G127" s="141">
        <f t="shared" si="3"/>
        <v>0</v>
      </c>
      <c r="H127" s="136">
        <f t="shared" si="4"/>
        <v>230067.29833333331</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429345.4343253352</v>
      </c>
      <c r="D129" s="141">
        <f t="shared" si="3"/>
        <v>639529.43829204736</v>
      </c>
      <c r="E129" s="141">
        <f t="shared" si="3"/>
        <v>71281.083333333328</v>
      </c>
      <c r="F129" s="141">
        <f t="shared" si="3"/>
        <v>0</v>
      </c>
      <c r="G129" s="141">
        <f t="shared" si="3"/>
        <v>0</v>
      </c>
      <c r="H129" s="136">
        <f t="shared" si="4"/>
        <v>1140155.9559507158</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1017261.330936737</v>
      </c>
      <c r="D131" s="141">
        <f t="shared" si="3"/>
        <v>1712470.7406493525</v>
      </c>
      <c r="E131" s="141">
        <f t="shared" si="3"/>
        <v>554888.48328005325</v>
      </c>
      <c r="F131" s="141">
        <f t="shared" si="3"/>
        <v>0</v>
      </c>
      <c r="G131" s="141">
        <f t="shared" si="3"/>
        <v>0</v>
      </c>
      <c r="H131" s="136">
        <f t="shared" si="4"/>
        <v>3284620.554866143</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68330.513333333321</v>
      </c>
      <c r="E133" s="141">
        <f t="shared" si="5"/>
        <v>0</v>
      </c>
      <c r="F133" s="141">
        <f t="shared" si="5"/>
        <v>0</v>
      </c>
      <c r="G133" s="141">
        <f t="shared" si="5"/>
        <v>0</v>
      </c>
      <c r="H133" s="136">
        <f t="shared" si="4"/>
        <v>68330.513333333321</v>
      </c>
    </row>
    <row r="134" spans="2:12">
      <c r="B134" s="127" t="str">
        <f>$B$50</f>
        <v>Technology</v>
      </c>
      <c r="C134" s="141">
        <f t="shared" si="5"/>
        <v>230029.08829854432</v>
      </c>
      <c r="D134" s="141">
        <f t="shared" si="5"/>
        <v>264454.70603478898</v>
      </c>
      <c r="E134" s="141">
        <f t="shared" si="5"/>
        <v>9405.5</v>
      </c>
      <c r="F134" s="141">
        <f t="shared" si="5"/>
        <v>0</v>
      </c>
      <c r="G134" s="141">
        <f t="shared" si="5"/>
        <v>0</v>
      </c>
      <c r="H134" s="136">
        <f t="shared" si="4"/>
        <v>503889.29433333327</v>
      </c>
    </row>
    <row r="135" spans="2:12">
      <c r="B135" s="127" t="str">
        <f>$B$51</f>
        <v>Nursing</v>
      </c>
      <c r="C135" s="141">
        <f t="shared" si="5"/>
        <v>18802.59509181972</v>
      </c>
      <c r="D135" s="141">
        <f t="shared" si="5"/>
        <v>1728506.4073025472</v>
      </c>
      <c r="E135" s="141">
        <f t="shared" si="5"/>
        <v>276201.42641509429</v>
      </c>
      <c r="F135" s="141">
        <f t="shared" si="5"/>
        <v>415799.05238832446</v>
      </c>
      <c r="G135" s="141">
        <f t="shared" si="5"/>
        <v>0</v>
      </c>
      <c r="H135" s="136">
        <f t="shared" si="4"/>
        <v>2439309.4811977856</v>
      </c>
    </row>
    <row r="136" spans="2:12">
      <c r="B136" s="130" t="str">
        <f>$B$52</f>
        <v>Totals</v>
      </c>
      <c r="C136" s="133">
        <f>SUM(C116:C135)</f>
        <v>15457328.841269841</v>
      </c>
      <c r="D136" s="133">
        <f>SUM(D116:D135)</f>
        <v>11392680.233293084</v>
      </c>
      <c r="E136" s="133">
        <f>SUM(E116:E135)</f>
        <v>4805083.3601038875</v>
      </c>
      <c r="F136" s="133">
        <f>SUM(F116:F135)</f>
        <v>2224685.6033841888</v>
      </c>
      <c r="G136" s="133">
        <f>SUM(G116:G135)</f>
        <v>0</v>
      </c>
      <c r="H136" s="133">
        <f t="shared" si="4"/>
        <v>33879778.038051002</v>
      </c>
    </row>
    <row r="137" spans="2:12">
      <c r="B137" s="328"/>
      <c r="C137" s="331"/>
      <c r="D137" s="331"/>
      <c r="E137" s="331"/>
      <c r="F137" s="331"/>
      <c r="G137" s="331"/>
      <c r="H137" s="332"/>
    </row>
    <row r="138" spans="2:12">
      <c r="B138" s="120" t="s">
        <v>4</v>
      </c>
      <c r="C138" s="325"/>
      <c r="D138" s="325"/>
      <c r="E138" s="325"/>
      <c r="F138" s="325"/>
      <c r="G138" s="325"/>
      <c r="H138" s="122">
        <f>H86-H81-H111</f>
        <v>51129036.961948998</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Data!LN12</f>
        <v>1540002</v>
      </c>
      <c r="D143" s="327">
        <f>Data!MH12</f>
        <v>352590</v>
      </c>
      <c r="E143" s="327">
        <f>Data!NB12</f>
        <v>254251</v>
      </c>
      <c r="F143" s="327">
        <f>Data!NV12</f>
        <v>0</v>
      </c>
      <c r="G143" s="327">
        <f>Data!OP12</f>
        <v>0</v>
      </c>
      <c r="H143" s="341">
        <f>Data!PJ12</f>
        <v>4974838</v>
      </c>
      <c r="I143" s="342">
        <f t="shared" ref="I143:I162" si="6">SUM(C143:H143)</f>
        <v>7121681</v>
      </c>
    </row>
    <row r="144" spans="2:12">
      <c r="B144" s="127" t="str">
        <f>$B$33</f>
        <v>Science</v>
      </c>
      <c r="C144" s="327">
        <f>Data!LO12</f>
        <v>0</v>
      </c>
      <c r="D144" s="327">
        <f>Data!MI12</f>
        <v>0</v>
      </c>
      <c r="E144" s="327">
        <f>Data!NC12</f>
        <v>675</v>
      </c>
      <c r="F144" s="327">
        <f>Data!NW12</f>
        <v>0</v>
      </c>
      <c r="G144" s="327">
        <f>Data!OQ12</f>
        <v>0</v>
      </c>
      <c r="H144" s="341">
        <f>Data!PK12</f>
        <v>4760531</v>
      </c>
      <c r="I144" s="342">
        <f t="shared" si="6"/>
        <v>4761206</v>
      </c>
    </row>
    <row r="145" spans="2:9">
      <c r="B145" s="127" t="str">
        <f>$B$34</f>
        <v>Fine Arts</v>
      </c>
      <c r="C145" s="327">
        <f>Data!LP12</f>
        <v>0</v>
      </c>
      <c r="D145" s="327">
        <f>Data!MJ12</f>
        <v>0</v>
      </c>
      <c r="E145" s="327">
        <f>Data!ND12</f>
        <v>0</v>
      </c>
      <c r="F145" s="327">
        <f>Data!NX12</f>
        <v>0</v>
      </c>
      <c r="G145" s="327">
        <f>Data!OR12</f>
        <v>0</v>
      </c>
      <c r="H145" s="341">
        <f>Data!PL12</f>
        <v>1573254</v>
      </c>
      <c r="I145" s="342">
        <f t="shared" si="6"/>
        <v>1573254</v>
      </c>
    </row>
    <row r="146" spans="2:9">
      <c r="B146" s="127" t="str">
        <f>$B$35</f>
        <v>Teacher Education</v>
      </c>
      <c r="C146" s="327">
        <f>Data!LQ12</f>
        <v>0</v>
      </c>
      <c r="D146" s="327">
        <f>Data!MK12</f>
        <v>0</v>
      </c>
      <c r="E146" s="327">
        <f>Data!NE12</f>
        <v>14065</v>
      </c>
      <c r="F146" s="327">
        <f>Data!NY12</f>
        <v>11776</v>
      </c>
      <c r="G146" s="327">
        <f>Data!OS12</f>
        <v>0</v>
      </c>
      <c r="H146" s="341">
        <f>Data!PN12</f>
        <v>1351884</v>
      </c>
      <c r="I146" s="342">
        <f t="shared" si="6"/>
        <v>1377725</v>
      </c>
    </row>
    <row r="147" spans="2:9">
      <c r="B147" s="127" t="str">
        <f>$B$36</f>
        <v>Agriculture</v>
      </c>
      <c r="C147" s="327">
        <f>Data!LR12</f>
        <v>0</v>
      </c>
      <c r="D147" s="327">
        <f>Data!ML12</f>
        <v>0</v>
      </c>
      <c r="E147" s="327">
        <f>Data!NF12</f>
        <v>0</v>
      </c>
      <c r="F147" s="327">
        <f>Data!NZ12</f>
        <v>0</v>
      </c>
      <c r="G147" s="327">
        <f>Data!OT12</f>
        <v>0</v>
      </c>
      <c r="H147" s="341">
        <f>Data!PM12</f>
        <v>16536818</v>
      </c>
      <c r="I147" s="342">
        <f t="shared" si="6"/>
        <v>16536818</v>
      </c>
    </row>
    <row r="148" spans="2:9">
      <c r="B148" s="127" t="str">
        <f>$B$37</f>
        <v>Engineering</v>
      </c>
      <c r="C148" s="327">
        <f>Data!LS12</f>
        <v>18335</v>
      </c>
      <c r="D148" s="327">
        <f>Data!MM12</f>
        <v>27025</v>
      </c>
      <c r="E148" s="327">
        <f>Data!NG12</f>
        <v>38153</v>
      </c>
      <c r="F148" s="327">
        <f>Data!OA12</f>
        <v>15919</v>
      </c>
      <c r="G148" s="327">
        <f>Data!OU12</f>
        <v>0</v>
      </c>
      <c r="H148" s="341">
        <f>Data!PO12</f>
        <v>14027010</v>
      </c>
      <c r="I148" s="342">
        <f t="shared" si="6"/>
        <v>14126442</v>
      </c>
    </row>
    <row r="149" spans="2:9">
      <c r="B149" s="127" t="str">
        <f>$B$38</f>
        <v>Home Economics</v>
      </c>
      <c r="C149" s="327">
        <f>Data!LT12</f>
        <v>0</v>
      </c>
      <c r="D149" s="327">
        <f>Data!MN12</f>
        <v>0</v>
      </c>
      <c r="E149" s="327">
        <f>Data!NH12</f>
        <v>0</v>
      </c>
      <c r="F149" s="327">
        <f>Data!OB12</f>
        <v>0</v>
      </c>
      <c r="G149" s="327">
        <f>Data!OV12</f>
        <v>0</v>
      </c>
      <c r="H149" s="341">
        <f>Data!PP12</f>
        <v>0</v>
      </c>
      <c r="I149" s="342">
        <f t="shared" si="6"/>
        <v>0</v>
      </c>
    </row>
    <row r="150" spans="2:9">
      <c r="B150" s="127" t="str">
        <f>$B$39</f>
        <v>Law</v>
      </c>
      <c r="C150" s="327">
        <f>Data!LU12</f>
        <v>0</v>
      </c>
      <c r="D150" s="327">
        <f>Data!MO12</f>
        <v>0</v>
      </c>
      <c r="E150" s="327">
        <f>Data!NI12</f>
        <v>0</v>
      </c>
      <c r="F150" s="327">
        <f>Data!OC12</f>
        <v>0</v>
      </c>
      <c r="G150" s="327">
        <f>Data!OW12</f>
        <v>0</v>
      </c>
      <c r="H150" s="341">
        <f>Data!PQ12</f>
        <v>0</v>
      </c>
      <c r="I150" s="342">
        <f t="shared" si="6"/>
        <v>0</v>
      </c>
    </row>
    <row r="151" spans="2:9">
      <c r="B151" s="127" t="str">
        <f>$B$40</f>
        <v>Social Service</v>
      </c>
      <c r="C151" s="327">
        <f>Data!LV12</f>
        <v>0</v>
      </c>
      <c r="D151" s="327">
        <f>Data!MP12</f>
        <v>0</v>
      </c>
      <c r="E151" s="327">
        <f>Data!NJ12</f>
        <v>62429</v>
      </c>
      <c r="F151" s="327">
        <f>Data!OD12</f>
        <v>0</v>
      </c>
      <c r="G151" s="327">
        <f>Data!OX12</f>
        <v>0</v>
      </c>
      <c r="H151" s="341">
        <f>Data!PR12</f>
        <v>1001652</v>
      </c>
      <c r="I151" s="342">
        <f t="shared" si="6"/>
        <v>1064081</v>
      </c>
    </row>
    <row r="152" spans="2:9">
      <c r="B152" s="127" t="str">
        <f>$B$41</f>
        <v>Library Science</v>
      </c>
      <c r="C152" s="327">
        <f>Data!LW12</f>
        <v>0</v>
      </c>
      <c r="D152" s="327">
        <f>Data!MQ12</f>
        <v>0</v>
      </c>
      <c r="E152" s="327">
        <f>Data!NK12</f>
        <v>0</v>
      </c>
      <c r="F152" s="327">
        <f>Data!OE12</f>
        <v>0</v>
      </c>
      <c r="G152" s="327">
        <f>Data!OY12</f>
        <v>0</v>
      </c>
      <c r="H152" s="341">
        <f>Data!PS12</f>
        <v>0</v>
      </c>
      <c r="I152" s="342">
        <f t="shared" si="6"/>
        <v>0</v>
      </c>
    </row>
    <row r="153" spans="2:9">
      <c r="B153" s="127" t="str">
        <f>$B$42</f>
        <v>Veterinary Science</v>
      </c>
      <c r="C153" s="327">
        <f>Data!LX12</f>
        <v>0</v>
      </c>
      <c r="D153" s="327">
        <f>Data!MR12</f>
        <v>0</v>
      </c>
      <c r="E153" s="327">
        <f>Data!NL12</f>
        <v>0</v>
      </c>
      <c r="F153" s="327">
        <f>Data!OF12</f>
        <v>0</v>
      </c>
      <c r="G153" s="327">
        <f>Data!OZ12</f>
        <v>0</v>
      </c>
      <c r="H153" s="341">
        <f>Data!PT12</f>
        <v>0</v>
      </c>
      <c r="I153" s="342">
        <f t="shared" si="6"/>
        <v>0</v>
      </c>
    </row>
    <row r="154" spans="2:9">
      <c r="B154" s="127" t="str">
        <f>$B$43</f>
        <v>Vocational Training</v>
      </c>
      <c r="C154" s="327">
        <f>Data!LY12</f>
        <v>0</v>
      </c>
      <c r="D154" s="327">
        <f>Data!MS12</f>
        <v>0</v>
      </c>
      <c r="E154" s="327">
        <f>Data!NM12</f>
        <v>0</v>
      </c>
      <c r="F154" s="327">
        <f>Data!OG12</f>
        <v>0</v>
      </c>
      <c r="G154" s="327">
        <f>Data!PA12</f>
        <v>0</v>
      </c>
      <c r="H154" s="341">
        <f>Data!PU12</f>
        <v>0</v>
      </c>
      <c r="I154" s="342">
        <f t="shared" si="6"/>
        <v>0</v>
      </c>
    </row>
    <row r="155" spans="2:9">
      <c r="B155" s="127" t="str">
        <f>$B$44</f>
        <v>Physical Training</v>
      </c>
      <c r="C155" s="327">
        <f>Data!LZ12</f>
        <v>0</v>
      </c>
      <c r="D155" s="327">
        <f>Data!MT12</f>
        <v>0</v>
      </c>
      <c r="E155" s="327">
        <f>Data!NN12</f>
        <v>0</v>
      </c>
      <c r="F155" s="327">
        <f>Data!OH12</f>
        <v>0</v>
      </c>
      <c r="G155" s="327">
        <f>Data!PB12</f>
        <v>0</v>
      </c>
      <c r="H155" s="341">
        <f>Data!PV12</f>
        <v>0</v>
      </c>
      <c r="I155" s="342">
        <f t="shared" si="6"/>
        <v>0</v>
      </c>
    </row>
    <row r="156" spans="2:9">
      <c r="B156" s="127" t="str">
        <f>$B$45</f>
        <v>Health Services</v>
      </c>
      <c r="C156" s="327">
        <f>Data!MA12</f>
        <v>0</v>
      </c>
      <c r="D156" s="327">
        <f>Data!MU12</f>
        <v>0</v>
      </c>
      <c r="E156" s="327">
        <f>Data!NO12</f>
        <v>0</v>
      </c>
      <c r="F156" s="327">
        <f>Data!OI12</f>
        <v>0</v>
      </c>
      <c r="G156" s="327">
        <f>Data!PC12</f>
        <v>0</v>
      </c>
      <c r="H156" s="341">
        <f>Data!PW12</f>
        <v>356264</v>
      </c>
      <c r="I156" s="342">
        <f t="shared" si="6"/>
        <v>356264</v>
      </c>
    </row>
    <row r="157" spans="2:9">
      <c r="B157" s="127" t="str">
        <f>$B$46</f>
        <v>Pharmacy</v>
      </c>
      <c r="C157" s="327">
        <f>Data!MB12</f>
        <v>0</v>
      </c>
      <c r="D157" s="327">
        <f>Data!MV12</f>
        <v>0</v>
      </c>
      <c r="E157" s="327">
        <f>Data!NP12</f>
        <v>0</v>
      </c>
      <c r="F157" s="327">
        <f>Data!OJ12</f>
        <v>0</v>
      </c>
      <c r="G157" s="327">
        <f>Data!PD12</f>
        <v>0</v>
      </c>
      <c r="H157" s="341">
        <f>Data!PX12</f>
        <v>0</v>
      </c>
      <c r="I157" s="342">
        <f t="shared" si="6"/>
        <v>0</v>
      </c>
    </row>
    <row r="158" spans="2:9">
      <c r="B158" s="127" t="str">
        <f>$B$47</f>
        <v>Business Administration</v>
      </c>
      <c r="C158" s="327">
        <f>Data!MC12</f>
        <v>0</v>
      </c>
      <c r="D158" s="327">
        <f>Data!MW12</f>
        <v>0</v>
      </c>
      <c r="E158" s="327">
        <f>Data!NQ12</f>
        <v>358800</v>
      </c>
      <c r="F158" s="327">
        <f>Data!OK12</f>
        <v>0</v>
      </c>
      <c r="G158" s="327">
        <f>Data!PE12</f>
        <v>0</v>
      </c>
      <c r="H158" s="341">
        <f>Data!PY12</f>
        <v>1174863</v>
      </c>
      <c r="I158" s="342">
        <f t="shared" si="6"/>
        <v>1533663</v>
      </c>
    </row>
    <row r="159" spans="2:9">
      <c r="B159" s="127" t="str">
        <f>$B$48</f>
        <v>Optometry</v>
      </c>
      <c r="C159" s="327">
        <f>Data!MD12</f>
        <v>0</v>
      </c>
      <c r="D159" s="327">
        <f>Data!MX12</f>
        <v>0</v>
      </c>
      <c r="E159" s="327">
        <f>Data!NR12</f>
        <v>0</v>
      </c>
      <c r="F159" s="327">
        <f>Data!OL12</f>
        <v>0</v>
      </c>
      <c r="G159" s="327">
        <f>Data!PF12</f>
        <v>0</v>
      </c>
      <c r="H159" s="341">
        <f>Data!PZ12</f>
        <v>0</v>
      </c>
      <c r="I159" s="342">
        <f t="shared" si="6"/>
        <v>0</v>
      </c>
    </row>
    <row r="160" spans="2:9">
      <c r="B160" s="127" t="str">
        <f>$B$49</f>
        <v>Teacher Ed-Practice Teaching</v>
      </c>
      <c r="C160" s="327">
        <f>Data!ME12</f>
        <v>0</v>
      </c>
      <c r="D160" s="327">
        <f>Data!MY12</f>
        <v>0</v>
      </c>
      <c r="E160" s="327">
        <f>Data!NS12</f>
        <v>0</v>
      </c>
      <c r="F160" s="327">
        <f>Data!OM12</f>
        <v>0</v>
      </c>
      <c r="G160" s="327">
        <f>Data!PG12</f>
        <v>0</v>
      </c>
      <c r="H160" s="341">
        <f>Data!QA12</f>
        <v>317885</v>
      </c>
      <c r="I160" s="342">
        <f t="shared" si="6"/>
        <v>317885</v>
      </c>
    </row>
    <row r="161" spans="2:10">
      <c r="B161" s="127" t="str">
        <f>$B$50</f>
        <v>Technology</v>
      </c>
      <c r="C161" s="327">
        <f>Data!MF12</f>
        <v>0</v>
      </c>
      <c r="D161" s="327">
        <f>Data!MZ12</f>
        <v>0</v>
      </c>
      <c r="E161" s="327">
        <f>Data!NT12</f>
        <v>0</v>
      </c>
      <c r="F161" s="327">
        <f>Data!ON12</f>
        <v>0</v>
      </c>
      <c r="G161" s="327">
        <f>Data!PH12</f>
        <v>0</v>
      </c>
      <c r="H161" s="341">
        <f>Data!QB12</f>
        <v>226903</v>
      </c>
      <c r="I161" s="342">
        <f t="shared" si="6"/>
        <v>226903</v>
      </c>
    </row>
    <row r="162" spans="2:10">
      <c r="B162" s="127" t="str">
        <f>$B$51</f>
        <v>Nursing</v>
      </c>
      <c r="C162" s="327">
        <f>Data!MG12</f>
        <v>0</v>
      </c>
      <c r="D162" s="327">
        <f>Data!NA12</f>
        <v>0</v>
      </c>
      <c r="E162" s="327">
        <f>Data!NU12</f>
        <v>9823</v>
      </c>
      <c r="F162" s="327">
        <f>Data!OO12</f>
        <v>14790</v>
      </c>
      <c r="G162" s="327">
        <f>Data!PI12</f>
        <v>0</v>
      </c>
      <c r="H162" s="341">
        <f>Data!QC12</f>
        <v>2108502</v>
      </c>
      <c r="I162" s="342">
        <f t="shared" si="6"/>
        <v>2133115</v>
      </c>
    </row>
    <row r="163" spans="2:10" ht="14.4" thickBot="1">
      <c r="B163" s="130" t="str">
        <f>$B$52</f>
        <v>Totals</v>
      </c>
      <c r="C163" s="133">
        <f t="shared" ref="C163:H163" si="7">SUM(C143:C162)</f>
        <v>1558337</v>
      </c>
      <c r="D163" s="133">
        <f t="shared" si="7"/>
        <v>379615</v>
      </c>
      <c r="E163" s="133">
        <f t="shared" si="7"/>
        <v>738196</v>
      </c>
      <c r="F163" s="133">
        <f t="shared" si="7"/>
        <v>42485</v>
      </c>
      <c r="G163" s="134">
        <f t="shared" si="7"/>
        <v>0</v>
      </c>
      <c r="H163" s="343">
        <f t="shared" si="7"/>
        <v>48410404</v>
      </c>
      <c r="I163" s="342">
        <f>SUM(I143:I162)</f>
        <v>51129037</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5223427.8732236065</v>
      </c>
      <c r="D168" s="321">
        <f t="shared" si="8"/>
        <v>1195994.2605029766</v>
      </c>
      <c r="E168" s="321">
        <f t="shared" si="8"/>
        <v>535027.44809113059</v>
      </c>
      <c r="F168" s="321">
        <f t="shared" si="8"/>
        <v>167231.41818228632</v>
      </c>
      <c r="G168" s="321">
        <f t="shared" si="8"/>
        <v>0</v>
      </c>
      <c r="H168" s="133">
        <f t="shared" ref="H168:H188" si="9">SUM(C168:G168)</f>
        <v>7121681</v>
      </c>
      <c r="I168" s="347"/>
      <c r="J168" s="288"/>
    </row>
    <row r="169" spans="2:10">
      <c r="B169" s="127" t="str">
        <f>$B$33</f>
        <v>Science</v>
      </c>
      <c r="C169" s="141">
        <f t="shared" si="8"/>
        <v>3098944.1908367192</v>
      </c>
      <c r="D169" s="141">
        <f t="shared" si="8"/>
        <v>1404704.8971448063</v>
      </c>
      <c r="E169" s="141">
        <f t="shared" si="8"/>
        <v>257556.9120184739</v>
      </c>
      <c r="F169" s="141">
        <f t="shared" si="8"/>
        <v>0</v>
      </c>
      <c r="G169" s="141">
        <f t="shared" si="8"/>
        <v>0</v>
      </c>
      <c r="H169" s="136">
        <f t="shared" si="9"/>
        <v>4761206</v>
      </c>
      <c r="I169" s="347"/>
      <c r="J169" s="288"/>
    </row>
    <row r="170" spans="2:10">
      <c r="B170" s="127" t="str">
        <f>$B$34</f>
        <v>Fine Arts</v>
      </c>
      <c r="C170" s="141">
        <f t="shared" si="8"/>
        <v>1182880.6304664353</v>
      </c>
      <c r="D170" s="141">
        <f t="shared" si="8"/>
        <v>390373.36953356478</v>
      </c>
      <c r="E170" s="141">
        <f t="shared" si="8"/>
        <v>0</v>
      </c>
      <c r="F170" s="141">
        <f t="shared" si="8"/>
        <v>0</v>
      </c>
      <c r="G170" s="141">
        <f t="shared" si="8"/>
        <v>0</v>
      </c>
      <c r="H170" s="136">
        <f t="shared" si="9"/>
        <v>1573254</v>
      </c>
      <c r="I170" s="347"/>
      <c r="J170" s="288"/>
    </row>
    <row r="171" spans="2:10">
      <c r="B171" s="127" t="str">
        <f>$B$35</f>
        <v>Teacher Education</v>
      </c>
      <c r="C171" s="141">
        <f t="shared" si="8"/>
        <v>116809.59308412636</v>
      </c>
      <c r="D171" s="141">
        <f t="shared" si="8"/>
        <v>241347.76320764425</v>
      </c>
      <c r="E171" s="141">
        <f t="shared" si="8"/>
        <v>554920.98286188662</v>
      </c>
      <c r="F171" s="141">
        <f t="shared" si="8"/>
        <v>464646.66084634262</v>
      </c>
      <c r="G171" s="141">
        <f t="shared" si="8"/>
        <v>0</v>
      </c>
      <c r="H171" s="136">
        <f t="shared" si="9"/>
        <v>1377724.9999999998</v>
      </c>
      <c r="I171" s="347"/>
      <c r="J171" s="288"/>
    </row>
    <row r="172" spans="2:10">
      <c r="B172" s="127" t="str">
        <f>$B$36</f>
        <v>Agriculture</v>
      </c>
      <c r="C172" s="141">
        <f t="shared" si="8"/>
        <v>8127711.2556180665</v>
      </c>
      <c r="D172" s="141">
        <f t="shared" si="8"/>
        <v>6922046.4998812433</v>
      </c>
      <c r="E172" s="141">
        <f t="shared" si="8"/>
        <v>1487060.2445006906</v>
      </c>
      <c r="F172" s="141">
        <f t="shared" si="8"/>
        <v>0</v>
      </c>
      <c r="G172" s="141">
        <f t="shared" si="8"/>
        <v>0</v>
      </c>
      <c r="H172" s="136">
        <f t="shared" si="9"/>
        <v>16536818.000000002</v>
      </c>
      <c r="I172" s="347"/>
      <c r="J172" s="288"/>
    </row>
    <row r="173" spans="2:10">
      <c r="B173" s="127" t="str">
        <f>$B$37</f>
        <v>Engineering</v>
      </c>
      <c r="C173" s="141">
        <f t="shared" si="8"/>
        <v>3707506.6566872974</v>
      </c>
      <c r="D173" s="141">
        <f t="shared" si="8"/>
        <v>5464010.5435900623</v>
      </c>
      <c r="E173" s="141">
        <f t="shared" si="8"/>
        <v>3496165.8190373192</v>
      </c>
      <c r="F173" s="141">
        <f t="shared" si="8"/>
        <v>1458758.9806853225</v>
      </c>
      <c r="G173" s="141">
        <f t="shared" si="8"/>
        <v>0</v>
      </c>
      <c r="H173" s="136">
        <f t="shared" si="9"/>
        <v>14126442.000000004</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137759.3218694361</v>
      </c>
      <c r="D176" s="141">
        <f t="shared" si="8"/>
        <v>364651.74250891479</v>
      </c>
      <c r="E176" s="141">
        <f t="shared" si="8"/>
        <v>561669.93562164903</v>
      </c>
      <c r="F176" s="141">
        <f t="shared" si="8"/>
        <v>0</v>
      </c>
      <c r="G176" s="141">
        <f t="shared" si="8"/>
        <v>0</v>
      </c>
      <c r="H176" s="136">
        <f t="shared" si="9"/>
        <v>1064081</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134157.36769706712</v>
      </c>
      <c r="D181" s="141">
        <f t="shared" si="8"/>
        <v>199833.46542595842</v>
      </c>
      <c r="E181" s="141">
        <f t="shared" si="8"/>
        <v>22273.166876974487</v>
      </c>
      <c r="F181" s="141">
        <f t="shared" si="8"/>
        <v>0</v>
      </c>
      <c r="G181" s="141">
        <f t="shared" si="8"/>
        <v>0</v>
      </c>
      <c r="H181" s="136">
        <f t="shared" si="9"/>
        <v>356264</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363860.20214046701</v>
      </c>
      <c r="D183" s="141">
        <f t="shared" si="8"/>
        <v>612526.91997889278</v>
      </c>
      <c r="E183" s="141">
        <f t="shared" si="8"/>
        <v>557275.8778806401</v>
      </c>
      <c r="F183" s="141">
        <f t="shared" si="8"/>
        <v>0</v>
      </c>
      <c r="G183" s="141">
        <f t="shared" si="8"/>
        <v>0</v>
      </c>
      <c r="H183" s="136">
        <f t="shared" si="9"/>
        <v>1533663</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317885</v>
      </c>
      <c r="E185" s="141">
        <f t="shared" si="10"/>
        <v>0</v>
      </c>
      <c r="F185" s="141">
        <f t="shared" si="10"/>
        <v>0</v>
      </c>
      <c r="G185" s="141">
        <f t="shared" si="10"/>
        <v>0</v>
      </c>
      <c r="H185" s="136">
        <f t="shared" si="9"/>
        <v>317885</v>
      </c>
      <c r="I185" s="347"/>
      <c r="J185" s="288"/>
    </row>
    <row r="186" spans="2:10">
      <c r="B186" s="127" t="str">
        <f>$B$50</f>
        <v>Technology</v>
      </c>
      <c r="C186" s="141">
        <f t="shared" si="10"/>
        <v>103582.85204542763</v>
      </c>
      <c r="D186" s="141">
        <f t="shared" si="10"/>
        <v>119084.82049177411</v>
      </c>
      <c r="E186" s="141">
        <f t="shared" si="10"/>
        <v>4235.3274627982564</v>
      </c>
      <c r="F186" s="141">
        <f t="shared" si="10"/>
        <v>0</v>
      </c>
      <c r="G186" s="141">
        <f t="shared" si="10"/>
        <v>0</v>
      </c>
      <c r="H186" s="136">
        <f t="shared" si="9"/>
        <v>226902.99999999997</v>
      </c>
      <c r="I186" s="347"/>
      <c r="J186" s="288"/>
    </row>
    <row r="187" spans="2:10">
      <c r="B187" s="127" t="str">
        <f>$B$51</f>
        <v>Nursing</v>
      </c>
      <c r="C187" s="141">
        <f t="shared" si="10"/>
        <v>16252.677104679984</v>
      </c>
      <c r="D187" s="141">
        <f t="shared" si="10"/>
        <v>1494094.6382172999</v>
      </c>
      <c r="E187" s="141">
        <f t="shared" si="10"/>
        <v>248567.31042391332</v>
      </c>
      <c r="F187" s="141">
        <f t="shared" si="10"/>
        <v>374200.37425410666</v>
      </c>
      <c r="G187" s="141">
        <f t="shared" si="10"/>
        <v>0</v>
      </c>
      <c r="H187" s="136">
        <f t="shared" si="9"/>
        <v>2133115</v>
      </c>
      <c r="I187" s="347"/>
      <c r="J187" s="288"/>
    </row>
    <row r="188" spans="2:10">
      <c r="B188" s="130" t="str">
        <f>$B$52</f>
        <v>Totals</v>
      </c>
      <c r="C188" s="133">
        <f>SUM(C168:C187)</f>
        <v>22212892.62077333</v>
      </c>
      <c r="D188" s="133">
        <f>SUM(D168:D187)</f>
        <v>18726553.920483138</v>
      </c>
      <c r="E188" s="133">
        <f>SUM(E168:E187)</f>
        <v>7724753.0247754762</v>
      </c>
      <c r="F188" s="133">
        <f>SUM(F168:F187)</f>
        <v>2464837.4339680583</v>
      </c>
      <c r="G188" s="133">
        <f>SUM(G168:G187)</f>
        <v>0</v>
      </c>
      <c r="H188" s="133">
        <f t="shared" si="9"/>
        <v>51129037.000000007</v>
      </c>
      <c r="I188" s="347"/>
      <c r="J188" s="288"/>
    </row>
    <row r="189" spans="2:10">
      <c r="B189" s="328"/>
      <c r="C189" s="329"/>
      <c r="D189" s="329"/>
      <c r="E189" s="329"/>
      <c r="F189" s="329"/>
      <c r="G189" s="329"/>
      <c r="H189" s="344"/>
    </row>
    <row r="190" spans="2:10">
      <c r="B190" s="474" t="s">
        <v>34</v>
      </c>
      <c r="C190" s="474"/>
      <c r="D190" s="474"/>
      <c r="E190" s="474"/>
      <c r="F190" s="474"/>
      <c r="G190" s="474"/>
      <c r="H190" s="122">
        <f>H15</f>
        <v>34312991</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7101203.3665538356</v>
      </c>
      <c r="D193" s="135">
        <f t="shared" si="11"/>
        <v>1625982.2730755971</v>
      </c>
      <c r="E193" s="135">
        <f t="shared" si="11"/>
        <v>541303.32116302801</v>
      </c>
      <c r="F193" s="135">
        <f t="shared" si="11"/>
        <v>322402.11983696755</v>
      </c>
      <c r="G193" s="135">
        <f t="shared" si="11"/>
        <v>0</v>
      </c>
      <c r="H193" s="135">
        <f>SUM(C193:G193)</f>
        <v>9590891.0806294288</v>
      </c>
    </row>
    <row r="194" spans="2:8">
      <c r="B194" s="127" t="str">
        <f>$B$33</f>
        <v>Science</v>
      </c>
      <c r="C194" s="138">
        <f t="shared" si="11"/>
        <v>2363071.358833279</v>
      </c>
      <c r="D194" s="138">
        <f t="shared" si="11"/>
        <v>1071144.7853339661</v>
      </c>
      <c r="E194" s="138">
        <f t="shared" si="11"/>
        <v>195882.93673958903</v>
      </c>
      <c r="F194" s="138">
        <f t="shared" si="11"/>
        <v>0</v>
      </c>
      <c r="G194" s="138">
        <f t="shared" si="11"/>
        <v>0</v>
      </c>
      <c r="H194" s="138">
        <f t="shared" ref="H194:H213" si="12">SUM(C194:G194)</f>
        <v>3630099.0809068345</v>
      </c>
    </row>
    <row r="195" spans="2:8">
      <c r="B195" s="127" t="str">
        <f>$B$34</f>
        <v>Fine Arts</v>
      </c>
      <c r="C195" s="138">
        <f t="shared" si="11"/>
        <v>1189870.152512596</v>
      </c>
      <c r="D195" s="138">
        <f t="shared" si="11"/>
        <v>392680.04630407959</v>
      </c>
      <c r="E195" s="138">
        <f t="shared" si="11"/>
        <v>0</v>
      </c>
      <c r="F195" s="138">
        <f t="shared" si="11"/>
        <v>0</v>
      </c>
      <c r="G195" s="138">
        <f t="shared" si="11"/>
        <v>0</v>
      </c>
      <c r="H195" s="138">
        <f t="shared" si="12"/>
        <v>1582550.1988166757</v>
      </c>
    </row>
    <row r="196" spans="2:8">
      <c r="B196" s="127" t="str">
        <f>$B$35</f>
        <v>Teacher Education</v>
      </c>
      <c r="C196" s="138">
        <f t="shared" si="11"/>
        <v>205137.58083893516</v>
      </c>
      <c r="D196" s="138">
        <f t="shared" si="11"/>
        <v>423847.86196153873</v>
      </c>
      <c r="E196" s="138">
        <f t="shared" si="11"/>
        <v>949835.41143445123</v>
      </c>
      <c r="F196" s="138">
        <f t="shared" si="11"/>
        <v>795318.16990443051</v>
      </c>
      <c r="G196" s="138">
        <f t="shared" si="11"/>
        <v>0</v>
      </c>
      <c r="H196" s="138">
        <f t="shared" si="12"/>
        <v>2374139.0241393554</v>
      </c>
    </row>
    <row r="197" spans="2:8">
      <c r="B197" s="127" t="str">
        <f>$B$36</f>
        <v>Agriculture</v>
      </c>
      <c r="C197" s="138">
        <f t="shared" si="11"/>
        <v>475617.91939020954</v>
      </c>
      <c r="D197" s="138">
        <f t="shared" si="11"/>
        <v>405064.75324404752</v>
      </c>
      <c r="E197" s="138">
        <f t="shared" si="11"/>
        <v>87019.885088613519</v>
      </c>
      <c r="F197" s="138">
        <f t="shared" si="11"/>
        <v>0</v>
      </c>
      <c r="G197" s="138">
        <f t="shared" si="11"/>
        <v>0</v>
      </c>
      <c r="H197" s="138">
        <f t="shared" si="12"/>
        <v>967702.55772287049</v>
      </c>
    </row>
    <row r="198" spans="2:8">
      <c r="B198" s="127" t="str">
        <f>$B$37</f>
        <v>Engineering</v>
      </c>
      <c r="C198" s="138">
        <f t="shared" si="11"/>
        <v>1826370.8279635403</v>
      </c>
      <c r="D198" s="138">
        <f t="shared" si="11"/>
        <v>2691648.0752183297</v>
      </c>
      <c r="E198" s="138">
        <f t="shared" si="11"/>
        <v>1711932.7380620851</v>
      </c>
      <c r="F198" s="138">
        <f t="shared" si="11"/>
        <v>714296.07927471749</v>
      </c>
      <c r="G198" s="138">
        <f t="shared" si="11"/>
        <v>0</v>
      </c>
      <c r="H198" s="138">
        <f t="shared" si="12"/>
        <v>6944247.7205186728</v>
      </c>
    </row>
    <row r="199" spans="2:8">
      <c r="B199" s="127" t="str">
        <f>$B$38</f>
        <v>Home Economics</v>
      </c>
      <c r="C199" s="138">
        <f t="shared" si="11"/>
        <v>437667.03614519327</v>
      </c>
      <c r="D199" s="138">
        <f t="shared" si="11"/>
        <v>177910.13439015116</v>
      </c>
      <c r="E199" s="138">
        <f t="shared" si="11"/>
        <v>73285.166347769729</v>
      </c>
      <c r="F199" s="138">
        <f t="shared" si="11"/>
        <v>0</v>
      </c>
      <c r="G199" s="138">
        <f t="shared" si="11"/>
        <v>0</v>
      </c>
      <c r="H199" s="138">
        <f t="shared" si="12"/>
        <v>688862.33688311419</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105913.17462464925</v>
      </c>
      <c r="D201" s="138">
        <f t="shared" si="11"/>
        <v>280354.33941910282</v>
      </c>
      <c r="E201" s="138">
        <f t="shared" si="11"/>
        <v>383830.23142625048</v>
      </c>
      <c r="F201" s="138">
        <f t="shared" si="11"/>
        <v>0</v>
      </c>
      <c r="G201" s="138">
        <f t="shared" si="11"/>
        <v>0</v>
      </c>
      <c r="H201" s="138">
        <f t="shared" si="12"/>
        <v>770097.74547000253</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233009.11618251307</v>
      </c>
      <c r="D204" s="138">
        <f t="shared" si="11"/>
        <v>0</v>
      </c>
      <c r="E204" s="138">
        <f t="shared" si="11"/>
        <v>0</v>
      </c>
      <c r="F204" s="138">
        <f t="shared" si="11"/>
        <v>0</v>
      </c>
      <c r="G204" s="138">
        <f t="shared" si="11"/>
        <v>0</v>
      </c>
      <c r="H204" s="138">
        <f t="shared" si="12"/>
        <v>233009.11618251307</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434835.37605678511</v>
      </c>
      <c r="D206" s="138">
        <f t="shared" si="11"/>
        <v>647706.95474168041</v>
      </c>
      <c r="E206" s="138">
        <f t="shared" si="11"/>
        <v>72192.538219699025</v>
      </c>
      <c r="F206" s="138">
        <f t="shared" si="11"/>
        <v>0</v>
      </c>
      <c r="G206" s="138">
        <f t="shared" si="11"/>
        <v>0</v>
      </c>
      <c r="H206" s="138">
        <f t="shared" si="12"/>
        <v>1154734.8690181645</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1030268.8185819138</v>
      </c>
      <c r="D208" s="138">
        <f t="shared" si="11"/>
        <v>1734367.7117857779</v>
      </c>
      <c r="E208" s="138">
        <f t="shared" si="11"/>
        <v>561983.71522411029</v>
      </c>
      <c r="F208" s="138">
        <f t="shared" si="11"/>
        <v>0</v>
      </c>
      <c r="G208" s="138">
        <f t="shared" si="11"/>
        <v>0</v>
      </c>
      <c r="H208" s="138">
        <f t="shared" si="12"/>
        <v>3326620.2455918025</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69204.239956907491</v>
      </c>
      <c r="E210" s="138">
        <f t="shared" si="13"/>
        <v>0</v>
      </c>
      <c r="F210" s="138">
        <f t="shared" si="13"/>
        <v>0</v>
      </c>
      <c r="G210" s="138">
        <f t="shared" si="13"/>
        <v>0</v>
      </c>
      <c r="H210" s="138">
        <f t="shared" si="12"/>
        <v>69204.239956907491</v>
      </c>
    </row>
    <row r="211" spans="2:8">
      <c r="B211" s="127" t="str">
        <f>$B$50</f>
        <v>Technology</v>
      </c>
      <c r="C211" s="138">
        <f t="shared" si="13"/>
        <v>232970.41756476086</v>
      </c>
      <c r="D211" s="138">
        <f t="shared" si="13"/>
        <v>267836.2277901562</v>
      </c>
      <c r="E211" s="138">
        <f t="shared" si="13"/>
        <v>9525.7659742645028</v>
      </c>
      <c r="F211" s="138">
        <f t="shared" si="13"/>
        <v>0</v>
      </c>
      <c r="G211" s="138">
        <f t="shared" si="13"/>
        <v>0</v>
      </c>
      <c r="H211" s="138">
        <f t="shared" si="12"/>
        <v>510332.41132918152</v>
      </c>
    </row>
    <row r="212" spans="2:8">
      <c r="B212" s="127" t="str">
        <f>$B$51</f>
        <v>Nursing</v>
      </c>
      <c r="C212" s="138">
        <f t="shared" si="13"/>
        <v>19043.019568712883</v>
      </c>
      <c r="D212" s="138">
        <f t="shared" si="13"/>
        <v>1750608.4228356583</v>
      </c>
      <c r="E212" s="138">
        <f t="shared" si="13"/>
        <v>279733.15079349594</v>
      </c>
      <c r="F212" s="138">
        <f t="shared" si="13"/>
        <v>421115.77963660884</v>
      </c>
      <c r="G212" s="138">
        <f t="shared" si="13"/>
        <v>0</v>
      </c>
      <c r="H212" s="138">
        <f t="shared" si="12"/>
        <v>2470500.3728344762</v>
      </c>
    </row>
    <row r="213" spans="2:8">
      <c r="B213" s="130" t="str">
        <f>$B$52</f>
        <v>Totals</v>
      </c>
      <c r="C213" s="135">
        <f>SUM(C193:C212)</f>
        <v>15654978.164816925</v>
      </c>
      <c r="D213" s="135">
        <f>SUM(D193:D212)</f>
        <v>11538355.826056994</v>
      </c>
      <c r="E213" s="135">
        <f>SUM(E193:E212)</f>
        <v>4866524.8604733562</v>
      </c>
      <c r="F213" s="135">
        <f>SUM(F193:F212)</f>
        <v>2253132.1486527245</v>
      </c>
      <c r="G213" s="135">
        <f>SUM(G193:G212)</f>
        <v>0</v>
      </c>
      <c r="H213" s="135">
        <f t="shared" si="12"/>
        <v>34312991</v>
      </c>
    </row>
    <row r="214" spans="2:8">
      <c r="B214" s="143"/>
      <c r="C214" s="144"/>
      <c r="D214" s="144"/>
      <c r="E214" s="144"/>
      <c r="F214" s="144"/>
      <c r="G214" s="144"/>
      <c r="H214" s="144"/>
    </row>
    <row r="215" spans="2:8">
      <c r="B215" s="474" t="s">
        <v>35</v>
      </c>
      <c r="C215" s="474"/>
      <c r="D215" s="474"/>
      <c r="E215" s="474"/>
      <c r="F215" s="474"/>
      <c r="G215" s="474"/>
      <c r="H215" s="122">
        <f>H17</f>
        <v>29723006</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7173382.9873963855</v>
      </c>
      <c r="D218" s="135">
        <f t="shared" si="14"/>
        <v>2507845.1323891236</v>
      </c>
      <c r="E218" s="135">
        <f t="shared" si="14"/>
        <v>268545.4169526312</v>
      </c>
      <c r="F218" s="135">
        <f t="shared" si="14"/>
        <v>82641.644855515449</v>
      </c>
      <c r="G218" s="135">
        <f t="shared" si="14"/>
        <v>0</v>
      </c>
      <c r="H218" s="135">
        <f>SUM(C218:G218)</f>
        <v>10032415.181593657</v>
      </c>
    </row>
    <row r="219" spans="2:8">
      <c r="B219" s="127" t="str">
        <f>$B$33</f>
        <v>Science</v>
      </c>
      <c r="C219" s="138">
        <f t="shared" si="14"/>
        <v>2404759.0117035606</v>
      </c>
      <c r="D219" s="138">
        <f t="shared" si="14"/>
        <v>1306070.0339744163</v>
      </c>
      <c r="E219" s="138">
        <f t="shared" si="14"/>
        <v>48986.002973534029</v>
      </c>
      <c r="F219" s="138">
        <f t="shared" si="14"/>
        <v>0</v>
      </c>
      <c r="G219" s="138">
        <f t="shared" si="14"/>
        <v>0</v>
      </c>
      <c r="H219" s="138">
        <f t="shared" ref="H219:H238" si="15">SUM(C219:G219)</f>
        <v>3759815.0486515108</v>
      </c>
    </row>
    <row r="220" spans="2:8">
      <c r="B220" s="127" t="str">
        <f>$B$34</f>
        <v>Fine Arts</v>
      </c>
      <c r="C220" s="138">
        <f t="shared" si="14"/>
        <v>789358.21512387251</v>
      </c>
      <c r="D220" s="138">
        <f t="shared" si="14"/>
        <v>182277.80328168496</v>
      </c>
      <c r="E220" s="138">
        <f t="shared" si="14"/>
        <v>0</v>
      </c>
      <c r="F220" s="138">
        <f t="shared" si="14"/>
        <v>0</v>
      </c>
      <c r="G220" s="138">
        <f t="shared" si="14"/>
        <v>0</v>
      </c>
      <c r="H220" s="138">
        <f t="shared" si="15"/>
        <v>971636.01840555749</v>
      </c>
    </row>
    <row r="221" spans="2:8">
      <c r="B221" s="127" t="str">
        <f>$B$35</f>
        <v>Teacher Education</v>
      </c>
      <c r="C221" s="138">
        <f t="shared" si="14"/>
        <v>218130.22509790078</v>
      </c>
      <c r="D221" s="138">
        <f t="shared" si="14"/>
        <v>407074.38285188004</v>
      </c>
      <c r="E221" s="138">
        <f t="shared" si="14"/>
        <v>587353.34509960527</v>
      </c>
      <c r="F221" s="138">
        <f t="shared" si="14"/>
        <v>157019.12522547934</v>
      </c>
      <c r="G221" s="138">
        <f t="shared" si="14"/>
        <v>0</v>
      </c>
      <c r="H221" s="138">
        <f t="shared" si="15"/>
        <v>1369577.0782748652</v>
      </c>
    </row>
    <row r="222" spans="2:8">
      <c r="B222" s="127" t="str">
        <f>$B$36</f>
        <v>Agriculture</v>
      </c>
      <c r="C222" s="138">
        <f t="shared" si="14"/>
        <v>329901.56139265024</v>
      </c>
      <c r="D222" s="138">
        <f t="shared" si="14"/>
        <v>239477.95075501705</v>
      </c>
      <c r="E222" s="138">
        <f t="shared" si="14"/>
        <v>16275.47981531098</v>
      </c>
      <c r="F222" s="138">
        <f t="shared" si="14"/>
        <v>0</v>
      </c>
      <c r="G222" s="138">
        <f t="shared" si="14"/>
        <v>0</v>
      </c>
      <c r="H222" s="138">
        <f t="shared" si="15"/>
        <v>585654.99196297838</v>
      </c>
    </row>
    <row r="223" spans="2:8">
      <c r="B223" s="127" t="str">
        <f>$B$37</f>
        <v>Engineering</v>
      </c>
      <c r="C223" s="138">
        <f t="shared" si="14"/>
        <v>848293.75447683036</v>
      </c>
      <c r="D223" s="138">
        <f t="shared" si="14"/>
        <v>1808096.6616320277</v>
      </c>
      <c r="E223" s="138">
        <f t="shared" si="14"/>
        <v>641445.38095637399</v>
      </c>
      <c r="F223" s="138">
        <f t="shared" si="14"/>
        <v>126419.38104924795</v>
      </c>
      <c r="G223" s="138">
        <f t="shared" si="14"/>
        <v>0</v>
      </c>
      <c r="H223" s="138">
        <f t="shared" si="15"/>
        <v>3424255.1781144799</v>
      </c>
    </row>
    <row r="224" spans="2:8">
      <c r="B224" s="127" t="str">
        <f>$B$38</f>
        <v>Home Economics</v>
      </c>
      <c r="C224" s="138">
        <f t="shared" si="14"/>
        <v>429645.23659495934</v>
      </c>
      <c r="D224" s="138">
        <f t="shared" si="14"/>
        <v>129844.33476446387</v>
      </c>
      <c r="E224" s="138">
        <f t="shared" si="14"/>
        <v>24413.219722966471</v>
      </c>
      <c r="F224" s="138">
        <f t="shared" si="14"/>
        <v>0</v>
      </c>
      <c r="G224" s="138">
        <f t="shared" si="14"/>
        <v>0</v>
      </c>
      <c r="H224" s="138">
        <f t="shared" si="15"/>
        <v>583902.79108238965</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74485.586908184312</v>
      </c>
      <c r="D226" s="138">
        <f t="shared" si="14"/>
        <v>356356.91875885898</v>
      </c>
      <c r="E226" s="138">
        <f t="shared" si="14"/>
        <v>329339.12096864573</v>
      </c>
      <c r="F226" s="138">
        <f t="shared" si="14"/>
        <v>0</v>
      </c>
      <c r="G226" s="138">
        <f t="shared" si="14"/>
        <v>0</v>
      </c>
      <c r="H226" s="138">
        <f t="shared" si="15"/>
        <v>760181.62663568906</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164950.78069632512</v>
      </c>
      <c r="D229" s="138">
        <f t="shared" si="14"/>
        <v>0</v>
      </c>
      <c r="E229" s="138">
        <f t="shared" si="14"/>
        <v>0</v>
      </c>
      <c r="F229" s="138">
        <f t="shared" si="14"/>
        <v>0</v>
      </c>
      <c r="G229" s="138">
        <f t="shared" si="14"/>
        <v>0</v>
      </c>
      <c r="H229" s="138">
        <f t="shared" si="15"/>
        <v>164950.78069632512</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663755.06857281656</v>
      </c>
      <c r="D231" s="138">
        <f t="shared" si="14"/>
        <v>1725919.116428674</v>
      </c>
      <c r="E231" s="138">
        <f t="shared" si="14"/>
        <v>33029.65021342523</v>
      </c>
      <c r="F231" s="138">
        <f t="shared" si="14"/>
        <v>0</v>
      </c>
      <c r="G231" s="138">
        <f t="shared" si="14"/>
        <v>0</v>
      </c>
      <c r="H231" s="138">
        <f t="shared" si="15"/>
        <v>2422703.8352149157</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1225275.0178598901</v>
      </c>
      <c r="D233" s="138">
        <f t="shared" si="14"/>
        <v>2241101.7780051515</v>
      </c>
      <c r="E233" s="138">
        <f t="shared" si="14"/>
        <v>290565.18376158137</v>
      </c>
      <c r="F233" s="138">
        <f t="shared" si="14"/>
        <v>0</v>
      </c>
      <c r="G233" s="138">
        <f t="shared" si="14"/>
        <v>0</v>
      </c>
      <c r="H233" s="138">
        <f t="shared" si="15"/>
        <v>3756941.979626623</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16016.041292532989</v>
      </c>
      <c r="E235" s="138">
        <f t="shared" si="16"/>
        <v>0</v>
      </c>
      <c r="F235" s="138">
        <f t="shared" si="16"/>
        <v>0</v>
      </c>
      <c r="G235" s="138">
        <f t="shared" si="16"/>
        <v>0</v>
      </c>
      <c r="H235" s="138">
        <f t="shared" si="15"/>
        <v>16016.041292532989</v>
      </c>
    </row>
    <row r="236" spans="2:10">
      <c r="B236" s="127" t="str">
        <f>$B$50</f>
        <v>Technology</v>
      </c>
      <c r="C236" s="138">
        <f t="shared" si="16"/>
        <v>117527.43124613166</v>
      </c>
      <c r="D236" s="138">
        <f t="shared" si="16"/>
        <v>322036.83027485973</v>
      </c>
      <c r="E236" s="138">
        <f t="shared" si="16"/>
        <v>12924.645735688133</v>
      </c>
      <c r="F236" s="138">
        <f t="shared" si="16"/>
        <v>0</v>
      </c>
      <c r="G236" s="138">
        <f t="shared" si="16"/>
        <v>0</v>
      </c>
      <c r="H236" s="138">
        <f t="shared" si="15"/>
        <v>452488.90725667955</v>
      </c>
    </row>
    <row r="237" spans="2:10">
      <c r="B237" s="127" t="str">
        <f>$B$51</f>
        <v>Nursing</v>
      </c>
      <c r="C237" s="138">
        <f t="shared" si="16"/>
        <v>10051.688198682312</v>
      </c>
      <c r="D237" s="138">
        <f t="shared" si="16"/>
        <v>1316366.0605196161</v>
      </c>
      <c r="E237" s="138">
        <f t="shared" si="16"/>
        <v>39093.064262266569</v>
      </c>
      <c r="F237" s="138">
        <f t="shared" si="16"/>
        <v>56955.728211233625</v>
      </c>
      <c r="G237" s="138">
        <f t="shared" si="16"/>
        <v>0</v>
      </c>
      <c r="H237" s="138">
        <f t="shared" si="15"/>
        <v>1422466.5411917986</v>
      </c>
    </row>
    <row r="238" spans="2:10">
      <c r="B238" s="130" t="str">
        <f>$B$52</f>
        <v>Totals</v>
      </c>
      <c r="C238" s="135">
        <f>SUM(C218:C237)</f>
        <v>14449516.565268189</v>
      </c>
      <c r="D238" s="135">
        <f>SUM(D218:D237)</f>
        <v>12558483.044928305</v>
      </c>
      <c r="E238" s="135">
        <f>SUM(E218:E237)</f>
        <v>2291970.5104620294</v>
      </c>
      <c r="F238" s="135">
        <f>SUM(F218:F237)</f>
        <v>423035.87934147636</v>
      </c>
      <c r="G238" s="135">
        <f>SUM(G218:G237)</f>
        <v>0</v>
      </c>
      <c r="H238" s="135">
        <f t="shared" si="15"/>
        <v>29723006</v>
      </c>
    </row>
    <row r="239" spans="2:10">
      <c r="B239" s="328"/>
      <c r="C239" s="348"/>
      <c r="D239" s="348"/>
      <c r="E239" s="348"/>
      <c r="F239" s="348"/>
      <c r="G239" s="348"/>
      <c r="H239" s="348"/>
    </row>
    <row r="240" spans="2:10">
      <c r="B240" s="120" t="s">
        <v>11</v>
      </c>
      <c r="C240" s="121"/>
      <c r="D240" s="121"/>
      <c r="E240" s="121"/>
      <c r="F240" s="121"/>
      <c r="G240" s="121"/>
      <c r="H240" s="122">
        <f>H16</f>
        <v>25232897</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6089735.1385834021</v>
      </c>
      <c r="D243" s="135">
        <f t="shared" si="17"/>
        <v>2128997.2460230337</v>
      </c>
      <c r="E243" s="135">
        <f t="shared" si="17"/>
        <v>227977.57554494307</v>
      </c>
      <c r="F243" s="135">
        <f t="shared" si="17"/>
        <v>70157.376160062719</v>
      </c>
      <c r="G243" s="135">
        <f t="shared" si="17"/>
        <v>0</v>
      </c>
      <c r="H243" s="135">
        <f>SUM(C243:G243)</f>
        <v>8516867.3363114409</v>
      </c>
    </row>
    <row r="244" spans="2:8">
      <c r="B244" s="127" t="str">
        <f>$B$33</f>
        <v>Science</v>
      </c>
      <c r="C244" s="138">
        <f t="shared" si="17"/>
        <v>2041483.8409055173</v>
      </c>
      <c r="D244" s="138">
        <f t="shared" si="17"/>
        <v>1108768.4281348577</v>
      </c>
      <c r="E244" s="138">
        <f t="shared" si="17"/>
        <v>41585.927327568344</v>
      </c>
      <c r="F244" s="138">
        <f t="shared" si="17"/>
        <v>0</v>
      </c>
      <c r="G244" s="138">
        <f t="shared" si="17"/>
        <v>0</v>
      </c>
      <c r="H244" s="138">
        <f t="shared" ref="H244:H263" si="18">SUM(C244:G244)</f>
        <v>3191838.1963679432</v>
      </c>
    </row>
    <row r="245" spans="2:8">
      <c r="B245" s="127" t="str">
        <f>$B$34</f>
        <v>Fine Arts</v>
      </c>
      <c r="C245" s="138">
        <f t="shared" si="17"/>
        <v>670113.73406594596</v>
      </c>
      <c r="D245" s="138">
        <f t="shared" si="17"/>
        <v>154741.98792655824</v>
      </c>
      <c r="E245" s="138">
        <f t="shared" si="17"/>
        <v>0</v>
      </c>
      <c r="F245" s="138">
        <f t="shared" si="17"/>
        <v>0</v>
      </c>
      <c r="G245" s="138">
        <f t="shared" si="17"/>
        <v>0</v>
      </c>
      <c r="H245" s="138">
        <f t="shared" si="18"/>
        <v>824855.7219925042</v>
      </c>
    </row>
    <row r="246" spans="2:8">
      <c r="B246" s="127" t="str">
        <f>$B$35</f>
        <v>Teacher Education</v>
      </c>
      <c r="C246" s="138">
        <f t="shared" si="17"/>
        <v>185178.35990350859</v>
      </c>
      <c r="D246" s="138">
        <f t="shared" si="17"/>
        <v>345579.64876903954</v>
      </c>
      <c r="E246" s="138">
        <f t="shared" si="17"/>
        <v>498624.75079081143</v>
      </c>
      <c r="F246" s="138">
        <f t="shared" si="17"/>
        <v>133299.01470411918</v>
      </c>
      <c r="G246" s="138">
        <f t="shared" si="17"/>
        <v>0</v>
      </c>
      <c r="H246" s="138">
        <f t="shared" si="18"/>
        <v>1162681.7741674788</v>
      </c>
    </row>
    <row r="247" spans="2:8">
      <c r="B247" s="127" t="str">
        <f>$B$36</f>
        <v>Agriculture</v>
      </c>
      <c r="C247" s="138">
        <f t="shared" si="17"/>
        <v>280064.94762878027</v>
      </c>
      <c r="D247" s="138">
        <f t="shared" si="17"/>
        <v>203301.18915874179</v>
      </c>
      <c r="E247" s="138">
        <f t="shared" si="17"/>
        <v>13816.822760299581</v>
      </c>
      <c r="F247" s="138">
        <f t="shared" si="17"/>
        <v>0</v>
      </c>
      <c r="G247" s="138">
        <f t="shared" si="17"/>
        <v>0</v>
      </c>
      <c r="H247" s="138">
        <f t="shared" si="18"/>
        <v>497182.95954782167</v>
      </c>
    </row>
    <row r="248" spans="2:8">
      <c r="B248" s="127" t="str">
        <f>$B$37</f>
        <v>Engineering</v>
      </c>
      <c r="C248" s="138">
        <f t="shared" si="17"/>
        <v>720146.17002254585</v>
      </c>
      <c r="D248" s="138">
        <f t="shared" si="17"/>
        <v>1534956.3509493221</v>
      </c>
      <c r="E248" s="138">
        <f t="shared" si="17"/>
        <v>544545.36761180696</v>
      </c>
      <c r="F248" s="138">
        <f t="shared" si="17"/>
        <v>107321.82407187973</v>
      </c>
      <c r="G248" s="138">
        <f t="shared" si="17"/>
        <v>0</v>
      </c>
      <c r="H248" s="138">
        <f t="shared" si="18"/>
        <v>2906969.7126555545</v>
      </c>
    </row>
    <row r="249" spans="2:8">
      <c r="B249" s="127" t="str">
        <f>$B$38</f>
        <v>Home Economics</v>
      </c>
      <c r="C249" s="138">
        <f t="shared" si="17"/>
        <v>364740.83413841925</v>
      </c>
      <c r="D249" s="138">
        <f t="shared" si="17"/>
        <v>110229.38679705666</v>
      </c>
      <c r="E249" s="138">
        <f t="shared" si="17"/>
        <v>20725.234140449371</v>
      </c>
      <c r="F249" s="138">
        <f t="shared" si="17"/>
        <v>0</v>
      </c>
      <c r="G249" s="138">
        <f t="shared" si="17"/>
        <v>0</v>
      </c>
      <c r="H249" s="138">
        <f t="shared" si="18"/>
        <v>495695.45507592527</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63233.413956810538</v>
      </c>
      <c r="D251" s="138">
        <f t="shared" si="17"/>
        <v>302523.8236765035</v>
      </c>
      <c r="E251" s="138">
        <f t="shared" si="17"/>
        <v>279587.4723260621</v>
      </c>
      <c r="F251" s="138">
        <f t="shared" si="17"/>
        <v>0</v>
      </c>
      <c r="G251" s="138">
        <f t="shared" si="17"/>
        <v>0</v>
      </c>
      <c r="H251" s="138">
        <f t="shared" si="18"/>
        <v>645344.70995937614</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140032.47381439013</v>
      </c>
      <c r="D254" s="138">
        <f t="shared" si="17"/>
        <v>0</v>
      </c>
      <c r="E254" s="138">
        <f t="shared" si="17"/>
        <v>0</v>
      </c>
      <c r="F254" s="138">
        <f t="shared" si="17"/>
        <v>0</v>
      </c>
      <c r="G254" s="138">
        <f t="shared" si="17"/>
        <v>0</v>
      </c>
      <c r="H254" s="138">
        <f t="shared" si="18"/>
        <v>140032.47381439013</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563484.83994269685</v>
      </c>
      <c r="D256" s="138">
        <f t="shared" si="17"/>
        <v>1465192.965179085</v>
      </c>
      <c r="E256" s="138">
        <f t="shared" si="17"/>
        <v>28040.022660607974</v>
      </c>
      <c r="F256" s="138">
        <f t="shared" si="17"/>
        <v>0</v>
      </c>
      <c r="G256" s="138">
        <f t="shared" si="17"/>
        <v>0</v>
      </c>
      <c r="H256" s="138">
        <f t="shared" si="18"/>
        <v>2056717.8277823897</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1040178.7195525166</v>
      </c>
      <c r="D258" s="138">
        <f t="shared" si="17"/>
        <v>1902549.5042769513</v>
      </c>
      <c r="E258" s="138">
        <f t="shared" si="17"/>
        <v>246670.92398534843</v>
      </c>
      <c r="F258" s="138">
        <f t="shared" si="17"/>
        <v>0</v>
      </c>
      <c r="G258" s="138">
        <f t="shared" si="17"/>
        <v>0</v>
      </c>
      <c r="H258" s="138">
        <f t="shared" si="18"/>
        <v>3189399.1478148163</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13596.576345011394</v>
      </c>
      <c r="E260" s="138">
        <f t="shared" si="19"/>
        <v>0</v>
      </c>
      <c r="F260" s="138">
        <f t="shared" si="19"/>
        <v>0</v>
      </c>
      <c r="G260" s="138">
        <f t="shared" si="19"/>
        <v>0</v>
      </c>
      <c r="H260" s="138">
        <f t="shared" si="18"/>
        <v>13596.576345011394</v>
      </c>
    </row>
    <row r="261" spans="2:10">
      <c r="B261" s="127" t="str">
        <f>$B$50</f>
        <v>Technology</v>
      </c>
      <c r="C261" s="138">
        <f t="shared" si="19"/>
        <v>99773.137592752959</v>
      </c>
      <c r="D261" s="138">
        <f t="shared" si="19"/>
        <v>273388.30293719337</v>
      </c>
      <c r="E261" s="138">
        <f t="shared" si="19"/>
        <v>10972.182780237903</v>
      </c>
      <c r="F261" s="138">
        <f t="shared" si="19"/>
        <v>0</v>
      </c>
      <c r="G261" s="138">
        <f t="shared" si="19"/>
        <v>0</v>
      </c>
      <c r="H261" s="138">
        <f t="shared" si="18"/>
        <v>384133.62331018428</v>
      </c>
    </row>
    <row r="262" spans="2:10">
      <c r="B262" s="127" t="str">
        <f>$B$51</f>
        <v>Nursing</v>
      </c>
      <c r="C262" s="138">
        <f t="shared" si="19"/>
        <v>8533.2288730643977</v>
      </c>
      <c r="D262" s="138">
        <f t="shared" si="19"/>
        <v>1117509.0843566507</v>
      </c>
      <c r="E262" s="138">
        <f t="shared" si="19"/>
        <v>33187.466434052913</v>
      </c>
      <c r="F262" s="138">
        <f t="shared" si="19"/>
        <v>48351.705191394583</v>
      </c>
      <c r="G262" s="138">
        <f t="shared" si="19"/>
        <v>0</v>
      </c>
      <c r="H262" s="138">
        <f t="shared" si="18"/>
        <v>1207581.4848551627</v>
      </c>
    </row>
    <row r="263" spans="2:10">
      <c r="B263" s="130" t="str">
        <f>$B$52</f>
        <v>Totals</v>
      </c>
      <c r="C263" s="135">
        <f>SUM(C243:C262)</f>
        <v>12266698.838980353</v>
      </c>
      <c r="D263" s="135">
        <f>SUM(D243:D262)</f>
        <v>10661334.494530004</v>
      </c>
      <c r="E263" s="135">
        <f>SUM(E243:E262)</f>
        <v>1945733.7463621881</v>
      </c>
      <c r="F263" s="135">
        <f>SUM(F243:F262)</f>
        <v>359129.92012745625</v>
      </c>
      <c r="G263" s="135">
        <f>SUM(G243:G262)</f>
        <v>0</v>
      </c>
      <c r="H263" s="135">
        <f t="shared" si="18"/>
        <v>25232896.999999996</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32599297.670068692</v>
      </c>
      <c r="D268" s="135">
        <f t="shared" si="20"/>
        <v>9064272.6162628792</v>
      </c>
      <c r="E268" s="135">
        <f t="shared" si="20"/>
        <v>2107322.9478469705</v>
      </c>
      <c r="F268" s="135">
        <f t="shared" si="20"/>
        <v>960764.24452018016</v>
      </c>
      <c r="G268" s="135">
        <f t="shared" si="20"/>
        <v>0</v>
      </c>
      <c r="H268" s="135">
        <f>SUM(C268:G268)</f>
        <v>44731657.478698723</v>
      </c>
    </row>
    <row r="269" spans="2:10">
      <c r="B269" s="127" t="str">
        <f>$B$33</f>
        <v>Science</v>
      </c>
      <c r="C269" s="138">
        <f t="shared" si="20"/>
        <v>12241495.19662752</v>
      </c>
      <c r="D269" s="138">
        <f t="shared" si="20"/>
        <v>5948309.3695558896</v>
      </c>
      <c r="E269" s="138">
        <f t="shared" si="20"/>
        <v>737421.62835440354</v>
      </c>
      <c r="F269" s="138">
        <f t="shared" si="20"/>
        <v>0</v>
      </c>
      <c r="G269" s="138">
        <f t="shared" si="20"/>
        <v>0</v>
      </c>
      <c r="H269" s="138">
        <f t="shared" ref="H269:H288" si="21">SUM(C269:G269)</f>
        <v>18927226.194537815</v>
      </c>
    </row>
    <row r="270" spans="2:10">
      <c r="B270" s="127" t="str">
        <f>$B$34</f>
        <v>Fine Arts</v>
      </c>
      <c r="C270" s="138">
        <f t="shared" si="20"/>
        <v>5007070.376934899</v>
      </c>
      <c r="D270" s="138">
        <f t="shared" si="20"/>
        <v>1507795.5367242829</v>
      </c>
      <c r="E270" s="138">
        <f t="shared" si="20"/>
        <v>0</v>
      </c>
      <c r="F270" s="138">
        <f t="shared" si="20"/>
        <v>0</v>
      </c>
      <c r="G270" s="138">
        <f t="shared" si="20"/>
        <v>0</v>
      </c>
      <c r="H270" s="138">
        <f t="shared" si="21"/>
        <v>6514865.9136591814</v>
      </c>
    </row>
    <row r="271" spans="2:10">
      <c r="B271" s="127" t="str">
        <f>$B$35</f>
        <v>Teacher Education</v>
      </c>
      <c r="C271" s="138">
        <f t="shared" si="20"/>
        <v>927803.40934893745</v>
      </c>
      <c r="D271" s="138">
        <f t="shared" si="20"/>
        <v>1836346.2980522825</v>
      </c>
      <c r="E271" s="138">
        <f t="shared" si="20"/>
        <v>3528577.9125826648</v>
      </c>
      <c r="F271" s="138">
        <f t="shared" si="20"/>
        <v>2335559.9832844622</v>
      </c>
      <c r="G271" s="138">
        <f t="shared" si="20"/>
        <v>0</v>
      </c>
      <c r="H271" s="138">
        <f t="shared" si="21"/>
        <v>8628287.6032683477</v>
      </c>
    </row>
    <row r="272" spans="2:10">
      <c r="B272" s="127" t="str">
        <f>$B$36</f>
        <v>Agriculture</v>
      </c>
      <c r="C272" s="138">
        <f t="shared" si="20"/>
        <v>9682908.768469356</v>
      </c>
      <c r="D272" s="138">
        <f t="shared" si="20"/>
        <v>8169841.0685994001</v>
      </c>
      <c r="E272" s="138">
        <f t="shared" si="20"/>
        <v>1690093.6621649147</v>
      </c>
      <c r="F272" s="138">
        <f t="shared" si="20"/>
        <v>0</v>
      </c>
      <c r="G272" s="138">
        <f t="shared" si="20"/>
        <v>0</v>
      </c>
      <c r="H272" s="138">
        <f t="shared" si="21"/>
        <v>19542843.499233671</v>
      </c>
    </row>
    <row r="273" spans="2:10">
      <c r="B273" s="127" t="str">
        <f>$B$37</f>
        <v>Engineering</v>
      </c>
      <c r="C273" s="138">
        <f t="shared" si="20"/>
        <v>8905629.6959332637</v>
      </c>
      <c r="D273" s="138">
        <f t="shared" si="20"/>
        <v>14156376.751429677</v>
      </c>
      <c r="E273" s="138">
        <f t="shared" si="20"/>
        <v>8084408.3216232723</v>
      </c>
      <c r="F273" s="138">
        <f t="shared" si="20"/>
        <v>3112074.1179875936</v>
      </c>
      <c r="G273" s="138">
        <f t="shared" si="20"/>
        <v>0</v>
      </c>
      <c r="H273" s="138">
        <f t="shared" si="21"/>
        <v>34258488.886973806</v>
      </c>
    </row>
    <row r="274" spans="2:10">
      <c r="B274" s="127" t="str">
        <f>$B$38</f>
        <v>Home Economics</v>
      </c>
      <c r="C274" s="138">
        <f t="shared" si="20"/>
        <v>1664194.4506387471</v>
      </c>
      <c r="D274" s="138">
        <f t="shared" si="20"/>
        <v>593647.81552483002</v>
      </c>
      <c r="E274" s="138">
        <f t="shared" si="20"/>
        <v>190783.53687785222</v>
      </c>
      <c r="F274" s="138">
        <f t="shared" si="20"/>
        <v>0</v>
      </c>
      <c r="G274" s="138">
        <f t="shared" si="20"/>
        <v>0</v>
      </c>
      <c r="H274" s="138">
        <f t="shared" si="21"/>
        <v>2448625.8030414297</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485967.4828098517</v>
      </c>
      <c r="D276" s="138">
        <f t="shared" si="20"/>
        <v>1580701.5966903863</v>
      </c>
      <c r="E276" s="138">
        <f t="shared" si="20"/>
        <v>1933411.0070092739</v>
      </c>
      <c r="F276" s="138">
        <f t="shared" si="20"/>
        <v>0</v>
      </c>
      <c r="G276" s="138">
        <f t="shared" si="20"/>
        <v>0</v>
      </c>
      <c r="H276" s="138">
        <f t="shared" si="21"/>
        <v>4000080.0865095118</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768059.66902656166</v>
      </c>
      <c r="D279" s="138">
        <f t="shared" si="20"/>
        <v>0</v>
      </c>
      <c r="E279" s="138">
        <f t="shared" si="20"/>
        <v>0</v>
      </c>
      <c r="F279" s="138">
        <f t="shared" si="20"/>
        <v>0</v>
      </c>
      <c r="G279" s="138">
        <f t="shared" si="20"/>
        <v>0</v>
      </c>
      <c r="H279" s="138">
        <f t="shared" si="21"/>
        <v>768059.66902656166</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2225578.0865947008</v>
      </c>
      <c r="D281" s="138">
        <f t="shared" si="20"/>
        <v>4678181.9400674449</v>
      </c>
      <c r="E281" s="138">
        <f t="shared" si="20"/>
        <v>226816.46130404004</v>
      </c>
      <c r="F281" s="138">
        <f t="shared" si="20"/>
        <v>0</v>
      </c>
      <c r="G281" s="138">
        <f t="shared" si="20"/>
        <v>0</v>
      </c>
      <c r="H281" s="138">
        <f t="shared" si="21"/>
        <v>7130576.4879661854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4676844.0890715253</v>
      </c>
      <c r="D283" s="138">
        <f t="shared" si="20"/>
        <v>8203016.6546961265</v>
      </c>
      <c r="E283" s="138">
        <f t="shared" si="20"/>
        <v>2211384.1841317336</v>
      </c>
      <c r="F283" s="138">
        <f t="shared" si="20"/>
        <v>0</v>
      </c>
      <c r="G283" s="138">
        <f t="shared" si="20"/>
        <v>0</v>
      </c>
      <c r="H283" s="138">
        <f t="shared" si="21"/>
        <v>15091244.927899387</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485032.37092778517</v>
      </c>
      <c r="E285" s="138">
        <f t="shared" si="22"/>
        <v>0</v>
      </c>
      <c r="F285" s="138">
        <f t="shared" si="22"/>
        <v>0</v>
      </c>
      <c r="G285" s="138">
        <f t="shared" si="22"/>
        <v>0</v>
      </c>
      <c r="H285" s="138">
        <f t="shared" si="21"/>
        <v>485032.37092778517</v>
      </c>
    </row>
    <row r="286" spans="2:10">
      <c r="B286" s="127" t="str">
        <f>$B$50</f>
        <v>Technology</v>
      </c>
      <c r="C286" s="138">
        <f t="shared" si="22"/>
        <v>783882.92674761743</v>
      </c>
      <c r="D286" s="138">
        <f t="shared" si="22"/>
        <v>1246800.8875287725</v>
      </c>
      <c r="E286" s="138">
        <f t="shared" si="22"/>
        <v>47063.421952988792</v>
      </c>
      <c r="F286" s="138">
        <f t="shared" si="22"/>
        <v>0</v>
      </c>
      <c r="G286" s="138">
        <f t="shared" si="22"/>
        <v>0</v>
      </c>
      <c r="H286" s="138">
        <f t="shared" si="21"/>
        <v>2077747.2362293785</v>
      </c>
    </row>
    <row r="287" spans="2:10">
      <c r="B287" s="127" t="str">
        <f>$B$51</f>
        <v>Nursing</v>
      </c>
      <c r="C287" s="138">
        <f t="shared" si="22"/>
        <v>72683.208836959297</v>
      </c>
      <c r="D287" s="138">
        <f t="shared" si="22"/>
        <v>7407084.6132317726</v>
      </c>
      <c r="E287" s="138">
        <f t="shared" si="22"/>
        <v>876782.41832882306</v>
      </c>
      <c r="F287" s="138">
        <f t="shared" si="22"/>
        <v>1316422.6396816683</v>
      </c>
      <c r="G287" s="138">
        <f t="shared" si="22"/>
        <v>0</v>
      </c>
      <c r="H287" s="138">
        <f t="shared" si="21"/>
        <v>9672972.8800792247</v>
      </c>
    </row>
    <row r="288" spans="2:10">
      <c r="B288" s="130" t="str">
        <f>$B$52</f>
        <v>Totals</v>
      </c>
      <c r="C288" s="135">
        <f>SUM(C268:C287)</f>
        <v>80041415.031108633</v>
      </c>
      <c r="D288" s="135">
        <f>SUM(D268:D287)</f>
        <v>64877407.519291535</v>
      </c>
      <c r="E288" s="135">
        <f>SUM(E268:E287)</f>
        <v>21634065.502176937</v>
      </c>
      <c r="F288" s="135">
        <f>SUM(F268:F287)</f>
        <v>7724820.9854739038</v>
      </c>
      <c r="G288" s="135">
        <f>SUM(G268:G287)</f>
        <v>0</v>
      </c>
      <c r="H288" s="135">
        <f t="shared" si="21"/>
        <v>174277709.03805101</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390.42477777726975</v>
      </c>
      <c r="D293" s="133">
        <f t="shared" si="23"/>
        <v>689.14107931748492</v>
      </c>
      <c r="E293" s="133">
        <f t="shared" si="23"/>
        <v>1252.1229636642724</v>
      </c>
      <c r="F293" s="133">
        <f t="shared" si="23"/>
        <v>2596.660120324811</v>
      </c>
      <c r="G293" s="134">
        <f t="shared" si="23"/>
        <v>0</v>
      </c>
      <c r="H293" s="135">
        <f t="shared" si="23"/>
        <v>453.19450754990953</v>
      </c>
    </row>
    <row r="294" spans="2:10">
      <c r="B294" s="127" t="str">
        <f>$B$33</f>
        <v>Science</v>
      </c>
      <c r="C294" s="136">
        <f t="shared" si="23"/>
        <v>437.33682957477475</v>
      </c>
      <c r="D294" s="136">
        <f t="shared" si="23"/>
        <v>868.36633132202769</v>
      </c>
      <c r="E294" s="136">
        <f t="shared" si="23"/>
        <v>2402.0248480599462</v>
      </c>
      <c r="F294" s="136">
        <f t="shared" si="23"/>
        <v>0</v>
      </c>
      <c r="G294" s="137">
        <f t="shared" si="23"/>
        <v>0</v>
      </c>
      <c r="H294" s="138">
        <f t="shared" si="23"/>
        <v>538.5008021662062</v>
      </c>
    </row>
    <row r="295" spans="2:10">
      <c r="B295" s="127" t="str">
        <f>$B$34</f>
        <v>Fine Arts</v>
      </c>
      <c r="C295" s="136">
        <f t="shared" si="23"/>
        <v>544.95759435512616</v>
      </c>
      <c r="D295" s="136">
        <f t="shared" si="23"/>
        <v>1577.1919840212165</v>
      </c>
      <c r="E295" s="136">
        <f t="shared" si="23"/>
        <v>0</v>
      </c>
      <c r="F295" s="136">
        <f t="shared" si="23"/>
        <v>0</v>
      </c>
      <c r="G295" s="137">
        <f t="shared" si="23"/>
        <v>0</v>
      </c>
      <c r="H295" s="138">
        <f t="shared" si="23"/>
        <v>642.23835899637038</v>
      </c>
    </row>
    <row r="296" spans="2:10">
      <c r="B296" s="127" t="str">
        <f>$B$35</f>
        <v>Teacher Education</v>
      </c>
      <c r="C296" s="136">
        <f t="shared" si="23"/>
        <v>365.42079927094818</v>
      </c>
      <c r="D296" s="136">
        <f t="shared" si="23"/>
        <v>860.11536208537825</v>
      </c>
      <c r="E296" s="136">
        <f t="shared" si="23"/>
        <v>958.59220662392408</v>
      </c>
      <c r="F296" s="136">
        <f t="shared" si="23"/>
        <v>3322.2759363932605</v>
      </c>
      <c r="G296" s="137">
        <f t="shared" si="23"/>
        <v>0</v>
      </c>
      <c r="H296" s="138">
        <f t="shared" si="23"/>
        <v>952.55990320913531</v>
      </c>
    </row>
    <row r="297" spans="2:10">
      <c r="B297" s="127" t="str">
        <f>$B$36</f>
        <v>Agriculture</v>
      </c>
      <c r="C297" s="136">
        <f t="shared" si="23"/>
        <v>2521.5908251222281</v>
      </c>
      <c r="D297" s="136">
        <f t="shared" si="23"/>
        <v>6504.6505323243628</v>
      </c>
      <c r="E297" s="136">
        <f t="shared" si="23"/>
        <v>16569.545707499165</v>
      </c>
      <c r="F297" s="136">
        <f t="shared" si="23"/>
        <v>0</v>
      </c>
      <c r="G297" s="137">
        <f t="shared" si="23"/>
        <v>0</v>
      </c>
      <c r="H297" s="138">
        <f t="shared" si="23"/>
        <v>3759.6851672246385</v>
      </c>
    </row>
    <row r="298" spans="2:10">
      <c r="B298" s="127" t="str">
        <f>$B$37</f>
        <v>Engineering</v>
      </c>
      <c r="C298" s="136">
        <f t="shared" si="23"/>
        <v>901.92725298088556</v>
      </c>
      <c r="D298" s="136">
        <f t="shared" si="23"/>
        <v>1492.8162766455423</v>
      </c>
      <c r="E298" s="136">
        <f t="shared" si="23"/>
        <v>2011.0468461749433</v>
      </c>
      <c r="F298" s="136">
        <f t="shared" si="23"/>
        <v>5498.3641660558187</v>
      </c>
      <c r="G298" s="137">
        <f t="shared" si="23"/>
        <v>0</v>
      </c>
      <c r="H298" s="138">
        <f t="shared" si="23"/>
        <v>1430.8352707252143</v>
      </c>
    </row>
    <row r="299" spans="2:10">
      <c r="B299" s="127" t="str">
        <f>$B$38</f>
        <v>Home Economics</v>
      </c>
      <c r="C299" s="136">
        <f t="shared" si="23"/>
        <v>332.77233566061727</v>
      </c>
      <c r="D299" s="136">
        <f t="shared" si="23"/>
        <v>871.72953821560941</v>
      </c>
      <c r="E299" s="136">
        <f t="shared" si="23"/>
        <v>1246.9512214238707</v>
      </c>
      <c r="F299" s="136">
        <f t="shared" si="23"/>
        <v>0</v>
      </c>
      <c r="G299" s="137">
        <f t="shared" si="23"/>
        <v>0</v>
      </c>
      <c r="H299" s="138">
        <f t="shared" si="23"/>
        <v>419.64452494283285</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560.5161278083641</v>
      </c>
      <c r="D301" s="136">
        <f t="shared" si="23"/>
        <v>845.74724274498999</v>
      </c>
      <c r="E301" s="136">
        <f t="shared" si="23"/>
        <v>936.73013905488074</v>
      </c>
      <c r="F301" s="136">
        <f t="shared" si="23"/>
        <v>0</v>
      </c>
      <c r="G301" s="137">
        <f t="shared" si="23"/>
        <v>0</v>
      </c>
      <c r="H301" s="138">
        <f t="shared" si="23"/>
        <v>833.35001802281499</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400.03107761800089</v>
      </c>
      <c r="D304" s="136">
        <f t="shared" si="23"/>
        <v>0</v>
      </c>
      <c r="E304" s="136">
        <f t="shared" si="23"/>
        <v>0</v>
      </c>
      <c r="F304" s="136">
        <f t="shared" si="23"/>
        <v>0</v>
      </c>
      <c r="G304" s="137">
        <f t="shared" si="23"/>
        <v>0</v>
      </c>
      <c r="H304" s="138">
        <f t="shared" si="23"/>
        <v>400.03107761800089</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288.06343341893614</v>
      </c>
      <c r="D306" s="136">
        <f t="shared" si="23"/>
        <v>516.81196863316893</v>
      </c>
      <c r="E306" s="136">
        <f t="shared" si="23"/>
        <v>1095.7316971209664</v>
      </c>
      <c r="F306" s="136">
        <f t="shared" si="23"/>
        <v>0</v>
      </c>
      <c r="G306" s="137">
        <f t="shared" si="23"/>
        <v>0</v>
      </c>
      <c r="H306" s="138">
        <f t="shared" si="23"/>
        <v>419.81610173483574</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327.92343914398577</v>
      </c>
      <c r="D308" s="136">
        <f t="shared" si="23"/>
        <v>697.89149691136004</v>
      </c>
      <c r="E308" s="136">
        <f t="shared" si="23"/>
        <v>1214.3790138010618</v>
      </c>
      <c r="F308" s="136">
        <f t="shared" si="23"/>
        <v>0</v>
      </c>
      <c r="G308" s="137">
        <f t="shared" si="23"/>
        <v>0</v>
      </c>
      <c r="H308" s="138">
        <f t="shared" si="23"/>
        <v>542.12899837983207</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5774.1948919974429</v>
      </c>
      <c r="E310" s="136">
        <f t="shared" si="24"/>
        <v>0</v>
      </c>
      <c r="F310" s="136">
        <f t="shared" si="24"/>
        <v>0</v>
      </c>
      <c r="G310" s="137">
        <f t="shared" si="24"/>
        <v>0</v>
      </c>
      <c r="H310" s="138">
        <f t="shared" si="24"/>
        <v>5774.1948919974429</v>
      </c>
    </row>
    <row r="311" spans="2:10">
      <c r="B311" s="127" t="str">
        <f>$B$50</f>
        <v>Technology</v>
      </c>
      <c r="C311" s="136">
        <f t="shared" si="24"/>
        <v>573.0138353418256</v>
      </c>
      <c r="D311" s="136">
        <f t="shared" si="24"/>
        <v>738.18880256292039</v>
      </c>
      <c r="E311" s="136">
        <f t="shared" si="24"/>
        <v>581.0299006541826</v>
      </c>
      <c r="F311" s="136">
        <f t="shared" si="24"/>
        <v>0</v>
      </c>
      <c r="G311" s="137">
        <f t="shared" si="24"/>
        <v>0</v>
      </c>
      <c r="H311" s="138">
        <f t="shared" si="24"/>
        <v>662.12467693734175</v>
      </c>
    </row>
    <row r="312" spans="2:10">
      <c r="B312" s="127" t="str">
        <f>$B$51</f>
        <v>Nursing</v>
      </c>
      <c r="C312" s="136">
        <f t="shared" si="24"/>
        <v>621.22400715349829</v>
      </c>
      <c r="D312" s="136">
        <f t="shared" si="24"/>
        <v>1072.868570862076</v>
      </c>
      <c r="E312" s="136">
        <f t="shared" si="24"/>
        <v>3578.7037482809105</v>
      </c>
      <c r="F312" s="136">
        <f t="shared" si="24"/>
        <v>5162.4417242418367</v>
      </c>
      <c r="G312" s="137">
        <f t="shared" si="24"/>
        <v>0</v>
      </c>
      <c r="H312" s="138">
        <f t="shared" si="24"/>
        <v>1286.1285573832236</v>
      </c>
    </row>
    <row r="313" spans="2:10">
      <c r="B313" s="130" t="str">
        <f>$B$52</f>
        <v>Totals</v>
      </c>
      <c r="C313" s="135">
        <f t="shared" si="24"/>
        <v>475.89877537968152</v>
      </c>
      <c r="D313" s="135">
        <f t="shared" si="24"/>
        <v>984.99085293309952</v>
      </c>
      <c r="E313" s="135">
        <f t="shared" si="24"/>
        <v>1506.1309873417529</v>
      </c>
      <c r="F313" s="135">
        <f t="shared" si="24"/>
        <v>4078.5749659313115</v>
      </c>
      <c r="G313" s="135">
        <f t="shared" si="24"/>
        <v>0</v>
      </c>
      <c r="H313" s="135">
        <f t="shared" si="24"/>
        <v>696.23636327992449</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1.765105901425722</v>
      </c>
      <c r="E318" s="128">
        <f t="shared" si="25"/>
        <v>3.2070786357175973</v>
      </c>
      <c r="F318" s="128">
        <f t="shared" si="25"/>
        <v>6.650858931412797</v>
      </c>
      <c r="G318" s="128">
        <f t="shared" si="25"/>
        <v>0</v>
      </c>
      <c r="H318" s="128">
        <f t="shared" si="25"/>
        <v>1.1607729154127835</v>
      </c>
    </row>
    <row r="319" spans="2:10">
      <c r="B319" s="127" t="str">
        <f>$B$33</f>
        <v>Science</v>
      </c>
      <c r="C319" s="128">
        <f t="shared" ref="C319:H334" si="26">IF($C$293=0,"",C294/$C$293)</f>
        <v>1.1201564410552536</v>
      </c>
      <c r="D319" s="128">
        <f t="shared" si="26"/>
        <v>2.2241578423012252</v>
      </c>
      <c r="E319" s="128">
        <f t="shared" si="26"/>
        <v>6.1523371076367948</v>
      </c>
      <c r="F319" s="128">
        <f t="shared" si="26"/>
        <v>0</v>
      </c>
      <c r="G319" s="128">
        <f t="shared" si="26"/>
        <v>0</v>
      </c>
      <c r="H319" s="128">
        <f t="shared" si="26"/>
        <v>1.3792690239383607</v>
      </c>
    </row>
    <row r="320" spans="2:10">
      <c r="B320" s="127" t="str">
        <f>$B$34</f>
        <v>Fine Arts</v>
      </c>
      <c r="C320" s="128">
        <f t="shared" si="26"/>
        <v>1.3958068887370016</v>
      </c>
      <c r="D320" s="128">
        <f t="shared" si="26"/>
        <v>4.039682094462191</v>
      </c>
      <c r="E320" s="128">
        <f t="shared" si="26"/>
        <v>0</v>
      </c>
      <c r="F320" s="128">
        <f t="shared" si="26"/>
        <v>0</v>
      </c>
      <c r="G320" s="128">
        <f t="shared" si="26"/>
        <v>0</v>
      </c>
      <c r="H320" s="128">
        <f t="shared" si="26"/>
        <v>1.6449733612008501</v>
      </c>
    </row>
    <row r="321" spans="2:8">
      <c r="B321" s="127" t="str">
        <f>$B$35</f>
        <v>Teacher Education</v>
      </c>
      <c r="C321" s="128">
        <f t="shared" si="26"/>
        <v>0.93595698856852294</v>
      </c>
      <c r="D321" s="128">
        <f t="shared" si="26"/>
        <v>2.2030245287763432</v>
      </c>
      <c r="E321" s="128">
        <f t="shared" si="26"/>
        <v>2.4552545360499214</v>
      </c>
      <c r="F321" s="128">
        <f t="shared" si="26"/>
        <v>8.5093880447530363</v>
      </c>
      <c r="G321" s="128">
        <f t="shared" si="26"/>
        <v>0</v>
      </c>
      <c r="H321" s="128">
        <f t="shared" si="26"/>
        <v>2.4398039198028396</v>
      </c>
    </row>
    <row r="322" spans="2:8">
      <c r="B322" s="127" t="str">
        <f>$B$36</f>
        <v>Agriculture</v>
      </c>
      <c r="C322" s="128">
        <f t="shared" si="26"/>
        <v>6.4585829810236834</v>
      </c>
      <c r="D322" s="128">
        <f t="shared" si="26"/>
        <v>16.66044498854821</v>
      </c>
      <c r="E322" s="128">
        <f t="shared" si="26"/>
        <v>42.439790327425861</v>
      </c>
      <c r="F322" s="128">
        <f t="shared" si="26"/>
        <v>0</v>
      </c>
      <c r="G322" s="128">
        <f t="shared" si="26"/>
        <v>0</v>
      </c>
      <c r="H322" s="128">
        <f t="shared" si="26"/>
        <v>9.6297299280771327</v>
      </c>
    </row>
    <row r="323" spans="2:8">
      <c r="B323" s="127" t="str">
        <f>$B$37</f>
        <v>Engineering</v>
      </c>
      <c r="C323" s="128">
        <f t="shared" si="26"/>
        <v>2.3101178621798915</v>
      </c>
      <c r="D323" s="128">
        <f t="shared" si="26"/>
        <v>3.8235695109934005</v>
      </c>
      <c r="E323" s="128">
        <f t="shared" si="26"/>
        <v>5.1509201276211236</v>
      </c>
      <c r="F323" s="128">
        <f t="shared" si="26"/>
        <v>14.083030788564693</v>
      </c>
      <c r="G323" s="128">
        <f t="shared" si="26"/>
        <v>0</v>
      </c>
      <c r="H323" s="128">
        <f t="shared" si="26"/>
        <v>3.66481676411808</v>
      </c>
    </row>
    <row r="324" spans="2:8">
      <c r="B324" s="127" t="str">
        <f>$B$38</f>
        <v>Home Economics</v>
      </c>
      <c r="C324" s="128">
        <f t="shared" si="26"/>
        <v>0.8523340592139822</v>
      </c>
      <c r="D324" s="128">
        <f t="shared" si="26"/>
        <v>2.2327720673325588</v>
      </c>
      <c r="E324" s="128">
        <f t="shared" si="26"/>
        <v>3.1938321858640686</v>
      </c>
      <c r="F324" s="128">
        <f t="shared" si="26"/>
        <v>0</v>
      </c>
      <c r="G324" s="128">
        <f t="shared" si="26"/>
        <v>0</v>
      </c>
      <c r="H324" s="128">
        <f t="shared" si="26"/>
        <v>1.0748409138680035</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1.435657160386804</v>
      </c>
      <c r="D326" s="128">
        <f t="shared" si="26"/>
        <v>2.1662232800897523</v>
      </c>
      <c r="E326" s="128">
        <f t="shared" si="26"/>
        <v>2.3992589414734029</v>
      </c>
      <c r="F326" s="128">
        <f t="shared" si="26"/>
        <v>0</v>
      </c>
      <c r="G326" s="128">
        <f t="shared" si="26"/>
        <v>0</v>
      </c>
      <c r="H326" s="128">
        <f t="shared" si="26"/>
        <v>2.1344701091133773</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1.024604739216145</v>
      </c>
      <c r="D329" s="128">
        <f t="shared" si="26"/>
        <v>0</v>
      </c>
      <c r="E329" s="128">
        <f t="shared" si="26"/>
        <v>0</v>
      </c>
      <c r="F329" s="128">
        <f t="shared" si="26"/>
        <v>0</v>
      </c>
      <c r="G329" s="128">
        <f t="shared" si="26"/>
        <v>0</v>
      </c>
      <c r="H329" s="128">
        <f t="shared" si="26"/>
        <v>1.024604739216145</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0.73782057342495588</v>
      </c>
      <c r="D331" s="128">
        <f t="shared" si="26"/>
        <v>1.3237171359241979</v>
      </c>
      <c r="E331" s="128">
        <f t="shared" si="26"/>
        <v>2.8065116752043373</v>
      </c>
      <c r="F331" s="128">
        <f t="shared" si="26"/>
        <v>0</v>
      </c>
      <c r="G331" s="128">
        <f t="shared" si="26"/>
        <v>0</v>
      </c>
      <c r="H331" s="128">
        <f t="shared" si="26"/>
        <v>1.0752803757099996</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0.83991451826108265</v>
      </c>
      <c r="D333" s="128">
        <f t="shared" si="26"/>
        <v>1.7875184584455202</v>
      </c>
      <c r="E333" s="128">
        <f t="shared" si="26"/>
        <v>3.1104045719502027</v>
      </c>
      <c r="F333" s="128">
        <f t="shared" si="26"/>
        <v>0</v>
      </c>
      <c r="G333" s="128">
        <f t="shared" si="26"/>
        <v>0</v>
      </c>
      <c r="H333" s="128">
        <f t="shared" si="26"/>
        <v>1.3885619695200462</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14.789519571146471</v>
      </c>
      <c r="E335" s="128">
        <f t="shared" si="27"/>
        <v>0</v>
      </c>
      <c r="F335" s="128">
        <f t="shared" si="27"/>
        <v>0</v>
      </c>
      <c r="G335" s="128">
        <f t="shared" si="27"/>
        <v>0</v>
      </c>
      <c r="H335" s="128">
        <f t="shared" si="27"/>
        <v>14.789519571146471</v>
      </c>
    </row>
    <row r="336" spans="2:8">
      <c r="B336" s="127" t="str">
        <f>$B$50</f>
        <v>Technology</v>
      </c>
      <c r="C336" s="128">
        <f t="shared" si="27"/>
        <v>1.4676676992788598</v>
      </c>
      <c r="D336" s="128">
        <f t="shared" si="27"/>
        <v>1.8907324652024102</v>
      </c>
      <c r="E336" s="128">
        <f t="shared" si="27"/>
        <v>1.4881993503641042</v>
      </c>
      <c r="F336" s="128">
        <f t="shared" si="27"/>
        <v>0</v>
      </c>
      <c r="G336" s="128">
        <f t="shared" si="27"/>
        <v>0</v>
      </c>
      <c r="H336" s="128">
        <f t="shared" si="27"/>
        <v>1.6959084428680187</v>
      </c>
    </row>
    <row r="337" spans="2:10">
      <c r="B337" s="127" t="str">
        <f>$B$51</f>
        <v>Nursing</v>
      </c>
      <c r="C337" s="128">
        <f t="shared" si="27"/>
        <v>1.5911490318063146</v>
      </c>
      <c r="D337" s="128">
        <f t="shared" si="27"/>
        <v>2.7479520561426254</v>
      </c>
      <c r="E337" s="128">
        <f t="shared" si="27"/>
        <v>9.1661798942548049</v>
      </c>
      <c r="F337" s="128">
        <f t="shared" si="27"/>
        <v>13.222628321983489</v>
      </c>
      <c r="G337" s="128">
        <f t="shared" si="27"/>
        <v>0</v>
      </c>
      <c r="H337" s="128">
        <f t="shared" si="27"/>
        <v>3.2941775998574983</v>
      </c>
    </row>
    <row r="338" spans="2:10">
      <c r="B338" s="130" t="str">
        <f>$B$52</f>
        <v>Totals</v>
      </c>
      <c r="C338" s="128">
        <f t="shared" si="27"/>
        <v>1.2189256483387771</v>
      </c>
      <c r="D338" s="128">
        <f t="shared" si="27"/>
        <v>2.5228697280453316</v>
      </c>
      <c r="E338" s="128">
        <f t="shared" si="27"/>
        <v>3.8576726505841115</v>
      </c>
      <c r="F338" s="128">
        <f t="shared" si="27"/>
        <v>10.446506467010309</v>
      </c>
      <c r="G338" s="128">
        <f t="shared" si="27"/>
        <v>0</v>
      </c>
      <c r="H338" s="128">
        <f t="shared" si="27"/>
        <v>1.7832791434080413</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11712.743333318092</v>
      </c>
      <c r="D343" s="135">
        <f t="shared" si="28"/>
        <v>20674.232379524547</v>
      </c>
      <c r="E343" s="135">
        <f>E293*24</f>
        <v>30050.951127942539</v>
      </c>
      <c r="F343" s="135">
        <f>F293*18</f>
        <v>46739.882165846597</v>
      </c>
      <c r="G343" s="135">
        <f>G293*24</f>
        <v>0</v>
      </c>
      <c r="H343" s="135">
        <f>IF((C32/30+D32/30+E32/24+F32/18+G32/24)=0,0,H268/(C32/30+D32/30+E32/24+F32/18+G32/24))</f>
        <v>13504.519447296556</v>
      </c>
    </row>
    <row r="344" spans="2:10">
      <c r="B344" s="127" t="str">
        <f>$B$33</f>
        <v>Science</v>
      </c>
      <c r="C344" s="138">
        <f t="shared" si="28"/>
        <v>13120.104887243242</v>
      </c>
      <c r="D344" s="138">
        <f t="shared" si="28"/>
        <v>26050.989939660831</v>
      </c>
      <c r="E344" s="138">
        <f>E294*24</f>
        <v>57648.596353438712</v>
      </c>
      <c r="F344" s="138">
        <f>F294*18</f>
        <v>0</v>
      </c>
      <c r="G344" s="138">
        <f>G294*24</f>
        <v>0</v>
      </c>
      <c r="H344" s="138">
        <f t="shared" ref="H344:H363" si="29">IF((C33/30+D33/30+E33/24+F33/18+G33/24)=0,0,H269/(C33/30+D33/30+E33/24+F33/18+G33/24))</f>
        <v>16119.824436969304</v>
      </c>
    </row>
    <row r="345" spans="2:10">
      <c r="B345" s="127" t="str">
        <f>$B$34</f>
        <v>Fine Arts</v>
      </c>
      <c r="C345" s="138">
        <f t="shared" si="28"/>
        <v>16348.727830653785</v>
      </c>
      <c r="D345" s="138">
        <f t="shared" si="28"/>
        <v>47315.759520636493</v>
      </c>
      <c r="E345" s="138">
        <f t="shared" ref="E345:E363" si="30">E295*24</f>
        <v>0</v>
      </c>
      <c r="F345" s="138">
        <f t="shared" ref="F345:F363" si="31">F295*18</f>
        <v>0</v>
      </c>
      <c r="G345" s="138">
        <f t="shared" ref="G345:G363" si="32">G295*24</f>
        <v>0</v>
      </c>
      <c r="H345" s="138">
        <f t="shared" si="29"/>
        <v>19267.150769891112</v>
      </c>
    </row>
    <row r="346" spans="2:10">
      <c r="B346" s="127" t="str">
        <f>$B$35</f>
        <v>Teacher Education</v>
      </c>
      <c r="C346" s="138">
        <f t="shared" si="28"/>
        <v>10962.623978128446</v>
      </c>
      <c r="D346" s="138">
        <f t="shared" si="28"/>
        <v>25803.460862561347</v>
      </c>
      <c r="E346" s="138">
        <f t="shared" si="30"/>
        <v>23006.212958974178</v>
      </c>
      <c r="F346" s="138">
        <f t="shared" si="31"/>
        <v>59800.966855078688</v>
      </c>
      <c r="G346" s="138">
        <f t="shared" si="32"/>
        <v>0</v>
      </c>
      <c r="H346" s="138">
        <f t="shared" si="29"/>
        <v>24777.514395607996</v>
      </c>
    </row>
    <row r="347" spans="2:10">
      <c r="B347" s="127" t="str">
        <f>$B$36</f>
        <v>Agriculture</v>
      </c>
      <c r="C347" s="138">
        <f t="shared" si="28"/>
        <v>75647.724753666844</v>
      </c>
      <c r="D347" s="138">
        <f t="shared" si="28"/>
        <v>195139.51596973088</v>
      </c>
      <c r="E347" s="138">
        <f t="shared" si="30"/>
        <v>397669.09697997995</v>
      </c>
      <c r="F347" s="138">
        <f t="shared" si="31"/>
        <v>0</v>
      </c>
      <c r="G347" s="138">
        <f t="shared" si="32"/>
        <v>0</v>
      </c>
      <c r="H347" s="138">
        <f t="shared" si="29"/>
        <v>112239.93586235476</v>
      </c>
    </row>
    <row r="348" spans="2:10">
      <c r="B348" s="127" t="str">
        <f>$B$37</f>
        <v>Engineering</v>
      </c>
      <c r="C348" s="138">
        <f t="shared" si="28"/>
        <v>27057.817589426566</v>
      </c>
      <c r="D348" s="138">
        <f t="shared" si="28"/>
        <v>44784.488299366269</v>
      </c>
      <c r="E348" s="138">
        <f t="shared" si="30"/>
        <v>48265.124308198639</v>
      </c>
      <c r="F348" s="138">
        <f t="shared" si="31"/>
        <v>98970.55498900474</v>
      </c>
      <c r="G348" s="138">
        <f t="shared" si="32"/>
        <v>0</v>
      </c>
      <c r="H348" s="138">
        <f t="shared" si="29"/>
        <v>40582.078548852827</v>
      </c>
    </row>
    <row r="349" spans="2:10">
      <c r="B349" s="127" t="str">
        <f>$B$38</f>
        <v>Home Economics</v>
      </c>
      <c r="C349" s="138">
        <f t="shared" si="28"/>
        <v>9983.1700698185177</v>
      </c>
      <c r="D349" s="138">
        <f t="shared" si="28"/>
        <v>26151.886146468281</v>
      </c>
      <c r="E349" s="138">
        <f t="shared" si="30"/>
        <v>29926.829314172897</v>
      </c>
      <c r="F349" s="138">
        <f t="shared" si="31"/>
        <v>0</v>
      </c>
      <c r="G349" s="138">
        <f t="shared" si="32"/>
        <v>0</v>
      </c>
      <c r="H349" s="138">
        <f t="shared" si="29"/>
        <v>12507.346714552063</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16815.483834250925</v>
      </c>
      <c r="D351" s="138">
        <f t="shared" si="28"/>
        <v>25372.417282349699</v>
      </c>
      <c r="E351" s="138">
        <f t="shared" si="30"/>
        <v>22481.523337317136</v>
      </c>
      <c r="F351" s="138">
        <f t="shared" si="31"/>
        <v>0</v>
      </c>
      <c r="G351" s="138">
        <f t="shared" si="32"/>
        <v>0</v>
      </c>
      <c r="H351" s="138">
        <f t="shared" si="29"/>
        <v>22573.815386622529</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12000.932328540026</v>
      </c>
      <c r="D354" s="138">
        <f t="shared" si="28"/>
        <v>0</v>
      </c>
      <c r="E354" s="138">
        <f t="shared" si="30"/>
        <v>0</v>
      </c>
      <c r="F354" s="138">
        <f t="shared" si="31"/>
        <v>0</v>
      </c>
      <c r="G354" s="138">
        <f t="shared" si="32"/>
        <v>0</v>
      </c>
      <c r="H354" s="138">
        <f t="shared" si="29"/>
        <v>12000.932328540026</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8641.903002568084</v>
      </c>
      <c r="D356" s="138">
        <f t="shared" si="28"/>
        <v>15504.359058995067</v>
      </c>
      <c r="E356" s="138">
        <f t="shared" si="30"/>
        <v>26297.560730903191</v>
      </c>
      <c r="F356" s="138">
        <f t="shared" si="31"/>
        <v>0</v>
      </c>
      <c r="G356" s="138">
        <f t="shared" si="32"/>
        <v>0</v>
      </c>
      <c r="H356" s="138">
        <f t="shared" si="29"/>
        <v>12556.226665237535</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9837.703174319573</v>
      </c>
      <c r="D358" s="138">
        <f t="shared" si="28"/>
        <v>20936.744907340802</v>
      </c>
      <c r="E358" s="138">
        <f t="shared" si="30"/>
        <v>29145.096331225483</v>
      </c>
      <c r="F358" s="138">
        <f t="shared" si="31"/>
        <v>0</v>
      </c>
      <c r="G358" s="138">
        <f t="shared" si="32"/>
        <v>0</v>
      </c>
      <c r="H358" s="138">
        <f t="shared" si="29"/>
        <v>16002.168361900576</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173225.8467599233</v>
      </c>
      <c r="E360" s="138">
        <f t="shared" si="30"/>
        <v>0</v>
      </c>
      <c r="F360" s="138">
        <f t="shared" si="31"/>
        <v>0</v>
      </c>
      <c r="G360" s="138">
        <f t="shared" si="32"/>
        <v>0</v>
      </c>
      <c r="H360" s="138">
        <f t="shared" si="29"/>
        <v>173225.8467599233</v>
      </c>
    </row>
    <row r="361" spans="2:9">
      <c r="B361" s="127" t="str">
        <f>$B$50</f>
        <v>Technology</v>
      </c>
      <c r="C361" s="138">
        <f t="shared" si="33"/>
        <v>17190.415060254767</v>
      </c>
      <c r="D361" s="138">
        <f t="shared" si="33"/>
        <v>22145.664076887613</v>
      </c>
      <c r="E361" s="138">
        <f t="shared" si="30"/>
        <v>13944.717615700381</v>
      </c>
      <c r="F361" s="138">
        <f t="shared" si="31"/>
        <v>0</v>
      </c>
      <c r="G361" s="138">
        <f t="shared" si="32"/>
        <v>0</v>
      </c>
      <c r="H361" s="138">
        <f t="shared" si="29"/>
        <v>19736.378401608912</v>
      </c>
    </row>
    <row r="362" spans="2:9">
      <c r="B362" s="127" t="str">
        <f>$B$51</f>
        <v>Nursing</v>
      </c>
      <c r="C362" s="138">
        <f t="shared" si="33"/>
        <v>18636.720214604949</v>
      </c>
      <c r="D362" s="138">
        <f t="shared" si="33"/>
        <v>32186.05712586228</v>
      </c>
      <c r="E362" s="138">
        <f t="shared" si="30"/>
        <v>85888.889958741856</v>
      </c>
      <c r="F362" s="138">
        <f t="shared" si="31"/>
        <v>92923.951036353057</v>
      </c>
      <c r="G362" s="138">
        <f t="shared" si="32"/>
        <v>0</v>
      </c>
      <c r="H362" s="138">
        <f t="shared" si="29"/>
        <v>37432.898371747135</v>
      </c>
    </row>
    <row r="363" spans="2:9">
      <c r="B363" s="130" t="str">
        <f>$B$52</f>
        <v>Totals</v>
      </c>
      <c r="C363" s="135">
        <f t="shared" si="33"/>
        <v>14276.963261390445</v>
      </c>
      <c r="D363" s="135">
        <f t="shared" si="33"/>
        <v>29549.725587992987</v>
      </c>
      <c r="E363" s="135">
        <f t="shared" si="30"/>
        <v>36147.143696202067</v>
      </c>
      <c r="F363" s="135">
        <f t="shared" si="31"/>
        <v>73414.349386763613</v>
      </c>
      <c r="G363" s="135">
        <f t="shared" si="32"/>
        <v>0</v>
      </c>
      <c r="H363" s="135">
        <f t="shared" si="29"/>
        <v>20489.787516736826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74" priority="6" stopIfTrue="1">
      <formula>C32=0</formula>
    </cfRule>
  </conditionalFormatting>
  <conditionalFormatting sqref="C91:G110">
    <cfRule type="expression" dxfId="173" priority="5" stopIfTrue="1">
      <formula>C32=0</formula>
    </cfRule>
  </conditionalFormatting>
  <conditionalFormatting sqref="C143:H162">
    <cfRule type="expression" dxfId="172" priority="3" stopIfTrue="1">
      <formula>C32=0</formula>
    </cfRule>
  </conditionalFormatting>
  <conditionalFormatting sqref="H143:H162">
    <cfRule type="expression" dxfId="171" priority="1" stopIfTrue="1">
      <formula>OR(AND(#REF!&gt;0,H143&gt;0,H61=0),AND(#REF!&gt;0,H143&gt;0,H32=0))</formula>
    </cfRule>
    <cfRule type="expression" dxfId="17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100</v>
      </c>
      <c r="C3" s="119"/>
      <c r="D3" s="119"/>
      <c r="E3" s="119"/>
      <c r="F3" s="119"/>
      <c r="G3" s="119"/>
      <c r="H3" s="119"/>
    </row>
    <row r="4" spans="2:8">
      <c r="B4" s="292" t="s">
        <v>140</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Data!$G13</f>
        <v>60078245</v>
      </c>
    </row>
    <row r="14" spans="2:8">
      <c r="B14" s="467" t="s">
        <v>13</v>
      </c>
      <c r="C14" s="467"/>
      <c r="D14" s="467"/>
      <c r="E14" s="467"/>
      <c r="F14" s="354"/>
      <c r="G14" s="301"/>
      <c r="H14" s="355">
        <f>Data!$H13</f>
        <v>22426105</v>
      </c>
    </row>
    <row r="15" spans="2:8">
      <c r="B15" s="467" t="s">
        <v>14</v>
      </c>
      <c r="C15" s="467"/>
      <c r="D15" s="467"/>
      <c r="E15" s="467"/>
      <c r="F15" s="354"/>
      <c r="G15" s="301"/>
      <c r="H15" s="355">
        <f>Data!$I13</f>
        <v>32183153</v>
      </c>
    </row>
    <row r="16" spans="2:8">
      <c r="B16" s="467" t="s">
        <v>18</v>
      </c>
      <c r="C16" s="467"/>
      <c r="D16" s="467"/>
      <c r="E16" s="467"/>
      <c r="F16" s="354"/>
      <c r="G16" s="301"/>
      <c r="H16" s="355">
        <f>Data!$J13</f>
        <v>19984518</v>
      </c>
    </row>
    <row r="17" spans="2:23">
      <c r="B17" s="467" t="s">
        <v>15</v>
      </c>
      <c r="C17" s="467"/>
      <c r="D17" s="467"/>
      <c r="E17" s="467"/>
      <c r="F17" s="354"/>
      <c r="G17" s="301"/>
      <c r="H17" s="355">
        <f>Data!$K13</f>
        <v>21816397</v>
      </c>
    </row>
    <row r="18" spans="2:23">
      <c r="B18" s="467" t="s">
        <v>1</v>
      </c>
      <c r="C18" s="467"/>
      <c r="D18" s="467"/>
      <c r="E18" s="467"/>
      <c r="F18" s="356"/>
      <c r="G18" s="301"/>
      <c r="H18" s="357">
        <f>SUM(H13:H17)</f>
        <v>156488418</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Data!L13</f>
        <v>Nancy Hranicky</v>
      </c>
      <c r="E21" s="466"/>
      <c r="F21" s="466"/>
      <c r="G21" s="308" t="str">
        <f>Data!M13</f>
        <v>979-458-6090</v>
      </c>
      <c r="H21" s="309" t="str">
        <f>Data!N13</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Data!O13</f>
        <v>5310</v>
      </c>
      <c r="D25" s="316">
        <f>Data!P13</f>
        <v>7090</v>
      </c>
      <c r="E25" s="316">
        <f>Data!Q13</f>
        <v>1959</v>
      </c>
      <c r="F25" s="316">
        <f>Data!R13</f>
        <v>154</v>
      </c>
      <c r="G25" s="316">
        <f>Data!S13</f>
        <v>0</v>
      </c>
      <c r="H25" s="317">
        <f>SUM(C25:G25)</f>
        <v>14513</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Data!T13</f>
        <v>Milam Hefner</v>
      </c>
      <c r="E28" s="466"/>
      <c r="F28" s="466"/>
      <c r="G28" s="308" t="str">
        <f>Data!U13</f>
        <v>(254) 968-9598</v>
      </c>
      <c r="H28" s="309" t="str">
        <f>Data!V13</f>
        <v>mhefner@tarleton.edu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Data!W13</f>
        <v>84070</v>
      </c>
      <c r="D32" s="140">
        <f>Data!AQ13</f>
        <v>32010</v>
      </c>
      <c r="E32" s="140">
        <f>Data!BK13</f>
        <v>6786</v>
      </c>
      <c r="F32" s="140">
        <f>Data!CE13</f>
        <v>297</v>
      </c>
      <c r="G32" s="140">
        <f>Data!CY13</f>
        <v>0</v>
      </c>
      <c r="H32" s="141">
        <f>SUM(C32:G32)</f>
        <v>123163</v>
      </c>
      <c r="W32" s="144"/>
    </row>
    <row r="33" spans="2:23">
      <c r="B33" s="129" t="s">
        <v>43</v>
      </c>
      <c r="C33" s="140">
        <f>Data!X13</f>
        <v>36659</v>
      </c>
      <c r="D33" s="140">
        <f>Data!AR13</f>
        <v>15598</v>
      </c>
      <c r="E33" s="140">
        <f>Data!BL13</f>
        <v>2727</v>
      </c>
      <c r="F33" s="140">
        <f>Data!CF13</f>
        <v>0</v>
      </c>
      <c r="G33" s="140">
        <f>Data!CZ13</f>
        <v>0</v>
      </c>
      <c r="H33" s="141">
        <f t="shared" ref="H33:H52" si="0">SUM(C33:G33)</f>
        <v>54984</v>
      </c>
      <c r="W33" s="144"/>
    </row>
    <row r="34" spans="2:23">
      <c r="B34" s="129" t="s">
        <v>44</v>
      </c>
      <c r="C34" s="140">
        <f>Data!Y13</f>
        <v>9998</v>
      </c>
      <c r="D34" s="140">
        <f>Data!AS13</f>
        <v>2318</v>
      </c>
      <c r="E34" s="140">
        <f>Data!BM13</f>
        <v>195</v>
      </c>
      <c r="F34" s="140">
        <f>Data!CG13</f>
        <v>0</v>
      </c>
      <c r="G34" s="140">
        <f>Data!DA13</f>
        <v>0</v>
      </c>
      <c r="H34" s="141">
        <f t="shared" si="0"/>
        <v>12511</v>
      </c>
      <c r="W34" s="144"/>
    </row>
    <row r="35" spans="2:23">
      <c r="B35" s="129" t="s">
        <v>45</v>
      </c>
      <c r="C35" s="140">
        <f>Data!Z13</f>
        <v>6168</v>
      </c>
      <c r="D35" s="140">
        <f>Data!AT13</f>
        <v>12207</v>
      </c>
      <c r="E35" s="140">
        <f>Data!BN13</f>
        <v>5466</v>
      </c>
      <c r="F35" s="140">
        <f>Data!CH13</f>
        <v>2022</v>
      </c>
      <c r="G35" s="140">
        <f>Data!DB13</f>
        <v>0</v>
      </c>
      <c r="H35" s="141">
        <f t="shared" si="0"/>
        <v>25863</v>
      </c>
      <c r="W35" s="144"/>
    </row>
    <row r="36" spans="2:23">
      <c r="B36" s="129" t="s">
        <v>46</v>
      </c>
      <c r="C36" s="140">
        <f>Data!AA13</f>
        <v>15475.000000000004</v>
      </c>
      <c r="D36" s="140">
        <f>Data!AU13</f>
        <v>15626.999999999998</v>
      </c>
      <c r="E36" s="140">
        <f>Data!BO13</f>
        <v>2423</v>
      </c>
      <c r="F36" s="140">
        <f>Data!CI13</f>
        <v>96</v>
      </c>
      <c r="G36" s="140">
        <f>Data!DC13</f>
        <v>0</v>
      </c>
      <c r="H36" s="141">
        <f t="shared" si="0"/>
        <v>33621</v>
      </c>
      <c r="W36" s="144"/>
    </row>
    <row r="37" spans="2:23">
      <c r="B37" s="129" t="s">
        <v>47</v>
      </c>
      <c r="C37" s="140">
        <f>Data!AB13</f>
        <v>8034</v>
      </c>
      <c r="D37" s="140">
        <f>Data!AV13</f>
        <v>8330</v>
      </c>
      <c r="E37" s="140">
        <f>Data!BP13</f>
        <v>1362</v>
      </c>
      <c r="F37" s="140">
        <f>Data!CJ13</f>
        <v>0</v>
      </c>
      <c r="G37" s="140">
        <f>Data!DD13</f>
        <v>0</v>
      </c>
      <c r="H37" s="141">
        <f t="shared" si="0"/>
        <v>17726</v>
      </c>
      <c r="W37" s="144"/>
    </row>
    <row r="38" spans="2:23">
      <c r="B38" s="129" t="s">
        <v>48</v>
      </c>
      <c r="C38" s="140">
        <f>Data!AC13</f>
        <v>2490</v>
      </c>
      <c r="D38" s="140">
        <f>Data!AW13</f>
        <v>3261</v>
      </c>
      <c r="E38" s="140">
        <f>Data!BQ13</f>
        <v>884</v>
      </c>
      <c r="F38" s="140">
        <f>Data!CK13</f>
        <v>0</v>
      </c>
      <c r="G38" s="140">
        <f>Data!DE13</f>
        <v>0</v>
      </c>
      <c r="H38" s="141">
        <f t="shared" si="0"/>
        <v>6635</v>
      </c>
      <c r="W38" s="144"/>
    </row>
    <row r="39" spans="2:23">
      <c r="B39" s="129" t="s">
        <v>49</v>
      </c>
      <c r="C39" s="140">
        <f>Data!AD13</f>
        <v>0</v>
      </c>
      <c r="D39" s="140">
        <f>Data!AX13</f>
        <v>0</v>
      </c>
      <c r="E39" s="140">
        <f>Data!BR13</f>
        <v>0</v>
      </c>
      <c r="F39" s="140">
        <f>Data!CL13</f>
        <v>0</v>
      </c>
      <c r="G39" s="140">
        <f>Data!DF13</f>
        <v>0</v>
      </c>
      <c r="H39" s="141">
        <f t="shared" si="0"/>
        <v>0</v>
      </c>
      <c r="W39" s="144"/>
    </row>
    <row r="40" spans="2:23">
      <c r="B40" s="129" t="s">
        <v>50</v>
      </c>
      <c r="C40" s="140">
        <f>Data!AE13</f>
        <v>621</v>
      </c>
      <c r="D40" s="140">
        <f>Data!AY13</f>
        <v>3264</v>
      </c>
      <c r="E40" s="140">
        <f>Data!BS13</f>
        <v>2226</v>
      </c>
      <c r="F40" s="140">
        <f>Data!CM13</f>
        <v>0</v>
      </c>
      <c r="G40" s="140">
        <f>Data!DG13</f>
        <v>0</v>
      </c>
      <c r="H40" s="141">
        <f t="shared" si="0"/>
        <v>6111</v>
      </c>
      <c r="W40" s="144"/>
    </row>
    <row r="41" spans="2:23">
      <c r="B41" s="129" t="s">
        <v>51</v>
      </c>
      <c r="C41" s="140">
        <f>Data!AF13</f>
        <v>0</v>
      </c>
      <c r="D41" s="140">
        <f>Data!AZ13</f>
        <v>0</v>
      </c>
      <c r="E41" s="140">
        <f>Data!BT13</f>
        <v>0</v>
      </c>
      <c r="F41" s="140">
        <f>Data!CN13</f>
        <v>0</v>
      </c>
      <c r="G41" s="140">
        <f>Data!DH13</f>
        <v>0</v>
      </c>
      <c r="H41" s="141">
        <f t="shared" si="0"/>
        <v>0</v>
      </c>
      <c r="W41" s="144"/>
    </row>
    <row r="42" spans="2:23">
      <c r="B42" s="129" t="s">
        <v>52</v>
      </c>
      <c r="C42" s="140">
        <f>Data!AG13</f>
        <v>0</v>
      </c>
      <c r="D42" s="140">
        <f>Data!BA13</f>
        <v>0</v>
      </c>
      <c r="E42" s="140">
        <f>Data!BU13</f>
        <v>0</v>
      </c>
      <c r="F42" s="140">
        <f>Data!CO13</f>
        <v>0</v>
      </c>
      <c r="G42" s="140">
        <f>Data!DI13</f>
        <v>0</v>
      </c>
      <c r="H42" s="141">
        <f t="shared" si="0"/>
        <v>0</v>
      </c>
      <c r="W42" s="144"/>
    </row>
    <row r="43" spans="2:23">
      <c r="B43" s="129" t="s">
        <v>53</v>
      </c>
      <c r="C43" s="140">
        <f>Data!AH13</f>
        <v>0</v>
      </c>
      <c r="D43" s="140">
        <f>Data!BB13</f>
        <v>0</v>
      </c>
      <c r="E43" s="140">
        <f>Data!BV13</f>
        <v>0</v>
      </c>
      <c r="F43" s="140">
        <f>Data!CP13</f>
        <v>0</v>
      </c>
      <c r="G43" s="140">
        <f>Data!DJ13</f>
        <v>0</v>
      </c>
      <c r="H43" s="141">
        <f t="shared" si="0"/>
        <v>0</v>
      </c>
      <c r="W43" s="144"/>
    </row>
    <row r="44" spans="2:23">
      <c r="B44" s="129" t="s">
        <v>54</v>
      </c>
      <c r="C44" s="140">
        <f>Data!AI13</f>
        <v>0</v>
      </c>
      <c r="D44" s="140">
        <f>Data!BC13</f>
        <v>0</v>
      </c>
      <c r="E44" s="140">
        <f>Data!BW13</f>
        <v>0</v>
      </c>
      <c r="F44" s="140">
        <f>Data!CQ13</f>
        <v>0</v>
      </c>
      <c r="G44" s="140">
        <f>Data!DK13</f>
        <v>0</v>
      </c>
      <c r="H44" s="141">
        <f t="shared" si="0"/>
        <v>0</v>
      </c>
      <c r="W44" s="144"/>
    </row>
    <row r="45" spans="2:23">
      <c r="B45" s="129" t="s">
        <v>55</v>
      </c>
      <c r="C45" s="140">
        <f>Data!AJ13</f>
        <v>2215</v>
      </c>
      <c r="D45" s="140">
        <f>Data!BD13</f>
        <v>1743</v>
      </c>
      <c r="E45" s="140">
        <f>Data!BX13</f>
        <v>818</v>
      </c>
      <c r="F45" s="140">
        <f>Data!CR13</f>
        <v>0</v>
      </c>
      <c r="G45" s="140">
        <f>Data!DL13</f>
        <v>0</v>
      </c>
      <c r="H45" s="141">
        <f t="shared" si="0"/>
        <v>4776</v>
      </c>
      <c r="W45" s="144"/>
    </row>
    <row r="46" spans="2:23">
      <c r="B46" s="129" t="s">
        <v>56</v>
      </c>
      <c r="C46" s="140">
        <f>Data!AK13</f>
        <v>0</v>
      </c>
      <c r="D46" s="140">
        <f>Data!BE13</f>
        <v>0</v>
      </c>
      <c r="E46" s="140">
        <f>Data!BY13</f>
        <v>0</v>
      </c>
      <c r="F46" s="140">
        <f>Data!CS13</f>
        <v>0</v>
      </c>
      <c r="G46" s="140">
        <f>Data!DM13</f>
        <v>0</v>
      </c>
      <c r="H46" s="141">
        <f t="shared" si="0"/>
        <v>0</v>
      </c>
      <c r="W46" s="144"/>
    </row>
    <row r="47" spans="2:23">
      <c r="B47" s="129" t="s">
        <v>57</v>
      </c>
      <c r="C47" s="140">
        <f>Data!AL13</f>
        <v>17343</v>
      </c>
      <c r="D47" s="140">
        <f>Data!BF13</f>
        <v>32226</v>
      </c>
      <c r="E47" s="140">
        <f>Data!BZ13</f>
        <v>9495</v>
      </c>
      <c r="F47" s="140">
        <f>Data!CT13</f>
        <v>0</v>
      </c>
      <c r="G47" s="140">
        <f>Data!DN13</f>
        <v>0</v>
      </c>
      <c r="H47" s="141">
        <f t="shared" si="0"/>
        <v>59064</v>
      </c>
      <c r="W47" s="144"/>
    </row>
    <row r="48" spans="2:23">
      <c r="B48" s="129" t="s">
        <v>58</v>
      </c>
      <c r="C48" s="140">
        <f>Data!AM13</f>
        <v>0</v>
      </c>
      <c r="D48" s="140">
        <f>Data!BG13</f>
        <v>0</v>
      </c>
      <c r="E48" s="140">
        <f>Data!CA13</f>
        <v>0</v>
      </c>
      <c r="F48" s="140">
        <f>Data!CU13</f>
        <v>0</v>
      </c>
      <c r="G48" s="140">
        <f>Data!DO13</f>
        <v>0</v>
      </c>
      <c r="H48" s="141">
        <f t="shared" si="0"/>
        <v>0</v>
      </c>
      <c r="W48" s="144"/>
    </row>
    <row r="49" spans="2:23">
      <c r="B49" s="129" t="s">
        <v>59</v>
      </c>
      <c r="C49" s="140">
        <f>Data!AN13</f>
        <v>0</v>
      </c>
      <c r="D49" s="140">
        <f>Data!BH13</f>
        <v>828</v>
      </c>
      <c r="E49" s="140">
        <f>Data!CB13</f>
        <v>0</v>
      </c>
      <c r="F49" s="140">
        <f>Data!CV13</f>
        <v>0</v>
      </c>
      <c r="G49" s="140">
        <f>Data!DP13</f>
        <v>0</v>
      </c>
      <c r="H49" s="141">
        <f t="shared" si="0"/>
        <v>828</v>
      </c>
      <c r="W49" s="144"/>
    </row>
    <row r="50" spans="2:23">
      <c r="B50" s="129" t="s">
        <v>60</v>
      </c>
      <c r="C50" s="140">
        <f>Data!AO13</f>
        <v>2652</v>
      </c>
      <c r="D50" s="140">
        <f>Data!BI13</f>
        <v>5240</v>
      </c>
      <c r="E50" s="140">
        <f>Data!CC13</f>
        <v>570</v>
      </c>
      <c r="F50" s="140">
        <f>Data!CW13</f>
        <v>36</v>
      </c>
      <c r="G50" s="140">
        <f>Data!DQ13</f>
        <v>0</v>
      </c>
      <c r="H50" s="141">
        <f t="shared" si="0"/>
        <v>8498</v>
      </c>
      <c r="W50" s="144"/>
    </row>
    <row r="51" spans="2:23">
      <c r="B51" s="129" t="s">
        <v>0</v>
      </c>
      <c r="C51" s="140">
        <f>Data!AP13</f>
        <v>295</v>
      </c>
      <c r="D51" s="140">
        <f>Data!BJ13</f>
        <v>9943</v>
      </c>
      <c r="E51" s="140">
        <f>Data!CD13</f>
        <v>606</v>
      </c>
      <c r="F51" s="140">
        <f>Data!CX13</f>
        <v>0</v>
      </c>
      <c r="G51" s="140">
        <f>Data!DR13</f>
        <v>0</v>
      </c>
      <c r="H51" s="141">
        <f t="shared" si="0"/>
        <v>10844</v>
      </c>
      <c r="W51" s="144"/>
    </row>
    <row r="52" spans="2:23">
      <c r="B52" s="142" t="s">
        <v>33</v>
      </c>
      <c r="C52" s="141">
        <f>SUM(C32:C51)</f>
        <v>186020</v>
      </c>
      <c r="D52" s="141">
        <f>SUM(D32:D51)</f>
        <v>142595</v>
      </c>
      <c r="E52" s="141">
        <f>SUM(E32:E51)</f>
        <v>33558</v>
      </c>
      <c r="F52" s="141">
        <f>SUM(F32:F51)</f>
        <v>2451</v>
      </c>
      <c r="G52" s="141">
        <f>SUM(G32:G51)</f>
        <v>0</v>
      </c>
      <c r="H52" s="141">
        <f t="shared" si="0"/>
        <v>364624</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Data!T13</f>
        <v>Milam Hefner</v>
      </c>
      <c r="E55" s="466"/>
      <c r="F55" s="466"/>
      <c r="G55" s="308" t="str">
        <f>Data!U13</f>
        <v>(254) 968-9598</v>
      </c>
      <c r="H55" s="309" t="str">
        <f>Data!V13</f>
        <v>mhefner@tarleton.edu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Data!DS13</f>
        <v>5234016.3718496878</v>
      </c>
      <c r="D61" s="320">
        <f>Data!EM13</f>
        <v>2929119.4102254366</v>
      </c>
      <c r="E61" s="320">
        <f>Data!FG13</f>
        <v>1551357.1987471178</v>
      </c>
      <c r="F61" s="320">
        <f>Data!GA13</f>
        <v>118293.63737373738</v>
      </c>
      <c r="G61" s="320">
        <f>Data!GU13</f>
        <v>0</v>
      </c>
      <c r="H61" s="321">
        <f>SUM(C61:G61)</f>
        <v>9832786.6181959789</v>
      </c>
    </row>
    <row r="62" spans="2:23">
      <c r="B62" s="127" t="str">
        <f>$B$33</f>
        <v>Science</v>
      </c>
      <c r="C62" s="320">
        <f>Data!DT13</f>
        <v>1744704.8740595195</v>
      </c>
      <c r="D62" s="320">
        <f>Data!EN13</f>
        <v>1660957.8028208979</v>
      </c>
      <c r="E62" s="320">
        <f>Data!FH13</f>
        <v>737361.82747319865</v>
      </c>
      <c r="F62" s="320">
        <f>Data!GB13</f>
        <v>0</v>
      </c>
      <c r="G62" s="320">
        <f>Data!GV13</f>
        <v>0</v>
      </c>
      <c r="H62" s="141">
        <f t="shared" ref="H62:H81" si="1">SUM(C62:G62)</f>
        <v>4143024.5043536159</v>
      </c>
    </row>
    <row r="63" spans="2:23">
      <c r="B63" s="127" t="str">
        <f>$B$34</f>
        <v>Fine Arts</v>
      </c>
      <c r="C63" s="320">
        <f>Data!DU13</f>
        <v>934807.74317260133</v>
      </c>
      <c r="D63" s="320">
        <f>Data!EO13</f>
        <v>636388.32294416917</v>
      </c>
      <c r="E63" s="320">
        <f>Data!FI13</f>
        <v>158947.4697210197</v>
      </c>
      <c r="F63" s="320">
        <f>Data!GC13</f>
        <v>0</v>
      </c>
      <c r="G63" s="320">
        <f>Data!GW13</f>
        <v>0</v>
      </c>
      <c r="H63" s="141">
        <f t="shared" si="1"/>
        <v>1730143.5358377902</v>
      </c>
    </row>
    <row r="64" spans="2:23">
      <c r="B64" s="127" t="str">
        <f>$B$35</f>
        <v>Teacher Education</v>
      </c>
      <c r="C64" s="320">
        <f>Data!DV13</f>
        <v>323541.96772054548</v>
      </c>
      <c r="D64" s="320">
        <f>Data!EP13</f>
        <v>988240.52236653399</v>
      </c>
      <c r="E64" s="320">
        <f>Data!FJ13</f>
        <v>997876.84836385865</v>
      </c>
      <c r="F64" s="320">
        <f>Data!GD13</f>
        <v>380885.01460317458</v>
      </c>
      <c r="G64" s="320">
        <f>Data!GX13</f>
        <v>0</v>
      </c>
      <c r="H64" s="141">
        <f t="shared" si="1"/>
        <v>2690544.3530541128</v>
      </c>
    </row>
    <row r="65" spans="2:8">
      <c r="B65" s="127" t="str">
        <f>$B$36</f>
        <v>Agriculture</v>
      </c>
      <c r="C65" s="320">
        <f>Data!DW13</f>
        <v>549180.79148652183</v>
      </c>
      <c r="D65" s="320">
        <f>Data!EQ13</f>
        <v>1340068.5941383701</v>
      </c>
      <c r="E65" s="320">
        <f>Data!FK13</f>
        <v>656037.16447878117</v>
      </c>
      <c r="F65" s="320">
        <f>Data!GE13</f>
        <v>66228.625863818976</v>
      </c>
      <c r="G65" s="320">
        <f>Data!GY13</f>
        <v>0</v>
      </c>
      <c r="H65" s="141">
        <f t="shared" si="1"/>
        <v>2611515.1759674922</v>
      </c>
    </row>
    <row r="66" spans="2:8">
      <c r="B66" s="127" t="str">
        <f>$B$37</f>
        <v>Engineering</v>
      </c>
      <c r="C66" s="320">
        <f>Data!DX13</f>
        <v>669332.85785221716</v>
      </c>
      <c r="D66" s="320">
        <f>Data!ER13</f>
        <v>1066787.1373039011</v>
      </c>
      <c r="E66" s="320">
        <f>Data!FL13</f>
        <v>278995.72218281718</v>
      </c>
      <c r="F66" s="320">
        <f>Data!GF13</f>
        <v>0</v>
      </c>
      <c r="G66" s="320">
        <f>Data!GZ13</f>
        <v>0</v>
      </c>
      <c r="H66" s="141">
        <f t="shared" si="1"/>
        <v>2015115.7173389355</v>
      </c>
    </row>
    <row r="67" spans="2:8">
      <c r="B67" s="127" t="str">
        <f>$B$38</f>
        <v>Home Economics</v>
      </c>
      <c r="C67" s="320">
        <f>Data!DY13</f>
        <v>92373.545797939034</v>
      </c>
      <c r="D67" s="320">
        <f>Data!ES13</f>
        <v>149051.10598150955</v>
      </c>
      <c r="E67" s="320">
        <f>Data!FM13</f>
        <v>97196.726315789478</v>
      </c>
      <c r="F67" s="320">
        <f>Data!GG13</f>
        <v>0</v>
      </c>
      <c r="G67" s="320">
        <f>Data!HA13</f>
        <v>0</v>
      </c>
      <c r="H67" s="141">
        <f t="shared" si="1"/>
        <v>338621.37809523806</v>
      </c>
    </row>
    <row r="68" spans="2:8">
      <c r="B68" s="127" t="str">
        <f>$B$39</f>
        <v>Law</v>
      </c>
      <c r="C68" s="320">
        <f>Data!DZ13</f>
        <v>0</v>
      </c>
      <c r="D68" s="320">
        <f>Data!ET13</f>
        <v>0</v>
      </c>
      <c r="E68" s="320">
        <f>Data!FN13</f>
        <v>0</v>
      </c>
      <c r="F68" s="320">
        <f>Data!GH13</f>
        <v>0</v>
      </c>
      <c r="G68" s="320">
        <f>Data!HB13</f>
        <v>0</v>
      </c>
      <c r="H68" s="141">
        <f t="shared" si="1"/>
        <v>0</v>
      </c>
    </row>
    <row r="69" spans="2:8">
      <c r="B69" s="127" t="str">
        <f>$B$40</f>
        <v>Social Service</v>
      </c>
      <c r="C69" s="320">
        <f>Data!EA13</f>
        <v>33363.432793568085</v>
      </c>
      <c r="D69" s="320">
        <f>Data!EU13</f>
        <v>355238.11196833692</v>
      </c>
      <c r="E69" s="320">
        <f>Data!FO13</f>
        <v>385117.38095238106</v>
      </c>
      <c r="F69" s="320">
        <f>Data!GI13</f>
        <v>0</v>
      </c>
      <c r="G69" s="320">
        <f>Data!HC13</f>
        <v>0</v>
      </c>
      <c r="H69" s="141">
        <f t="shared" si="1"/>
        <v>773718.92571428604</v>
      </c>
    </row>
    <row r="70" spans="2:8">
      <c r="B70" s="127" t="str">
        <f>$B$41</f>
        <v>Library Science</v>
      </c>
      <c r="C70" s="320">
        <f>Data!EB13</f>
        <v>0</v>
      </c>
      <c r="D70" s="320">
        <f>Data!EV13</f>
        <v>0</v>
      </c>
      <c r="E70" s="320">
        <f>Data!FP13</f>
        <v>0</v>
      </c>
      <c r="F70" s="320">
        <f>Data!GJ13</f>
        <v>0</v>
      </c>
      <c r="G70" s="320">
        <f>Data!HD13</f>
        <v>0</v>
      </c>
      <c r="H70" s="141">
        <f t="shared" si="1"/>
        <v>0</v>
      </c>
    </row>
    <row r="71" spans="2:8">
      <c r="B71" s="127" t="str">
        <f>$B$42</f>
        <v>Veterinary Science</v>
      </c>
      <c r="C71" s="320">
        <f>Data!EC13</f>
        <v>0</v>
      </c>
      <c r="D71" s="320">
        <f>Data!EW13</f>
        <v>0</v>
      </c>
      <c r="E71" s="320">
        <f>Data!FQ13</f>
        <v>0</v>
      </c>
      <c r="F71" s="320">
        <f>Data!GK13</f>
        <v>0</v>
      </c>
      <c r="G71" s="320">
        <f>Data!HE13</f>
        <v>0</v>
      </c>
      <c r="H71" s="141">
        <f t="shared" si="1"/>
        <v>0</v>
      </c>
    </row>
    <row r="72" spans="2:8">
      <c r="B72" s="127" t="str">
        <f>$B$43</f>
        <v>Vocational Training</v>
      </c>
      <c r="C72" s="320">
        <f>Data!ED13</f>
        <v>0</v>
      </c>
      <c r="D72" s="320">
        <f>Data!EX13</f>
        <v>0</v>
      </c>
      <c r="E72" s="320">
        <f>Data!FR13</f>
        <v>0</v>
      </c>
      <c r="F72" s="320">
        <f>Data!GL13</f>
        <v>0</v>
      </c>
      <c r="G72" s="320">
        <f>Data!HF13</f>
        <v>0</v>
      </c>
      <c r="H72" s="141">
        <f t="shared" si="1"/>
        <v>0</v>
      </c>
    </row>
    <row r="73" spans="2:8">
      <c r="B73" s="127" t="str">
        <f>$B$44</f>
        <v>Physical Training</v>
      </c>
      <c r="C73" s="320">
        <f>Data!EE13</f>
        <v>0</v>
      </c>
      <c r="D73" s="320">
        <f>Data!EY13</f>
        <v>0</v>
      </c>
      <c r="E73" s="320">
        <f>Data!FS13</f>
        <v>0</v>
      </c>
      <c r="F73" s="320">
        <f>Data!GM13</f>
        <v>0</v>
      </c>
      <c r="G73" s="320">
        <f>Data!HG13</f>
        <v>0</v>
      </c>
      <c r="H73" s="141">
        <f t="shared" si="1"/>
        <v>0</v>
      </c>
    </row>
    <row r="74" spans="2:8">
      <c r="B74" s="127" t="str">
        <f>$B$45</f>
        <v>Health Services</v>
      </c>
      <c r="C74" s="320">
        <f>Data!EF13</f>
        <v>149711.12379298097</v>
      </c>
      <c r="D74" s="320">
        <f>Data!EZ13</f>
        <v>210365.19871407727</v>
      </c>
      <c r="E74" s="320">
        <f>Data!FT13</f>
        <v>161055.17797482474</v>
      </c>
      <c r="F74" s="320">
        <f>Data!GN13</f>
        <v>0</v>
      </c>
      <c r="G74" s="320">
        <f>Data!HH13</f>
        <v>0</v>
      </c>
      <c r="H74" s="141">
        <f t="shared" si="1"/>
        <v>521131.50048188301</v>
      </c>
    </row>
    <row r="75" spans="2:8">
      <c r="B75" s="127" t="str">
        <f>$B$46</f>
        <v>Pharmacy</v>
      </c>
      <c r="C75" s="320">
        <f>Data!EG13</f>
        <v>0</v>
      </c>
      <c r="D75" s="320">
        <f>Data!FA13</f>
        <v>0</v>
      </c>
      <c r="E75" s="320">
        <f>Data!FU13</f>
        <v>0</v>
      </c>
      <c r="F75" s="320">
        <f>Data!GO13</f>
        <v>0</v>
      </c>
      <c r="G75" s="320">
        <f>Data!HI13</f>
        <v>0</v>
      </c>
      <c r="H75" s="141">
        <f t="shared" si="1"/>
        <v>0</v>
      </c>
    </row>
    <row r="76" spans="2:8">
      <c r="B76" s="127" t="str">
        <f>$B$47</f>
        <v>Business Administration</v>
      </c>
      <c r="C76" s="320">
        <f>Data!EH13</f>
        <v>993145.71653637686</v>
      </c>
      <c r="D76" s="320">
        <f>Data!FB13</f>
        <v>2809570.9472358725</v>
      </c>
      <c r="E76" s="320">
        <f>Data!FV13</f>
        <v>1683519.7454172808</v>
      </c>
      <c r="F76" s="320">
        <f>Data!GP13</f>
        <v>0</v>
      </c>
      <c r="G76" s="320">
        <f>Data!HJ13</f>
        <v>0</v>
      </c>
      <c r="H76" s="141">
        <f t="shared" si="1"/>
        <v>5486236.4091895306</v>
      </c>
    </row>
    <row r="77" spans="2:8">
      <c r="B77" s="127" t="str">
        <f>$B$48</f>
        <v>Optometry</v>
      </c>
      <c r="C77" s="320">
        <f>Data!EI13</f>
        <v>0</v>
      </c>
      <c r="D77" s="320">
        <f>Data!FC13</f>
        <v>0</v>
      </c>
      <c r="E77" s="320">
        <f>Data!FW13</f>
        <v>0</v>
      </c>
      <c r="F77" s="320">
        <f>Data!GQ13</f>
        <v>0</v>
      </c>
      <c r="G77" s="320">
        <f>Data!HK13</f>
        <v>0</v>
      </c>
      <c r="H77" s="141">
        <f t="shared" si="1"/>
        <v>0</v>
      </c>
    </row>
    <row r="78" spans="2:8">
      <c r="B78" s="127" t="str">
        <f>$B$49</f>
        <v>Teacher Ed-Practice Teaching</v>
      </c>
      <c r="C78" s="320">
        <f>Data!EJ13</f>
        <v>0</v>
      </c>
      <c r="D78" s="320">
        <f>Data!FD13</f>
        <v>42652.735238095229</v>
      </c>
      <c r="E78" s="320">
        <f>Data!FX13</f>
        <v>0</v>
      </c>
      <c r="F78" s="320">
        <f>Data!GR13</f>
        <v>0</v>
      </c>
      <c r="G78" s="320">
        <f>Data!HL13</f>
        <v>0</v>
      </c>
      <c r="H78" s="141">
        <f t="shared" si="1"/>
        <v>42652.735238095229</v>
      </c>
    </row>
    <row r="79" spans="2:8">
      <c r="B79" s="127" t="str">
        <f>$B$50</f>
        <v>Technology</v>
      </c>
      <c r="C79" s="320">
        <f>Data!EK13</f>
        <v>274576.13053984602</v>
      </c>
      <c r="D79" s="320">
        <f>Data!FE13</f>
        <v>670457.99756982166</v>
      </c>
      <c r="E79" s="320">
        <f>Data!FY13</f>
        <v>112407.50716407772</v>
      </c>
      <c r="F79" s="320">
        <f>Data!GS13</f>
        <v>44085.737373737371</v>
      </c>
      <c r="G79" s="320">
        <f>Data!HM13</f>
        <v>0</v>
      </c>
      <c r="H79" s="141">
        <f t="shared" si="1"/>
        <v>1101527.3726474827</v>
      </c>
    </row>
    <row r="80" spans="2:8">
      <c r="B80" s="127" t="str">
        <f>$B$51</f>
        <v>Nursing</v>
      </c>
      <c r="C80" s="320">
        <f>Data!EL13</f>
        <v>19460.448264855968</v>
      </c>
      <c r="D80" s="320">
        <f>Data!FF13</f>
        <v>533561.76952735172</v>
      </c>
      <c r="E80" s="320">
        <f>Data!FZ13</f>
        <v>114101.88220779224</v>
      </c>
      <c r="F80" s="320">
        <f>Data!GT13</f>
        <v>0</v>
      </c>
      <c r="G80" s="320">
        <f>Data!HN13</f>
        <v>0</v>
      </c>
      <c r="H80" s="141">
        <f t="shared" si="1"/>
        <v>667124.1</v>
      </c>
    </row>
    <row r="81" spans="2:8">
      <c r="B81" s="130" t="str">
        <f>$B$52</f>
        <v>Totals</v>
      </c>
      <c r="C81" s="321">
        <f>SUM(C61:C80)</f>
        <v>11018215.003866661</v>
      </c>
      <c r="D81" s="321">
        <f>SUM(D61:D80)</f>
        <v>13392459.656034375</v>
      </c>
      <c r="E81" s="321">
        <f>SUM(E61:E80)</f>
        <v>6933974.6509989407</v>
      </c>
      <c r="F81" s="321">
        <f>SUM(F61:F80)</f>
        <v>609493.01521446835</v>
      </c>
      <c r="G81" s="321">
        <f>SUM(G61:G80)</f>
        <v>0</v>
      </c>
      <c r="H81" s="321">
        <f t="shared" si="1"/>
        <v>31954142.32611445</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Data!T13</f>
        <v>Milam Hefner</v>
      </c>
      <c r="E84" s="466"/>
      <c r="F84" s="466"/>
      <c r="G84" s="308" t="str">
        <f>Data!U13</f>
        <v>(254) 968-9598</v>
      </c>
      <c r="H84" s="309" t="str">
        <f>Data!V13</f>
        <v>mhefner@tarleton.edu</v>
      </c>
    </row>
    <row r="85" spans="2:8" ht="13.5" customHeight="1">
      <c r="B85" s="306"/>
      <c r="C85" s="306"/>
      <c r="D85" s="306"/>
      <c r="E85" s="306"/>
      <c r="F85" s="306"/>
      <c r="G85" s="306"/>
      <c r="H85" s="296"/>
    </row>
    <row r="86" spans="2:8" ht="15" customHeight="1">
      <c r="B86" s="120" t="s">
        <v>32</v>
      </c>
      <c r="C86" s="324"/>
      <c r="D86" s="324"/>
      <c r="E86" s="324"/>
      <c r="F86" s="324"/>
      <c r="G86" s="324"/>
      <c r="H86" s="122">
        <f>H13+H14</f>
        <v>82504350</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Data!HR13</f>
        <v>0</v>
      </c>
      <c r="D91" s="327">
        <f>Data!IL13</f>
        <v>0</v>
      </c>
      <c r="E91" s="327">
        <f>Data!JF13</f>
        <v>0</v>
      </c>
      <c r="F91" s="327">
        <f>Data!JZ13</f>
        <v>0</v>
      </c>
      <c r="G91" s="327">
        <f>Data!KT13</f>
        <v>0</v>
      </c>
      <c r="H91" s="133">
        <f t="shared" ref="H91:H111" si="2">SUM(C91:G91)</f>
        <v>0</v>
      </c>
    </row>
    <row r="92" spans="2:8">
      <c r="B92" s="127" t="str">
        <f>$B$33</f>
        <v>Science</v>
      </c>
      <c r="C92" s="327">
        <f>Data!HS13</f>
        <v>0</v>
      </c>
      <c r="D92" s="327">
        <f>Data!IM13</f>
        <v>0</v>
      </c>
      <c r="E92" s="327">
        <f>Data!JG13</f>
        <v>0</v>
      </c>
      <c r="F92" s="327">
        <f>Data!KA13</f>
        <v>0</v>
      </c>
      <c r="G92" s="327">
        <f>Data!KU13</f>
        <v>0</v>
      </c>
      <c r="H92" s="136">
        <f t="shared" si="2"/>
        <v>0</v>
      </c>
    </row>
    <row r="93" spans="2:8">
      <c r="B93" s="127" t="str">
        <f>$B$34</f>
        <v>Fine Arts</v>
      </c>
      <c r="C93" s="327">
        <f>Data!HT13</f>
        <v>0</v>
      </c>
      <c r="D93" s="327">
        <f>Data!IN13</f>
        <v>0</v>
      </c>
      <c r="E93" s="327">
        <f>Data!JH13</f>
        <v>0</v>
      </c>
      <c r="F93" s="327">
        <f>Data!KB13</f>
        <v>0</v>
      </c>
      <c r="G93" s="327">
        <f>Data!KV13</f>
        <v>0</v>
      </c>
      <c r="H93" s="136">
        <f t="shared" si="2"/>
        <v>0</v>
      </c>
    </row>
    <row r="94" spans="2:8">
      <c r="B94" s="127" t="str">
        <f>$B$35</f>
        <v>Teacher Education</v>
      </c>
      <c r="C94" s="327">
        <f>Data!HU13</f>
        <v>0</v>
      </c>
      <c r="D94" s="327">
        <f>Data!IO13</f>
        <v>0</v>
      </c>
      <c r="E94" s="327">
        <f>Data!JI13</f>
        <v>0</v>
      </c>
      <c r="F94" s="327">
        <f>Data!KC13</f>
        <v>0</v>
      </c>
      <c r="G94" s="327">
        <f>Data!KW13</f>
        <v>0</v>
      </c>
      <c r="H94" s="136">
        <f t="shared" si="2"/>
        <v>0</v>
      </c>
    </row>
    <row r="95" spans="2:8">
      <c r="B95" s="127" t="str">
        <f>$B$36</f>
        <v>Agriculture</v>
      </c>
      <c r="C95" s="327">
        <f>Data!HV13</f>
        <v>0</v>
      </c>
      <c r="D95" s="327">
        <f>Data!IP13</f>
        <v>0</v>
      </c>
      <c r="E95" s="327">
        <f>Data!JJ13</f>
        <v>0</v>
      </c>
      <c r="F95" s="327">
        <f>Data!KD13</f>
        <v>0</v>
      </c>
      <c r="G95" s="327">
        <f>Data!KX13</f>
        <v>0</v>
      </c>
      <c r="H95" s="136">
        <f t="shared" si="2"/>
        <v>0</v>
      </c>
    </row>
    <row r="96" spans="2:8">
      <c r="B96" s="127" t="str">
        <f>$B$37</f>
        <v>Engineering</v>
      </c>
      <c r="C96" s="327">
        <f>Data!HW13</f>
        <v>0</v>
      </c>
      <c r="D96" s="327">
        <f>Data!IQ13</f>
        <v>0</v>
      </c>
      <c r="E96" s="327">
        <f>Data!JK13</f>
        <v>0</v>
      </c>
      <c r="F96" s="327">
        <f>Data!KE13</f>
        <v>0</v>
      </c>
      <c r="G96" s="327">
        <f>Data!KY13</f>
        <v>0</v>
      </c>
      <c r="H96" s="136">
        <f t="shared" si="2"/>
        <v>0</v>
      </c>
    </row>
    <row r="97" spans="2:8">
      <c r="B97" s="127" t="str">
        <f>$B$38</f>
        <v>Home Economics</v>
      </c>
      <c r="C97" s="327">
        <f>Data!HX13</f>
        <v>0</v>
      </c>
      <c r="D97" s="327">
        <f>Data!IR13</f>
        <v>0</v>
      </c>
      <c r="E97" s="327">
        <f>Data!JL13</f>
        <v>0</v>
      </c>
      <c r="F97" s="327">
        <f>Data!KF13</f>
        <v>0</v>
      </c>
      <c r="G97" s="327">
        <f>Data!KZ13</f>
        <v>0</v>
      </c>
      <c r="H97" s="136">
        <f t="shared" si="2"/>
        <v>0</v>
      </c>
    </row>
    <row r="98" spans="2:8">
      <c r="B98" s="127" t="str">
        <f>$B$39</f>
        <v>Law</v>
      </c>
      <c r="C98" s="327">
        <f>Data!HY13</f>
        <v>0</v>
      </c>
      <c r="D98" s="327">
        <f>Data!IS13</f>
        <v>0</v>
      </c>
      <c r="E98" s="327">
        <f>Data!JM13</f>
        <v>0</v>
      </c>
      <c r="F98" s="327">
        <f>Data!KG13</f>
        <v>0</v>
      </c>
      <c r="G98" s="327">
        <f>Data!LA13</f>
        <v>0</v>
      </c>
      <c r="H98" s="136">
        <f t="shared" si="2"/>
        <v>0</v>
      </c>
    </row>
    <row r="99" spans="2:8">
      <c r="B99" s="127" t="str">
        <f>$B$40</f>
        <v>Social Service</v>
      </c>
      <c r="C99" s="327">
        <f>Data!HZ13</f>
        <v>0</v>
      </c>
      <c r="D99" s="327">
        <f>Data!IT13</f>
        <v>0</v>
      </c>
      <c r="E99" s="327">
        <f>Data!JN13</f>
        <v>0</v>
      </c>
      <c r="F99" s="327">
        <f>Data!KH13</f>
        <v>0</v>
      </c>
      <c r="G99" s="327">
        <f>Data!LB13</f>
        <v>0</v>
      </c>
      <c r="H99" s="136">
        <f t="shared" si="2"/>
        <v>0</v>
      </c>
    </row>
    <row r="100" spans="2:8">
      <c r="B100" s="127" t="str">
        <f>$B$41</f>
        <v>Library Science</v>
      </c>
      <c r="C100" s="327">
        <f>Data!IA13</f>
        <v>0</v>
      </c>
      <c r="D100" s="327">
        <f>Data!IU13</f>
        <v>0</v>
      </c>
      <c r="E100" s="327">
        <f>Data!JO13</f>
        <v>0</v>
      </c>
      <c r="F100" s="327">
        <f>Data!KI13</f>
        <v>0</v>
      </c>
      <c r="G100" s="327">
        <f>Data!LC13</f>
        <v>0</v>
      </c>
      <c r="H100" s="136">
        <f t="shared" si="2"/>
        <v>0</v>
      </c>
    </row>
    <row r="101" spans="2:8">
      <c r="B101" s="127" t="str">
        <f>$B$42</f>
        <v>Veterinary Science</v>
      </c>
      <c r="C101" s="327">
        <f>Data!IB13</f>
        <v>0</v>
      </c>
      <c r="D101" s="327">
        <f>Data!IV13</f>
        <v>0</v>
      </c>
      <c r="E101" s="327">
        <f>Data!JP13</f>
        <v>0</v>
      </c>
      <c r="F101" s="327">
        <f>Data!KJ13</f>
        <v>0</v>
      </c>
      <c r="G101" s="327">
        <f>Data!LD13</f>
        <v>0</v>
      </c>
      <c r="H101" s="136">
        <f t="shared" si="2"/>
        <v>0</v>
      </c>
    </row>
    <row r="102" spans="2:8">
      <c r="B102" s="127" t="str">
        <f>$B$43</f>
        <v>Vocational Training</v>
      </c>
      <c r="C102" s="327">
        <f>Data!IC13</f>
        <v>0</v>
      </c>
      <c r="D102" s="327">
        <f>Data!IW13</f>
        <v>0</v>
      </c>
      <c r="E102" s="327">
        <f>Data!JQ13</f>
        <v>0</v>
      </c>
      <c r="F102" s="327">
        <f>Data!KK13</f>
        <v>0</v>
      </c>
      <c r="G102" s="327">
        <f>Data!LE13</f>
        <v>0</v>
      </c>
      <c r="H102" s="136">
        <f t="shared" si="2"/>
        <v>0</v>
      </c>
    </row>
    <row r="103" spans="2:8">
      <c r="B103" s="127" t="str">
        <f>$B$44</f>
        <v>Physical Training</v>
      </c>
      <c r="C103" s="327">
        <f>Data!ID13</f>
        <v>0</v>
      </c>
      <c r="D103" s="327">
        <f>Data!IX13</f>
        <v>0</v>
      </c>
      <c r="E103" s="327">
        <f>Data!JR13</f>
        <v>0</v>
      </c>
      <c r="F103" s="327">
        <f>Data!KL13</f>
        <v>0</v>
      </c>
      <c r="G103" s="327">
        <f>Data!LF13</f>
        <v>0</v>
      </c>
      <c r="H103" s="136">
        <f t="shared" si="2"/>
        <v>0</v>
      </c>
    </row>
    <row r="104" spans="2:8">
      <c r="B104" s="127" t="str">
        <f>$B$45</f>
        <v>Health Services</v>
      </c>
      <c r="C104" s="327">
        <f>Data!IE13</f>
        <v>0</v>
      </c>
      <c r="D104" s="327">
        <f>Data!IY13</f>
        <v>0</v>
      </c>
      <c r="E104" s="327">
        <f>Data!JS13</f>
        <v>0</v>
      </c>
      <c r="F104" s="327">
        <f>Data!KM13</f>
        <v>0</v>
      </c>
      <c r="G104" s="327">
        <f>Data!LG13</f>
        <v>0</v>
      </c>
      <c r="H104" s="136">
        <f t="shared" si="2"/>
        <v>0</v>
      </c>
    </row>
    <row r="105" spans="2:8">
      <c r="B105" s="127" t="str">
        <f>$B$46</f>
        <v>Pharmacy</v>
      </c>
      <c r="C105" s="327">
        <f>Data!IF13</f>
        <v>0</v>
      </c>
      <c r="D105" s="327">
        <f>Data!IZ13</f>
        <v>0</v>
      </c>
      <c r="E105" s="327">
        <f>Data!JT13</f>
        <v>0</v>
      </c>
      <c r="F105" s="327">
        <f>Data!KN13</f>
        <v>0</v>
      </c>
      <c r="G105" s="327">
        <f>Data!LH13</f>
        <v>0</v>
      </c>
      <c r="H105" s="136">
        <f t="shared" si="2"/>
        <v>0</v>
      </c>
    </row>
    <row r="106" spans="2:8">
      <c r="B106" s="127" t="str">
        <f>$B$47</f>
        <v>Business Administration</v>
      </c>
      <c r="C106" s="327">
        <f>Data!IG13</f>
        <v>0</v>
      </c>
      <c r="D106" s="327">
        <f>Data!JA13</f>
        <v>0</v>
      </c>
      <c r="E106" s="327">
        <f>Data!JU13</f>
        <v>0</v>
      </c>
      <c r="F106" s="327">
        <f>Data!KO13</f>
        <v>0</v>
      </c>
      <c r="G106" s="327">
        <f>Data!LI13</f>
        <v>0</v>
      </c>
      <c r="H106" s="136">
        <f t="shared" si="2"/>
        <v>0</v>
      </c>
    </row>
    <row r="107" spans="2:8">
      <c r="B107" s="127" t="str">
        <f>$B$48</f>
        <v>Optometry</v>
      </c>
      <c r="C107" s="327">
        <f>Data!IH13</f>
        <v>0</v>
      </c>
      <c r="D107" s="327">
        <f>Data!JB13</f>
        <v>0</v>
      </c>
      <c r="E107" s="327">
        <f>Data!JV13</f>
        <v>0</v>
      </c>
      <c r="F107" s="327">
        <f>Data!KP13</f>
        <v>0</v>
      </c>
      <c r="G107" s="327">
        <f>Data!LJ13</f>
        <v>0</v>
      </c>
      <c r="H107" s="136">
        <f t="shared" si="2"/>
        <v>0</v>
      </c>
    </row>
    <row r="108" spans="2:8">
      <c r="B108" s="127" t="str">
        <f>$B$49</f>
        <v>Teacher Ed-Practice Teaching</v>
      </c>
      <c r="C108" s="327">
        <f>Data!II13</f>
        <v>0</v>
      </c>
      <c r="D108" s="327">
        <f>Data!JC13</f>
        <v>0</v>
      </c>
      <c r="E108" s="327">
        <f>Data!JW13</f>
        <v>0</v>
      </c>
      <c r="F108" s="327">
        <f>Data!KQ13</f>
        <v>0</v>
      </c>
      <c r="G108" s="327">
        <f>Data!LK13</f>
        <v>0</v>
      </c>
      <c r="H108" s="136">
        <f t="shared" si="2"/>
        <v>0</v>
      </c>
    </row>
    <row r="109" spans="2:8">
      <c r="B109" s="127" t="str">
        <f>$B$50</f>
        <v>Technology</v>
      </c>
      <c r="C109" s="327">
        <f>Data!IJ13</f>
        <v>0</v>
      </c>
      <c r="D109" s="327">
        <f>Data!JD13</f>
        <v>0</v>
      </c>
      <c r="E109" s="327">
        <f>Data!JX13</f>
        <v>0</v>
      </c>
      <c r="F109" s="327">
        <f>Data!KR13</f>
        <v>0</v>
      </c>
      <c r="G109" s="327">
        <f>Data!LL13</f>
        <v>0</v>
      </c>
      <c r="H109" s="136">
        <f t="shared" si="2"/>
        <v>0</v>
      </c>
    </row>
    <row r="110" spans="2:8">
      <c r="B110" s="127" t="str">
        <f>$B$51</f>
        <v>Nursing</v>
      </c>
      <c r="C110" s="327">
        <f>Data!IK13</f>
        <v>0</v>
      </c>
      <c r="D110" s="327">
        <f>Data!JE13</f>
        <v>0</v>
      </c>
      <c r="E110" s="327">
        <f>Data!JY13</f>
        <v>0</v>
      </c>
      <c r="F110" s="327">
        <f>Data!KS13</f>
        <v>0</v>
      </c>
      <c r="G110" s="327">
        <f>Data!HPM13</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5234016.3718496878</v>
      </c>
      <c r="D116" s="321">
        <f t="shared" si="3"/>
        <v>2929119.4102254366</v>
      </c>
      <c r="E116" s="321">
        <f t="shared" si="3"/>
        <v>1551357.1987471178</v>
      </c>
      <c r="F116" s="321">
        <f t="shared" si="3"/>
        <v>118293.63737373738</v>
      </c>
      <c r="G116" s="321">
        <f t="shared" si="3"/>
        <v>0</v>
      </c>
      <c r="H116" s="133">
        <f t="shared" ref="H116:H136" si="4">SUM(C116:G116)</f>
        <v>9832786.6181959789</v>
      </c>
    </row>
    <row r="117" spans="2:8">
      <c r="B117" s="127" t="str">
        <f>$B$33</f>
        <v>Science</v>
      </c>
      <c r="C117" s="141">
        <f t="shared" si="3"/>
        <v>1744704.8740595195</v>
      </c>
      <c r="D117" s="141">
        <f t="shared" si="3"/>
        <v>1660957.8028208979</v>
      </c>
      <c r="E117" s="141">
        <f t="shared" si="3"/>
        <v>737361.82747319865</v>
      </c>
      <c r="F117" s="141">
        <f t="shared" si="3"/>
        <v>0</v>
      </c>
      <c r="G117" s="141">
        <f t="shared" si="3"/>
        <v>0</v>
      </c>
      <c r="H117" s="136">
        <f t="shared" si="4"/>
        <v>4143024.5043536159</v>
      </c>
    </row>
    <row r="118" spans="2:8">
      <c r="B118" s="127" t="str">
        <f>$B$34</f>
        <v>Fine Arts</v>
      </c>
      <c r="C118" s="141">
        <f t="shared" si="3"/>
        <v>934807.74317260133</v>
      </c>
      <c r="D118" s="141">
        <f t="shared" si="3"/>
        <v>636388.32294416917</v>
      </c>
      <c r="E118" s="141">
        <f t="shared" si="3"/>
        <v>158947.4697210197</v>
      </c>
      <c r="F118" s="141">
        <f t="shared" si="3"/>
        <v>0</v>
      </c>
      <c r="G118" s="141">
        <f t="shared" si="3"/>
        <v>0</v>
      </c>
      <c r="H118" s="136">
        <f t="shared" si="4"/>
        <v>1730143.5358377902</v>
      </c>
    </row>
    <row r="119" spans="2:8">
      <c r="B119" s="127" t="str">
        <f>$B$35</f>
        <v>Teacher Education</v>
      </c>
      <c r="C119" s="141">
        <f t="shared" si="3"/>
        <v>323541.96772054548</v>
      </c>
      <c r="D119" s="141">
        <f t="shared" si="3"/>
        <v>988240.52236653399</v>
      </c>
      <c r="E119" s="141">
        <f t="shared" si="3"/>
        <v>997876.84836385865</v>
      </c>
      <c r="F119" s="141">
        <f t="shared" si="3"/>
        <v>380885.01460317458</v>
      </c>
      <c r="G119" s="141">
        <f t="shared" si="3"/>
        <v>0</v>
      </c>
      <c r="H119" s="136">
        <f t="shared" si="4"/>
        <v>2690544.3530541128</v>
      </c>
    </row>
    <row r="120" spans="2:8">
      <c r="B120" s="127" t="str">
        <f>$B$36</f>
        <v>Agriculture</v>
      </c>
      <c r="C120" s="141">
        <f t="shared" si="3"/>
        <v>549180.79148652183</v>
      </c>
      <c r="D120" s="141">
        <f t="shared" si="3"/>
        <v>1340068.5941383701</v>
      </c>
      <c r="E120" s="141">
        <f t="shared" si="3"/>
        <v>656037.16447878117</v>
      </c>
      <c r="F120" s="141">
        <f t="shared" si="3"/>
        <v>66228.625863818976</v>
      </c>
      <c r="G120" s="141">
        <f t="shared" si="3"/>
        <v>0</v>
      </c>
      <c r="H120" s="136">
        <f t="shared" si="4"/>
        <v>2611515.1759674922</v>
      </c>
    </row>
    <row r="121" spans="2:8">
      <c r="B121" s="127" t="str">
        <f>$B$37</f>
        <v>Engineering</v>
      </c>
      <c r="C121" s="141">
        <f t="shared" si="3"/>
        <v>669332.85785221716</v>
      </c>
      <c r="D121" s="141">
        <f t="shared" si="3"/>
        <v>1066787.1373039011</v>
      </c>
      <c r="E121" s="141">
        <f t="shared" si="3"/>
        <v>278995.72218281718</v>
      </c>
      <c r="F121" s="141">
        <f t="shared" si="3"/>
        <v>0</v>
      </c>
      <c r="G121" s="141">
        <f t="shared" si="3"/>
        <v>0</v>
      </c>
      <c r="H121" s="136">
        <f t="shared" si="4"/>
        <v>2015115.7173389355</v>
      </c>
    </row>
    <row r="122" spans="2:8">
      <c r="B122" s="127" t="str">
        <f>$B$38</f>
        <v>Home Economics</v>
      </c>
      <c r="C122" s="141">
        <f t="shared" si="3"/>
        <v>92373.545797939034</v>
      </c>
      <c r="D122" s="141">
        <f t="shared" si="3"/>
        <v>149051.10598150955</v>
      </c>
      <c r="E122" s="141">
        <f t="shared" si="3"/>
        <v>97196.726315789478</v>
      </c>
      <c r="F122" s="141">
        <f t="shared" si="3"/>
        <v>0</v>
      </c>
      <c r="G122" s="141">
        <f t="shared" si="3"/>
        <v>0</v>
      </c>
      <c r="H122" s="136">
        <f t="shared" si="4"/>
        <v>338621.37809523806</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33363.432793568085</v>
      </c>
      <c r="D124" s="141">
        <f t="shared" si="3"/>
        <v>355238.11196833692</v>
      </c>
      <c r="E124" s="141">
        <f t="shared" si="3"/>
        <v>385117.38095238106</v>
      </c>
      <c r="F124" s="141">
        <f t="shared" si="3"/>
        <v>0</v>
      </c>
      <c r="G124" s="141">
        <f t="shared" si="3"/>
        <v>0</v>
      </c>
      <c r="H124" s="136">
        <f t="shared" si="4"/>
        <v>773718.92571428604</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149711.12379298097</v>
      </c>
      <c r="D129" s="141">
        <f t="shared" si="3"/>
        <v>210365.19871407727</v>
      </c>
      <c r="E129" s="141">
        <f t="shared" si="3"/>
        <v>161055.17797482474</v>
      </c>
      <c r="F129" s="141">
        <f t="shared" si="3"/>
        <v>0</v>
      </c>
      <c r="G129" s="141">
        <f t="shared" si="3"/>
        <v>0</v>
      </c>
      <c r="H129" s="136">
        <f t="shared" si="4"/>
        <v>521131.50048188301</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993145.71653637686</v>
      </c>
      <c r="D131" s="141">
        <f t="shared" si="3"/>
        <v>2809570.9472358725</v>
      </c>
      <c r="E131" s="141">
        <f t="shared" si="3"/>
        <v>1683519.7454172808</v>
      </c>
      <c r="F131" s="141">
        <f t="shared" si="3"/>
        <v>0</v>
      </c>
      <c r="G131" s="141">
        <f t="shared" si="3"/>
        <v>0</v>
      </c>
      <c r="H131" s="136">
        <f t="shared" si="4"/>
        <v>5486236.4091895306</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42652.735238095229</v>
      </c>
      <c r="E133" s="141">
        <f t="shared" si="5"/>
        <v>0</v>
      </c>
      <c r="F133" s="141">
        <f t="shared" si="5"/>
        <v>0</v>
      </c>
      <c r="G133" s="141">
        <f t="shared" si="5"/>
        <v>0</v>
      </c>
      <c r="H133" s="136">
        <f t="shared" si="4"/>
        <v>42652.735238095229</v>
      </c>
    </row>
    <row r="134" spans="2:12">
      <c r="B134" s="127" t="str">
        <f>$B$50</f>
        <v>Technology</v>
      </c>
      <c r="C134" s="141">
        <f t="shared" si="5"/>
        <v>274576.13053984602</v>
      </c>
      <c r="D134" s="141">
        <f t="shared" si="5"/>
        <v>670457.99756982166</v>
      </c>
      <c r="E134" s="141">
        <f t="shared" si="5"/>
        <v>112407.50716407772</v>
      </c>
      <c r="F134" s="141">
        <f t="shared" si="5"/>
        <v>44085.737373737371</v>
      </c>
      <c r="G134" s="141">
        <f t="shared" si="5"/>
        <v>0</v>
      </c>
      <c r="H134" s="136">
        <f t="shared" si="4"/>
        <v>1101527.3726474827</v>
      </c>
    </row>
    <row r="135" spans="2:12">
      <c r="B135" s="127" t="str">
        <f>$B$51</f>
        <v>Nursing</v>
      </c>
      <c r="C135" s="141">
        <f t="shared" si="5"/>
        <v>19460.448264855968</v>
      </c>
      <c r="D135" s="141">
        <f t="shared" si="5"/>
        <v>533561.76952735172</v>
      </c>
      <c r="E135" s="141">
        <f t="shared" si="5"/>
        <v>114101.88220779224</v>
      </c>
      <c r="F135" s="141">
        <f t="shared" si="5"/>
        <v>0</v>
      </c>
      <c r="G135" s="141">
        <f t="shared" si="5"/>
        <v>0</v>
      </c>
      <c r="H135" s="136">
        <f t="shared" si="4"/>
        <v>667124.1</v>
      </c>
    </row>
    <row r="136" spans="2:12">
      <c r="B136" s="130" t="str">
        <f>$B$52</f>
        <v>Totals</v>
      </c>
      <c r="C136" s="133">
        <f>SUM(C116:C135)</f>
        <v>11018215.003866661</v>
      </c>
      <c r="D136" s="133">
        <f>SUM(D116:D135)</f>
        <v>13392459.656034375</v>
      </c>
      <c r="E136" s="133">
        <f>SUM(E116:E135)</f>
        <v>6933974.6509989407</v>
      </c>
      <c r="F136" s="133">
        <f>SUM(F116:F135)</f>
        <v>609493.01521446835</v>
      </c>
      <c r="G136" s="133">
        <f>SUM(G116:G135)</f>
        <v>0</v>
      </c>
      <c r="H136" s="133">
        <f t="shared" si="4"/>
        <v>31954142.32611445</v>
      </c>
    </row>
    <row r="137" spans="2:12">
      <c r="B137" s="328"/>
      <c r="C137" s="331"/>
      <c r="D137" s="331"/>
      <c r="E137" s="331"/>
      <c r="F137" s="331"/>
      <c r="G137" s="331"/>
      <c r="H137" s="332"/>
    </row>
    <row r="138" spans="2:12">
      <c r="B138" s="120" t="s">
        <v>4</v>
      </c>
      <c r="C138" s="325"/>
      <c r="D138" s="325"/>
      <c r="E138" s="325"/>
      <c r="F138" s="325"/>
      <c r="G138" s="325"/>
      <c r="H138" s="122">
        <f>H86-H81-H111</f>
        <v>50550207.673885554</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Data!LN13</f>
        <v>5234016.3718496878</v>
      </c>
      <c r="D143" s="327">
        <f>Data!MH13</f>
        <v>2929119.4102254366</v>
      </c>
      <c r="E143" s="327">
        <f>Data!NB13</f>
        <v>1551357.1987471178</v>
      </c>
      <c r="F143" s="327">
        <f>Data!NV13</f>
        <v>118293.63737373738</v>
      </c>
      <c r="G143" s="327">
        <f>Data!OP13</f>
        <v>0</v>
      </c>
      <c r="H143" s="341">
        <f>Data!PJ13</f>
        <v>5722298.5563667277</v>
      </c>
      <c r="I143" s="342">
        <f t="shared" ref="I143:I162" si="6">SUM(C143:H143)</f>
        <v>15555085.174562708</v>
      </c>
    </row>
    <row r="144" spans="2:12">
      <c r="B144" s="127" t="str">
        <f>$B$33</f>
        <v>Science</v>
      </c>
      <c r="C144" s="327">
        <f>Data!LO13</f>
        <v>1744704.8740595195</v>
      </c>
      <c r="D144" s="327">
        <f>Data!MI13</f>
        <v>1660957.8028208979</v>
      </c>
      <c r="E144" s="327">
        <f>Data!NC13</f>
        <v>737361.82747319865</v>
      </c>
      <c r="F144" s="327">
        <f>Data!NW13</f>
        <v>0</v>
      </c>
      <c r="G144" s="327">
        <f>Data!OQ13</f>
        <v>0</v>
      </c>
      <c r="H144" s="341">
        <f>Data!PK13</f>
        <v>2411078.7776460778</v>
      </c>
      <c r="I144" s="342">
        <f t="shared" si="6"/>
        <v>6554103.2819996942</v>
      </c>
    </row>
    <row r="145" spans="2:9">
      <c r="B145" s="127" t="str">
        <f>$B$34</f>
        <v>Fine Arts</v>
      </c>
      <c r="C145" s="327">
        <f>Data!LP13</f>
        <v>934807.74317260133</v>
      </c>
      <c r="D145" s="327">
        <f>Data!MJ13</f>
        <v>636388.32294416917</v>
      </c>
      <c r="E145" s="327">
        <f>Data!ND13</f>
        <v>158947.4697210197</v>
      </c>
      <c r="F145" s="327">
        <f>Data!NX13</f>
        <v>0</v>
      </c>
      <c r="G145" s="327">
        <f>Data!OR13</f>
        <v>0</v>
      </c>
      <c r="H145" s="341">
        <f>Data!PL13</f>
        <v>1006876.1015428441</v>
      </c>
      <c r="I145" s="342">
        <f t="shared" si="6"/>
        <v>2737019.6373806344</v>
      </c>
    </row>
    <row r="146" spans="2:9">
      <c r="B146" s="127" t="str">
        <f>$B$35</f>
        <v>Teacher Education</v>
      </c>
      <c r="C146" s="327">
        <f>Data!LQ13</f>
        <v>323541.96772054548</v>
      </c>
      <c r="D146" s="327">
        <f>Data!MK13</f>
        <v>988240.52236653399</v>
      </c>
      <c r="E146" s="327">
        <f>Data!NE13</f>
        <v>997876.84836385865</v>
      </c>
      <c r="F146" s="327">
        <f>Data!NY13</f>
        <v>380885.01460317458</v>
      </c>
      <c r="G146" s="327">
        <f>Data!OS13</f>
        <v>0</v>
      </c>
      <c r="H146" s="341">
        <f>Data!PN13</f>
        <v>1565791.9433369054</v>
      </c>
      <c r="I146" s="342">
        <f t="shared" si="6"/>
        <v>4256336.2963910177</v>
      </c>
    </row>
    <row r="147" spans="2:9">
      <c r="B147" s="127" t="str">
        <f>$B$36</f>
        <v>Agriculture</v>
      </c>
      <c r="C147" s="327">
        <f>Data!LR13</f>
        <v>549180.79148652183</v>
      </c>
      <c r="D147" s="327">
        <f>Data!ML13</f>
        <v>1340068.5941383701</v>
      </c>
      <c r="E147" s="327">
        <f>Data!NF13</f>
        <v>656037.16447878117</v>
      </c>
      <c r="F147" s="327">
        <f>Data!NZ13</f>
        <v>66228.625863818976</v>
      </c>
      <c r="G147" s="327">
        <f>Data!OT13</f>
        <v>0</v>
      </c>
      <c r="H147" s="341">
        <f>Data!PM13</f>
        <v>1519800.0426160304</v>
      </c>
      <c r="I147" s="342">
        <f t="shared" si="6"/>
        <v>4131315.2185835224</v>
      </c>
    </row>
    <row r="148" spans="2:9">
      <c r="B148" s="127" t="str">
        <f>$B$37</f>
        <v>Engineering</v>
      </c>
      <c r="C148" s="327">
        <f>Data!LS13</f>
        <v>669332.85785221716</v>
      </c>
      <c r="D148" s="327">
        <f>Data!MM13</f>
        <v>1066787.1373039011</v>
      </c>
      <c r="E148" s="327">
        <f>Data!NG13</f>
        <v>278995.72218281718</v>
      </c>
      <c r="F148" s="327">
        <f>Data!OA13</f>
        <v>0</v>
      </c>
      <c r="G148" s="327">
        <f>Data!OU13</f>
        <v>0</v>
      </c>
      <c r="H148" s="341">
        <f>Data!PO13</f>
        <v>1172718.8037317649</v>
      </c>
      <c r="I148" s="342">
        <f t="shared" si="6"/>
        <v>3187834.5210707001</v>
      </c>
    </row>
    <row r="149" spans="2:9">
      <c r="B149" s="127" t="str">
        <f>$B$38</f>
        <v>Home Economics</v>
      </c>
      <c r="C149" s="327">
        <f>Data!LT13</f>
        <v>92373.545797939034</v>
      </c>
      <c r="D149" s="327">
        <f>Data!MN13</f>
        <v>149051.10598150955</v>
      </c>
      <c r="E149" s="327">
        <f>Data!NH13</f>
        <v>97196.726315789478</v>
      </c>
      <c r="F149" s="327">
        <f>Data!OB13</f>
        <v>0</v>
      </c>
      <c r="G149" s="327">
        <f>Data!OV13</f>
        <v>0</v>
      </c>
      <c r="H149" s="341">
        <f>Data!PP13</f>
        <v>197064.44350612798</v>
      </c>
      <c r="I149" s="342">
        <f t="shared" si="6"/>
        <v>535685.82160136604</v>
      </c>
    </row>
    <row r="150" spans="2:9">
      <c r="B150" s="127" t="str">
        <f>$B$39</f>
        <v>Law</v>
      </c>
      <c r="C150" s="327">
        <f>Data!LU13</f>
        <v>0</v>
      </c>
      <c r="D150" s="327">
        <f>Data!MO13</f>
        <v>0</v>
      </c>
      <c r="E150" s="327">
        <f>Data!NI13</f>
        <v>0</v>
      </c>
      <c r="F150" s="327">
        <f>Data!OC13</f>
        <v>0</v>
      </c>
      <c r="G150" s="327">
        <f>Data!OW13</f>
        <v>0</v>
      </c>
      <c r="H150" s="341">
        <f>Data!PQ13</f>
        <v>0</v>
      </c>
      <c r="I150" s="342">
        <f t="shared" si="6"/>
        <v>0</v>
      </c>
    </row>
    <row r="151" spans="2:9">
      <c r="B151" s="127" t="str">
        <f>$B$40</f>
        <v>Social Service</v>
      </c>
      <c r="C151" s="327">
        <f>Data!LV13</f>
        <v>33363.432793568085</v>
      </c>
      <c r="D151" s="327">
        <f>Data!MP13</f>
        <v>355238.11196833692</v>
      </c>
      <c r="E151" s="327">
        <f>Data!NJ13</f>
        <v>385117.38095238106</v>
      </c>
      <c r="F151" s="327">
        <f>Data!OD13</f>
        <v>0</v>
      </c>
      <c r="G151" s="327">
        <f>Data!OX13</f>
        <v>0</v>
      </c>
      <c r="H151" s="341">
        <f>Data!PR13</f>
        <v>450274.25729500665</v>
      </c>
      <c r="I151" s="342">
        <f t="shared" si="6"/>
        <v>1223993.1830092927</v>
      </c>
    </row>
    <row r="152" spans="2:9">
      <c r="B152" s="127" t="str">
        <f>$B$41</f>
        <v>Library Science</v>
      </c>
      <c r="C152" s="327">
        <f>Data!LW13</f>
        <v>0</v>
      </c>
      <c r="D152" s="327">
        <f>Data!MQ13</f>
        <v>0</v>
      </c>
      <c r="E152" s="327">
        <f>Data!NK13</f>
        <v>0</v>
      </c>
      <c r="F152" s="327">
        <f>Data!OE13</f>
        <v>0</v>
      </c>
      <c r="G152" s="327">
        <f>Data!OY13</f>
        <v>0</v>
      </c>
      <c r="H152" s="341">
        <f>Data!PS13</f>
        <v>0</v>
      </c>
      <c r="I152" s="342">
        <f t="shared" si="6"/>
        <v>0</v>
      </c>
    </row>
    <row r="153" spans="2:9">
      <c r="B153" s="127" t="str">
        <f>$B$42</f>
        <v>Veterinary Science</v>
      </c>
      <c r="C153" s="327">
        <f>Data!LX13</f>
        <v>0</v>
      </c>
      <c r="D153" s="327">
        <f>Data!MR13</f>
        <v>0</v>
      </c>
      <c r="E153" s="327">
        <f>Data!NL13</f>
        <v>0</v>
      </c>
      <c r="F153" s="327">
        <f>Data!OF13</f>
        <v>0</v>
      </c>
      <c r="G153" s="327">
        <f>Data!OZ13</f>
        <v>0</v>
      </c>
      <c r="H153" s="341">
        <f>Data!PT13</f>
        <v>0</v>
      </c>
      <c r="I153" s="342">
        <f t="shared" si="6"/>
        <v>0</v>
      </c>
    </row>
    <row r="154" spans="2:9">
      <c r="B154" s="127" t="str">
        <f>$B$43</f>
        <v>Vocational Training</v>
      </c>
      <c r="C154" s="327">
        <f>Data!LY13</f>
        <v>0</v>
      </c>
      <c r="D154" s="327">
        <f>Data!MS13</f>
        <v>0</v>
      </c>
      <c r="E154" s="327">
        <f>Data!NM13</f>
        <v>0</v>
      </c>
      <c r="F154" s="327">
        <f>Data!OG13</f>
        <v>0</v>
      </c>
      <c r="G154" s="327">
        <f>Data!PA13</f>
        <v>0</v>
      </c>
      <c r="H154" s="341">
        <f>Data!PU13</f>
        <v>0</v>
      </c>
      <c r="I154" s="342">
        <f t="shared" si="6"/>
        <v>0</v>
      </c>
    </row>
    <row r="155" spans="2:9">
      <c r="B155" s="127" t="str">
        <f>$B$44</f>
        <v>Physical Training</v>
      </c>
      <c r="C155" s="327">
        <f>Data!LZ13</f>
        <v>0</v>
      </c>
      <c r="D155" s="327">
        <f>Data!MT13</f>
        <v>0</v>
      </c>
      <c r="E155" s="327">
        <f>Data!NN13</f>
        <v>0</v>
      </c>
      <c r="F155" s="327">
        <f>Data!OH13</f>
        <v>0</v>
      </c>
      <c r="G155" s="327">
        <f>Data!PB13</f>
        <v>0</v>
      </c>
      <c r="H155" s="341">
        <f>Data!PV13</f>
        <v>0</v>
      </c>
      <c r="I155" s="342">
        <f t="shared" si="6"/>
        <v>0</v>
      </c>
    </row>
    <row r="156" spans="2:9">
      <c r="B156" s="127" t="str">
        <f>$B$45</f>
        <v>Health Services</v>
      </c>
      <c r="C156" s="327">
        <f>Data!MA13</f>
        <v>149711.12379298097</v>
      </c>
      <c r="D156" s="327">
        <f>Data!MU13</f>
        <v>210365.19871407727</v>
      </c>
      <c r="E156" s="327">
        <f>Data!NO13</f>
        <v>161055.17797482474</v>
      </c>
      <c r="F156" s="327">
        <f>Data!OI13</f>
        <v>0</v>
      </c>
      <c r="G156" s="327">
        <f>Data!PC13</f>
        <v>0</v>
      </c>
      <c r="H156" s="341">
        <f>Data!PW13</f>
        <v>303278.22098429978</v>
      </c>
      <c r="I156" s="342">
        <f t="shared" si="6"/>
        <v>824409.72146618273</v>
      </c>
    </row>
    <row r="157" spans="2:9">
      <c r="B157" s="127" t="str">
        <f>$B$46</f>
        <v>Pharmacy</v>
      </c>
      <c r="C157" s="327">
        <f>Data!MB13</f>
        <v>0</v>
      </c>
      <c r="D157" s="327">
        <f>Data!MV13</f>
        <v>0</v>
      </c>
      <c r="E157" s="327">
        <f>Data!NP13</f>
        <v>0</v>
      </c>
      <c r="F157" s="327">
        <f>Data!OJ13</f>
        <v>0</v>
      </c>
      <c r="G157" s="327">
        <f>Data!PD13</f>
        <v>0</v>
      </c>
      <c r="H157" s="341">
        <f>Data!PX13</f>
        <v>0</v>
      </c>
      <c r="I157" s="342">
        <f t="shared" si="6"/>
        <v>0</v>
      </c>
    </row>
    <row r="158" spans="2:9">
      <c r="B158" s="127" t="str">
        <f>$B$47</f>
        <v>Business Administration</v>
      </c>
      <c r="C158" s="327">
        <f>Data!MC13</f>
        <v>993145.71653637686</v>
      </c>
      <c r="D158" s="327">
        <f>Data!MW13</f>
        <v>2809570.9472358725</v>
      </c>
      <c r="E158" s="327">
        <f>Data!NQ13</f>
        <v>1683519.7454172808</v>
      </c>
      <c r="F158" s="327">
        <f>Data!OK13</f>
        <v>0</v>
      </c>
      <c r="G158" s="327">
        <f>Data!PE13</f>
        <v>0</v>
      </c>
      <c r="H158" s="341">
        <f>Data!PY13</f>
        <v>3192775.7514941036</v>
      </c>
      <c r="I158" s="342">
        <f t="shared" si="6"/>
        <v>8679012.1606836338</v>
      </c>
    </row>
    <row r="159" spans="2:9">
      <c r="B159" s="127" t="str">
        <f>$B$48</f>
        <v>Optometry</v>
      </c>
      <c r="C159" s="327">
        <f>Data!MD13</f>
        <v>0</v>
      </c>
      <c r="D159" s="327">
        <f>Data!MX13</f>
        <v>0</v>
      </c>
      <c r="E159" s="327">
        <f>Data!NR13</f>
        <v>0</v>
      </c>
      <c r="F159" s="327">
        <f>Data!OL13</f>
        <v>0</v>
      </c>
      <c r="G159" s="327">
        <f>Data!PF13</f>
        <v>0</v>
      </c>
      <c r="H159" s="341">
        <f>Data!PZ13</f>
        <v>0</v>
      </c>
      <c r="I159" s="342">
        <f t="shared" si="6"/>
        <v>0</v>
      </c>
    </row>
    <row r="160" spans="2:9">
      <c r="B160" s="127" t="str">
        <f>$B$49</f>
        <v>Teacher Ed-Practice Teaching</v>
      </c>
      <c r="C160" s="327">
        <f>Data!ME13</f>
        <v>0</v>
      </c>
      <c r="D160" s="327">
        <f>Data!MY13</f>
        <v>42652.735238095229</v>
      </c>
      <c r="E160" s="327">
        <f>Data!NS13</f>
        <v>0</v>
      </c>
      <c r="F160" s="327">
        <f>Data!OM13</f>
        <v>0</v>
      </c>
      <c r="G160" s="327">
        <f>Data!PG13</f>
        <v>0</v>
      </c>
      <c r="H160" s="341">
        <f>Data!QA13</f>
        <v>24822.22942033338</v>
      </c>
      <c r="I160" s="342">
        <f t="shared" si="6"/>
        <v>67474.964658428609</v>
      </c>
    </row>
    <row r="161" spans="2:10">
      <c r="B161" s="127" t="str">
        <f>$B$50</f>
        <v>Technology</v>
      </c>
      <c r="C161" s="327">
        <f>Data!MF13</f>
        <v>274576.13053984602</v>
      </c>
      <c r="D161" s="327">
        <f>Data!MZ13</f>
        <v>670457.99756982166</v>
      </c>
      <c r="E161" s="327">
        <f>Data!NT13</f>
        <v>112407.50716407772</v>
      </c>
      <c r="F161" s="327">
        <f>Data!ON13</f>
        <v>44085.737373737371</v>
      </c>
      <c r="G161" s="327">
        <f>Data!PH13</f>
        <v>0</v>
      </c>
      <c r="H161" s="341">
        <f>Data!QB13</f>
        <v>641045.99632363277</v>
      </c>
      <c r="I161" s="342">
        <f t="shared" si="6"/>
        <v>1742573.3689711154</v>
      </c>
    </row>
    <row r="162" spans="2:10">
      <c r="B162" s="127" t="str">
        <f>$B$51</f>
        <v>Nursing</v>
      </c>
      <c r="C162" s="327">
        <f>Data!MG13</f>
        <v>19460.448264855968</v>
      </c>
      <c r="D162" s="327">
        <f>Data!NA13</f>
        <v>533561.76952735172</v>
      </c>
      <c r="E162" s="327">
        <f>Data!NU13</f>
        <v>114101.88220779224</v>
      </c>
      <c r="F162" s="327">
        <f>Data!OO13</f>
        <v>0</v>
      </c>
      <c r="G162" s="327">
        <f>Data!PI13</f>
        <v>0</v>
      </c>
      <c r="H162" s="341">
        <f>Data!QC13</f>
        <v>388240.22350724478</v>
      </c>
      <c r="I162" s="342">
        <f t="shared" si="6"/>
        <v>1055364.3235072447</v>
      </c>
    </row>
    <row r="163" spans="2:10" ht="14.4" thickBot="1">
      <c r="B163" s="130" t="str">
        <f>$B$52</f>
        <v>Totals</v>
      </c>
      <c r="C163" s="133">
        <f t="shared" ref="C163:H163" si="7">SUM(C143:C162)</f>
        <v>11018215.003866661</v>
      </c>
      <c r="D163" s="133">
        <f t="shared" si="7"/>
        <v>13392459.656034375</v>
      </c>
      <c r="E163" s="133">
        <f t="shared" si="7"/>
        <v>6933974.6509989407</v>
      </c>
      <c r="F163" s="133">
        <f t="shared" si="7"/>
        <v>609493.01521446835</v>
      </c>
      <c r="G163" s="134">
        <f t="shared" si="7"/>
        <v>0</v>
      </c>
      <c r="H163" s="343">
        <f t="shared" si="7"/>
        <v>18596065.347771101</v>
      </c>
      <c r="I163" s="342">
        <f>SUM(I143:I162)</f>
        <v>50550207.673885532</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8280009.8924667686</v>
      </c>
      <c r="D168" s="321">
        <f t="shared" si="8"/>
        <v>4633752.7378257029</v>
      </c>
      <c r="E168" s="321">
        <f t="shared" si="8"/>
        <v>2454186.6207109685</v>
      </c>
      <c r="F168" s="321">
        <f t="shared" si="8"/>
        <v>187135.92355926833</v>
      </c>
      <c r="G168" s="321">
        <f t="shared" si="8"/>
        <v>0</v>
      </c>
      <c r="H168" s="133">
        <f t="shared" ref="H168:H188" si="9">SUM(C168:G168)</f>
        <v>15555085.174562709</v>
      </c>
      <c r="I168" s="347"/>
      <c r="J168" s="288"/>
    </row>
    <row r="169" spans="2:10">
      <c r="B169" s="127" t="str">
        <f>$B$33</f>
        <v>Science</v>
      </c>
      <c r="C169" s="141">
        <f t="shared" si="8"/>
        <v>2760055.1068858365</v>
      </c>
      <c r="D169" s="141">
        <f t="shared" si="8"/>
        <v>2627570.5044206264</v>
      </c>
      <c r="E169" s="141">
        <f t="shared" si="8"/>
        <v>1166477.6706932308</v>
      </c>
      <c r="F169" s="141">
        <f t="shared" si="8"/>
        <v>0</v>
      </c>
      <c r="G169" s="141">
        <f t="shared" si="8"/>
        <v>0</v>
      </c>
      <c r="H169" s="136">
        <f t="shared" si="9"/>
        <v>6554103.2819996933</v>
      </c>
      <c r="I169" s="347"/>
      <c r="J169" s="288"/>
    </row>
    <row r="170" spans="2:10">
      <c r="B170" s="127" t="str">
        <f>$B$34</f>
        <v>Fine Arts</v>
      </c>
      <c r="C170" s="141">
        <f t="shared" si="8"/>
        <v>1478829.4134220104</v>
      </c>
      <c r="D170" s="141">
        <f t="shared" si="8"/>
        <v>1006741.5222023656</v>
      </c>
      <c r="E170" s="141">
        <f t="shared" si="8"/>
        <v>251448.70175625829</v>
      </c>
      <c r="F170" s="141">
        <f t="shared" si="8"/>
        <v>0</v>
      </c>
      <c r="G170" s="141">
        <f t="shared" si="8"/>
        <v>0</v>
      </c>
      <c r="H170" s="136">
        <f t="shared" si="9"/>
        <v>2737019.6373806344</v>
      </c>
      <c r="I170" s="347"/>
      <c r="J170" s="288"/>
    </row>
    <row r="171" spans="2:10">
      <c r="B171" s="127" t="str">
        <f>$B$35</f>
        <v>Teacher Education</v>
      </c>
      <c r="C171" s="141">
        <f t="shared" si="8"/>
        <v>511830.78214322688</v>
      </c>
      <c r="D171" s="141">
        <f t="shared" si="8"/>
        <v>1563357.987441622</v>
      </c>
      <c r="E171" s="141">
        <f t="shared" si="8"/>
        <v>1578602.2795714699</v>
      </c>
      <c r="F171" s="141">
        <f t="shared" si="8"/>
        <v>602545.24723469943</v>
      </c>
      <c r="G171" s="141">
        <f t="shared" si="8"/>
        <v>0</v>
      </c>
      <c r="H171" s="136">
        <f t="shared" si="9"/>
        <v>4256336.2963910177</v>
      </c>
      <c r="I171" s="347"/>
      <c r="J171" s="288"/>
    </row>
    <row r="172" spans="2:10">
      <c r="B172" s="127" t="str">
        <f>$B$36</f>
        <v>Agriculture</v>
      </c>
      <c r="C172" s="141">
        <f t="shared" si="8"/>
        <v>868782.6065500353</v>
      </c>
      <c r="D172" s="141">
        <f t="shared" si="8"/>
        <v>2119936.2836781726</v>
      </c>
      <c r="E172" s="141">
        <f t="shared" si="8"/>
        <v>1037825.2236514315</v>
      </c>
      <c r="F172" s="141">
        <f t="shared" si="8"/>
        <v>104771.10470388303</v>
      </c>
      <c r="G172" s="141">
        <f t="shared" si="8"/>
        <v>0</v>
      </c>
      <c r="H172" s="136">
        <f t="shared" si="9"/>
        <v>4131315.2185835228</v>
      </c>
      <c r="I172" s="347"/>
      <c r="J172" s="288"/>
    </row>
    <row r="173" spans="2:10">
      <c r="B173" s="127" t="str">
        <f>$B$37</f>
        <v>Engineering</v>
      </c>
      <c r="C173" s="141">
        <f t="shared" si="8"/>
        <v>1058858.4923380464</v>
      </c>
      <c r="D173" s="141">
        <f t="shared" si="8"/>
        <v>1687615.670737966</v>
      </c>
      <c r="E173" s="141">
        <f t="shared" si="8"/>
        <v>441360.35799468803</v>
      </c>
      <c r="F173" s="141">
        <f t="shared" si="8"/>
        <v>0</v>
      </c>
      <c r="G173" s="141">
        <f t="shared" si="8"/>
        <v>0</v>
      </c>
      <c r="H173" s="136">
        <f t="shared" si="9"/>
        <v>3187834.5210707006</v>
      </c>
      <c r="I173" s="347"/>
      <c r="J173" s="288"/>
    </row>
    <row r="174" spans="2:10">
      <c r="B174" s="127" t="str">
        <f>$B$38</f>
        <v>Home Economics</v>
      </c>
      <c r="C174" s="141">
        <f t="shared" si="8"/>
        <v>146131.34898140753</v>
      </c>
      <c r="D174" s="141">
        <f t="shared" si="8"/>
        <v>235793.04005384078</v>
      </c>
      <c r="E174" s="141">
        <f t="shared" si="8"/>
        <v>153761.43256611773</v>
      </c>
      <c r="F174" s="141">
        <f t="shared" si="8"/>
        <v>0</v>
      </c>
      <c r="G174" s="141">
        <f t="shared" si="8"/>
        <v>0</v>
      </c>
      <c r="H174" s="136">
        <f t="shared" si="9"/>
        <v>535685.82160136604</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52779.650263067109</v>
      </c>
      <c r="D176" s="141">
        <f t="shared" si="8"/>
        <v>561972.84691327263</v>
      </c>
      <c r="E176" s="141">
        <f t="shared" si="8"/>
        <v>609240.68583295308</v>
      </c>
      <c r="F176" s="141">
        <f t="shared" si="8"/>
        <v>0</v>
      </c>
      <c r="G176" s="141">
        <f t="shared" si="8"/>
        <v>0</v>
      </c>
      <c r="H176" s="136">
        <f t="shared" si="9"/>
        <v>1223993.1830092929</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236837.16250587971</v>
      </c>
      <c r="D181" s="141">
        <f t="shared" si="8"/>
        <v>332789.54489929124</v>
      </c>
      <c r="E181" s="141">
        <f t="shared" si="8"/>
        <v>254783.01406101178</v>
      </c>
      <c r="F181" s="141">
        <f t="shared" si="8"/>
        <v>0</v>
      </c>
      <c r="G181" s="141">
        <f t="shared" si="8"/>
        <v>0</v>
      </c>
      <c r="H181" s="136">
        <f t="shared" si="9"/>
        <v>824409.72146618273</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1571117.8134271139</v>
      </c>
      <c r="D183" s="141">
        <f t="shared" si="8"/>
        <v>4444631.7290519048</v>
      </c>
      <c r="E183" s="141">
        <f t="shared" si="8"/>
        <v>2663262.6182046151</v>
      </c>
      <c r="F183" s="141">
        <f t="shared" si="8"/>
        <v>0</v>
      </c>
      <c r="G183" s="141">
        <f t="shared" si="8"/>
        <v>0</v>
      </c>
      <c r="H183" s="136">
        <f t="shared" si="9"/>
        <v>8679012.1606836338</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67474.964658428609</v>
      </c>
      <c r="E185" s="141">
        <f t="shared" si="10"/>
        <v>0</v>
      </c>
      <c r="F185" s="141">
        <f t="shared" si="10"/>
        <v>0</v>
      </c>
      <c r="G185" s="141">
        <f t="shared" si="10"/>
        <v>0</v>
      </c>
      <c r="H185" s="136">
        <f t="shared" si="9"/>
        <v>67474.964658428609</v>
      </c>
      <c r="I185" s="347"/>
      <c r="J185" s="288"/>
    </row>
    <row r="186" spans="2:10">
      <c r="B186" s="127" t="str">
        <f>$B$50</f>
        <v>Technology</v>
      </c>
      <c r="C186" s="141">
        <f t="shared" si="10"/>
        <v>434368.73627923429</v>
      </c>
      <c r="D186" s="141">
        <f t="shared" si="10"/>
        <v>1060638.4195163939</v>
      </c>
      <c r="E186" s="141">
        <f t="shared" si="10"/>
        <v>177824.29499301952</v>
      </c>
      <c r="F186" s="141">
        <f t="shared" si="10"/>
        <v>69741.918182467693</v>
      </c>
      <c r="G186" s="141">
        <f t="shared" si="10"/>
        <v>0</v>
      </c>
      <c r="H186" s="136">
        <f t="shared" si="9"/>
        <v>1742573.3689711154</v>
      </c>
      <c r="I186" s="347"/>
      <c r="J186" s="288"/>
    </row>
    <row r="187" spans="2:10">
      <c r="B187" s="127" t="str">
        <f>$B$51</f>
        <v>Nursing</v>
      </c>
      <c r="C187" s="141">
        <f t="shared" si="10"/>
        <v>30785.67063937198</v>
      </c>
      <c r="D187" s="141">
        <f t="shared" si="10"/>
        <v>844073.92259785254</v>
      </c>
      <c r="E187" s="141">
        <f t="shared" si="10"/>
        <v>180504.7302700202</v>
      </c>
      <c r="F187" s="141">
        <f t="shared" si="10"/>
        <v>0</v>
      </c>
      <c r="G187" s="141">
        <f t="shared" si="10"/>
        <v>0</v>
      </c>
      <c r="H187" s="136">
        <f t="shared" si="9"/>
        <v>1055364.3235072447</v>
      </c>
      <c r="I187" s="347"/>
      <c r="J187" s="288"/>
    </row>
    <row r="188" spans="2:10">
      <c r="B188" s="130" t="str">
        <f>$B$52</f>
        <v>Totals</v>
      </c>
      <c r="C188" s="133">
        <f>SUM(C168:C187)</f>
        <v>17430386.675902002</v>
      </c>
      <c r="D188" s="133">
        <f>SUM(D168:D187)</f>
        <v>21186349.173997436</v>
      </c>
      <c r="E188" s="133">
        <f>SUM(E168:E187)</f>
        <v>10969277.630305784</v>
      </c>
      <c r="F188" s="133">
        <f>SUM(F168:F187)</f>
        <v>964194.19368031854</v>
      </c>
      <c r="G188" s="133">
        <f>SUM(G168:G187)</f>
        <v>0</v>
      </c>
      <c r="H188" s="133">
        <f t="shared" si="9"/>
        <v>50550207.673885539</v>
      </c>
      <c r="I188" s="347"/>
      <c r="J188" s="288"/>
    </row>
    <row r="189" spans="2:10">
      <c r="B189" s="328"/>
      <c r="C189" s="329"/>
      <c r="D189" s="329"/>
      <c r="E189" s="329"/>
      <c r="F189" s="329"/>
      <c r="G189" s="329"/>
      <c r="H189" s="344"/>
    </row>
    <row r="190" spans="2:10">
      <c r="B190" s="474" t="s">
        <v>34</v>
      </c>
      <c r="C190" s="474"/>
      <c r="D190" s="474"/>
      <c r="E190" s="474"/>
      <c r="F190" s="474"/>
      <c r="G190" s="474"/>
      <c r="H190" s="122">
        <f>H15</f>
        <v>32183153</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5271527.8032069216</v>
      </c>
      <c r="D193" s="135">
        <f t="shared" si="11"/>
        <v>2950111.9814915024</v>
      </c>
      <c r="E193" s="135">
        <f t="shared" si="11"/>
        <v>1562475.5493476884</v>
      </c>
      <c r="F193" s="135">
        <f t="shared" si="11"/>
        <v>119141.43060614071</v>
      </c>
      <c r="G193" s="135">
        <f t="shared" si="11"/>
        <v>0</v>
      </c>
      <c r="H193" s="135">
        <f>SUM(C193:G193)</f>
        <v>9903256.7646522522</v>
      </c>
    </row>
    <row r="194" spans="2:8">
      <c r="B194" s="127" t="str">
        <f>$B$33</f>
        <v>Science</v>
      </c>
      <c r="C194" s="138">
        <f t="shared" si="11"/>
        <v>1757208.9192271859</v>
      </c>
      <c r="D194" s="138">
        <f t="shared" si="11"/>
        <v>1672861.6449530842</v>
      </c>
      <c r="E194" s="138">
        <f t="shared" si="11"/>
        <v>742646.39206215693</v>
      </c>
      <c r="F194" s="138">
        <f t="shared" si="11"/>
        <v>0</v>
      </c>
      <c r="G194" s="138">
        <f t="shared" si="11"/>
        <v>0</v>
      </c>
      <c r="H194" s="138">
        <f t="shared" ref="H194:H213" si="12">SUM(C194:G194)</f>
        <v>4172716.9562424268</v>
      </c>
    </row>
    <row r="195" spans="2:8">
      <c r="B195" s="127" t="str">
        <f>$B$34</f>
        <v>Fine Arts</v>
      </c>
      <c r="C195" s="138">
        <f t="shared" si="11"/>
        <v>941507.37381931196</v>
      </c>
      <c r="D195" s="138">
        <f t="shared" si="11"/>
        <v>640949.22516470018</v>
      </c>
      <c r="E195" s="138">
        <f t="shared" si="11"/>
        <v>160086.62303584567</v>
      </c>
      <c r="F195" s="138">
        <f t="shared" si="11"/>
        <v>0</v>
      </c>
      <c r="G195" s="138">
        <f t="shared" si="11"/>
        <v>0</v>
      </c>
      <c r="H195" s="138">
        <f t="shared" si="12"/>
        <v>1742543.2220198577</v>
      </c>
    </row>
    <row r="196" spans="2:8">
      <c r="B196" s="127" t="str">
        <f>$B$35</f>
        <v>Teacher Education</v>
      </c>
      <c r="C196" s="138">
        <f t="shared" si="11"/>
        <v>325860.74577760464</v>
      </c>
      <c r="D196" s="138">
        <f t="shared" si="11"/>
        <v>995323.09794244636</v>
      </c>
      <c r="E196" s="138">
        <f t="shared" si="11"/>
        <v>1005028.4860816338</v>
      </c>
      <c r="F196" s="138">
        <f t="shared" si="11"/>
        <v>383614.76190720074</v>
      </c>
      <c r="G196" s="138">
        <f t="shared" si="11"/>
        <v>0</v>
      </c>
      <c r="H196" s="138">
        <f t="shared" si="12"/>
        <v>2709827.0917088855</v>
      </c>
    </row>
    <row r="197" spans="2:8">
      <c r="B197" s="127" t="str">
        <f>$B$36</f>
        <v>Agriculture</v>
      </c>
      <c r="C197" s="138">
        <f t="shared" si="11"/>
        <v>553116.69005828677</v>
      </c>
      <c r="D197" s="138">
        <f t="shared" si="11"/>
        <v>1349672.6701503145</v>
      </c>
      <c r="E197" s="138">
        <f t="shared" si="11"/>
        <v>660738.88707856031</v>
      </c>
      <c r="F197" s="138">
        <f t="shared" si="11"/>
        <v>66703.276758366439</v>
      </c>
      <c r="G197" s="138">
        <f t="shared" si="11"/>
        <v>0</v>
      </c>
      <c r="H197" s="138">
        <f t="shared" si="12"/>
        <v>2630231.5240455279</v>
      </c>
    </row>
    <row r="198" spans="2:8">
      <c r="B198" s="127" t="str">
        <f>$B$37</f>
        <v>Engineering</v>
      </c>
      <c r="C198" s="138">
        <f t="shared" si="11"/>
        <v>674129.86874570639</v>
      </c>
      <c r="D198" s="138">
        <f t="shared" si="11"/>
        <v>1074432.6450040638</v>
      </c>
      <c r="E198" s="138">
        <f t="shared" si="11"/>
        <v>280995.2438002713</v>
      </c>
      <c r="F198" s="138">
        <f t="shared" si="11"/>
        <v>0</v>
      </c>
      <c r="G198" s="138">
        <f t="shared" si="11"/>
        <v>0</v>
      </c>
      <c r="H198" s="138">
        <f t="shared" si="12"/>
        <v>2029557.7575500417</v>
      </c>
    </row>
    <row r="199" spans="2:8">
      <c r="B199" s="127" t="str">
        <f>$B$38</f>
        <v>Home Economics</v>
      </c>
      <c r="C199" s="138">
        <f t="shared" si="11"/>
        <v>93035.573517427998</v>
      </c>
      <c r="D199" s="138">
        <f t="shared" si="11"/>
        <v>150119.33350193076</v>
      </c>
      <c r="E199" s="138">
        <f t="shared" si="11"/>
        <v>97893.321066037461</v>
      </c>
      <c r="F199" s="138">
        <f t="shared" si="11"/>
        <v>0</v>
      </c>
      <c r="G199" s="138">
        <f t="shared" si="11"/>
        <v>0</v>
      </c>
      <c r="H199" s="138">
        <f t="shared" si="12"/>
        <v>341048.22808539623</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33602.543646527702</v>
      </c>
      <c r="D201" s="138">
        <f t="shared" si="11"/>
        <v>357784.05166471284</v>
      </c>
      <c r="E201" s="138">
        <f t="shared" si="11"/>
        <v>387877.46100825741</v>
      </c>
      <c r="F201" s="138">
        <f t="shared" si="11"/>
        <v>0</v>
      </c>
      <c r="G201" s="138">
        <f t="shared" si="11"/>
        <v>0</v>
      </c>
      <c r="H201" s="138">
        <f t="shared" si="12"/>
        <v>779264.05631949799</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150784.08156471796</v>
      </c>
      <c r="D206" s="138">
        <f t="shared" si="11"/>
        <v>211872.85538744091</v>
      </c>
      <c r="E206" s="138">
        <f t="shared" si="11"/>
        <v>162209.43692705545</v>
      </c>
      <c r="F206" s="138">
        <f t="shared" si="11"/>
        <v>0</v>
      </c>
      <c r="G206" s="138">
        <f t="shared" si="11"/>
        <v>0</v>
      </c>
      <c r="H206" s="138">
        <f t="shared" si="12"/>
        <v>524866.37387921428</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1000263.4469229211</v>
      </c>
      <c r="D208" s="138">
        <f t="shared" si="11"/>
        <v>2829706.7321175062</v>
      </c>
      <c r="E208" s="138">
        <f t="shared" si="11"/>
        <v>1695585.2856988159</v>
      </c>
      <c r="F208" s="138">
        <f t="shared" si="11"/>
        <v>0</v>
      </c>
      <c r="G208" s="138">
        <f t="shared" si="11"/>
        <v>0</v>
      </c>
      <c r="H208" s="138">
        <f t="shared" si="12"/>
        <v>5525555.4647392435</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42958.421165767752</v>
      </c>
      <c r="E210" s="138">
        <f t="shared" si="13"/>
        <v>0</v>
      </c>
      <c r="F210" s="138">
        <f t="shared" si="13"/>
        <v>0</v>
      </c>
      <c r="G210" s="138">
        <f t="shared" si="13"/>
        <v>0</v>
      </c>
      <c r="H210" s="138">
        <f t="shared" si="12"/>
        <v>42958.421165767752</v>
      </c>
    </row>
    <row r="211" spans="2:8">
      <c r="B211" s="127" t="str">
        <f>$B$50</f>
        <v>Technology</v>
      </c>
      <c r="C211" s="138">
        <f t="shared" si="13"/>
        <v>276543.97758909786</v>
      </c>
      <c r="D211" s="138">
        <f t="shared" si="13"/>
        <v>675263.07217543665</v>
      </c>
      <c r="E211" s="138">
        <f t="shared" si="13"/>
        <v>113213.1153604336</v>
      </c>
      <c r="F211" s="138">
        <f t="shared" si="13"/>
        <v>44401.693418548813</v>
      </c>
      <c r="G211" s="138">
        <f t="shared" si="13"/>
        <v>0</v>
      </c>
      <c r="H211" s="138">
        <f t="shared" si="12"/>
        <v>1109421.8585435171</v>
      </c>
    </row>
    <row r="212" spans="2:8">
      <c r="B212" s="127" t="str">
        <f>$B$51</f>
        <v>Nursing</v>
      </c>
      <c r="C212" s="138">
        <f t="shared" si="13"/>
        <v>19599.91845703845</v>
      </c>
      <c r="D212" s="138">
        <f t="shared" si="13"/>
        <v>537385.72884855571</v>
      </c>
      <c r="E212" s="138">
        <f t="shared" si="13"/>
        <v>114919.63374276807</v>
      </c>
      <c r="F212" s="138">
        <f t="shared" si="13"/>
        <v>0</v>
      </c>
      <c r="G212" s="138">
        <f t="shared" si="13"/>
        <v>0</v>
      </c>
      <c r="H212" s="138">
        <f t="shared" si="12"/>
        <v>671905.28104836226</v>
      </c>
    </row>
    <row r="213" spans="2:8">
      <c r="B213" s="130" t="str">
        <f>$B$52</f>
        <v>Totals</v>
      </c>
      <c r="C213" s="135">
        <f>SUM(C193:C212)</f>
        <v>11097180.942532752</v>
      </c>
      <c r="D213" s="135">
        <f>SUM(D193:D212)</f>
        <v>13488441.459567467</v>
      </c>
      <c r="E213" s="135">
        <f>SUM(E193:E212)</f>
        <v>6983669.4352095248</v>
      </c>
      <c r="F213" s="135">
        <f>SUM(F193:F212)</f>
        <v>613861.16269025661</v>
      </c>
      <c r="G213" s="135">
        <f>SUM(G193:G212)</f>
        <v>0</v>
      </c>
      <c r="H213" s="135">
        <f t="shared" si="12"/>
        <v>32183153</v>
      </c>
    </row>
    <row r="214" spans="2:8">
      <c r="B214" s="143"/>
      <c r="C214" s="144"/>
      <c r="D214" s="144"/>
      <c r="E214" s="144"/>
      <c r="F214" s="144"/>
      <c r="G214" s="144"/>
      <c r="H214" s="144"/>
    </row>
    <row r="215" spans="2:8">
      <c r="B215" s="474" t="s">
        <v>35</v>
      </c>
      <c r="C215" s="474"/>
      <c r="D215" s="474"/>
      <c r="E215" s="474"/>
      <c r="F215" s="474"/>
      <c r="G215" s="474"/>
      <c r="H215" s="122">
        <f>H17</f>
        <v>21816397</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3607461.9679997941</v>
      </c>
      <c r="D218" s="135">
        <f t="shared" si="14"/>
        <v>2392508.252874929</v>
      </c>
      <c r="E218" s="135">
        <f t="shared" si="14"/>
        <v>595494.91087058967</v>
      </c>
      <c r="F218" s="135">
        <f t="shared" si="14"/>
        <v>28051.732681314461</v>
      </c>
      <c r="G218" s="135">
        <f t="shared" si="14"/>
        <v>0</v>
      </c>
      <c r="H218" s="135">
        <f>SUM(C218:G218)</f>
        <v>6623516.8644266268</v>
      </c>
    </row>
    <row r="219" spans="2:8">
      <c r="B219" s="127" t="str">
        <f>$B$33</f>
        <v>Science</v>
      </c>
      <c r="C219" s="138">
        <f t="shared" si="14"/>
        <v>1573045.6558213925</v>
      </c>
      <c r="D219" s="138">
        <f t="shared" si="14"/>
        <v>1165833.9184112195</v>
      </c>
      <c r="E219" s="138">
        <f t="shared" si="14"/>
        <v>239303.65781669584</v>
      </c>
      <c r="F219" s="138">
        <f t="shared" si="14"/>
        <v>0</v>
      </c>
      <c r="G219" s="138">
        <f t="shared" si="14"/>
        <v>0</v>
      </c>
      <c r="H219" s="138">
        <f t="shared" ref="H219:H238" si="15">SUM(C219:G219)</f>
        <v>2978183.2320493078</v>
      </c>
    </row>
    <row r="220" spans="2:8">
      <c r="B220" s="127" t="str">
        <f>$B$34</f>
        <v>Fine Arts</v>
      </c>
      <c r="C220" s="138">
        <f t="shared" si="14"/>
        <v>429016.35251649749</v>
      </c>
      <c r="D220" s="138">
        <f t="shared" si="14"/>
        <v>173253.17495045564</v>
      </c>
      <c r="E220" s="138">
        <f t="shared" si="14"/>
        <v>17111.922726166369</v>
      </c>
      <c r="F220" s="138">
        <f t="shared" si="14"/>
        <v>0</v>
      </c>
      <c r="G220" s="138">
        <f t="shared" si="14"/>
        <v>0</v>
      </c>
      <c r="H220" s="138">
        <f t="shared" si="15"/>
        <v>619381.45019311947</v>
      </c>
    </row>
    <row r="221" spans="2:8">
      <c r="B221" s="127" t="str">
        <f>$B$35</f>
        <v>Teacher Education</v>
      </c>
      <c r="C221" s="138">
        <f t="shared" si="14"/>
        <v>264670.22027623089</v>
      </c>
      <c r="D221" s="138">
        <f t="shared" si="14"/>
        <v>912382.01320975483</v>
      </c>
      <c r="E221" s="138">
        <f t="shared" si="14"/>
        <v>479660.357031925</v>
      </c>
      <c r="F221" s="138">
        <f t="shared" si="14"/>
        <v>190978.46290107016</v>
      </c>
      <c r="G221" s="138">
        <f t="shared" si="14"/>
        <v>0</v>
      </c>
      <c r="H221" s="138">
        <f t="shared" si="15"/>
        <v>1847691.0534189809</v>
      </c>
    </row>
    <row r="222" spans="2:8">
      <c r="B222" s="127" t="str">
        <f>$B$36</f>
        <v>Agriculture</v>
      </c>
      <c r="C222" s="138">
        <f t="shared" si="14"/>
        <v>664035.61264180834</v>
      </c>
      <c r="D222" s="138">
        <f t="shared" si="14"/>
        <v>1168001.4516612466</v>
      </c>
      <c r="E222" s="138">
        <f t="shared" si="14"/>
        <v>212626.60905385186</v>
      </c>
      <c r="F222" s="138">
        <f t="shared" si="14"/>
        <v>9067.22672527336</v>
      </c>
      <c r="G222" s="138">
        <f t="shared" si="14"/>
        <v>0</v>
      </c>
      <c r="H222" s="138">
        <f t="shared" si="15"/>
        <v>2053730.90008218</v>
      </c>
    </row>
    <row r="223" spans="2:8">
      <c r="B223" s="127" t="str">
        <f>$B$37</f>
        <v>Engineering</v>
      </c>
      <c r="C223" s="138">
        <f t="shared" si="14"/>
        <v>344740.68574890384</v>
      </c>
      <c r="D223" s="138">
        <f t="shared" si="14"/>
        <v>622605.24043886771</v>
      </c>
      <c r="E223" s="138">
        <f t="shared" si="14"/>
        <v>119520.19873353124</v>
      </c>
      <c r="F223" s="138">
        <f t="shared" si="14"/>
        <v>0</v>
      </c>
      <c r="G223" s="138">
        <f t="shared" si="14"/>
        <v>0</v>
      </c>
      <c r="H223" s="138">
        <f t="shared" si="15"/>
        <v>1086866.1249213028</v>
      </c>
    </row>
    <row r="224" spans="2:8">
      <c r="B224" s="127" t="str">
        <f>$B$38</f>
        <v>Home Economics</v>
      </c>
      <c r="C224" s="138">
        <f t="shared" si="14"/>
        <v>106846.44106482084</v>
      </c>
      <c r="D224" s="138">
        <f t="shared" si="14"/>
        <v>243735.37683927343</v>
      </c>
      <c r="E224" s="138">
        <f t="shared" si="14"/>
        <v>77574.049691954206</v>
      </c>
      <c r="F224" s="138">
        <f t="shared" si="14"/>
        <v>0</v>
      </c>
      <c r="G224" s="138">
        <f t="shared" si="14"/>
        <v>0</v>
      </c>
      <c r="H224" s="138">
        <f t="shared" si="15"/>
        <v>428155.86759604851</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26647.244940262546</v>
      </c>
      <c r="D226" s="138">
        <f t="shared" si="14"/>
        <v>243959.60441686245</v>
      </c>
      <c r="E226" s="138">
        <f t="shared" si="14"/>
        <v>195339.17942792995</v>
      </c>
      <c r="F226" s="138">
        <f t="shared" si="14"/>
        <v>0</v>
      </c>
      <c r="G226" s="138">
        <f t="shared" si="14"/>
        <v>0</v>
      </c>
      <c r="H226" s="138">
        <f t="shared" si="15"/>
        <v>465946.02878505492</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95046.131308665921</v>
      </c>
      <c r="D231" s="138">
        <f t="shared" si="14"/>
        <v>130276.22257922527</v>
      </c>
      <c r="E231" s="138">
        <f t="shared" si="14"/>
        <v>71782.322000020969</v>
      </c>
      <c r="F231" s="138">
        <f t="shared" si="14"/>
        <v>0</v>
      </c>
      <c r="G231" s="138">
        <f t="shared" si="14"/>
        <v>0</v>
      </c>
      <c r="H231" s="138">
        <f t="shared" si="15"/>
        <v>297104.67588791216</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744191.8985490714</v>
      </c>
      <c r="D233" s="138">
        <f t="shared" si="14"/>
        <v>2408652.6384613388</v>
      </c>
      <c r="E233" s="138">
        <f t="shared" si="14"/>
        <v>833219.00658948557</v>
      </c>
      <c r="F233" s="138">
        <f t="shared" si="14"/>
        <v>0</v>
      </c>
      <c r="G233" s="138">
        <f t="shared" si="14"/>
        <v>0</v>
      </c>
      <c r="H233" s="138">
        <f t="shared" si="15"/>
        <v>3986063.5435998961</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61886.811414571726</v>
      </c>
      <c r="E235" s="138">
        <f t="shared" si="16"/>
        <v>0</v>
      </c>
      <c r="F235" s="138">
        <f t="shared" si="16"/>
        <v>0</v>
      </c>
      <c r="G235" s="138">
        <f t="shared" si="16"/>
        <v>0</v>
      </c>
      <c r="H235" s="138">
        <f t="shared" si="15"/>
        <v>61886.811414571726</v>
      </c>
    </row>
    <row r="236" spans="2:10">
      <c r="B236" s="127" t="str">
        <f>$B$50</f>
        <v>Technology</v>
      </c>
      <c r="C236" s="138">
        <f t="shared" si="16"/>
        <v>113797.89626662846</v>
      </c>
      <c r="D236" s="138">
        <f t="shared" si="16"/>
        <v>391650.8355221689</v>
      </c>
      <c r="E236" s="138">
        <f t="shared" si="16"/>
        <v>50019.466430332468</v>
      </c>
      <c r="F236" s="138">
        <f t="shared" si="16"/>
        <v>3400.2100219775107</v>
      </c>
      <c r="G236" s="138">
        <f t="shared" si="16"/>
        <v>0</v>
      </c>
      <c r="H236" s="138">
        <f t="shared" si="15"/>
        <v>558868.40824110736</v>
      </c>
    </row>
    <row r="237" spans="2:10">
      <c r="B237" s="127" t="str">
        <f>$B$51</f>
        <v>Nursing</v>
      </c>
      <c r="C237" s="138">
        <f t="shared" si="16"/>
        <v>12658.514102057086</v>
      </c>
      <c r="D237" s="138">
        <f t="shared" si="16"/>
        <v>743164.93465590174</v>
      </c>
      <c r="E237" s="138">
        <f t="shared" si="16"/>
        <v>53178.590625932418</v>
      </c>
      <c r="F237" s="138">
        <f t="shared" si="16"/>
        <v>0</v>
      </c>
      <c r="G237" s="138">
        <f t="shared" si="16"/>
        <v>0</v>
      </c>
      <c r="H237" s="138">
        <f t="shared" si="15"/>
        <v>809002.03938389127</v>
      </c>
    </row>
    <row r="238" spans="2:10">
      <c r="B238" s="130" t="str">
        <f>$B$52</f>
        <v>Totals</v>
      </c>
      <c r="C238" s="135">
        <f>SUM(C218:C237)</f>
        <v>7982158.6212361325</v>
      </c>
      <c r="D238" s="135">
        <f>SUM(D218:D237)</f>
        <v>10657910.475435814</v>
      </c>
      <c r="E238" s="135">
        <f>SUM(E218:E237)</f>
        <v>2944830.2709984155</v>
      </c>
      <c r="F238" s="135">
        <f>SUM(F218:F237)</f>
        <v>231497.6323296355</v>
      </c>
      <c r="G238" s="135">
        <f>SUM(G218:G237)</f>
        <v>0</v>
      </c>
      <c r="H238" s="135">
        <f t="shared" si="15"/>
        <v>21816396.999999996</v>
      </c>
    </row>
    <row r="239" spans="2:10">
      <c r="B239" s="328"/>
      <c r="C239" s="348"/>
      <c r="D239" s="348"/>
      <c r="E239" s="348"/>
      <c r="F239" s="348"/>
      <c r="G239" s="348"/>
      <c r="H239" s="348"/>
    </row>
    <row r="240" spans="2:10">
      <c r="B240" s="120" t="s">
        <v>11</v>
      </c>
      <c r="C240" s="121"/>
      <c r="D240" s="121"/>
      <c r="E240" s="121"/>
      <c r="F240" s="121"/>
      <c r="G240" s="121"/>
      <c r="H240" s="122">
        <f>H16</f>
        <v>19984518</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3304550.6383940168</v>
      </c>
      <c r="D243" s="135">
        <f t="shared" si="17"/>
        <v>2191614.1443854165</v>
      </c>
      <c r="E243" s="135">
        <f t="shared" si="17"/>
        <v>545492.40028963971</v>
      </c>
      <c r="F243" s="135">
        <f t="shared" si="17"/>
        <v>25696.285078645989</v>
      </c>
      <c r="G243" s="135">
        <f t="shared" si="17"/>
        <v>0</v>
      </c>
      <c r="H243" s="135">
        <f>SUM(C243:G243)</f>
        <v>6067353.4681477183</v>
      </c>
    </row>
    <row r="244" spans="2:8">
      <c r="B244" s="127" t="str">
        <f>$B$33</f>
        <v>Science</v>
      </c>
      <c r="C244" s="138">
        <f t="shared" si="17"/>
        <v>1440960.1742938773</v>
      </c>
      <c r="D244" s="138">
        <f t="shared" si="17"/>
        <v>1067941.1878826532</v>
      </c>
      <c r="E244" s="138">
        <f t="shared" si="17"/>
        <v>219209.81072647325</v>
      </c>
      <c r="F244" s="138">
        <f t="shared" si="17"/>
        <v>0</v>
      </c>
      <c r="G244" s="138">
        <f t="shared" si="17"/>
        <v>0</v>
      </c>
      <c r="H244" s="138">
        <f t="shared" ref="H244:H263" si="18">SUM(C244:G244)</f>
        <v>2728111.1729030036</v>
      </c>
    </row>
    <row r="245" spans="2:8">
      <c r="B245" s="127" t="str">
        <f>$B$34</f>
        <v>Fine Arts</v>
      </c>
      <c r="C245" s="138">
        <f t="shared" si="17"/>
        <v>392992.71181947639</v>
      </c>
      <c r="D245" s="138">
        <f t="shared" si="17"/>
        <v>158705.45412950314</v>
      </c>
      <c r="E245" s="138">
        <f t="shared" si="17"/>
        <v>15675.06897384022</v>
      </c>
      <c r="F245" s="138">
        <f t="shared" si="17"/>
        <v>0</v>
      </c>
      <c r="G245" s="138">
        <f t="shared" si="17"/>
        <v>0</v>
      </c>
      <c r="H245" s="138">
        <f t="shared" si="18"/>
        <v>567373.23492281977</v>
      </c>
    </row>
    <row r="246" spans="2:8">
      <c r="B246" s="127" t="str">
        <f>$B$35</f>
        <v>Teacher Education</v>
      </c>
      <c r="C246" s="138">
        <f t="shared" si="17"/>
        <v>242446.39392903884</v>
      </c>
      <c r="D246" s="138">
        <f t="shared" si="17"/>
        <v>835771.12966300466</v>
      </c>
      <c r="E246" s="138">
        <f t="shared" si="17"/>
        <v>439384.2410821059</v>
      </c>
      <c r="F246" s="138">
        <f t="shared" si="17"/>
        <v>174942.38528290298</v>
      </c>
      <c r="G246" s="138">
        <f t="shared" si="17"/>
        <v>0</v>
      </c>
      <c r="H246" s="138">
        <f t="shared" si="18"/>
        <v>1692544.1499570524</v>
      </c>
    </row>
    <row r="247" spans="2:8">
      <c r="B247" s="127" t="str">
        <f>$B$36</f>
        <v>Agriculture</v>
      </c>
      <c r="C247" s="138">
        <f t="shared" si="17"/>
        <v>608277.87711606303</v>
      </c>
      <c r="D247" s="138">
        <f t="shared" si="17"/>
        <v>1069926.7177229272</v>
      </c>
      <c r="E247" s="138">
        <f t="shared" si="17"/>
        <v>194772.78012110182</v>
      </c>
      <c r="F247" s="138">
        <f t="shared" si="17"/>
        <v>8305.8699244108229</v>
      </c>
      <c r="G247" s="138">
        <f t="shared" si="17"/>
        <v>0</v>
      </c>
      <c r="H247" s="138">
        <f t="shared" si="18"/>
        <v>1881283.2448845028</v>
      </c>
    </row>
    <row r="248" spans="2:8">
      <c r="B248" s="127" t="str">
        <f>$B$37</f>
        <v>Engineering</v>
      </c>
      <c r="C248" s="138">
        <f t="shared" si="17"/>
        <v>315793.50337644259</v>
      </c>
      <c r="D248" s="138">
        <f t="shared" si="17"/>
        <v>570326.32998220925</v>
      </c>
      <c r="E248" s="138">
        <f t="shared" si="17"/>
        <v>109484.3279095917</v>
      </c>
      <c r="F248" s="138">
        <f t="shared" si="17"/>
        <v>0</v>
      </c>
      <c r="G248" s="138">
        <f t="shared" si="17"/>
        <v>0</v>
      </c>
      <c r="H248" s="138">
        <f t="shared" si="18"/>
        <v>995604.16126824357</v>
      </c>
    </row>
    <row r="249" spans="2:8">
      <c r="B249" s="127" t="str">
        <f>$B$38</f>
        <v>Home Economics</v>
      </c>
      <c r="C249" s="138">
        <f t="shared" si="17"/>
        <v>97874.760195088631</v>
      </c>
      <c r="D249" s="138">
        <f t="shared" si="17"/>
        <v>223269.40721152278</v>
      </c>
      <c r="E249" s="138">
        <f t="shared" si="17"/>
        <v>71060.312681409006</v>
      </c>
      <c r="F249" s="138">
        <f t="shared" si="17"/>
        <v>0</v>
      </c>
      <c r="G249" s="138">
        <f t="shared" si="17"/>
        <v>0</v>
      </c>
      <c r="H249" s="138">
        <f t="shared" si="18"/>
        <v>392204.48008802038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24409.729349859455</v>
      </c>
      <c r="D251" s="138">
        <f t="shared" si="17"/>
        <v>223474.80685017179</v>
      </c>
      <c r="E251" s="138">
        <f t="shared" si="17"/>
        <v>178936.94120906838</v>
      </c>
      <c r="F251" s="138">
        <f t="shared" si="17"/>
        <v>0</v>
      </c>
      <c r="G251" s="138">
        <f t="shared" si="17"/>
        <v>0</v>
      </c>
      <c r="H251" s="138">
        <f t="shared" si="18"/>
        <v>426821.47740909964</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87065.298727759568</v>
      </c>
      <c r="D256" s="138">
        <f t="shared" si="17"/>
        <v>119337.19005510095</v>
      </c>
      <c r="E256" s="138">
        <f t="shared" si="17"/>
        <v>65754.904721032304</v>
      </c>
      <c r="F256" s="138">
        <f t="shared" si="17"/>
        <v>0</v>
      </c>
      <c r="G256" s="138">
        <f t="shared" si="17"/>
        <v>0</v>
      </c>
      <c r="H256" s="138">
        <f t="shared" si="18"/>
        <v>272157.39350389282</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681703.60082868359</v>
      </c>
      <c r="D258" s="138">
        <f t="shared" si="17"/>
        <v>2206402.9183681486</v>
      </c>
      <c r="E258" s="138">
        <f t="shared" si="17"/>
        <v>763255.28157237382</v>
      </c>
      <c r="F258" s="138">
        <f t="shared" si="17"/>
        <v>0</v>
      </c>
      <c r="G258" s="138">
        <f t="shared" si="17"/>
        <v>0</v>
      </c>
      <c r="H258" s="138">
        <f t="shared" si="18"/>
        <v>3651361.8007692061</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56690.300267139173</v>
      </c>
      <c r="E260" s="138">
        <f t="shared" si="19"/>
        <v>0</v>
      </c>
      <c r="F260" s="138">
        <f t="shared" si="19"/>
        <v>0</v>
      </c>
      <c r="G260" s="138">
        <f t="shared" si="19"/>
        <v>0</v>
      </c>
      <c r="H260" s="138">
        <f t="shared" si="18"/>
        <v>56690.300267139173</v>
      </c>
    </row>
    <row r="261" spans="2:10">
      <c r="B261" s="127" t="str">
        <f>$B$50</f>
        <v>Technology</v>
      </c>
      <c r="C261" s="138">
        <f t="shared" si="19"/>
        <v>104242.51567766067</v>
      </c>
      <c r="D261" s="138">
        <f t="shared" si="19"/>
        <v>358764.70217368269</v>
      </c>
      <c r="E261" s="138">
        <f t="shared" si="19"/>
        <v>45819.432385071414</v>
      </c>
      <c r="F261" s="138">
        <f t="shared" si="19"/>
        <v>3114.7012216540593</v>
      </c>
      <c r="G261" s="138">
        <f t="shared" si="19"/>
        <v>0</v>
      </c>
      <c r="H261" s="138">
        <f t="shared" si="18"/>
        <v>511941.35145806882</v>
      </c>
    </row>
    <row r="262" spans="2:10">
      <c r="B262" s="127" t="str">
        <f>$B$51</f>
        <v>Nursing</v>
      </c>
      <c r="C262" s="138">
        <f t="shared" si="19"/>
        <v>11595.604119498452</v>
      </c>
      <c r="D262" s="138">
        <f t="shared" si="19"/>
        <v>680762.86902918445</v>
      </c>
      <c r="E262" s="138">
        <f t="shared" si="19"/>
        <v>48713.291272549613</v>
      </c>
      <c r="F262" s="138">
        <f t="shared" si="19"/>
        <v>0</v>
      </c>
      <c r="G262" s="138">
        <f t="shared" si="19"/>
        <v>0</v>
      </c>
      <c r="H262" s="138">
        <f t="shared" si="18"/>
        <v>741071.76442123251</v>
      </c>
    </row>
    <row r="263" spans="2:10">
      <c r="B263" s="130" t="str">
        <f>$B$52</f>
        <v>Totals</v>
      </c>
      <c r="C263" s="135">
        <f>SUM(C243:C262)</f>
        <v>7311912.8078274652</v>
      </c>
      <c r="D263" s="135">
        <f>SUM(D243:D262)</f>
        <v>9762987.1577206645</v>
      </c>
      <c r="E263" s="135">
        <f>SUM(E243:E262)</f>
        <v>2697558.7929442567</v>
      </c>
      <c r="F263" s="135">
        <f>SUM(F243:F262)</f>
        <v>212059.24150761383</v>
      </c>
      <c r="G263" s="135">
        <f>SUM(G243:G262)</f>
        <v>0</v>
      </c>
      <c r="H263" s="135">
        <f t="shared" si="18"/>
        <v>19984517.999999996</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25697566.673917189</v>
      </c>
      <c r="D268" s="135">
        <f t="shared" si="20"/>
        <v>15097106.526802987</v>
      </c>
      <c r="E268" s="135">
        <f t="shared" si="20"/>
        <v>6709006.6799660036</v>
      </c>
      <c r="F268" s="135">
        <f t="shared" si="20"/>
        <v>478319.0092991069</v>
      </c>
      <c r="G268" s="135">
        <f t="shared" si="20"/>
        <v>0</v>
      </c>
      <c r="H268" s="135">
        <f>SUM(C268:G268)</f>
        <v>47981998.889985286</v>
      </c>
    </row>
    <row r="269" spans="2:10">
      <c r="B269" s="127" t="str">
        <f>$B$33</f>
        <v>Science</v>
      </c>
      <c r="C269" s="138">
        <f t="shared" si="20"/>
        <v>9275974.7302878108</v>
      </c>
      <c r="D269" s="138">
        <f t="shared" si="20"/>
        <v>8195165.0584884817</v>
      </c>
      <c r="E269" s="138">
        <f t="shared" si="20"/>
        <v>3104999.3587717554</v>
      </c>
      <c r="F269" s="138">
        <f t="shared" si="20"/>
        <v>0</v>
      </c>
      <c r="G269" s="138">
        <f t="shared" si="20"/>
        <v>0</v>
      </c>
      <c r="H269" s="138">
        <f t="shared" ref="H269:H288" si="21">SUM(C269:G269)</f>
        <v>20576139.14754805</v>
      </c>
    </row>
    <row r="270" spans="2:10">
      <c r="B270" s="127" t="str">
        <f>$B$34</f>
        <v>Fine Arts</v>
      </c>
      <c r="C270" s="138">
        <f t="shared" si="20"/>
        <v>4177153.5947498977</v>
      </c>
      <c r="D270" s="138">
        <f t="shared" si="20"/>
        <v>2616037.6993911937</v>
      </c>
      <c r="E270" s="138">
        <f t="shared" si="20"/>
        <v>603269.78621313022</v>
      </c>
      <c r="F270" s="138">
        <f t="shared" si="20"/>
        <v>0</v>
      </c>
      <c r="G270" s="138">
        <f t="shared" si="20"/>
        <v>0</v>
      </c>
      <c r="H270" s="138">
        <f t="shared" si="21"/>
        <v>7396461.0803542212</v>
      </c>
    </row>
    <row r="271" spans="2:10">
      <c r="B271" s="127" t="str">
        <f>$B$35</f>
        <v>Teacher Education</v>
      </c>
      <c r="C271" s="138">
        <f t="shared" si="20"/>
        <v>1668350.1098466469</v>
      </c>
      <c r="D271" s="138">
        <f t="shared" si="20"/>
        <v>5295074.7506233621</v>
      </c>
      <c r="E271" s="138">
        <f t="shared" si="20"/>
        <v>4500552.2121309936</v>
      </c>
      <c r="F271" s="138">
        <f t="shared" si="20"/>
        <v>1732965.8719290479</v>
      </c>
      <c r="G271" s="138">
        <f t="shared" si="20"/>
        <v>0</v>
      </c>
      <c r="H271" s="138">
        <f t="shared" si="21"/>
        <v>13196942.944530049</v>
      </c>
    </row>
    <row r="272" spans="2:10">
      <c r="B272" s="127" t="str">
        <f>$B$36</f>
        <v>Agriculture</v>
      </c>
      <c r="C272" s="138">
        <f t="shared" si="20"/>
        <v>3243393.5778527153</v>
      </c>
      <c r="D272" s="138">
        <f t="shared" si="20"/>
        <v>7047605.7173510315</v>
      </c>
      <c r="E272" s="138">
        <f t="shared" si="20"/>
        <v>2762000.6643837267</v>
      </c>
      <c r="F272" s="138">
        <f t="shared" si="20"/>
        <v>255076.10397575263</v>
      </c>
      <c r="G272" s="138">
        <f t="shared" si="20"/>
        <v>0</v>
      </c>
      <c r="H272" s="138">
        <f t="shared" si="21"/>
        <v>13308076.063563226</v>
      </c>
    </row>
    <row r="273" spans="2:10">
      <c r="B273" s="127" t="str">
        <f>$B$37</f>
        <v>Engineering</v>
      </c>
      <c r="C273" s="138">
        <f t="shared" si="20"/>
        <v>3062855.4080613167</v>
      </c>
      <c r="D273" s="138">
        <f t="shared" si="20"/>
        <v>5021767.023467008</v>
      </c>
      <c r="E273" s="138">
        <f t="shared" si="20"/>
        <v>1230355.8506208993</v>
      </c>
      <c r="F273" s="138">
        <f t="shared" si="20"/>
        <v>0</v>
      </c>
      <c r="G273" s="138">
        <f t="shared" si="20"/>
        <v>0</v>
      </c>
      <c r="H273" s="138">
        <f t="shared" si="21"/>
        <v>9314978.2821492236</v>
      </c>
    </row>
    <row r="274" spans="2:10">
      <c r="B274" s="127" t="str">
        <f>$B$38</f>
        <v>Home Economics</v>
      </c>
      <c r="C274" s="138">
        <f t="shared" si="20"/>
        <v>536261.66955668409</v>
      </c>
      <c r="D274" s="138">
        <f t="shared" si="20"/>
        <v>1001968.2635880773</v>
      </c>
      <c r="E274" s="138">
        <f t="shared" si="20"/>
        <v>497485.84232130786</v>
      </c>
      <c r="F274" s="138">
        <f t="shared" si="20"/>
        <v>0</v>
      </c>
      <c r="G274" s="138">
        <f t="shared" si="20"/>
        <v>0</v>
      </c>
      <c r="H274" s="138">
        <f t="shared" si="21"/>
        <v>2035715.7754660691</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170802.6009932849</v>
      </c>
      <c r="D276" s="138">
        <f t="shared" si="20"/>
        <v>1742429.4218133565</v>
      </c>
      <c r="E276" s="138">
        <f t="shared" si="20"/>
        <v>1756511.6484305898</v>
      </c>
      <c r="F276" s="138">
        <f t="shared" si="20"/>
        <v>0</v>
      </c>
      <c r="G276" s="138">
        <f t="shared" si="20"/>
        <v>0</v>
      </c>
      <c r="H276" s="138">
        <f t="shared" si="21"/>
        <v>3669743.6712372312</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719443.79790000408</v>
      </c>
      <c r="D281" s="138">
        <f t="shared" si="20"/>
        <v>1004641.0116351356</v>
      </c>
      <c r="E281" s="138">
        <f t="shared" si="20"/>
        <v>715584.85568394535</v>
      </c>
      <c r="F281" s="138">
        <f t="shared" si="20"/>
        <v>0</v>
      </c>
      <c r="G281" s="138">
        <f t="shared" si="20"/>
        <v>0</v>
      </c>
      <c r="H281" s="138">
        <f t="shared" si="21"/>
        <v>2439669.6652190853</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4990422.4762641666</v>
      </c>
      <c r="D283" s="138">
        <f t="shared" si="20"/>
        <v>14698964.965234771</v>
      </c>
      <c r="E283" s="138">
        <f t="shared" si="20"/>
        <v>7638841.9374825712</v>
      </c>
      <c r="F283" s="138">
        <f t="shared" si="20"/>
        <v>0</v>
      </c>
      <c r="G283" s="138">
        <f t="shared" si="20"/>
        <v>0</v>
      </c>
      <c r="H283" s="138">
        <f t="shared" si="21"/>
        <v>27328229.378981508</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271663.23274400248</v>
      </c>
      <c r="E285" s="138">
        <f t="shared" si="22"/>
        <v>0</v>
      </c>
      <c r="F285" s="138">
        <f t="shared" si="22"/>
        <v>0</v>
      </c>
      <c r="G285" s="138">
        <f t="shared" si="22"/>
        <v>0</v>
      </c>
      <c r="H285" s="138">
        <f t="shared" si="21"/>
        <v>271663.23274400248</v>
      </c>
    </row>
    <row r="286" spans="2:10">
      <c r="B286" s="127" t="str">
        <f>$B$50</f>
        <v>Technology</v>
      </c>
      <c r="C286" s="138">
        <f t="shared" si="22"/>
        <v>1203529.2563524675</v>
      </c>
      <c r="D286" s="138">
        <f t="shared" si="22"/>
        <v>3156775.026957504</v>
      </c>
      <c r="E286" s="138">
        <f t="shared" si="22"/>
        <v>499283.81633293472</v>
      </c>
      <c r="F286" s="138">
        <f t="shared" si="22"/>
        <v>164744.26021838543</v>
      </c>
      <c r="G286" s="138">
        <f t="shared" si="22"/>
        <v>0</v>
      </c>
      <c r="H286" s="138">
        <f t="shared" si="21"/>
        <v>5024332.3598612919</v>
      </c>
    </row>
    <row r="287" spans="2:10">
      <c r="B287" s="127" t="str">
        <f>$B$51</f>
        <v>Nursing</v>
      </c>
      <c r="C287" s="138">
        <f t="shared" si="22"/>
        <v>94100.155582821928</v>
      </c>
      <c r="D287" s="138">
        <f t="shared" si="22"/>
        <v>3338949.2246588459</v>
      </c>
      <c r="E287" s="138">
        <f t="shared" si="22"/>
        <v>511418.12811906257</v>
      </c>
      <c r="F287" s="138">
        <f t="shared" si="22"/>
        <v>0</v>
      </c>
      <c r="G287" s="138">
        <f t="shared" si="22"/>
        <v>0</v>
      </c>
      <c r="H287" s="138">
        <f t="shared" si="21"/>
        <v>3944467.5083607305</v>
      </c>
    </row>
    <row r="288" spans="2:10">
      <c r="B288" s="130" t="str">
        <f>$B$52</f>
        <v>Totals</v>
      </c>
      <c r="C288" s="135">
        <f>SUM(C268:C287)</f>
        <v>54839854.05136501</v>
      </c>
      <c r="D288" s="135">
        <f>SUM(D268:D287)</f>
        <v>68488147.922755748</v>
      </c>
      <c r="E288" s="135">
        <f>SUM(E268:E287)</f>
        <v>30529310.780456919</v>
      </c>
      <c r="F288" s="135">
        <f>SUM(F268:F287)</f>
        <v>2631105.245422293</v>
      </c>
      <c r="G288" s="135">
        <f>SUM(G268:G287)</f>
        <v>0</v>
      </c>
      <c r="H288" s="135">
        <f t="shared" si="21"/>
        <v>156488418</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305.66868887733068</v>
      </c>
      <c r="D293" s="133">
        <f t="shared" si="23"/>
        <v>471.63719233998711</v>
      </c>
      <c r="E293" s="133">
        <f t="shared" si="23"/>
        <v>988.65409371735984</v>
      </c>
      <c r="F293" s="133">
        <f t="shared" si="23"/>
        <v>1610.5017148118077</v>
      </c>
      <c r="G293" s="134">
        <f t="shared" si="23"/>
        <v>0</v>
      </c>
      <c r="H293" s="135">
        <f t="shared" si="23"/>
        <v>389.58127757512636</v>
      </c>
    </row>
    <row r="294" spans="2:10">
      <c r="B294" s="127" t="str">
        <f>$B$33</f>
        <v>Science</v>
      </c>
      <c r="C294" s="136">
        <f t="shared" si="23"/>
        <v>253.03403612449361</v>
      </c>
      <c r="D294" s="136">
        <f t="shared" si="23"/>
        <v>525.39845226878333</v>
      </c>
      <c r="E294" s="136">
        <f t="shared" si="23"/>
        <v>1138.6136262456016</v>
      </c>
      <c r="F294" s="136">
        <f t="shared" si="23"/>
        <v>0</v>
      </c>
      <c r="G294" s="137">
        <f t="shared" si="23"/>
        <v>0</v>
      </c>
      <c r="H294" s="138">
        <f t="shared" si="23"/>
        <v>374.22048500560254</v>
      </c>
    </row>
    <row r="295" spans="2:10">
      <c r="B295" s="127" t="str">
        <f>$B$34</f>
        <v>Fine Arts</v>
      </c>
      <c r="C295" s="136">
        <f t="shared" si="23"/>
        <v>417.79891925884152</v>
      </c>
      <c r="D295" s="136">
        <f t="shared" si="23"/>
        <v>1128.5753664327842</v>
      </c>
      <c r="E295" s="136">
        <f t="shared" si="23"/>
        <v>3093.6912113493859</v>
      </c>
      <c r="F295" s="136">
        <f t="shared" si="23"/>
        <v>0</v>
      </c>
      <c r="G295" s="137">
        <f t="shared" si="23"/>
        <v>0</v>
      </c>
      <c r="H295" s="138">
        <f t="shared" si="23"/>
        <v>591.19663339095371</v>
      </c>
    </row>
    <row r="296" spans="2:10">
      <c r="B296" s="127" t="str">
        <f>$B$35</f>
        <v>Teacher Education</v>
      </c>
      <c r="C296" s="136">
        <f t="shared" si="23"/>
        <v>270.48477786099983</v>
      </c>
      <c r="D296" s="136">
        <f t="shared" si="23"/>
        <v>433.77363403156897</v>
      </c>
      <c r="E296" s="136">
        <f t="shared" si="23"/>
        <v>823.37215736022574</v>
      </c>
      <c r="F296" s="136">
        <f t="shared" si="23"/>
        <v>857.05532736352518</v>
      </c>
      <c r="G296" s="137">
        <f t="shared" si="23"/>
        <v>0</v>
      </c>
      <c r="H296" s="138">
        <f t="shared" si="23"/>
        <v>510.26342437188453</v>
      </c>
    </row>
    <row r="297" spans="2:10">
      <c r="B297" s="127" t="str">
        <f>$B$36</f>
        <v>Agriculture</v>
      </c>
      <c r="C297" s="136">
        <f t="shared" si="23"/>
        <v>209.58924574169399</v>
      </c>
      <c r="D297" s="136">
        <f t="shared" si="23"/>
        <v>450.98903931343392</v>
      </c>
      <c r="E297" s="136">
        <f t="shared" si="23"/>
        <v>1139.9094776655909</v>
      </c>
      <c r="F297" s="136">
        <f t="shared" si="23"/>
        <v>2657.0427497474234</v>
      </c>
      <c r="G297" s="137">
        <f t="shared" si="23"/>
        <v>0</v>
      </c>
      <c r="H297" s="138">
        <f t="shared" si="23"/>
        <v>395.82630092987199</v>
      </c>
    </row>
    <row r="298" spans="2:10">
      <c r="B298" s="127" t="str">
        <f>$B$37</f>
        <v>Engineering</v>
      </c>
      <c r="C298" s="136">
        <f t="shared" si="23"/>
        <v>381.23667015948678</v>
      </c>
      <c r="D298" s="136">
        <f t="shared" si="23"/>
        <v>602.8531840896768</v>
      </c>
      <c r="E298" s="136">
        <f t="shared" si="23"/>
        <v>903.34497108729761</v>
      </c>
      <c r="F298" s="136">
        <f t="shared" si="23"/>
        <v>0</v>
      </c>
      <c r="G298" s="137">
        <f t="shared" si="23"/>
        <v>0</v>
      </c>
      <c r="H298" s="138">
        <f t="shared" si="23"/>
        <v>525.49804141651941</v>
      </c>
    </row>
    <row r="299" spans="2:10">
      <c r="B299" s="127" t="str">
        <f>$B$38</f>
        <v>Home Economics</v>
      </c>
      <c r="C299" s="136">
        <f t="shared" si="23"/>
        <v>215.36613235208196</v>
      </c>
      <c r="D299" s="136">
        <f t="shared" si="23"/>
        <v>307.25797718125642</v>
      </c>
      <c r="E299" s="136">
        <f t="shared" si="23"/>
        <v>562.76678995623058</v>
      </c>
      <c r="F299" s="136">
        <f t="shared" si="23"/>
        <v>0</v>
      </c>
      <c r="G299" s="137">
        <f t="shared" si="23"/>
        <v>0</v>
      </c>
      <c r="H299" s="138">
        <f t="shared" si="23"/>
        <v>306.81473631741812</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275.04444604393706</v>
      </c>
      <c r="D301" s="136">
        <f t="shared" si="23"/>
        <v>533.83254344771956</v>
      </c>
      <c r="E301" s="136">
        <f t="shared" si="23"/>
        <v>789.08879084932153</v>
      </c>
      <c r="F301" s="136">
        <f t="shared" si="23"/>
        <v>0</v>
      </c>
      <c r="G301" s="137">
        <f t="shared" si="23"/>
        <v>0</v>
      </c>
      <c r="H301" s="138">
        <f t="shared" si="23"/>
        <v>600.51442828297024</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324.80532636569035</v>
      </c>
      <c r="D306" s="136">
        <f t="shared" si="23"/>
        <v>576.38612256749036</v>
      </c>
      <c r="E306" s="136">
        <f t="shared" si="23"/>
        <v>874.79811208306273</v>
      </c>
      <c r="F306" s="136">
        <f t="shared" si="23"/>
        <v>0</v>
      </c>
      <c r="G306" s="137">
        <f t="shared" si="23"/>
        <v>0</v>
      </c>
      <c r="H306" s="138">
        <f t="shared" si="23"/>
        <v>510.81860662041151</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287.74851388249823</v>
      </c>
      <c r="D308" s="136">
        <f t="shared" si="23"/>
        <v>456.12129849297992</v>
      </c>
      <c r="E308" s="136">
        <f t="shared" si="23"/>
        <v>804.51205239416231</v>
      </c>
      <c r="F308" s="136">
        <f t="shared" si="23"/>
        <v>0</v>
      </c>
      <c r="G308" s="137">
        <f t="shared" si="23"/>
        <v>0</v>
      </c>
      <c r="H308" s="138">
        <f t="shared" si="23"/>
        <v>462.68842914434356</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328.09569171980974</v>
      </c>
      <c r="E310" s="136">
        <f t="shared" si="24"/>
        <v>0</v>
      </c>
      <c r="F310" s="136">
        <f t="shared" si="24"/>
        <v>0</v>
      </c>
      <c r="G310" s="137">
        <f t="shared" si="24"/>
        <v>0</v>
      </c>
      <c r="H310" s="138">
        <f t="shared" si="24"/>
        <v>328.09569171980974</v>
      </c>
    </row>
    <row r="311" spans="2:10">
      <c r="B311" s="127" t="str">
        <f>$B$50</f>
        <v>Technology</v>
      </c>
      <c r="C311" s="136">
        <f t="shared" si="24"/>
        <v>453.81947826261973</v>
      </c>
      <c r="D311" s="136">
        <f t="shared" si="24"/>
        <v>602.4379822437985</v>
      </c>
      <c r="E311" s="136">
        <f t="shared" si="24"/>
        <v>875.9365198823416</v>
      </c>
      <c r="F311" s="136">
        <f t="shared" si="24"/>
        <v>4576.2294505107066</v>
      </c>
      <c r="G311" s="137">
        <f t="shared" si="24"/>
        <v>0</v>
      </c>
      <c r="H311" s="138">
        <f t="shared" si="24"/>
        <v>591.2370392870431</v>
      </c>
    </row>
    <row r="312" spans="2:10">
      <c r="B312" s="127" t="str">
        <f>$B$51</f>
        <v>Nursing</v>
      </c>
      <c r="C312" s="136">
        <f t="shared" si="24"/>
        <v>318.98357824685399</v>
      </c>
      <c r="D312" s="136">
        <f t="shared" si="24"/>
        <v>335.80903395945347</v>
      </c>
      <c r="E312" s="136">
        <f t="shared" si="24"/>
        <v>843.92430382683597</v>
      </c>
      <c r="F312" s="136">
        <f t="shared" si="24"/>
        <v>0</v>
      </c>
      <c r="G312" s="137">
        <f t="shared" si="24"/>
        <v>0</v>
      </c>
      <c r="H312" s="138">
        <f t="shared" si="24"/>
        <v>363.74654263747055</v>
      </c>
    </row>
    <row r="313" spans="2:10">
      <c r="B313" s="130" t="str">
        <f>$B$52</f>
        <v>Totals</v>
      </c>
      <c r="C313" s="135">
        <f t="shared" si="24"/>
        <v>294.80622541320832</v>
      </c>
      <c r="D313" s="135">
        <f t="shared" si="24"/>
        <v>480.29838299208069</v>
      </c>
      <c r="E313" s="135">
        <f t="shared" si="24"/>
        <v>909.74762442508256</v>
      </c>
      <c r="F313" s="135">
        <f t="shared" si="24"/>
        <v>1073.4823522734773</v>
      </c>
      <c r="G313" s="135">
        <f t="shared" si="24"/>
        <v>0</v>
      </c>
      <c r="H313" s="135">
        <f t="shared" si="24"/>
        <v>429.1775034007635</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1.542968611120199</v>
      </c>
      <c r="E318" s="128">
        <f t="shared" si="25"/>
        <v>3.2343976654871613</v>
      </c>
      <c r="F318" s="128">
        <f t="shared" si="25"/>
        <v>5.26878209451844</v>
      </c>
      <c r="G318" s="128">
        <f t="shared" si="25"/>
        <v>0</v>
      </c>
      <c r="H318" s="128">
        <f t="shared" si="25"/>
        <v>1.2745213747799697</v>
      </c>
    </row>
    <row r="319" spans="2:10">
      <c r="B319" s="127" t="str">
        <f>$B$33</f>
        <v>Science</v>
      </c>
      <c r="C319" s="128">
        <f t="shared" ref="C319:H334" si="26">IF($C$293=0,"",C294/$C$293)</f>
        <v>0.82780489246001865</v>
      </c>
      <c r="D319" s="128">
        <f t="shared" si="26"/>
        <v>1.7188494320385999</v>
      </c>
      <c r="E319" s="128">
        <f t="shared" si="26"/>
        <v>3.7249926723850475</v>
      </c>
      <c r="F319" s="128">
        <f t="shared" si="26"/>
        <v>0</v>
      </c>
      <c r="G319" s="128">
        <f t="shared" si="26"/>
        <v>0</v>
      </c>
      <c r="H319" s="128">
        <f t="shared" si="26"/>
        <v>1.2242682964357618</v>
      </c>
    </row>
    <row r="320" spans="2:10">
      <c r="B320" s="127" t="str">
        <f>$B$34</f>
        <v>Fine Arts</v>
      </c>
      <c r="C320" s="128">
        <f t="shared" si="26"/>
        <v>1.3668358404432792</v>
      </c>
      <c r="D320" s="128">
        <f t="shared" si="26"/>
        <v>3.6921523450041627</v>
      </c>
      <c r="E320" s="128">
        <f t="shared" si="26"/>
        <v>10.121060232606714</v>
      </c>
      <c r="F320" s="128">
        <f t="shared" si="26"/>
        <v>0</v>
      </c>
      <c r="G320" s="128">
        <f t="shared" si="26"/>
        <v>0</v>
      </c>
      <c r="H320" s="128">
        <f t="shared" si="26"/>
        <v>1.9341092329813656</v>
      </c>
    </row>
    <row r="321" spans="2:8">
      <c r="B321" s="127" t="str">
        <f>$B$35</f>
        <v>Teacher Education</v>
      </c>
      <c r="C321" s="128">
        <f t="shared" si="26"/>
        <v>0.8848952728997026</v>
      </c>
      <c r="D321" s="128">
        <f t="shared" si="26"/>
        <v>1.4190973750852469</v>
      </c>
      <c r="E321" s="128">
        <f t="shared" si="26"/>
        <v>2.6936751696234644</v>
      </c>
      <c r="F321" s="128">
        <f t="shared" si="26"/>
        <v>2.8038701985190051</v>
      </c>
      <c r="G321" s="128">
        <f t="shared" si="26"/>
        <v>0</v>
      </c>
      <c r="H321" s="128">
        <f t="shared" si="26"/>
        <v>1.6693349464284211</v>
      </c>
    </row>
    <row r="322" spans="2:8">
      <c r="B322" s="127" t="str">
        <f>$B$36</f>
        <v>Agriculture</v>
      </c>
      <c r="C322" s="128">
        <f t="shared" si="26"/>
        <v>0.68567456651016423</v>
      </c>
      <c r="D322" s="128">
        <f t="shared" si="26"/>
        <v>1.4754178485530862</v>
      </c>
      <c r="E322" s="128">
        <f t="shared" si="26"/>
        <v>3.7292320710121971</v>
      </c>
      <c r="F322" s="128">
        <f t="shared" si="26"/>
        <v>8.692557813187511</v>
      </c>
      <c r="G322" s="128">
        <f t="shared" si="26"/>
        <v>0</v>
      </c>
      <c r="H322" s="128">
        <f t="shared" si="26"/>
        <v>1.2949520684754299</v>
      </c>
    </row>
    <row r="323" spans="2:8">
      <c r="B323" s="127" t="str">
        <f>$B$37</f>
        <v>Engineering</v>
      </c>
      <c r="C323" s="128">
        <f t="shared" si="26"/>
        <v>1.2472218582796442</v>
      </c>
      <c r="D323" s="128">
        <f t="shared" si="26"/>
        <v>1.9722438248544671</v>
      </c>
      <c r="E323" s="128">
        <f t="shared" si="26"/>
        <v>2.9553075076323019</v>
      </c>
      <c r="F323" s="128">
        <f t="shared" si="26"/>
        <v>0</v>
      </c>
      <c r="G323" s="128">
        <f t="shared" si="26"/>
        <v>0</v>
      </c>
      <c r="H323" s="128">
        <f t="shared" si="26"/>
        <v>1.7191752395267723</v>
      </c>
    </row>
    <row r="324" spans="2:8">
      <c r="B324" s="127" t="str">
        <f>$B$38</f>
        <v>Home Economics</v>
      </c>
      <c r="C324" s="128">
        <f t="shared" si="26"/>
        <v>0.70457374336601264</v>
      </c>
      <c r="D324" s="128">
        <f t="shared" si="26"/>
        <v>1.0051993820818315</v>
      </c>
      <c r="E324" s="128">
        <f t="shared" si="26"/>
        <v>1.8411005458988217</v>
      </c>
      <c r="F324" s="128">
        <f t="shared" si="26"/>
        <v>0</v>
      </c>
      <c r="G324" s="128">
        <f t="shared" si="26"/>
        <v>0</v>
      </c>
      <c r="H324" s="128">
        <f t="shared" si="26"/>
        <v>1.0037493125131549</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0.89981230021998238</v>
      </c>
      <c r="D326" s="128">
        <f t="shared" si="26"/>
        <v>1.7464416961004285</v>
      </c>
      <c r="E326" s="128">
        <f t="shared" si="26"/>
        <v>2.5815165882626414</v>
      </c>
      <c r="F326" s="128">
        <f t="shared" si="26"/>
        <v>0</v>
      </c>
      <c r="G326" s="128">
        <f t="shared" si="26"/>
        <v>0</v>
      </c>
      <c r="H326" s="128">
        <f t="shared" si="26"/>
        <v>1.9645925478614052</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1.0626058153311198</v>
      </c>
      <c r="D331" s="128">
        <f t="shared" si="26"/>
        <v>1.8856564101624507</v>
      </c>
      <c r="E331" s="128">
        <f t="shared" si="26"/>
        <v>2.861916002244286</v>
      </c>
      <c r="F331" s="128">
        <f t="shared" si="26"/>
        <v>0</v>
      </c>
      <c r="G331" s="128">
        <f t="shared" si="26"/>
        <v>0</v>
      </c>
      <c r="H331" s="128">
        <f t="shared" si="26"/>
        <v>1.6711512340258394</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0.94137386115453892</v>
      </c>
      <c r="D333" s="128">
        <f t="shared" si="26"/>
        <v>1.4922081164683114</v>
      </c>
      <c r="E333" s="128">
        <f t="shared" si="26"/>
        <v>2.6319740348578025</v>
      </c>
      <c r="F333" s="128">
        <f t="shared" si="26"/>
        <v>0</v>
      </c>
      <c r="G333" s="128">
        <f t="shared" si="26"/>
        <v>0</v>
      </c>
      <c r="H333" s="128">
        <f t="shared" si="26"/>
        <v>1.5136925893316708</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1.0733702981644919</v>
      </c>
      <c r="E335" s="128">
        <f t="shared" si="27"/>
        <v>0</v>
      </c>
      <c r="F335" s="128">
        <f t="shared" si="27"/>
        <v>0</v>
      </c>
      <c r="G335" s="128">
        <f t="shared" si="27"/>
        <v>0</v>
      </c>
      <c r="H335" s="128">
        <f t="shared" si="27"/>
        <v>1.0733702981644919</v>
      </c>
    </row>
    <row r="336" spans="2:8">
      <c r="B336" s="127" t="str">
        <f>$B$50</f>
        <v>Technology</v>
      </c>
      <c r="C336" s="128">
        <f t="shared" si="27"/>
        <v>1.4846776748034671</v>
      </c>
      <c r="D336" s="128">
        <f t="shared" si="27"/>
        <v>1.9708854853810875</v>
      </c>
      <c r="E336" s="128">
        <f t="shared" si="27"/>
        <v>2.8656403215504604</v>
      </c>
      <c r="F336" s="128">
        <f t="shared" si="27"/>
        <v>14.971207771781998</v>
      </c>
      <c r="G336" s="128">
        <f t="shared" si="27"/>
        <v>0</v>
      </c>
      <c r="H336" s="128">
        <f t="shared" si="27"/>
        <v>1.9342414215160755</v>
      </c>
    </row>
    <row r="337" spans="2:10">
      <c r="B337" s="127" t="str">
        <f>$B$51</f>
        <v>Nursing</v>
      </c>
      <c r="C337" s="128">
        <f t="shared" si="27"/>
        <v>1.0435598733335321</v>
      </c>
      <c r="D337" s="128">
        <f t="shared" si="27"/>
        <v>1.0986046205544413</v>
      </c>
      <c r="E337" s="128">
        <f t="shared" si="27"/>
        <v>2.7609118451956167</v>
      </c>
      <c r="F337" s="128">
        <f t="shared" si="27"/>
        <v>0</v>
      </c>
      <c r="G337" s="128">
        <f t="shared" si="27"/>
        <v>0</v>
      </c>
      <c r="H337" s="128">
        <f t="shared" si="27"/>
        <v>1.1900026266133112</v>
      </c>
    </row>
    <row r="338" spans="2:10">
      <c r="B338" s="130" t="str">
        <f>$B$52</f>
        <v>Totals</v>
      </c>
      <c r="C338" s="128">
        <f t="shared" si="27"/>
        <v>0.96446327720376479</v>
      </c>
      <c r="D338" s="128">
        <f t="shared" si="27"/>
        <v>1.5713038347373272</v>
      </c>
      <c r="E338" s="128">
        <f t="shared" si="27"/>
        <v>2.9762538903360745</v>
      </c>
      <c r="F338" s="128">
        <f t="shared" si="27"/>
        <v>3.5119146688402929</v>
      </c>
      <c r="G338" s="128">
        <f t="shared" si="27"/>
        <v>0</v>
      </c>
      <c r="H338" s="128">
        <f t="shared" si="27"/>
        <v>1.4040610602841259</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9170.0606663199196</v>
      </c>
      <c r="D343" s="135">
        <f t="shared" si="28"/>
        <v>14149.115770199613</v>
      </c>
      <c r="E343" s="135">
        <f>E293*24</f>
        <v>23727.698249216635</v>
      </c>
      <c r="F343" s="135">
        <f>F293*18</f>
        <v>28989.030866612538</v>
      </c>
      <c r="G343" s="135">
        <f>G293*24</f>
        <v>0</v>
      </c>
      <c r="H343" s="135">
        <f>IF((C32/30+D32/30+E32/24+F32/18+G32/24)=0,0,H268/(C32/30+D32/30+E32/24+F32/18+G32/24))</f>
        <v>11510.384956516469</v>
      </c>
    </row>
    <row r="344" spans="2:10">
      <c r="B344" s="127" t="str">
        <f>$B$33</f>
        <v>Science</v>
      </c>
      <c r="C344" s="138">
        <f t="shared" si="28"/>
        <v>7591.0210837348086</v>
      </c>
      <c r="D344" s="138">
        <f t="shared" si="28"/>
        <v>15761.9535680635</v>
      </c>
      <c r="E344" s="138">
        <f>E294*24</f>
        <v>27326.727029894439</v>
      </c>
      <c r="F344" s="138">
        <f>F294*18</f>
        <v>0</v>
      </c>
      <c r="G344" s="138">
        <f>G294*24</f>
        <v>0</v>
      </c>
      <c r="H344" s="138">
        <f t="shared" ref="H344:H363" si="29">IF((C33/30+D33/30+E33/24+F33/18+G33/24)=0,0,H269/(C33/30+D33/30+E33/24+F33/18+G33/24))</f>
        <v>11089.119870412982</v>
      </c>
    </row>
    <row r="345" spans="2:10">
      <c r="B345" s="127" t="str">
        <f>$B$34</f>
        <v>Fine Arts</v>
      </c>
      <c r="C345" s="138">
        <f t="shared" si="28"/>
        <v>12533.967577765246</v>
      </c>
      <c r="D345" s="138">
        <f t="shared" si="28"/>
        <v>33857.260992983523</v>
      </c>
      <c r="E345" s="138">
        <f t="shared" ref="E345:E363" si="30">E295*24</f>
        <v>74248.589072385264</v>
      </c>
      <c r="F345" s="138">
        <f t="shared" ref="F345:F363" si="31">F295*18</f>
        <v>0</v>
      </c>
      <c r="G345" s="138">
        <f t="shared" ref="G345:G363" si="32">G295*24</f>
        <v>0</v>
      </c>
      <c r="H345" s="138">
        <f t="shared" si="29"/>
        <v>17667.05805534558</v>
      </c>
    </row>
    <row r="346" spans="2:10">
      <c r="B346" s="127" t="str">
        <f>$B$35</f>
        <v>Teacher Education</v>
      </c>
      <c r="C346" s="138">
        <f t="shared" si="28"/>
        <v>8114.5433358299952</v>
      </c>
      <c r="D346" s="138">
        <f t="shared" si="28"/>
        <v>13013.20902094707</v>
      </c>
      <c r="E346" s="138">
        <f t="shared" si="30"/>
        <v>19760.931776645419</v>
      </c>
      <c r="F346" s="138">
        <f t="shared" si="31"/>
        <v>15426.995892543453</v>
      </c>
      <c r="G346" s="138">
        <f t="shared" si="32"/>
        <v>0</v>
      </c>
      <c r="H346" s="138">
        <f t="shared" si="29"/>
        <v>13853.846149449793</v>
      </c>
    </row>
    <row r="347" spans="2:10">
      <c r="B347" s="127" t="str">
        <f>$B$36</f>
        <v>Agriculture</v>
      </c>
      <c r="C347" s="138">
        <f t="shared" si="28"/>
        <v>6287.6773722508196</v>
      </c>
      <c r="D347" s="138">
        <f t="shared" si="28"/>
        <v>13529.671179403018</v>
      </c>
      <c r="E347" s="138">
        <f t="shared" si="30"/>
        <v>27357.827463974179</v>
      </c>
      <c r="F347" s="138">
        <f t="shared" si="31"/>
        <v>47826.76949545362</v>
      </c>
      <c r="G347" s="138">
        <f t="shared" si="32"/>
        <v>0</v>
      </c>
      <c r="H347" s="138">
        <f t="shared" si="29"/>
        <v>11642.856511067759</v>
      </c>
    </row>
    <row r="348" spans="2:10">
      <c r="B348" s="127" t="str">
        <f>$B$37</f>
        <v>Engineering</v>
      </c>
      <c r="C348" s="138">
        <f t="shared" si="28"/>
        <v>11437.100104784604</v>
      </c>
      <c r="D348" s="138">
        <f t="shared" si="28"/>
        <v>18085.595522690302</v>
      </c>
      <c r="E348" s="138">
        <f t="shared" si="30"/>
        <v>21680.279306095144</v>
      </c>
      <c r="F348" s="138">
        <f t="shared" si="31"/>
        <v>0</v>
      </c>
      <c r="G348" s="138">
        <f t="shared" si="32"/>
        <v>0</v>
      </c>
      <c r="H348" s="138">
        <f t="shared" si="29"/>
        <v>15467.818806325336</v>
      </c>
    </row>
    <row r="349" spans="2:10">
      <c r="B349" s="127" t="str">
        <f>$B$38</f>
        <v>Home Economics</v>
      </c>
      <c r="C349" s="138">
        <f t="shared" si="28"/>
        <v>6460.983970562459</v>
      </c>
      <c r="D349" s="138">
        <f t="shared" si="28"/>
        <v>9217.7393154376932</v>
      </c>
      <c r="E349" s="138">
        <f t="shared" si="30"/>
        <v>13506.402958949533</v>
      </c>
      <c r="F349" s="138">
        <f t="shared" si="31"/>
        <v>0</v>
      </c>
      <c r="G349" s="138">
        <f t="shared" si="32"/>
        <v>0</v>
      </c>
      <c r="H349" s="138">
        <f t="shared" si="29"/>
        <v>8907.7411411875837</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8251.3333813181125</v>
      </c>
      <c r="D351" s="138">
        <f t="shared" si="28"/>
        <v>16014.976303431587</v>
      </c>
      <c r="E351" s="138">
        <f t="shared" si="30"/>
        <v>18938.130980383718</v>
      </c>
      <c r="F351" s="138">
        <f t="shared" si="31"/>
        <v>0</v>
      </c>
      <c r="G351" s="138">
        <f t="shared" si="32"/>
        <v>0</v>
      </c>
      <c r="H351" s="138">
        <f t="shared" si="29"/>
        <v>16511.782547749073</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9744.1597909707107</v>
      </c>
      <c r="D356" s="138">
        <f t="shared" si="28"/>
        <v>17291.583677024712</v>
      </c>
      <c r="E356" s="138">
        <f t="shared" si="30"/>
        <v>20995.154689993506</v>
      </c>
      <c r="F356" s="138">
        <f t="shared" si="31"/>
        <v>0</v>
      </c>
      <c r="G356" s="138">
        <f t="shared" si="32"/>
        <v>0</v>
      </c>
      <c r="H356" s="138">
        <f t="shared" si="29"/>
        <v>14695.329777446552</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8632.4554164749461</v>
      </c>
      <c r="D358" s="138">
        <f t="shared" si="28"/>
        <v>13683.638954789398</v>
      </c>
      <c r="E358" s="138">
        <f t="shared" si="30"/>
        <v>19308.289257459895</v>
      </c>
      <c r="F358" s="138">
        <f t="shared" si="31"/>
        <v>0</v>
      </c>
      <c r="G358" s="138">
        <f t="shared" si="32"/>
        <v>0</v>
      </c>
      <c r="H358" s="138">
        <f t="shared" si="29"/>
        <v>13344.350686173324</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9842.8707515942915</v>
      </c>
      <c r="E360" s="138">
        <f t="shared" si="30"/>
        <v>0</v>
      </c>
      <c r="F360" s="138">
        <f t="shared" si="31"/>
        <v>0</v>
      </c>
      <c r="G360" s="138">
        <f t="shared" si="32"/>
        <v>0</v>
      </c>
      <c r="H360" s="138">
        <f t="shared" si="29"/>
        <v>9842.8707515942915</v>
      </c>
    </row>
    <row r="361" spans="2:9">
      <c r="B361" s="127" t="str">
        <f>$B$50</f>
        <v>Technology</v>
      </c>
      <c r="C361" s="138">
        <f t="shared" si="33"/>
        <v>13614.584347878592</v>
      </c>
      <c r="D361" s="138">
        <f t="shared" si="33"/>
        <v>18073.139467313955</v>
      </c>
      <c r="E361" s="138">
        <f t="shared" si="30"/>
        <v>21022.476477176198</v>
      </c>
      <c r="F361" s="138">
        <f t="shared" si="31"/>
        <v>82372.130109192716</v>
      </c>
      <c r="G361" s="138">
        <f t="shared" si="32"/>
        <v>0</v>
      </c>
      <c r="H361" s="138">
        <f t="shared" si="29"/>
        <v>17396.268774405766</v>
      </c>
    </row>
    <row r="362" spans="2:9">
      <c r="B362" s="127" t="str">
        <f>$B$51</f>
        <v>Nursing</v>
      </c>
      <c r="C362" s="138">
        <f t="shared" si="33"/>
        <v>9569.5073474056189</v>
      </c>
      <c r="D362" s="138">
        <f t="shared" si="33"/>
        <v>10074.271018783604</v>
      </c>
      <c r="E362" s="138">
        <f t="shared" si="30"/>
        <v>20254.183291844063</v>
      </c>
      <c r="F362" s="138">
        <f t="shared" si="31"/>
        <v>0</v>
      </c>
      <c r="G362" s="138">
        <f t="shared" si="32"/>
        <v>0</v>
      </c>
      <c r="H362" s="138">
        <f t="shared" si="29"/>
        <v>10762.041312429805</v>
      </c>
    </row>
    <row r="363" spans="2:9">
      <c r="B363" s="130" t="str">
        <f>$B$52</f>
        <v>Totals</v>
      </c>
      <c r="C363" s="135">
        <f t="shared" si="33"/>
        <v>8844.1867623962498</v>
      </c>
      <c r="D363" s="135">
        <f t="shared" si="33"/>
        <v>14408.951489762421</v>
      </c>
      <c r="E363" s="135">
        <f t="shared" si="30"/>
        <v>21833.942986201982</v>
      </c>
      <c r="F363" s="135">
        <f t="shared" si="31"/>
        <v>19322.682340922591</v>
      </c>
      <c r="G363" s="135">
        <f t="shared" si="32"/>
        <v>0</v>
      </c>
      <c r="H363" s="135">
        <f t="shared" si="29"/>
        <v>12530.852441294817</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69" priority="6" stopIfTrue="1">
      <formula>C32=0</formula>
    </cfRule>
  </conditionalFormatting>
  <conditionalFormatting sqref="C91:G110">
    <cfRule type="expression" dxfId="168" priority="5" stopIfTrue="1">
      <formula>C32=0</formula>
    </cfRule>
  </conditionalFormatting>
  <conditionalFormatting sqref="C143:H162">
    <cfRule type="expression" dxfId="167" priority="3" stopIfTrue="1">
      <formula>C32=0</formula>
    </cfRule>
  </conditionalFormatting>
  <conditionalFormatting sqref="H143:H162">
    <cfRule type="expression" dxfId="166" priority="1" stopIfTrue="1">
      <formula>OR(AND(#REF!&gt;0,H143&gt;0,H61=0),AND(#REF!&gt;0,H143&gt;0,H32=0))</formula>
    </cfRule>
    <cfRule type="expression" dxfId="16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C000"/>
    <pageSetUpPr fitToPage="1"/>
  </sheetPr>
  <dimension ref="B1:W363"/>
  <sheetViews>
    <sheetView showGridLines="0" showZeros="0" topLeftCell="A6"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2.88671875" style="107"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675</v>
      </c>
      <c r="C3" s="119"/>
      <c r="D3" s="119"/>
      <c r="E3" s="119"/>
      <c r="F3" s="119"/>
      <c r="G3" s="119"/>
      <c r="H3" s="119"/>
    </row>
    <row r="4" spans="2:8">
      <c r="B4" s="292" t="s">
        <v>798</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Data!$G14</f>
        <v>12839398</v>
      </c>
    </row>
    <row r="14" spans="2:8">
      <c r="B14" s="467" t="s">
        <v>13</v>
      </c>
      <c r="C14" s="467"/>
      <c r="D14" s="467"/>
      <c r="E14" s="467"/>
      <c r="F14" s="354"/>
      <c r="G14" s="301"/>
      <c r="H14" s="355">
        <f>Data!$H14</f>
        <v>2265428</v>
      </c>
    </row>
    <row r="15" spans="2:8">
      <c r="B15" s="467" t="s">
        <v>14</v>
      </c>
      <c r="C15" s="467"/>
      <c r="D15" s="467"/>
      <c r="E15" s="467"/>
      <c r="F15" s="354"/>
      <c r="G15" s="301"/>
      <c r="H15" s="355">
        <f>Data!$I14</f>
        <v>7907806</v>
      </c>
    </row>
    <row r="16" spans="2:8">
      <c r="B16" s="467" t="s">
        <v>18</v>
      </c>
      <c r="C16" s="467"/>
      <c r="D16" s="467"/>
      <c r="E16" s="467"/>
      <c r="F16" s="354"/>
      <c r="G16" s="301"/>
      <c r="H16" s="355">
        <f>Data!$J14</f>
        <v>7570870</v>
      </c>
    </row>
    <row r="17" spans="2:23">
      <c r="B17" s="467" t="s">
        <v>15</v>
      </c>
      <c r="C17" s="467"/>
      <c r="D17" s="467"/>
      <c r="E17" s="467"/>
      <c r="F17" s="354"/>
      <c r="G17" s="301"/>
      <c r="H17" s="355">
        <f>Data!$K14</f>
        <v>5281970</v>
      </c>
    </row>
    <row r="18" spans="2:23">
      <c r="B18" s="467" t="s">
        <v>1</v>
      </c>
      <c r="C18" s="467"/>
      <c r="D18" s="467"/>
      <c r="E18" s="467"/>
      <c r="F18" s="356"/>
      <c r="G18" s="301"/>
      <c r="H18" s="357">
        <f>SUM(H13:H17)</f>
        <v>35865472</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Data!L13</f>
        <v>Nancy Hranicky</v>
      </c>
      <c r="E21" s="466"/>
      <c r="F21" s="466"/>
      <c r="G21" s="308" t="str">
        <f>Data!M13</f>
        <v>979-458-6090</v>
      </c>
      <c r="H21" s="309" t="str">
        <f>Data!N13</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Data!O14</f>
        <v>227</v>
      </c>
      <c r="D25" s="316">
        <f>Data!P14</f>
        <v>1474</v>
      </c>
      <c r="E25" s="316">
        <f>Data!Q14</f>
        <v>550</v>
      </c>
      <c r="F25" s="316">
        <f>Data!R14</f>
        <v>0</v>
      </c>
      <c r="G25" s="316">
        <f>Data!S14</f>
        <v>0</v>
      </c>
      <c r="H25" s="317">
        <f>SUM(C25:G25)</f>
        <v>2251</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Data!T14</f>
        <v>Carroll, John</v>
      </c>
      <c r="E28" s="466"/>
      <c r="F28" s="466"/>
      <c r="G28" s="308" t="str">
        <f>Data!U14</f>
        <v>(254) 501-5922</v>
      </c>
      <c r="H28" s="309" t="str">
        <f>Data!V14</f>
        <v>j.carroll@tamuct.edu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Data!W14</f>
        <v>1329</v>
      </c>
      <c r="D32" s="140">
        <f>Data!AQ14</f>
        <v>11648</v>
      </c>
      <c r="E32" s="140">
        <f>Data!BK14</f>
        <v>3365</v>
      </c>
      <c r="F32" s="140">
        <f>Data!CE14</f>
        <v>0</v>
      </c>
      <c r="G32" s="140">
        <f>Data!CY14</f>
        <v>0</v>
      </c>
      <c r="H32" s="141">
        <f>SUM(C32:G32)</f>
        <v>16342</v>
      </c>
      <c r="W32" s="144"/>
    </row>
    <row r="33" spans="2:23">
      <c r="B33" s="129" t="s">
        <v>43</v>
      </c>
      <c r="C33" s="140">
        <f>Data!X14</f>
        <v>187</v>
      </c>
      <c r="D33" s="140">
        <f>Data!AR14</f>
        <v>1813</v>
      </c>
      <c r="E33" s="140">
        <f>Data!BL14</f>
        <v>279</v>
      </c>
      <c r="F33" s="140">
        <f>Data!CF14</f>
        <v>0</v>
      </c>
      <c r="G33" s="140">
        <f>Data!CZ14</f>
        <v>0</v>
      </c>
      <c r="H33" s="141">
        <f t="shared" ref="H33:H52" si="0">SUM(C33:G33)</f>
        <v>2279</v>
      </c>
      <c r="W33" s="144"/>
    </row>
    <row r="34" spans="2:23">
      <c r="B34" s="129" t="s">
        <v>44</v>
      </c>
      <c r="C34" s="140">
        <f>Data!Y14</f>
        <v>84</v>
      </c>
      <c r="D34" s="140">
        <f>Data!AS14</f>
        <v>619</v>
      </c>
      <c r="E34" s="140">
        <f>Data!BM14</f>
        <v>15</v>
      </c>
      <c r="F34" s="140">
        <f>Data!CG14</f>
        <v>0</v>
      </c>
      <c r="G34" s="140">
        <f>Data!DA14</f>
        <v>0</v>
      </c>
      <c r="H34" s="141">
        <f t="shared" si="0"/>
        <v>718</v>
      </c>
      <c r="W34" s="144"/>
    </row>
    <row r="35" spans="2:23">
      <c r="B35" s="129" t="s">
        <v>45</v>
      </c>
      <c r="C35" s="140">
        <f>Data!Z14</f>
        <v>51</v>
      </c>
      <c r="D35" s="140">
        <f>Data!AT14</f>
        <v>1182</v>
      </c>
      <c r="E35" s="140">
        <f>Data!BN14</f>
        <v>1716</v>
      </c>
      <c r="F35" s="140">
        <f>Data!CH14</f>
        <v>0</v>
      </c>
      <c r="G35" s="140">
        <f>Data!DB14</f>
        <v>0</v>
      </c>
      <c r="H35" s="141">
        <f t="shared" si="0"/>
        <v>2949</v>
      </c>
      <c r="W35" s="144"/>
    </row>
    <row r="36" spans="2:23">
      <c r="B36" s="129" t="s">
        <v>46</v>
      </c>
      <c r="C36" s="140">
        <f>Data!AA14</f>
        <v>0</v>
      </c>
      <c r="D36" s="140">
        <f>Data!AU14</f>
        <v>0</v>
      </c>
      <c r="E36" s="140">
        <f>Data!BO14</f>
        <v>0</v>
      </c>
      <c r="F36" s="140">
        <f>Data!CI14</f>
        <v>0</v>
      </c>
      <c r="G36" s="140">
        <f>Data!DC14</f>
        <v>0</v>
      </c>
      <c r="H36" s="141">
        <f t="shared" si="0"/>
        <v>0</v>
      </c>
      <c r="W36" s="144"/>
    </row>
    <row r="37" spans="2:23">
      <c r="B37" s="129" t="s">
        <v>47</v>
      </c>
      <c r="C37" s="140">
        <f>Data!AB14</f>
        <v>687</v>
      </c>
      <c r="D37" s="140">
        <f>Data!AV14</f>
        <v>4295</v>
      </c>
      <c r="E37" s="140">
        <f>Data!BP14</f>
        <v>1731</v>
      </c>
      <c r="F37" s="140">
        <f>Data!CJ14</f>
        <v>0</v>
      </c>
      <c r="G37" s="140">
        <f>Data!DD14</f>
        <v>0</v>
      </c>
      <c r="H37" s="141">
        <f t="shared" si="0"/>
        <v>6713</v>
      </c>
      <c r="W37" s="144"/>
    </row>
    <row r="38" spans="2:23">
      <c r="B38" s="129" t="s">
        <v>48</v>
      </c>
      <c r="C38" s="140">
        <f>Data!AC14</f>
        <v>0</v>
      </c>
      <c r="D38" s="140">
        <f>Data!AW14</f>
        <v>0</v>
      </c>
      <c r="E38" s="140">
        <f>Data!BQ14</f>
        <v>0</v>
      </c>
      <c r="F38" s="140">
        <f>Data!CK14</f>
        <v>0</v>
      </c>
      <c r="G38" s="140">
        <f>Data!DE14</f>
        <v>0</v>
      </c>
      <c r="H38" s="141">
        <f t="shared" si="0"/>
        <v>0</v>
      </c>
      <c r="W38" s="144"/>
    </row>
    <row r="39" spans="2:23">
      <c r="B39" s="129" t="s">
        <v>49</v>
      </c>
      <c r="C39" s="140">
        <f>Data!AD14</f>
        <v>0</v>
      </c>
      <c r="D39" s="140">
        <f>Data!AX14</f>
        <v>0</v>
      </c>
      <c r="E39" s="140">
        <f>Data!BR14</f>
        <v>0</v>
      </c>
      <c r="F39" s="140">
        <f>Data!CL14</f>
        <v>0</v>
      </c>
      <c r="G39" s="140">
        <f>Data!DF14</f>
        <v>0</v>
      </c>
      <c r="H39" s="141">
        <f t="shared" si="0"/>
        <v>0</v>
      </c>
      <c r="W39" s="144"/>
    </row>
    <row r="40" spans="2:23">
      <c r="B40" s="129" t="s">
        <v>50</v>
      </c>
      <c r="C40" s="140">
        <f>Data!AE14</f>
        <v>207</v>
      </c>
      <c r="D40" s="140">
        <f>Data!AY14</f>
        <v>1176</v>
      </c>
      <c r="E40" s="140">
        <f>Data!BS14</f>
        <v>0</v>
      </c>
      <c r="F40" s="140">
        <f>Data!CM14</f>
        <v>0</v>
      </c>
      <c r="G40" s="140">
        <f>Data!DG14</f>
        <v>0</v>
      </c>
      <c r="H40" s="141">
        <f t="shared" si="0"/>
        <v>1383</v>
      </c>
      <c r="W40" s="144"/>
    </row>
    <row r="41" spans="2:23">
      <c r="B41" s="129" t="s">
        <v>51</v>
      </c>
      <c r="C41" s="140">
        <f>Data!AF14</f>
        <v>0</v>
      </c>
      <c r="D41" s="140">
        <f>Data!AZ14</f>
        <v>0</v>
      </c>
      <c r="E41" s="140">
        <f>Data!BT14</f>
        <v>0</v>
      </c>
      <c r="F41" s="140">
        <f>Data!CN14</f>
        <v>0</v>
      </c>
      <c r="G41" s="140">
        <f>Data!DH14</f>
        <v>0</v>
      </c>
      <c r="H41" s="141">
        <f t="shared" si="0"/>
        <v>0</v>
      </c>
      <c r="W41" s="144"/>
    </row>
    <row r="42" spans="2:23">
      <c r="B42" s="129" t="s">
        <v>52</v>
      </c>
      <c r="C42" s="140">
        <f>Data!AG14</f>
        <v>0</v>
      </c>
      <c r="D42" s="140">
        <f>Data!BA14</f>
        <v>0</v>
      </c>
      <c r="E42" s="140">
        <f>Data!BU14</f>
        <v>0</v>
      </c>
      <c r="F42" s="140">
        <f>Data!CO14</f>
        <v>0</v>
      </c>
      <c r="G42" s="140">
        <f>Data!DI14</f>
        <v>0</v>
      </c>
      <c r="H42" s="141">
        <f t="shared" si="0"/>
        <v>0</v>
      </c>
      <c r="W42" s="144"/>
    </row>
    <row r="43" spans="2:23">
      <c r="B43" s="129" t="s">
        <v>53</v>
      </c>
      <c r="C43" s="140">
        <f>Data!AH14</f>
        <v>0</v>
      </c>
      <c r="D43" s="140">
        <f>Data!BB14</f>
        <v>0</v>
      </c>
      <c r="E43" s="140">
        <f>Data!BV14</f>
        <v>0</v>
      </c>
      <c r="F43" s="140">
        <f>Data!CP14</f>
        <v>0</v>
      </c>
      <c r="G43" s="140">
        <f>Data!DJ14</f>
        <v>0</v>
      </c>
      <c r="H43" s="141">
        <f t="shared" si="0"/>
        <v>0</v>
      </c>
      <c r="W43" s="144"/>
    </row>
    <row r="44" spans="2:23">
      <c r="B44" s="129" t="s">
        <v>54</v>
      </c>
      <c r="C44" s="140">
        <f>Data!AI14</f>
        <v>0</v>
      </c>
      <c r="D44" s="140">
        <f>Data!BC14</f>
        <v>0</v>
      </c>
      <c r="E44" s="140">
        <f>Data!BW14</f>
        <v>0</v>
      </c>
      <c r="F44" s="140">
        <f>Data!CQ14</f>
        <v>0</v>
      </c>
      <c r="G44" s="140">
        <f>Data!DK14</f>
        <v>0</v>
      </c>
      <c r="H44" s="141">
        <f t="shared" si="0"/>
        <v>0</v>
      </c>
      <c r="W44" s="144"/>
    </row>
    <row r="45" spans="2:23">
      <c r="B45" s="129" t="s">
        <v>55</v>
      </c>
      <c r="C45" s="140">
        <f>Data!AJ14</f>
        <v>0</v>
      </c>
      <c r="D45" s="140">
        <f>Data!BD14</f>
        <v>0</v>
      </c>
      <c r="E45" s="140">
        <f>Data!BX14</f>
        <v>990</v>
      </c>
      <c r="F45" s="140">
        <f>Data!CR14</f>
        <v>0</v>
      </c>
      <c r="G45" s="140">
        <f>Data!DL14</f>
        <v>0</v>
      </c>
      <c r="H45" s="141">
        <f t="shared" si="0"/>
        <v>990</v>
      </c>
      <c r="W45" s="144"/>
    </row>
    <row r="46" spans="2:23">
      <c r="B46" s="129" t="s">
        <v>56</v>
      </c>
      <c r="C46" s="140">
        <f>Data!AK14</f>
        <v>0</v>
      </c>
      <c r="D46" s="140">
        <f>Data!BE14</f>
        <v>0</v>
      </c>
      <c r="E46" s="140">
        <f>Data!BY14</f>
        <v>0</v>
      </c>
      <c r="F46" s="140">
        <f>Data!CS14</f>
        <v>0</v>
      </c>
      <c r="G46" s="140">
        <f>Data!DM14</f>
        <v>0</v>
      </c>
      <c r="H46" s="141">
        <f t="shared" si="0"/>
        <v>0</v>
      </c>
      <c r="W46" s="144"/>
    </row>
    <row r="47" spans="2:23">
      <c r="B47" s="129" t="s">
        <v>57</v>
      </c>
      <c r="C47" s="140">
        <f>Data!AL14</f>
        <v>969</v>
      </c>
      <c r="D47" s="140">
        <f>Data!BF14</f>
        <v>8739</v>
      </c>
      <c r="E47" s="140">
        <f>Data!BZ14</f>
        <v>2724</v>
      </c>
      <c r="F47" s="140">
        <f>Data!CT14</f>
        <v>0</v>
      </c>
      <c r="G47" s="140">
        <f>Data!DN14</f>
        <v>0</v>
      </c>
      <c r="H47" s="141">
        <f t="shared" si="0"/>
        <v>12432</v>
      </c>
      <c r="W47" s="144"/>
    </row>
    <row r="48" spans="2:23">
      <c r="B48" s="129" t="s">
        <v>58</v>
      </c>
      <c r="C48" s="140">
        <f>Data!AM14</f>
        <v>0</v>
      </c>
      <c r="D48" s="140">
        <f>Data!BG14</f>
        <v>0</v>
      </c>
      <c r="E48" s="140">
        <f>Data!CA14</f>
        <v>0</v>
      </c>
      <c r="F48" s="140">
        <f>Data!CU14</f>
        <v>0</v>
      </c>
      <c r="G48" s="140">
        <f>Data!DO14</f>
        <v>0</v>
      </c>
      <c r="H48" s="141">
        <f t="shared" si="0"/>
        <v>0</v>
      </c>
      <c r="W48" s="144"/>
    </row>
    <row r="49" spans="2:23">
      <c r="B49" s="129" t="s">
        <v>59</v>
      </c>
      <c r="C49" s="140">
        <f>Data!AN14</f>
        <v>0</v>
      </c>
      <c r="D49" s="140">
        <f>Data!BH14</f>
        <v>150</v>
      </c>
      <c r="E49" s="140">
        <f>Data!CB14</f>
        <v>0</v>
      </c>
      <c r="F49" s="140">
        <f>Data!CV14</f>
        <v>0</v>
      </c>
      <c r="G49" s="140">
        <f>Data!DP14</f>
        <v>0</v>
      </c>
      <c r="H49" s="141">
        <f t="shared" si="0"/>
        <v>150</v>
      </c>
      <c r="W49" s="144"/>
    </row>
    <row r="50" spans="2:23">
      <c r="B50" s="129" t="s">
        <v>60</v>
      </c>
      <c r="C50" s="140">
        <f>Data!AO14</f>
        <v>435</v>
      </c>
      <c r="D50" s="140">
        <f>Data!BI14</f>
        <v>1588</v>
      </c>
      <c r="E50" s="140">
        <f>Data!CC14</f>
        <v>183</v>
      </c>
      <c r="F50" s="140">
        <f>Data!CW14</f>
        <v>0</v>
      </c>
      <c r="G50" s="140">
        <f>Data!DQ14</f>
        <v>0</v>
      </c>
      <c r="H50" s="141">
        <f t="shared" si="0"/>
        <v>2206</v>
      </c>
      <c r="W50" s="144"/>
    </row>
    <row r="51" spans="2:23">
      <c r="B51" s="129" t="s">
        <v>0</v>
      </c>
      <c r="C51" s="140">
        <f>Data!AP14</f>
        <v>24</v>
      </c>
      <c r="D51" s="140">
        <f>Data!BJ14</f>
        <v>506</v>
      </c>
      <c r="E51" s="140">
        <f>Data!CD14</f>
        <v>0</v>
      </c>
      <c r="F51" s="140">
        <f>Data!CX14</f>
        <v>0</v>
      </c>
      <c r="G51" s="140">
        <f>Data!DR14</f>
        <v>0</v>
      </c>
      <c r="H51" s="141">
        <f t="shared" si="0"/>
        <v>530</v>
      </c>
      <c r="W51" s="144"/>
    </row>
    <row r="52" spans="2:23">
      <c r="B52" s="142" t="s">
        <v>33</v>
      </c>
      <c r="C52" s="141">
        <f>SUM(C32:C51)</f>
        <v>3973</v>
      </c>
      <c r="D52" s="141">
        <f>SUM(D32:D51)</f>
        <v>31716</v>
      </c>
      <c r="E52" s="141">
        <f>SUM(E32:E51)</f>
        <v>11003</v>
      </c>
      <c r="F52" s="141">
        <f>SUM(F32:F51)</f>
        <v>0</v>
      </c>
      <c r="G52" s="141">
        <f>SUM(G32:G51)</f>
        <v>0</v>
      </c>
      <c r="H52" s="141">
        <f t="shared" si="0"/>
        <v>46692</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Data!T14</f>
        <v>Carroll, John</v>
      </c>
      <c r="E55" s="466"/>
      <c r="F55" s="466"/>
      <c r="G55" s="308" t="str">
        <f>Data!U14</f>
        <v>(254) 501-5922</v>
      </c>
      <c r="H55" s="309" t="str">
        <f>Data!V14</f>
        <v>j.carroll@tamuct.edu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Data!DS14</f>
        <v>128947.66287396537</v>
      </c>
      <c r="D61" s="320">
        <f>Data!EM14</f>
        <v>1220666.786755421</v>
      </c>
      <c r="E61" s="320">
        <f>Data!FG14</f>
        <v>1059039.0074703449</v>
      </c>
      <c r="F61" s="320">
        <f>Data!GA14</f>
        <v>0</v>
      </c>
      <c r="G61" s="320">
        <f>Data!GU14</f>
        <v>0</v>
      </c>
      <c r="H61" s="321">
        <f>SUM(C61:G61)</f>
        <v>2408653.4570997311</v>
      </c>
    </row>
    <row r="62" spans="2:23">
      <c r="B62" s="127" t="str">
        <f>$B$33</f>
        <v>Science</v>
      </c>
      <c r="C62" s="320">
        <f>Data!DT14</f>
        <v>30430.338096775937</v>
      </c>
      <c r="D62" s="320">
        <f>Data!EN14</f>
        <v>391903.49587113445</v>
      </c>
      <c r="E62" s="320">
        <f>Data!FH14</f>
        <v>59890.169320444336</v>
      </c>
      <c r="F62" s="320">
        <f>Data!GB14</f>
        <v>0</v>
      </c>
      <c r="G62" s="320">
        <f>Data!GV14</f>
        <v>0</v>
      </c>
      <c r="H62" s="141">
        <f t="shared" ref="H62:H81" si="1">SUM(C62:G62)</f>
        <v>482224.00328835472</v>
      </c>
    </row>
    <row r="63" spans="2:23">
      <c r="B63" s="127" t="str">
        <f>$B$34</f>
        <v>Fine Arts</v>
      </c>
      <c r="C63" s="320">
        <f>Data!DU14</f>
        <v>28116.06702442548</v>
      </c>
      <c r="D63" s="320">
        <f>Data!EO14</f>
        <v>190119.56862561079</v>
      </c>
      <c r="E63" s="320">
        <f>Data!FI14</f>
        <v>29900.927947598251</v>
      </c>
      <c r="F63" s="320">
        <f>Data!GC14</f>
        <v>0</v>
      </c>
      <c r="G63" s="320">
        <f>Data!GW14</f>
        <v>0</v>
      </c>
      <c r="H63" s="141">
        <f t="shared" si="1"/>
        <v>248136.56359763452</v>
      </c>
    </row>
    <row r="64" spans="2:23">
      <c r="B64" s="127" t="str">
        <f>$B$35</f>
        <v>Teacher Education</v>
      </c>
      <c r="C64" s="320">
        <f>Data!DV14</f>
        <v>6191.7841540376776</v>
      </c>
      <c r="D64" s="320">
        <f>Data!EP14</f>
        <v>210644.57033838853</v>
      </c>
      <c r="E64" s="320">
        <f>Data!FJ14</f>
        <v>494339.87590044708</v>
      </c>
      <c r="F64" s="320">
        <f>Data!GD14</f>
        <v>0</v>
      </c>
      <c r="G64" s="320">
        <f>Data!GX14</f>
        <v>0</v>
      </c>
      <c r="H64" s="141">
        <f t="shared" si="1"/>
        <v>711176.23039287329</v>
      </c>
    </row>
    <row r="65" spans="2:8">
      <c r="B65" s="127" t="str">
        <f>$B$36</f>
        <v>Agriculture</v>
      </c>
      <c r="C65" s="320">
        <f>Data!DW14</f>
        <v>0</v>
      </c>
      <c r="D65" s="320">
        <f>Data!EQ14</f>
        <v>0</v>
      </c>
      <c r="E65" s="320">
        <f>Data!FK14</f>
        <v>0</v>
      </c>
      <c r="F65" s="320">
        <f>Data!GE14</f>
        <v>0</v>
      </c>
      <c r="G65" s="320">
        <f>Data!GY14</f>
        <v>0</v>
      </c>
      <c r="H65" s="141">
        <f t="shared" si="1"/>
        <v>0</v>
      </c>
    </row>
    <row r="66" spans="2:8">
      <c r="B66" s="127" t="str">
        <f>$B$37</f>
        <v>Engineering</v>
      </c>
      <c r="C66" s="320">
        <f>Data!DX14</f>
        <v>53207.909081804071</v>
      </c>
      <c r="D66" s="320">
        <f>Data!ER14</f>
        <v>503227.0323269167</v>
      </c>
      <c r="E66" s="320">
        <f>Data!FL14</f>
        <v>413883.76762482314</v>
      </c>
      <c r="F66" s="320">
        <f>Data!GF14</f>
        <v>0</v>
      </c>
      <c r="G66" s="320">
        <f>Data!GZ14</f>
        <v>0</v>
      </c>
      <c r="H66" s="141">
        <f t="shared" si="1"/>
        <v>970318.70903354394</v>
      </c>
    </row>
    <row r="67" spans="2:8">
      <c r="B67" s="127" t="str">
        <f>$B$38</f>
        <v>Home Economics</v>
      </c>
      <c r="C67" s="320">
        <f>Data!DY14</f>
        <v>0</v>
      </c>
      <c r="D67" s="320">
        <f>Data!ES14</f>
        <v>0</v>
      </c>
      <c r="E67" s="320">
        <f>Data!FM14</f>
        <v>0</v>
      </c>
      <c r="F67" s="320">
        <f>Data!GG14</f>
        <v>0</v>
      </c>
      <c r="G67" s="320">
        <f>Data!HA14</f>
        <v>0</v>
      </c>
      <c r="H67" s="141">
        <f t="shared" si="1"/>
        <v>0</v>
      </c>
    </row>
    <row r="68" spans="2:8">
      <c r="B68" s="127" t="str">
        <f>$B$39</f>
        <v>Law</v>
      </c>
      <c r="C68" s="320">
        <f>Data!DZ14</f>
        <v>0</v>
      </c>
      <c r="D68" s="320">
        <f>Data!ET14</f>
        <v>0</v>
      </c>
      <c r="E68" s="320">
        <f>Data!FN14</f>
        <v>0</v>
      </c>
      <c r="F68" s="320">
        <f>Data!GH14</f>
        <v>0</v>
      </c>
      <c r="G68" s="320">
        <f>Data!HB14</f>
        <v>0</v>
      </c>
      <c r="H68" s="141">
        <f t="shared" si="1"/>
        <v>0</v>
      </c>
    </row>
    <row r="69" spans="2:8">
      <c r="B69" s="127" t="str">
        <f>$B$40</f>
        <v>Social Service</v>
      </c>
      <c r="C69" s="320">
        <f>Data!EA14</f>
        <v>38064.998199143709</v>
      </c>
      <c r="D69" s="320">
        <f>Data!EU14</f>
        <v>283428.65180085629</v>
      </c>
      <c r="E69" s="320">
        <f>Data!FO14</f>
        <v>0</v>
      </c>
      <c r="F69" s="320">
        <f>Data!GI14</f>
        <v>0</v>
      </c>
      <c r="G69" s="320">
        <f>Data!HC14</f>
        <v>0</v>
      </c>
      <c r="H69" s="141">
        <f t="shared" si="1"/>
        <v>321493.65000000002</v>
      </c>
    </row>
    <row r="70" spans="2:8">
      <c r="B70" s="127" t="str">
        <f>$B$41</f>
        <v>Library Science</v>
      </c>
      <c r="C70" s="320">
        <f>Data!EB14</f>
        <v>0</v>
      </c>
      <c r="D70" s="320">
        <f>Data!EV14</f>
        <v>0</v>
      </c>
      <c r="E70" s="320">
        <f>Data!FP14</f>
        <v>0</v>
      </c>
      <c r="F70" s="320">
        <f>Data!GJ14</f>
        <v>0</v>
      </c>
      <c r="G70" s="320">
        <f>Data!HD14</f>
        <v>0</v>
      </c>
      <c r="H70" s="141">
        <f t="shared" si="1"/>
        <v>0</v>
      </c>
    </row>
    <row r="71" spans="2:8">
      <c r="B71" s="127" t="str">
        <f>$B$42</f>
        <v>Veterinary Science</v>
      </c>
      <c r="C71" s="320">
        <f>Data!EC14</f>
        <v>0</v>
      </c>
      <c r="D71" s="320">
        <f>Data!EW14</f>
        <v>0</v>
      </c>
      <c r="E71" s="320">
        <f>Data!FQ14</f>
        <v>0</v>
      </c>
      <c r="F71" s="320">
        <f>Data!GK14</f>
        <v>0</v>
      </c>
      <c r="G71" s="320">
        <f>Data!HE14</f>
        <v>0</v>
      </c>
      <c r="H71" s="141">
        <f t="shared" si="1"/>
        <v>0</v>
      </c>
    </row>
    <row r="72" spans="2:8">
      <c r="B72" s="127" t="str">
        <f>$B$43</f>
        <v>Vocational Training</v>
      </c>
      <c r="C72" s="320">
        <f>Data!ED14</f>
        <v>0</v>
      </c>
      <c r="D72" s="320">
        <f>Data!EX14</f>
        <v>0</v>
      </c>
      <c r="E72" s="320">
        <f>Data!FR14</f>
        <v>0</v>
      </c>
      <c r="F72" s="320">
        <f>Data!GL14</f>
        <v>0</v>
      </c>
      <c r="G72" s="320">
        <f>Data!HF14</f>
        <v>0</v>
      </c>
      <c r="H72" s="141">
        <f t="shared" si="1"/>
        <v>0</v>
      </c>
    </row>
    <row r="73" spans="2:8">
      <c r="B73" s="127" t="str">
        <f>$B$44</f>
        <v>Physical Training</v>
      </c>
      <c r="C73" s="320">
        <f>Data!EE14</f>
        <v>0</v>
      </c>
      <c r="D73" s="320">
        <f>Data!EY14</f>
        <v>0</v>
      </c>
      <c r="E73" s="320">
        <f>Data!FS14</f>
        <v>0</v>
      </c>
      <c r="F73" s="320">
        <f>Data!GM14</f>
        <v>0</v>
      </c>
      <c r="G73" s="320">
        <f>Data!HG14</f>
        <v>0</v>
      </c>
      <c r="H73" s="141">
        <f t="shared" si="1"/>
        <v>0</v>
      </c>
    </row>
    <row r="74" spans="2:8">
      <c r="B74" s="127" t="str">
        <f>$B$45</f>
        <v>Health Services</v>
      </c>
      <c r="C74" s="320">
        <f>Data!EF14</f>
        <v>0</v>
      </c>
      <c r="D74" s="320">
        <f>Data!EZ14</f>
        <v>0</v>
      </c>
      <c r="E74" s="320">
        <f>Data!FT14</f>
        <v>252295.76000000004</v>
      </c>
      <c r="F74" s="320">
        <f>Data!GN14</f>
        <v>0</v>
      </c>
      <c r="G74" s="320">
        <f>Data!HH14</f>
        <v>0</v>
      </c>
      <c r="H74" s="141">
        <f t="shared" si="1"/>
        <v>252295.76000000004</v>
      </c>
    </row>
    <row r="75" spans="2:8">
      <c r="B75" s="127" t="str">
        <f>$B$46</f>
        <v>Pharmacy</v>
      </c>
      <c r="C75" s="320">
        <f>Data!EG14</f>
        <v>0</v>
      </c>
      <c r="D75" s="320">
        <f>Data!FA14</f>
        <v>0</v>
      </c>
      <c r="E75" s="320">
        <f>Data!FU14</f>
        <v>0</v>
      </c>
      <c r="F75" s="320">
        <f>Data!GO14</f>
        <v>0</v>
      </c>
      <c r="G75" s="320">
        <f>Data!HI14</f>
        <v>0</v>
      </c>
      <c r="H75" s="141">
        <f t="shared" si="1"/>
        <v>0</v>
      </c>
    </row>
    <row r="76" spans="2:8">
      <c r="B76" s="127" t="str">
        <f>$B$47</f>
        <v>Business Administration</v>
      </c>
      <c r="C76" s="320">
        <f>Data!EH14</f>
        <v>145305.55937586969</v>
      </c>
      <c r="D76" s="320">
        <f>Data!FB14</f>
        <v>1571588.7702600074</v>
      </c>
      <c r="E76" s="320">
        <f>Data!FV14</f>
        <v>774749.96541577566</v>
      </c>
      <c r="F76" s="320">
        <f>Data!GP14</f>
        <v>0</v>
      </c>
      <c r="G76" s="320">
        <f>Data!HJ14</f>
        <v>0</v>
      </c>
      <c r="H76" s="141">
        <f t="shared" si="1"/>
        <v>2491644.2950516529</v>
      </c>
    </row>
    <row r="77" spans="2:8">
      <c r="B77" s="127" t="str">
        <f>$B$48</f>
        <v>Optometry</v>
      </c>
      <c r="C77" s="320">
        <f>Data!EI14</f>
        <v>0</v>
      </c>
      <c r="D77" s="320">
        <f>Data!FC14</f>
        <v>0</v>
      </c>
      <c r="E77" s="320">
        <f>Data!FW14</f>
        <v>0</v>
      </c>
      <c r="F77" s="320">
        <f>Data!GQ14</f>
        <v>0</v>
      </c>
      <c r="G77" s="320">
        <f>Data!HK14</f>
        <v>0</v>
      </c>
      <c r="H77" s="141">
        <f t="shared" si="1"/>
        <v>0</v>
      </c>
    </row>
    <row r="78" spans="2:8">
      <c r="B78" s="127" t="str">
        <f>$B$49</f>
        <v>Teacher Ed-Practice Teaching</v>
      </c>
      <c r="C78" s="320">
        <f>Data!EJ14</f>
        <v>0</v>
      </c>
      <c r="D78" s="320">
        <f>Data!FD14</f>
        <v>30474.400000000001</v>
      </c>
      <c r="E78" s="320">
        <f>Data!FX14</f>
        <v>0</v>
      </c>
      <c r="F78" s="320">
        <f>Data!GR14</f>
        <v>0</v>
      </c>
      <c r="G78" s="320">
        <f>Data!HL14</f>
        <v>0</v>
      </c>
      <c r="H78" s="141">
        <f t="shared" si="1"/>
        <v>30474.400000000001</v>
      </c>
    </row>
    <row r="79" spans="2:8">
      <c r="B79" s="127" t="str">
        <f>$B$50</f>
        <v>Technology</v>
      </c>
      <c r="C79" s="320">
        <f>Data!EK14</f>
        <v>48448.796076755556</v>
      </c>
      <c r="D79" s="320">
        <f>Data!FE14</f>
        <v>297037.7098891905</v>
      </c>
      <c r="E79" s="320">
        <f>Data!FY14</f>
        <v>74433.505390959428</v>
      </c>
      <c r="F79" s="320">
        <f>Data!GS14</f>
        <v>0</v>
      </c>
      <c r="G79" s="320">
        <f>Data!HM14</f>
        <v>0</v>
      </c>
      <c r="H79" s="141">
        <f t="shared" si="1"/>
        <v>419920.01135690551</v>
      </c>
    </row>
    <row r="80" spans="2:8">
      <c r="B80" s="127" t="str">
        <f>$B$51</f>
        <v>Nursing</v>
      </c>
      <c r="C80" s="320">
        <f>Data!EL14</f>
        <v>10690.220924430483</v>
      </c>
      <c r="D80" s="320">
        <f>Data!FF14</f>
        <v>191703.77907556953</v>
      </c>
      <c r="E80" s="320">
        <f>Data!FZ14</f>
        <v>0</v>
      </c>
      <c r="F80" s="320">
        <f>Data!GT14</f>
        <v>0</v>
      </c>
      <c r="G80" s="320">
        <f>Data!HN14</f>
        <v>0</v>
      </c>
      <c r="H80" s="141">
        <f t="shared" si="1"/>
        <v>202394</v>
      </c>
    </row>
    <row r="81" spans="2:8">
      <c r="B81" s="130" t="str">
        <f>$B$52</f>
        <v>Totals</v>
      </c>
      <c r="C81" s="321">
        <f>SUM(C61:C80)</f>
        <v>489403.33580720797</v>
      </c>
      <c r="D81" s="321">
        <f>SUM(D61:D80)</f>
        <v>4890794.7649430949</v>
      </c>
      <c r="E81" s="321">
        <f>SUM(E61:E80)</f>
        <v>3158532.9790703929</v>
      </c>
      <c r="F81" s="321">
        <f>SUM(F61:F80)</f>
        <v>0</v>
      </c>
      <c r="G81" s="321">
        <f>SUM(G61:G80)</f>
        <v>0</v>
      </c>
      <c r="H81" s="321">
        <f t="shared" si="1"/>
        <v>8538731.0798206963</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Data!T14</f>
        <v>Carroll, John</v>
      </c>
      <c r="E84" s="466"/>
      <c r="F84" s="466"/>
      <c r="G84" s="308" t="str">
        <f>Data!U14</f>
        <v>(254) 501-5922</v>
      </c>
      <c r="H84" s="309" t="str">
        <f>Data!V14</f>
        <v>j.carroll@tamuct.edu</v>
      </c>
    </row>
    <row r="85" spans="2:8" ht="13.5" customHeight="1">
      <c r="B85" s="306"/>
      <c r="C85" s="306"/>
      <c r="D85" s="306"/>
      <c r="E85" s="306"/>
      <c r="F85" s="306"/>
      <c r="G85" s="306"/>
      <c r="H85" s="296"/>
    </row>
    <row r="86" spans="2:8" ht="15" customHeight="1">
      <c r="B86" s="120" t="s">
        <v>32</v>
      </c>
      <c r="C86" s="324"/>
      <c r="D86" s="324"/>
      <c r="E86" s="324"/>
      <c r="F86" s="324"/>
      <c r="G86" s="324"/>
      <c r="H86" s="122">
        <f>H13+H14</f>
        <v>15104826</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Data!HR14</f>
        <v>0</v>
      </c>
      <c r="D91" s="327">
        <f>Data!IL14</f>
        <v>0</v>
      </c>
      <c r="E91" s="327">
        <f>Data!JF14</f>
        <v>0</v>
      </c>
      <c r="F91" s="327">
        <f>Data!JZ14</f>
        <v>0</v>
      </c>
      <c r="G91" s="327">
        <f>Data!KT14</f>
        <v>0</v>
      </c>
      <c r="H91" s="133">
        <f t="shared" ref="H91:H111" si="2">SUM(C91:G91)</f>
        <v>0</v>
      </c>
    </row>
    <row r="92" spans="2:8">
      <c r="B92" s="127" t="str">
        <f>$B$33</f>
        <v>Science</v>
      </c>
      <c r="C92" s="327">
        <f>Data!HS14</f>
        <v>0</v>
      </c>
      <c r="D92" s="327">
        <f>Data!IM14</f>
        <v>0</v>
      </c>
      <c r="E92" s="327">
        <f>Data!JG14</f>
        <v>0</v>
      </c>
      <c r="F92" s="327">
        <f>Data!KA14</f>
        <v>0</v>
      </c>
      <c r="G92" s="327">
        <f>Data!KU14</f>
        <v>0</v>
      </c>
      <c r="H92" s="136">
        <f t="shared" si="2"/>
        <v>0</v>
      </c>
    </row>
    <row r="93" spans="2:8">
      <c r="B93" s="127" t="str">
        <f>$B$34</f>
        <v>Fine Arts</v>
      </c>
      <c r="C93" s="327">
        <f>Data!HT14</f>
        <v>0</v>
      </c>
      <c r="D93" s="327">
        <f>Data!IN14</f>
        <v>0</v>
      </c>
      <c r="E93" s="327">
        <f>Data!JH14</f>
        <v>0</v>
      </c>
      <c r="F93" s="327">
        <f>Data!KB14</f>
        <v>0</v>
      </c>
      <c r="G93" s="327">
        <f>Data!KV14</f>
        <v>0</v>
      </c>
      <c r="H93" s="136">
        <f t="shared" si="2"/>
        <v>0</v>
      </c>
    </row>
    <row r="94" spans="2:8">
      <c r="B94" s="127" t="str">
        <f>$B$35</f>
        <v>Teacher Education</v>
      </c>
      <c r="C94" s="327">
        <f>Data!HU14</f>
        <v>0</v>
      </c>
      <c r="D94" s="327">
        <f>Data!IO14</f>
        <v>0</v>
      </c>
      <c r="E94" s="327">
        <f>Data!JI14</f>
        <v>0</v>
      </c>
      <c r="F94" s="327">
        <f>Data!KC14</f>
        <v>0</v>
      </c>
      <c r="G94" s="327">
        <f>Data!KW14</f>
        <v>0</v>
      </c>
      <c r="H94" s="136">
        <f t="shared" si="2"/>
        <v>0</v>
      </c>
    </row>
    <row r="95" spans="2:8">
      <c r="B95" s="127" t="str">
        <f>$B$36</f>
        <v>Agriculture</v>
      </c>
      <c r="C95" s="327">
        <f>Data!HV14</f>
        <v>0</v>
      </c>
      <c r="D95" s="327">
        <f>Data!IP14</f>
        <v>0</v>
      </c>
      <c r="E95" s="327">
        <f>Data!JJ14</f>
        <v>0</v>
      </c>
      <c r="F95" s="327">
        <f>Data!KD14</f>
        <v>0</v>
      </c>
      <c r="G95" s="327">
        <f>Data!KX14</f>
        <v>0</v>
      </c>
      <c r="H95" s="136">
        <f t="shared" si="2"/>
        <v>0</v>
      </c>
    </row>
    <row r="96" spans="2:8">
      <c r="B96" s="127" t="str">
        <f>$B$37</f>
        <v>Engineering</v>
      </c>
      <c r="C96" s="327">
        <f>Data!HW14</f>
        <v>0</v>
      </c>
      <c r="D96" s="327">
        <f>Data!IQ14</f>
        <v>0</v>
      </c>
      <c r="E96" s="327">
        <f>Data!JK14</f>
        <v>0</v>
      </c>
      <c r="F96" s="327">
        <f>Data!KE14</f>
        <v>0</v>
      </c>
      <c r="G96" s="327">
        <f>Data!KY14</f>
        <v>0</v>
      </c>
      <c r="H96" s="136">
        <f t="shared" si="2"/>
        <v>0</v>
      </c>
    </row>
    <row r="97" spans="2:8">
      <c r="B97" s="127" t="str">
        <f>$B$38</f>
        <v>Home Economics</v>
      </c>
      <c r="C97" s="327">
        <f>Data!HX14</f>
        <v>0</v>
      </c>
      <c r="D97" s="327">
        <f>Data!IR14</f>
        <v>0</v>
      </c>
      <c r="E97" s="327">
        <f>Data!JL14</f>
        <v>0</v>
      </c>
      <c r="F97" s="327">
        <f>Data!KF14</f>
        <v>0</v>
      </c>
      <c r="G97" s="327">
        <f>Data!KZ14</f>
        <v>0</v>
      </c>
      <c r="H97" s="136">
        <f t="shared" si="2"/>
        <v>0</v>
      </c>
    </row>
    <row r="98" spans="2:8">
      <c r="B98" s="127" t="str">
        <f>$B$39</f>
        <v>Law</v>
      </c>
      <c r="C98" s="327">
        <f>Data!HY14</f>
        <v>0</v>
      </c>
      <c r="D98" s="327">
        <f>Data!IS14</f>
        <v>0</v>
      </c>
      <c r="E98" s="327">
        <f>Data!JM14</f>
        <v>0</v>
      </c>
      <c r="F98" s="327">
        <f>Data!KG14</f>
        <v>0</v>
      </c>
      <c r="G98" s="327">
        <f>Data!LA14</f>
        <v>0</v>
      </c>
      <c r="H98" s="136">
        <f t="shared" si="2"/>
        <v>0</v>
      </c>
    </row>
    <row r="99" spans="2:8">
      <c r="B99" s="127" t="str">
        <f>$B$40</f>
        <v>Social Service</v>
      </c>
      <c r="C99" s="327">
        <f>Data!HZ14</f>
        <v>0</v>
      </c>
      <c r="D99" s="327">
        <f>Data!IT14</f>
        <v>0</v>
      </c>
      <c r="E99" s="327">
        <f>Data!JN14</f>
        <v>0</v>
      </c>
      <c r="F99" s="327">
        <f>Data!KH14</f>
        <v>0</v>
      </c>
      <c r="G99" s="327">
        <f>Data!LB14</f>
        <v>0</v>
      </c>
      <c r="H99" s="136">
        <f t="shared" si="2"/>
        <v>0</v>
      </c>
    </row>
    <row r="100" spans="2:8">
      <c r="B100" s="127" t="str">
        <f>$B$41</f>
        <v>Library Science</v>
      </c>
      <c r="C100" s="327">
        <f>Data!IA14</f>
        <v>0</v>
      </c>
      <c r="D100" s="327">
        <f>Data!IU14</f>
        <v>0</v>
      </c>
      <c r="E100" s="327">
        <f>Data!JO14</f>
        <v>0</v>
      </c>
      <c r="F100" s="327">
        <f>Data!KI14</f>
        <v>0</v>
      </c>
      <c r="G100" s="327">
        <f>Data!LC14</f>
        <v>0</v>
      </c>
      <c r="H100" s="136">
        <f t="shared" si="2"/>
        <v>0</v>
      </c>
    </row>
    <row r="101" spans="2:8">
      <c r="B101" s="127" t="str">
        <f>$B$42</f>
        <v>Veterinary Science</v>
      </c>
      <c r="C101" s="327">
        <f>Data!IB14</f>
        <v>0</v>
      </c>
      <c r="D101" s="327">
        <f>Data!IV14</f>
        <v>0</v>
      </c>
      <c r="E101" s="327">
        <f>Data!JP14</f>
        <v>0</v>
      </c>
      <c r="F101" s="327">
        <f>Data!KJ14</f>
        <v>0</v>
      </c>
      <c r="G101" s="327">
        <f>Data!LD14</f>
        <v>0</v>
      </c>
      <c r="H101" s="136">
        <f t="shared" si="2"/>
        <v>0</v>
      </c>
    </row>
    <row r="102" spans="2:8">
      <c r="B102" s="127" t="str">
        <f>$B$43</f>
        <v>Vocational Training</v>
      </c>
      <c r="C102" s="327">
        <f>Data!IC14</f>
        <v>0</v>
      </c>
      <c r="D102" s="327">
        <f>Data!IW14</f>
        <v>0</v>
      </c>
      <c r="E102" s="327">
        <f>Data!JQ14</f>
        <v>0</v>
      </c>
      <c r="F102" s="327">
        <f>Data!KK14</f>
        <v>0</v>
      </c>
      <c r="G102" s="327">
        <f>Data!LE14</f>
        <v>0</v>
      </c>
      <c r="H102" s="136">
        <f t="shared" si="2"/>
        <v>0</v>
      </c>
    </row>
    <row r="103" spans="2:8">
      <c r="B103" s="127" t="str">
        <f>$B$44</f>
        <v>Physical Training</v>
      </c>
      <c r="C103" s="327">
        <f>Data!ID14</f>
        <v>0</v>
      </c>
      <c r="D103" s="327">
        <f>Data!IX14</f>
        <v>0</v>
      </c>
      <c r="E103" s="327">
        <f>Data!JR14</f>
        <v>0</v>
      </c>
      <c r="F103" s="327">
        <f>Data!KL14</f>
        <v>0</v>
      </c>
      <c r="G103" s="327">
        <f>Data!LF14</f>
        <v>0</v>
      </c>
      <c r="H103" s="136">
        <f t="shared" si="2"/>
        <v>0</v>
      </c>
    </row>
    <row r="104" spans="2:8">
      <c r="B104" s="127" t="str">
        <f>$B$45</f>
        <v>Health Services</v>
      </c>
      <c r="C104" s="327">
        <f>Data!IE14</f>
        <v>0</v>
      </c>
      <c r="D104" s="327">
        <f>Data!IY14</f>
        <v>0</v>
      </c>
      <c r="E104" s="327">
        <f>Data!JS14</f>
        <v>0</v>
      </c>
      <c r="F104" s="327">
        <f>Data!KM14</f>
        <v>0</v>
      </c>
      <c r="G104" s="327">
        <f>Data!LG14</f>
        <v>0</v>
      </c>
      <c r="H104" s="136">
        <f t="shared" si="2"/>
        <v>0</v>
      </c>
    </row>
    <row r="105" spans="2:8">
      <c r="B105" s="127" t="str">
        <f>$B$46</f>
        <v>Pharmacy</v>
      </c>
      <c r="C105" s="327">
        <f>Data!IF14</f>
        <v>0</v>
      </c>
      <c r="D105" s="327">
        <f>Data!IZ14</f>
        <v>0</v>
      </c>
      <c r="E105" s="327">
        <f>Data!JT14</f>
        <v>0</v>
      </c>
      <c r="F105" s="327">
        <f>Data!KN14</f>
        <v>0</v>
      </c>
      <c r="G105" s="327">
        <f>Data!LH14</f>
        <v>0</v>
      </c>
      <c r="H105" s="136">
        <f t="shared" si="2"/>
        <v>0</v>
      </c>
    </row>
    <row r="106" spans="2:8">
      <c r="B106" s="127" t="str">
        <f>$B$47</f>
        <v>Business Administration</v>
      </c>
      <c r="C106" s="327">
        <f>Data!IG14</f>
        <v>0</v>
      </c>
      <c r="D106" s="327">
        <f>Data!JA14</f>
        <v>0</v>
      </c>
      <c r="E106" s="327">
        <f>Data!JU14</f>
        <v>0</v>
      </c>
      <c r="F106" s="327">
        <f>Data!KO14</f>
        <v>0</v>
      </c>
      <c r="G106" s="327">
        <f>Data!LI14</f>
        <v>0</v>
      </c>
      <c r="H106" s="136">
        <f t="shared" si="2"/>
        <v>0</v>
      </c>
    </row>
    <row r="107" spans="2:8">
      <c r="B107" s="127" t="str">
        <f>$B$48</f>
        <v>Optometry</v>
      </c>
      <c r="C107" s="327">
        <f>Data!IH14</f>
        <v>0</v>
      </c>
      <c r="D107" s="327">
        <f>Data!JB14</f>
        <v>0</v>
      </c>
      <c r="E107" s="327">
        <f>Data!JV14</f>
        <v>0</v>
      </c>
      <c r="F107" s="327">
        <f>Data!KP14</f>
        <v>0</v>
      </c>
      <c r="G107" s="327">
        <f>Data!LJ14</f>
        <v>0</v>
      </c>
      <c r="H107" s="136">
        <f t="shared" si="2"/>
        <v>0</v>
      </c>
    </row>
    <row r="108" spans="2:8">
      <c r="B108" s="127" t="str">
        <f>$B$49</f>
        <v>Teacher Ed-Practice Teaching</v>
      </c>
      <c r="C108" s="327">
        <f>Data!II14</f>
        <v>0</v>
      </c>
      <c r="D108" s="327">
        <f>Data!JC14</f>
        <v>0</v>
      </c>
      <c r="E108" s="327">
        <f>Data!JW14</f>
        <v>0</v>
      </c>
      <c r="F108" s="327">
        <f>Data!KQ14</f>
        <v>0</v>
      </c>
      <c r="G108" s="327">
        <f>Data!LK14</f>
        <v>0</v>
      </c>
      <c r="H108" s="136">
        <f t="shared" si="2"/>
        <v>0</v>
      </c>
    </row>
    <row r="109" spans="2:8">
      <c r="B109" s="127" t="str">
        <f>$B$50</f>
        <v>Technology</v>
      </c>
      <c r="C109" s="327">
        <f>Data!IJ14</f>
        <v>0</v>
      </c>
      <c r="D109" s="327">
        <f>Data!JD14</f>
        <v>0</v>
      </c>
      <c r="E109" s="327">
        <f>Data!JX14</f>
        <v>0</v>
      </c>
      <c r="F109" s="327">
        <f>Data!KR14</f>
        <v>0</v>
      </c>
      <c r="G109" s="327">
        <f>Data!LL14</f>
        <v>0</v>
      </c>
      <c r="H109" s="136">
        <f t="shared" si="2"/>
        <v>0</v>
      </c>
    </row>
    <row r="110" spans="2:8">
      <c r="B110" s="127" t="str">
        <f>$B$51</f>
        <v>Nursing</v>
      </c>
      <c r="C110" s="327">
        <f>Data!IK14</f>
        <v>0</v>
      </c>
      <c r="D110" s="327">
        <f>Data!JE14</f>
        <v>0</v>
      </c>
      <c r="E110" s="327">
        <f>Data!JY14</f>
        <v>0</v>
      </c>
      <c r="F110" s="327">
        <f>Data!KS14</f>
        <v>0</v>
      </c>
      <c r="G110" s="327">
        <f>Data!HPM14</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128947.66287396537</v>
      </c>
      <c r="D116" s="321">
        <f t="shared" si="3"/>
        <v>1220666.786755421</v>
      </c>
      <c r="E116" s="321">
        <f t="shared" si="3"/>
        <v>1059039.0074703449</v>
      </c>
      <c r="F116" s="321">
        <f t="shared" si="3"/>
        <v>0</v>
      </c>
      <c r="G116" s="321">
        <f t="shared" si="3"/>
        <v>0</v>
      </c>
      <c r="H116" s="133">
        <f t="shared" ref="H116:H136" si="4">SUM(C116:G116)</f>
        <v>2408653.4570997311</v>
      </c>
    </row>
    <row r="117" spans="2:8">
      <c r="B117" s="127" t="str">
        <f>$B$33</f>
        <v>Science</v>
      </c>
      <c r="C117" s="141">
        <f t="shared" si="3"/>
        <v>30430.338096775937</v>
      </c>
      <c r="D117" s="141">
        <f t="shared" si="3"/>
        <v>391903.49587113445</v>
      </c>
      <c r="E117" s="141">
        <f t="shared" si="3"/>
        <v>59890.169320444336</v>
      </c>
      <c r="F117" s="141">
        <f t="shared" si="3"/>
        <v>0</v>
      </c>
      <c r="G117" s="141">
        <f t="shared" si="3"/>
        <v>0</v>
      </c>
      <c r="H117" s="136">
        <f t="shared" si="4"/>
        <v>482224.00328835472</v>
      </c>
    </row>
    <row r="118" spans="2:8">
      <c r="B118" s="127" t="str">
        <f>$B$34</f>
        <v>Fine Arts</v>
      </c>
      <c r="C118" s="141">
        <f t="shared" si="3"/>
        <v>28116.06702442548</v>
      </c>
      <c r="D118" s="141">
        <f t="shared" si="3"/>
        <v>190119.56862561079</v>
      </c>
      <c r="E118" s="141">
        <f t="shared" si="3"/>
        <v>29900.927947598251</v>
      </c>
      <c r="F118" s="141">
        <f t="shared" si="3"/>
        <v>0</v>
      </c>
      <c r="G118" s="141">
        <f t="shared" si="3"/>
        <v>0</v>
      </c>
      <c r="H118" s="136">
        <f t="shared" si="4"/>
        <v>248136.56359763452</v>
      </c>
    </row>
    <row r="119" spans="2:8">
      <c r="B119" s="127" t="str">
        <f>$B$35</f>
        <v>Teacher Education</v>
      </c>
      <c r="C119" s="141">
        <f t="shared" si="3"/>
        <v>6191.7841540376776</v>
      </c>
      <c r="D119" s="141">
        <f t="shared" si="3"/>
        <v>210644.57033838853</v>
      </c>
      <c r="E119" s="141">
        <f t="shared" si="3"/>
        <v>494339.87590044708</v>
      </c>
      <c r="F119" s="141">
        <f t="shared" si="3"/>
        <v>0</v>
      </c>
      <c r="G119" s="141">
        <f t="shared" si="3"/>
        <v>0</v>
      </c>
      <c r="H119" s="136">
        <f t="shared" si="4"/>
        <v>711176.23039287329</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53207.909081804071</v>
      </c>
      <c r="D121" s="141">
        <f t="shared" si="3"/>
        <v>503227.0323269167</v>
      </c>
      <c r="E121" s="141">
        <f t="shared" si="3"/>
        <v>413883.76762482314</v>
      </c>
      <c r="F121" s="141">
        <f t="shared" si="3"/>
        <v>0</v>
      </c>
      <c r="G121" s="141">
        <f t="shared" si="3"/>
        <v>0</v>
      </c>
      <c r="H121" s="136">
        <f t="shared" si="4"/>
        <v>970318.70903354394</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38064.998199143709</v>
      </c>
      <c r="D124" s="141">
        <f t="shared" si="3"/>
        <v>283428.65180085629</v>
      </c>
      <c r="E124" s="141">
        <f t="shared" si="3"/>
        <v>0</v>
      </c>
      <c r="F124" s="141">
        <f t="shared" si="3"/>
        <v>0</v>
      </c>
      <c r="G124" s="141">
        <f t="shared" si="3"/>
        <v>0</v>
      </c>
      <c r="H124" s="136">
        <f t="shared" si="4"/>
        <v>321493.65000000002</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0</v>
      </c>
      <c r="D129" s="141">
        <f t="shared" si="3"/>
        <v>0</v>
      </c>
      <c r="E129" s="141">
        <f t="shared" si="3"/>
        <v>252295.76000000004</v>
      </c>
      <c r="F129" s="141">
        <f t="shared" si="3"/>
        <v>0</v>
      </c>
      <c r="G129" s="141">
        <f t="shared" si="3"/>
        <v>0</v>
      </c>
      <c r="H129" s="136">
        <f t="shared" si="4"/>
        <v>252295.76000000004</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145305.55937586969</v>
      </c>
      <c r="D131" s="141">
        <f t="shared" si="3"/>
        <v>1571588.7702600074</v>
      </c>
      <c r="E131" s="141">
        <f t="shared" si="3"/>
        <v>774749.96541577566</v>
      </c>
      <c r="F131" s="141">
        <f t="shared" si="3"/>
        <v>0</v>
      </c>
      <c r="G131" s="141">
        <f t="shared" si="3"/>
        <v>0</v>
      </c>
      <c r="H131" s="136">
        <f t="shared" si="4"/>
        <v>2491644.2950516529</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30474.400000000001</v>
      </c>
      <c r="E133" s="141">
        <f t="shared" si="5"/>
        <v>0</v>
      </c>
      <c r="F133" s="141">
        <f t="shared" si="5"/>
        <v>0</v>
      </c>
      <c r="G133" s="141">
        <f t="shared" si="5"/>
        <v>0</v>
      </c>
      <c r="H133" s="136">
        <f t="shared" si="4"/>
        <v>30474.400000000001</v>
      </c>
    </row>
    <row r="134" spans="2:12">
      <c r="B134" s="127" t="str">
        <f>$B$50</f>
        <v>Technology</v>
      </c>
      <c r="C134" s="141">
        <f t="shared" si="5"/>
        <v>48448.796076755556</v>
      </c>
      <c r="D134" s="141">
        <f t="shared" si="5"/>
        <v>297037.7098891905</v>
      </c>
      <c r="E134" s="141">
        <f t="shared" si="5"/>
        <v>74433.505390959428</v>
      </c>
      <c r="F134" s="141">
        <f t="shared" si="5"/>
        <v>0</v>
      </c>
      <c r="G134" s="141">
        <f t="shared" si="5"/>
        <v>0</v>
      </c>
      <c r="H134" s="136">
        <f t="shared" si="4"/>
        <v>419920.01135690551</v>
      </c>
    </row>
    <row r="135" spans="2:12">
      <c r="B135" s="127" t="str">
        <f>$B$51</f>
        <v>Nursing</v>
      </c>
      <c r="C135" s="141">
        <f t="shared" si="5"/>
        <v>10690.220924430483</v>
      </c>
      <c r="D135" s="141">
        <f t="shared" si="5"/>
        <v>191703.77907556953</v>
      </c>
      <c r="E135" s="141">
        <f t="shared" si="5"/>
        <v>0</v>
      </c>
      <c r="F135" s="141">
        <f t="shared" si="5"/>
        <v>0</v>
      </c>
      <c r="G135" s="141">
        <f t="shared" si="5"/>
        <v>0</v>
      </c>
      <c r="H135" s="136">
        <f t="shared" si="4"/>
        <v>202394</v>
      </c>
    </row>
    <row r="136" spans="2:12">
      <c r="B136" s="130" t="str">
        <f>$B$52</f>
        <v>Totals</v>
      </c>
      <c r="C136" s="133">
        <f>SUM(C116:C135)</f>
        <v>489403.33580720797</v>
      </c>
      <c r="D136" s="133">
        <f>SUM(D116:D135)</f>
        <v>4890794.7649430949</v>
      </c>
      <c r="E136" s="133">
        <f>SUM(E116:E135)</f>
        <v>3158532.9790703929</v>
      </c>
      <c r="F136" s="133">
        <f>SUM(F116:F135)</f>
        <v>0</v>
      </c>
      <c r="G136" s="133">
        <f>SUM(G116:G135)</f>
        <v>0</v>
      </c>
      <c r="H136" s="133">
        <f t="shared" si="4"/>
        <v>8538731.0798206963</v>
      </c>
    </row>
    <row r="137" spans="2:12">
      <c r="B137" s="328"/>
      <c r="C137" s="331"/>
      <c r="D137" s="331"/>
      <c r="E137" s="331"/>
      <c r="F137" s="331"/>
      <c r="G137" s="331"/>
      <c r="H137" s="332"/>
    </row>
    <row r="138" spans="2:12">
      <c r="B138" s="120" t="s">
        <v>4</v>
      </c>
      <c r="C138" s="325"/>
      <c r="D138" s="325"/>
      <c r="E138" s="325"/>
      <c r="F138" s="325"/>
      <c r="G138" s="325"/>
      <c r="H138" s="122">
        <f>H86-H81-H111</f>
        <v>6566094.9201793037</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Data!LN14</f>
        <v>0</v>
      </c>
      <c r="D143" s="327">
        <f>Data!MH14</f>
        <v>0</v>
      </c>
      <c r="E143" s="327">
        <f>Data!NB14</f>
        <v>0</v>
      </c>
      <c r="F143" s="327">
        <f>Data!NV14</f>
        <v>0</v>
      </c>
      <c r="G143" s="327">
        <f>Data!OP14</f>
        <v>0</v>
      </c>
      <c r="H143" s="341">
        <f>Data!PJ14</f>
        <v>1852201</v>
      </c>
      <c r="I143" s="342">
        <f t="shared" ref="I143:I162" si="6">SUM(C143:H143)</f>
        <v>1852201</v>
      </c>
    </row>
    <row r="144" spans="2:12">
      <c r="B144" s="127" t="str">
        <f>$B$33</f>
        <v>Science</v>
      </c>
      <c r="C144" s="327">
        <f>Data!LO14</f>
        <v>0</v>
      </c>
      <c r="D144" s="327">
        <f>Data!MI14</f>
        <v>0</v>
      </c>
      <c r="E144" s="327">
        <f>Data!NC14</f>
        <v>0</v>
      </c>
      <c r="F144" s="327">
        <f>Data!NW14</f>
        <v>0</v>
      </c>
      <c r="G144" s="327">
        <f>Data!OQ14</f>
        <v>0</v>
      </c>
      <c r="H144" s="341">
        <f>Data!PK14</f>
        <v>370820</v>
      </c>
      <c r="I144" s="342">
        <f t="shared" si="6"/>
        <v>370820</v>
      </c>
    </row>
    <row r="145" spans="2:9">
      <c r="B145" s="127" t="str">
        <f>$B$34</f>
        <v>Fine Arts</v>
      </c>
      <c r="C145" s="327">
        <f>Data!LP14</f>
        <v>0</v>
      </c>
      <c r="D145" s="327">
        <f>Data!MJ14</f>
        <v>0</v>
      </c>
      <c r="E145" s="327">
        <f>Data!ND14</f>
        <v>0</v>
      </c>
      <c r="F145" s="327">
        <f>Data!NX14</f>
        <v>0</v>
      </c>
      <c r="G145" s="327">
        <f>Data!OR14</f>
        <v>0</v>
      </c>
      <c r="H145" s="341">
        <f>Data!PL14</f>
        <v>190812</v>
      </c>
      <c r="I145" s="342">
        <f t="shared" si="6"/>
        <v>190812</v>
      </c>
    </row>
    <row r="146" spans="2:9">
      <c r="B146" s="127" t="str">
        <f>$B$35</f>
        <v>Teacher Education</v>
      </c>
      <c r="C146" s="327">
        <f>Data!LQ14</f>
        <v>0</v>
      </c>
      <c r="D146" s="327">
        <f>Data!MK14</f>
        <v>0</v>
      </c>
      <c r="E146" s="327">
        <f>Data!NE14</f>
        <v>0</v>
      </c>
      <c r="F146" s="327">
        <f>Data!NY14</f>
        <v>0</v>
      </c>
      <c r="G146" s="327">
        <f>Data!OS14</f>
        <v>0</v>
      </c>
      <c r="H146" s="341">
        <f>Data!PN14</f>
        <v>546879</v>
      </c>
      <c r="I146" s="342">
        <f t="shared" si="6"/>
        <v>546879</v>
      </c>
    </row>
    <row r="147" spans="2:9">
      <c r="B147" s="127" t="str">
        <f>$B$36</f>
        <v>Agriculture</v>
      </c>
      <c r="C147" s="327">
        <f>Data!LR14</f>
        <v>0</v>
      </c>
      <c r="D147" s="327">
        <f>Data!ML14</f>
        <v>0</v>
      </c>
      <c r="E147" s="327">
        <f>Data!NF14</f>
        <v>0</v>
      </c>
      <c r="F147" s="327">
        <f>Data!NZ14</f>
        <v>0</v>
      </c>
      <c r="G147" s="327">
        <f>Data!OT14</f>
        <v>0</v>
      </c>
      <c r="H147" s="341">
        <f>Data!PM14</f>
        <v>0</v>
      </c>
      <c r="I147" s="342">
        <f t="shared" si="6"/>
        <v>0</v>
      </c>
    </row>
    <row r="148" spans="2:9">
      <c r="B148" s="127" t="str">
        <f>$B$37</f>
        <v>Engineering</v>
      </c>
      <c r="C148" s="327">
        <f>Data!LS14</f>
        <v>0</v>
      </c>
      <c r="D148" s="327">
        <f>Data!MM14</f>
        <v>0</v>
      </c>
      <c r="E148" s="327">
        <f>Data!NG14</f>
        <v>0</v>
      </c>
      <c r="F148" s="327">
        <f>Data!OA14</f>
        <v>0</v>
      </c>
      <c r="G148" s="327">
        <f>Data!OU14</f>
        <v>0</v>
      </c>
      <c r="H148" s="341">
        <f>Data!PO14</f>
        <v>746154</v>
      </c>
      <c r="I148" s="342">
        <f t="shared" si="6"/>
        <v>746154</v>
      </c>
    </row>
    <row r="149" spans="2:9">
      <c r="B149" s="127" t="str">
        <f>$B$38</f>
        <v>Home Economics</v>
      </c>
      <c r="C149" s="327">
        <f>Data!LT14</f>
        <v>0</v>
      </c>
      <c r="D149" s="327">
        <f>Data!MN14</f>
        <v>0</v>
      </c>
      <c r="E149" s="327">
        <f>Data!NH14</f>
        <v>0</v>
      </c>
      <c r="F149" s="327">
        <f>Data!OB14</f>
        <v>0</v>
      </c>
      <c r="G149" s="327">
        <f>Data!OV14</f>
        <v>0</v>
      </c>
      <c r="H149" s="341">
        <f>Data!PP14</f>
        <v>0</v>
      </c>
      <c r="I149" s="342">
        <f t="shared" si="6"/>
        <v>0</v>
      </c>
    </row>
    <row r="150" spans="2:9">
      <c r="B150" s="127" t="str">
        <f>$B$39</f>
        <v>Law</v>
      </c>
      <c r="C150" s="327">
        <f>Data!LU14</f>
        <v>0</v>
      </c>
      <c r="D150" s="327">
        <f>Data!MO14</f>
        <v>0</v>
      </c>
      <c r="E150" s="327">
        <f>Data!NI14</f>
        <v>0</v>
      </c>
      <c r="F150" s="327">
        <f>Data!OC14</f>
        <v>0</v>
      </c>
      <c r="G150" s="327">
        <f>Data!OW14</f>
        <v>0</v>
      </c>
      <c r="H150" s="341">
        <f>Data!PQ14</f>
        <v>0</v>
      </c>
      <c r="I150" s="342">
        <f t="shared" si="6"/>
        <v>0</v>
      </c>
    </row>
    <row r="151" spans="2:9">
      <c r="B151" s="127" t="str">
        <f>$B$40</f>
        <v>Social Service</v>
      </c>
      <c r="C151" s="327">
        <f>Data!LV14</f>
        <v>0</v>
      </c>
      <c r="D151" s="327">
        <f>Data!MP14</f>
        <v>0</v>
      </c>
      <c r="E151" s="327">
        <f>Data!NJ14</f>
        <v>0</v>
      </c>
      <c r="F151" s="327">
        <f>Data!OD14</f>
        <v>0</v>
      </c>
      <c r="G151" s="327">
        <f>Data!OX14</f>
        <v>0</v>
      </c>
      <c r="H151" s="341">
        <f>Data!PR14</f>
        <v>247221</v>
      </c>
      <c r="I151" s="342">
        <f t="shared" si="6"/>
        <v>247221</v>
      </c>
    </row>
    <row r="152" spans="2:9">
      <c r="B152" s="127" t="str">
        <f>$B$41</f>
        <v>Library Science</v>
      </c>
      <c r="C152" s="327">
        <f>Data!LW14</f>
        <v>0</v>
      </c>
      <c r="D152" s="327">
        <f>Data!MQ14</f>
        <v>0</v>
      </c>
      <c r="E152" s="327">
        <f>Data!NK14</f>
        <v>0</v>
      </c>
      <c r="F152" s="327">
        <f>Data!OE14</f>
        <v>0</v>
      </c>
      <c r="G152" s="327">
        <f>Data!OY14</f>
        <v>0</v>
      </c>
      <c r="H152" s="341">
        <f>Data!PS14</f>
        <v>0</v>
      </c>
      <c r="I152" s="342">
        <f t="shared" si="6"/>
        <v>0</v>
      </c>
    </row>
    <row r="153" spans="2:9">
      <c r="B153" s="127" t="str">
        <f>$B$42</f>
        <v>Veterinary Science</v>
      </c>
      <c r="C153" s="327">
        <f>Data!LX14</f>
        <v>0</v>
      </c>
      <c r="D153" s="327">
        <f>Data!MR14</f>
        <v>0</v>
      </c>
      <c r="E153" s="327">
        <f>Data!NL14</f>
        <v>0</v>
      </c>
      <c r="F153" s="327">
        <f>Data!OF14</f>
        <v>0</v>
      </c>
      <c r="G153" s="327">
        <f>Data!OZ14</f>
        <v>0</v>
      </c>
      <c r="H153" s="341">
        <f>Data!PT14</f>
        <v>0</v>
      </c>
      <c r="I153" s="342">
        <f t="shared" si="6"/>
        <v>0</v>
      </c>
    </row>
    <row r="154" spans="2:9">
      <c r="B154" s="127" t="str">
        <f>$B$43</f>
        <v>Vocational Training</v>
      </c>
      <c r="C154" s="327">
        <f>Data!LY14</f>
        <v>0</v>
      </c>
      <c r="D154" s="327">
        <f>Data!MS14</f>
        <v>0</v>
      </c>
      <c r="E154" s="327">
        <f>Data!NM14</f>
        <v>0</v>
      </c>
      <c r="F154" s="327">
        <f>Data!OG14</f>
        <v>0</v>
      </c>
      <c r="G154" s="327">
        <f>Data!PA14</f>
        <v>0</v>
      </c>
      <c r="H154" s="341">
        <f>Data!PU14</f>
        <v>0</v>
      </c>
      <c r="I154" s="342">
        <f t="shared" si="6"/>
        <v>0</v>
      </c>
    </row>
    <row r="155" spans="2:9">
      <c r="B155" s="127" t="str">
        <f>$B$44</f>
        <v>Physical Training</v>
      </c>
      <c r="C155" s="327">
        <f>Data!LZ14</f>
        <v>0</v>
      </c>
      <c r="D155" s="327">
        <f>Data!MT14</f>
        <v>0</v>
      </c>
      <c r="E155" s="327">
        <f>Data!NN14</f>
        <v>0</v>
      </c>
      <c r="F155" s="327">
        <f>Data!OH14</f>
        <v>0</v>
      </c>
      <c r="G155" s="327">
        <f>Data!PB14</f>
        <v>0</v>
      </c>
      <c r="H155" s="341">
        <f>Data!PV14</f>
        <v>0</v>
      </c>
      <c r="I155" s="342">
        <f t="shared" si="6"/>
        <v>0</v>
      </c>
    </row>
    <row r="156" spans="2:9">
      <c r="B156" s="127" t="str">
        <f>$B$45</f>
        <v>Health Services</v>
      </c>
      <c r="C156" s="327">
        <f>Data!MA14</f>
        <v>0</v>
      </c>
      <c r="D156" s="327">
        <f>Data!MU14</f>
        <v>0</v>
      </c>
      <c r="E156" s="327">
        <f>Data!NO14</f>
        <v>0</v>
      </c>
      <c r="F156" s="327">
        <f>Data!OI14</f>
        <v>0</v>
      </c>
      <c r="G156" s="327">
        <f>Data!PC14</f>
        <v>0</v>
      </c>
      <c r="H156" s="341">
        <f>Data!PW14</f>
        <v>194010</v>
      </c>
      <c r="I156" s="342">
        <f t="shared" si="6"/>
        <v>194010</v>
      </c>
    </row>
    <row r="157" spans="2:9">
      <c r="B157" s="127" t="str">
        <f>$B$46</f>
        <v>Pharmacy</v>
      </c>
      <c r="C157" s="327">
        <f>Data!MB14</f>
        <v>0</v>
      </c>
      <c r="D157" s="327">
        <f>Data!MV14</f>
        <v>0</v>
      </c>
      <c r="E157" s="327">
        <f>Data!NP14</f>
        <v>0</v>
      </c>
      <c r="F157" s="327">
        <f>Data!OJ14</f>
        <v>0</v>
      </c>
      <c r="G157" s="327">
        <f>Data!PD14</f>
        <v>0</v>
      </c>
      <c r="H157" s="341">
        <f>Data!PX14</f>
        <v>0</v>
      </c>
      <c r="I157" s="342">
        <f t="shared" si="6"/>
        <v>0</v>
      </c>
    </row>
    <row r="158" spans="2:9">
      <c r="B158" s="127" t="str">
        <f>$B$47</f>
        <v>Business Administration</v>
      </c>
      <c r="C158" s="327">
        <f>Data!MC14</f>
        <v>0</v>
      </c>
      <c r="D158" s="327">
        <f>Data!MW14</f>
        <v>0</v>
      </c>
      <c r="E158" s="327">
        <f>Data!NQ14</f>
        <v>0</v>
      </c>
      <c r="F158" s="327">
        <f>Data!OK14</f>
        <v>0</v>
      </c>
      <c r="G158" s="327">
        <f>Data!PE14</f>
        <v>0</v>
      </c>
      <c r="H158" s="341">
        <f>Data!PY14</f>
        <v>1916019</v>
      </c>
      <c r="I158" s="342">
        <f t="shared" si="6"/>
        <v>1916019</v>
      </c>
    </row>
    <row r="159" spans="2:9">
      <c r="B159" s="127" t="str">
        <f>$B$48</f>
        <v>Optometry</v>
      </c>
      <c r="C159" s="327">
        <f>Data!MD14</f>
        <v>0</v>
      </c>
      <c r="D159" s="327">
        <f>Data!MX14</f>
        <v>0</v>
      </c>
      <c r="E159" s="327">
        <f>Data!NR14</f>
        <v>0</v>
      </c>
      <c r="F159" s="327">
        <f>Data!OL14</f>
        <v>0</v>
      </c>
      <c r="G159" s="327">
        <f>Data!PF14</f>
        <v>0</v>
      </c>
      <c r="H159" s="341">
        <f>Data!PZ14</f>
        <v>0</v>
      </c>
      <c r="I159" s="342">
        <f t="shared" si="6"/>
        <v>0</v>
      </c>
    </row>
    <row r="160" spans="2:9">
      <c r="B160" s="127" t="str">
        <f>$B$49</f>
        <v>Teacher Ed-Practice Teaching</v>
      </c>
      <c r="C160" s="327">
        <f>Data!ME14</f>
        <v>0</v>
      </c>
      <c r="D160" s="327">
        <f>Data!MY14</f>
        <v>0</v>
      </c>
      <c r="E160" s="327">
        <f>Data!NS14</f>
        <v>0</v>
      </c>
      <c r="F160" s="327">
        <f>Data!OM14</f>
        <v>0</v>
      </c>
      <c r="G160" s="327">
        <f>Data!PG14</f>
        <v>0</v>
      </c>
      <c r="H160" s="341">
        <f>Data!QA14</f>
        <v>23434</v>
      </c>
      <c r="I160" s="342">
        <f t="shared" si="6"/>
        <v>23434</v>
      </c>
    </row>
    <row r="161" spans="2:10">
      <c r="B161" s="127" t="str">
        <f>$B$50</f>
        <v>Technology</v>
      </c>
      <c r="C161" s="327">
        <f>Data!MF14</f>
        <v>0</v>
      </c>
      <c r="D161" s="327">
        <f>Data!MZ14</f>
        <v>0</v>
      </c>
      <c r="E161" s="327">
        <f>Data!NT14</f>
        <v>0</v>
      </c>
      <c r="F161" s="327">
        <f>Data!ON14</f>
        <v>0</v>
      </c>
      <c r="G161" s="327">
        <f>Data!PH14</f>
        <v>0</v>
      </c>
      <c r="H161" s="341">
        <f>Data!QB14</f>
        <v>322909</v>
      </c>
      <c r="I161" s="342">
        <f t="shared" si="6"/>
        <v>322909</v>
      </c>
    </row>
    <row r="162" spans="2:10">
      <c r="B162" s="127" t="str">
        <f>$B$51</f>
        <v>Nursing</v>
      </c>
      <c r="C162" s="327">
        <f>Data!MG14</f>
        <v>0</v>
      </c>
      <c r="D162" s="327">
        <f>Data!NA14</f>
        <v>0</v>
      </c>
      <c r="E162" s="327">
        <f>Data!NU14</f>
        <v>0</v>
      </c>
      <c r="F162" s="327">
        <f>Data!OO14</f>
        <v>0</v>
      </c>
      <c r="G162" s="327">
        <f>Data!PI14</f>
        <v>0</v>
      </c>
      <c r="H162" s="341">
        <f>Data!QC14</f>
        <v>155636</v>
      </c>
      <c r="I162" s="342">
        <f t="shared" si="6"/>
        <v>155636</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6566095</v>
      </c>
      <c r="I163" s="342">
        <f>SUM(I143:I162)</f>
        <v>6566095</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99157.888163125826</v>
      </c>
      <c r="D168" s="321">
        <f t="shared" si="8"/>
        <v>938665.64176382602</v>
      </c>
      <c r="E168" s="321">
        <f t="shared" si="8"/>
        <v>814377.47007304814</v>
      </c>
      <c r="F168" s="321">
        <f t="shared" si="8"/>
        <v>0</v>
      </c>
      <c r="G168" s="321">
        <f t="shared" si="8"/>
        <v>0</v>
      </c>
      <c r="H168" s="133">
        <f t="shared" ref="H168:H188" si="9">SUM(C168:G168)</f>
        <v>1852201</v>
      </c>
      <c r="I168" s="347"/>
      <c r="J168" s="288"/>
    </row>
    <row r="169" spans="2:10">
      <c r="B169" s="127" t="str">
        <f>$B$33</f>
        <v>Science</v>
      </c>
      <c r="C169" s="141">
        <f t="shared" si="8"/>
        <v>23400.282640635935</v>
      </c>
      <c r="D169" s="141">
        <f t="shared" si="8"/>
        <v>301365.4512175619</v>
      </c>
      <c r="E169" s="141">
        <f t="shared" si="8"/>
        <v>46054.26614180216</v>
      </c>
      <c r="F169" s="141">
        <f t="shared" si="8"/>
        <v>0</v>
      </c>
      <c r="G169" s="141">
        <f t="shared" si="8"/>
        <v>0</v>
      </c>
      <c r="H169" s="136">
        <f t="shared" si="9"/>
        <v>370820</v>
      </c>
      <c r="I169" s="347"/>
      <c r="J169" s="288"/>
    </row>
    <row r="170" spans="2:10">
      <c r="B170" s="127" t="str">
        <f>$B$34</f>
        <v>Fine Arts</v>
      </c>
      <c r="C170" s="141">
        <f t="shared" si="8"/>
        <v>21620.68702524668</v>
      </c>
      <c r="D170" s="141">
        <f t="shared" si="8"/>
        <v>146198.10399008796</v>
      </c>
      <c r="E170" s="141">
        <f t="shared" si="8"/>
        <v>22993.208984665362</v>
      </c>
      <c r="F170" s="141">
        <f t="shared" si="8"/>
        <v>0</v>
      </c>
      <c r="G170" s="141">
        <f t="shared" si="8"/>
        <v>0</v>
      </c>
      <c r="H170" s="136">
        <f t="shared" si="9"/>
        <v>190812</v>
      </c>
      <c r="I170" s="347"/>
      <c r="J170" s="288"/>
    </row>
    <row r="171" spans="2:10">
      <c r="B171" s="127" t="str">
        <f>$B$35</f>
        <v>Teacher Education</v>
      </c>
      <c r="C171" s="141">
        <f t="shared" si="8"/>
        <v>4761.3468809346523</v>
      </c>
      <c r="D171" s="141">
        <f t="shared" si="8"/>
        <v>161981.07734625714</v>
      </c>
      <c r="E171" s="141">
        <f t="shared" si="8"/>
        <v>380136.57577280822</v>
      </c>
      <c r="F171" s="141">
        <f t="shared" si="8"/>
        <v>0</v>
      </c>
      <c r="G171" s="141">
        <f t="shared" si="8"/>
        <v>0</v>
      </c>
      <c r="H171" s="136">
        <f t="shared" si="9"/>
        <v>546879</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40915.725754239749</v>
      </c>
      <c r="D173" s="141">
        <f t="shared" si="8"/>
        <v>386970.65158400207</v>
      </c>
      <c r="E173" s="141">
        <f t="shared" si="8"/>
        <v>318267.62266175816</v>
      </c>
      <c r="F173" s="141">
        <f t="shared" si="8"/>
        <v>0</v>
      </c>
      <c r="G173" s="141">
        <f t="shared" si="8"/>
        <v>0</v>
      </c>
      <c r="H173" s="136">
        <f t="shared" si="9"/>
        <v>746154</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29271.081776546769</v>
      </c>
      <c r="D176" s="141">
        <f t="shared" si="8"/>
        <v>217949.91822345322</v>
      </c>
      <c r="E176" s="141">
        <f t="shared" si="8"/>
        <v>0</v>
      </c>
      <c r="F176" s="141">
        <f t="shared" si="8"/>
        <v>0</v>
      </c>
      <c r="G176" s="141">
        <f t="shared" si="8"/>
        <v>0</v>
      </c>
      <c r="H176" s="136">
        <f t="shared" si="9"/>
        <v>247221</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0</v>
      </c>
      <c r="D181" s="141">
        <f t="shared" si="8"/>
        <v>0</v>
      </c>
      <c r="E181" s="141">
        <f t="shared" si="8"/>
        <v>194010</v>
      </c>
      <c r="F181" s="141">
        <f t="shared" si="8"/>
        <v>0</v>
      </c>
      <c r="G181" s="141">
        <f t="shared" si="8"/>
        <v>0</v>
      </c>
      <c r="H181" s="136">
        <f t="shared" si="9"/>
        <v>194010</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111736.74072286588</v>
      </c>
      <c r="D183" s="141">
        <f t="shared" si="8"/>
        <v>1208516.7814623339</v>
      </c>
      <c r="E183" s="141">
        <f t="shared" si="8"/>
        <v>595765.47781480022</v>
      </c>
      <c r="F183" s="141">
        <f t="shared" si="8"/>
        <v>0</v>
      </c>
      <c r="G183" s="141">
        <f t="shared" si="8"/>
        <v>0</v>
      </c>
      <c r="H183" s="136">
        <f t="shared" si="9"/>
        <v>1916019</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23434</v>
      </c>
      <c r="E185" s="141">
        <f t="shared" si="10"/>
        <v>0</v>
      </c>
      <c r="F185" s="141">
        <f t="shared" si="10"/>
        <v>0</v>
      </c>
      <c r="G185" s="141">
        <f t="shared" si="10"/>
        <v>0</v>
      </c>
      <c r="H185" s="136">
        <f t="shared" si="9"/>
        <v>23434</v>
      </c>
      <c r="I185" s="347"/>
      <c r="J185" s="288"/>
    </row>
    <row r="186" spans="2:10">
      <c r="B186" s="127" t="str">
        <f>$B$50</f>
        <v>Technology</v>
      </c>
      <c r="C186" s="141">
        <f t="shared" si="10"/>
        <v>37256.029408544135</v>
      </c>
      <c r="D186" s="141">
        <f t="shared" si="10"/>
        <v>228415.2868844489</v>
      </c>
      <c r="E186" s="141">
        <f t="shared" si="10"/>
        <v>57237.683707006938</v>
      </c>
      <c r="F186" s="141">
        <f t="shared" si="10"/>
        <v>0</v>
      </c>
      <c r="G186" s="141">
        <f t="shared" si="10"/>
        <v>0</v>
      </c>
      <c r="H186" s="136">
        <f t="shared" si="9"/>
        <v>322908.99999999994</v>
      </c>
      <c r="I186" s="347"/>
      <c r="J186" s="288"/>
    </row>
    <row r="187" spans="2:10">
      <c r="B187" s="127" t="str">
        <f>$B$51</f>
        <v>Nursing</v>
      </c>
      <c r="C187" s="141">
        <f t="shared" si="10"/>
        <v>8220.5165360369519</v>
      </c>
      <c r="D187" s="141">
        <f t="shared" si="10"/>
        <v>147415.48346396306</v>
      </c>
      <c r="E187" s="141">
        <f t="shared" si="10"/>
        <v>0</v>
      </c>
      <c r="F187" s="141">
        <f t="shared" si="10"/>
        <v>0</v>
      </c>
      <c r="G187" s="141">
        <f t="shared" si="10"/>
        <v>0</v>
      </c>
      <c r="H187" s="136">
        <f t="shared" si="9"/>
        <v>155636</v>
      </c>
      <c r="I187" s="347"/>
      <c r="J187" s="288"/>
    </row>
    <row r="188" spans="2:10">
      <c r="B188" s="130" t="str">
        <f>$B$52</f>
        <v>Totals</v>
      </c>
      <c r="C188" s="133">
        <f>SUM(C168:C187)</f>
        <v>376340.2989081766</v>
      </c>
      <c r="D188" s="133">
        <f>SUM(D168:D187)</f>
        <v>3760912.395935934</v>
      </c>
      <c r="E188" s="133">
        <f>SUM(E168:E187)</f>
        <v>2428842.3051558891</v>
      </c>
      <c r="F188" s="133">
        <f>SUM(F168:F187)</f>
        <v>0</v>
      </c>
      <c r="G188" s="133">
        <f>SUM(G168:G187)</f>
        <v>0</v>
      </c>
      <c r="H188" s="133">
        <f t="shared" si="9"/>
        <v>6566095</v>
      </c>
      <c r="I188" s="347"/>
      <c r="J188" s="288"/>
    </row>
    <row r="189" spans="2:10">
      <c r="B189" s="328"/>
      <c r="C189" s="329"/>
      <c r="D189" s="329"/>
      <c r="E189" s="329"/>
      <c r="F189" s="329"/>
      <c r="G189" s="329"/>
      <c r="H189" s="344"/>
    </row>
    <row r="190" spans="2:10">
      <c r="B190" s="474" t="s">
        <v>34</v>
      </c>
      <c r="C190" s="474"/>
      <c r="D190" s="474"/>
      <c r="E190" s="474"/>
      <c r="F190" s="474"/>
      <c r="G190" s="474"/>
      <c r="H190" s="122">
        <f>H15</f>
        <v>7907806</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119419.74663782631</v>
      </c>
      <c r="D193" s="135">
        <f t="shared" si="11"/>
        <v>1130471.9694378681</v>
      </c>
      <c r="E193" s="135">
        <f t="shared" si="11"/>
        <v>980786.83345580858</v>
      </c>
      <c r="F193" s="135">
        <f t="shared" si="11"/>
        <v>0</v>
      </c>
      <c r="G193" s="135">
        <f t="shared" si="11"/>
        <v>0</v>
      </c>
      <c r="H193" s="135">
        <f>SUM(C193:G193)</f>
        <v>2230678.5495315031</v>
      </c>
    </row>
    <row r="194" spans="2:8">
      <c r="B194" s="127" t="str">
        <f>$B$33</f>
        <v>Science</v>
      </c>
      <c r="C194" s="138">
        <f t="shared" si="11"/>
        <v>28181.846685909029</v>
      </c>
      <c r="D194" s="138">
        <f t="shared" si="11"/>
        <v>362945.82732494368</v>
      </c>
      <c r="E194" s="138">
        <f t="shared" si="11"/>
        <v>55464.897051561755</v>
      </c>
      <c r="F194" s="138">
        <f t="shared" si="11"/>
        <v>0</v>
      </c>
      <c r="G194" s="138">
        <f t="shared" si="11"/>
        <v>0</v>
      </c>
      <c r="H194" s="138">
        <f t="shared" ref="H194:H213" si="12">SUM(C194:G194)</f>
        <v>446592.57106241444</v>
      </c>
    </row>
    <row r="195" spans="2:8">
      <c r="B195" s="127" t="str">
        <f>$B$34</f>
        <v>Fine Arts</v>
      </c>
      <c r="C195" s="138">
        <f t="shared" si="11"/>
        <v>26038.576626168062</v>
      </c>
      <c r="D195" s="138">
        <f t="shared" si="11"/>
        <v>176071.67287982878</v>
      </c>
      <c r="E195" s="138">
        <f t="shared" si="11"/>
        <v>27691.554543552898</v>
      </c>
      <c r="F195" s="138">
        <f t="shared" si="11"/>
        <v>0</v>
      </c>
      <c r="G195" s="138">
        <f t="shared" si="11"/>
        <v>0</v>
      </c>
      <c r="H195" s="138">
        <f t="shared" si="12"/>
        <v>229801.80404954974</v>
      </c>
    </row>
    <row r="196" spans="2:8">
      <c r="B196" s="127" t="str">
        <f>$B$35</f>
        <v>Teacher Education</v>
      </c>
      <c r="C196" s="138">
        <f t="shared" si="11"/>
        <v>5734.2744989027397</v>
      </c>
      <c r="D196" s="138">
        <f t="shared" si="11"/>
        <v>195080.08644585506</v>
      </c>
      <c r="E196" s="138">
        <f t="shared" si="11"/>
        <v>457813.20434404619</v>
      </c>
      <c r="F196" s="138">
        <f t="shared" si="11"/>
        <v>0</v>
      </c>
      <c r="G196" s="138">
        <f t="shared" si="11"/>
        <v>0</v>
      </c>
      <c r="H196" s="138">
        <f t="shared" si="12"/>
        <v>658627.56528880401</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49276.387644870083</v>
      </c>
      <c r="D198" s="138">
        <f t="shared" si="11"/>
        <v>466043.690613635</v>
      </c>
      <c r="E198" s="138">
        <f t="shared" si="11"/>
        <v>383301.98132846103</v>
      </c>
      <c r="F198" s="138">
        <f t="shared" si="11"/>
        <v>0</v>
      </c>
      <c r="G198" s="138">
        <f t="shared" si="11"/>
        <v>0</v>
      </c>
      <c r="H198" s="138">
        <f t="shared" si="12"/>
        <v>898622.05958696618</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35252.383326668569</v>
      </c>
      <c r="D201" s="138">
        <f t="shared" si="11"/>
        <v>262486.16712845193</v>
      </c>
      <c r="E201" s="138">
        <f t="shared" si="11"/>
        <v>0</v>
      </c>
      <c r="F201" s="138">
        <f t="shared" si="11"/>
        <v>0</v>
      </c>
      <c r="G201" s="138">
        <f t="shared" si="11"/>
        <v>0</v>
      </c>
      <c r="H201" s="138">
        <f t="shared" si="12"/>
        <v>297738.55045512051</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0</v>
      </c>
      <c r="D206" s="138">
        <f t="shared" si="11"/>
        <v>0</v>
      </c>
      <c r="E206" s="138">
        <f t="shared" si="11"/>
        <v>233653.67828687435</v>
      </c>
      <c r="F206" s="138">
        <f t="shared" si="11"/>
        <v>0</v>
      </c>
      <c r="G206" s="138">
        <f t="shared" si="11"/>
        <v>0</v>
      </c>
      <c r="H206" s="138">
        <f t="shared" si="12"/>
        <v>233653.67828687435</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134568.96153825085</v>
      </c>
      <c r="D208" s="138">
        <f t="shared" si="11"/>
        <v>1455464.3998995314</v>
      </c>
      <c r="E208" s="138">
        <f t="shared" si="11"/>
        <v>717503.85013218073</v>
      </c>
      <c r="F208" s="138">
        <f t="shared" si="11"/>
        <v>0</v>
      </c>
      <c r="G208" s="138">
        <f t="shared" si="11"/>
        <v>0</v>
      </c>
      <c r="H208" s="138">
        <f t="shared" si="12"/>
        <v>2307537.211569963</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28222.652864184176</v>
      </c>
      <c r="E210" s="138">
        <f t="shared" si="13"/>
        <v>0</v>
      </c>
      <c r="F210" s="138">
        <f t="shared" si="13"/>
        <v>0</v>
      </c>
      <c r="G210" s="138">
        <f t="shared" si="13"/>
        <v>0</v>
      </c>
      <c r="H210" s="138">
        <f t="shared" si="12"/>
        <v>28222.652864184176</v>
      </c>
    </row>
    <row r="211" spans="2:8">
      <c r="B211" s="127" t="str">
        <f>$B$50</f>
        <v>Technology</v>
      </c>
      <c r="C211" s="138">
        <f t="shared" si="13"/>
        <v>44868.9245190035</v>
      </c>
      <c r="D211" s="138">
        <f t="shared" si="13"/>
        <v>275089.65471920272</v>
      </c>
      <c r="E211" s="138">
        <f t="shared" si="13"/>
        <v>68933.629016926643</v>
      </c>
      <c r="F211" s="138">
        <f t="shared" si="13"/>
        <v>0</v>
      </c>
      <c r="G211" s="138">
        <f t="shared" si="13"/>
        <v>0</v>
      </c>
      <c r="H211" s="138">
        <f t="shared" si="12"/>
        <v>388892.20825513283</v>
      </c>
    </row>
    <row r="212" spans="2:8">
      <c r="B212" s="127" t="str">
        <f>$B$51</f>
        <v>Nursing</v>
      </c>
      <c r="C212" s="138">
        <f t="shared" si="13"/>
        <v>9900.3227033719959</v>
      </c>
      <c r="D212" s="138">
        <f t="shared" si="13"/>
        <v>177538.82634611518</v>
      </c>
      <c r="E212" s="138">
        <f t="shared" si="13"/>
        <v>0</v>
      </c>
      <c r="F212" s="138">
        <f t="shared" si="13"/>
        <v>0</v>
      </c>
      <c r="G212" s="138">
        <f t="shared" si="13"/>
        <v>0</v>
      </c>
      <c r="H212" s="138">
        <f t="shared" si="12"/>
        <v>187439.14904948717</v>
      </c>
    </row>
    <row r="213" spans="2:8">
      <c r="B213" s="130" t="str">
        <f>$B$52</f>
        <v>Totals</v>
      </c>
      <c r="C213" s="135">
        <f>SUM(C193:C212)</f>
        <v>453241.42418097111</v>
      </c>
      <c r="D213" s="135">
        <f>SUM(D193:D212)</f>
        <v>4529414.9476596164</v>
      </c>
      <c r="E213" s="135">
        <f>SUM(E193:E212)</f>
        <v>2925149.6281594122</v>
      </c>
      <c r="F213" s="135">
        <f>SUM(F193:F212)</f>
        <v>0</v>
      </c>
      <c r="G213" s="135">
        <f>SUM(G193:G212)</f>
        <v>0</v>
      </c>
      <c r="H213" s="135">
        <f t="shared" si="12"/>
        <v>7907806</v>
      </c>
    </row>
    <row r="214" spans="2:8">
      <c r="B214" s="143"/>
      <c r="C214" s="144"/>
      <c r="D214" s="144"/>
      <c r="E214" s="144"/>
      <c r="F214" s="144"/>
      <c r="G214" s="144"/>
      <c r="H214" s="144"/>
    </row>
    <row r="215" spans="2:8">
      <c r="B215" s="474" t="s">
        <v>35</v>
      </c>
      <c r="C215" s="474"/>
      <c r="D215" s="474"/>
      <c r="E215" s="474"/>
      <c r="F215" s="474"/>
      <c r="G215" s="474"/>
      <c r="H215" s="122">
        <f>H17</f>
        <v>5281970</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178177.43731873843</v>
      </c>
      <c r="D218" s="135">
        <f t="shared" si="14"/>
        <v>1270254.8785150575</v>
      </c>
      <c r="E218" s="135">
        <f t="shared" si="14"/>
        <v>394690.86991863977</v>
      </c>
      <c r="F218" s="135">
        <f t="shared" si="14"/>
        <v>0</v>
      </c>
      <c r="G218" s="135">
        <f t="shared" si="14"/>
        <v>0</v>
      </c>
      <c r="H218" s="135">
        <f>SUM(C218:G218)</f>
        <v>1843123.1857524356</v>
      </c>
    </row>
    <row r="219" spans="2:8">
      <c r="B219" s="127" t="str">
        <f>$B$33</f>
        <v>Science</v>
      </c>
      <c r="C219" s="138">
        <f t="shared" si="14"/>
        <v>25070.865898121963</v>
      </c>
      <c r="D219" s="138">
        <f t="shared" si="14"/>
        <v>197713.95044194706</v>
      </c>
      <c r="E219" s="138">
        <f t="shared" si="14"/>
        <v>32724.740774829275</v>
      </c>
      <c r="F219" s="138">
        <f t="shared" si="14"/>
        <v>0</v>
      </c>
      <c r="G219" s="138">
        <f t="shared" si="14"/>
        <v>0</v>
      </c>
      <c r="H219" s="138">
        <f t="shared" ref="H219:H238" si="15">SUM(C219:G219)</f>
        <v>255509.55711489829</v>
      </c>
    </row>
    <row r="220" spans="2:8">
      <c r="B220" s="127" t="str">
        <f>$B$34</f>
        <v>Fine Arts</v>
      </c>
      <c r="C220" s="138">
        <f t="shared" si="14"/>
        <v>11261.779333915747</v>
      </c>
      <c r="D220" s="138">
        <f t="shared" si="14"/>
        <v>67504.101116141886</v>
      </c>
      <c r="E220" s="138">
        <f t="shared" si="14"/>
        <v>1759.3946653134019</v>
      </c>
      <c r="F220" s="138">
        <f t="shared" si="14"/>
        <v>0</v>
      </c>
      <c r="G220" s="138">
        <f t="shared" si="14"/>
        <v>0</v>
      </c>
      <c r="H220" s="138">
        <f t="shared" si="15"/>
        <v>80525.275115371041</v>
      </c>
    </row>
    <row r="221" spans="2:8">
      <c r="B221" s="127" t="str">
        <f>$B$35</f>
        <v>Teacher Education</v>
      </c>
      <c r="C221" s="138">
        <f t="shared" si="14"/>
        <v>6837.5088813059901</v>
      </c>
      <c r="D221" s="138">
        <f t="shared" si="14"/>
        <v>128901.20762403829</v>
      </c>
      <c r="E221" s="138">
        <f t="shared" si="14"/>
        <v>201274.74971185316</v>
      </c>
      <c r="F221" s="138">
        <f t="shared" si="14"/>
        <v>0</v>
      </c>
      <c r="G221" s="138">
        <f t="shared" si="14"/>
        <v>0</v>
      </c>
      <c r="H221" s="138">
        <f t="shared" si="15"/>
        <v>337013.46621719748</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92105.266695239523</v>
      </c>
      <c r="D223" s="138">
        <f t="shared" si="14"/>
        <v>468384.67575739801</v>
      </c>
      <c r="E223" s="138">
        <f t="shared" si="14"/>
        <v>203034.14437716658</v>
      </c>
      <c r="F223" s="138">
        <f t="shared" si="14"/>
        <v>0</v>
      </c>
      <c r="G223" s="138">
        <f t="shared" si="14"/>
        <v>0</v>
      </c>
      <c r="H223" s="138">
        <f t="shared" si="15"/>
        <v>763524.08682980412</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27752.241930006665</v>
      </c>
      <c r="D226" s="138">
        <f t="shared" si="14"/>
        <v>128246.88677315484</v>
      </c>
      <c r="E226" s="138">
        <f t="shared" si="14"/>
        <v>0</v>
      </c>
      <c r="F226" s="138">
        <f t="shared" si="14"/>
        <v>0</v>
      </c>
      <c r="G226" s="138">
        <f t="shared" si="14"/>
        <v>0</v>
      </c>
      <c r="H226" s="138">
        <f t="shared" si="15"/>
        <v>155999.12870316149</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0</v>
      </c>
      <c r="D231" s="138">
        <f t="shared" si="14"/>
        <v>0</v>
      </c>
      <c r="E231" s="138">
        <f t="shared" si="14"/>
        <v>116120.04791068452</v>
      </c>
      <c r="F231" s="138">
        <f t="shared" si="14"/>
        <v>0</v>
      </c>
      <c r="G231" s="138">
        <f t="shared" si="14"/>
        <v>0</v>
      </c>
      <c r="H231" s="138">
        <f t="shared" si="15"/>
        <v>116120.04791068452</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129912.66874481381</v>
      </c>
      <c r="D233" s="138">
        <f t="shared" si="14"/>
        <v>953018.31931173487</v>
      </c>
      <c r="E233" s="138">
        <f t="shared" si="14"/>
        <v>319506.07122091379</v>
      </c>
      <c r="F233" s="138">
        <f t="shared" si="14"/>
        <v>0</v>
      </c>
      <c r="G233" s="138">
        <f t="shared" si="14"/>
        <v>0</v>
      </c>
      <c r="H233" s="138">
        <f t="shared" si="15"/>
        <v>1402437.0592774623</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16358.021272086078</v>
      </c>
      <c r="E235" s="138">
        <f t="shared" si="16"/>
        <v>0</v>
      </c>
      <c r="F235" s="138">
        <f t="shared" si="16"/>
        <v>0</v>
      </c>
      <c r="G235" s="138">
        <f t="shared" si="16"/>
        <v>0</v>
      </c>
      <c r="H235" s="138">
        <f t="shared" si="15"/>
        <v>16358.021272086078</v>
      </c>
    </row>
    <row r="236" spans="2:10">
      <c r="B236" s="127" t="str">
        <f>$B$50</f>
        <v>Technology</v>
      </c>
      <c r="C236" s="138">
        <f t="shared" si="16"/>
        <v>58319.928693492271</v>
      </c>
      <c r="D236" s="138">
        <f t="shared" si="16"/>
        <v>173176.91853381795</v>
      </c>
      <c r="E236" s="138">
        <f t="shared" si="16"/>
        <v>21464.614916823499</v>
      </c>
      <c r="F236" s="138">
        <f t="shared" si="16"/>
        <v>0</v>
      </c>
      <c r="G236" s="138">
        <f t="shared" si="16"/>
        <v>0</v>
      </c>
      <c r="H236" s="138">
        <f t="shared" si="15"/>
        <v>252961.46214413375</v>
      </c>
    </row>
    <row r="237" spans="2:10">
      <c r="B237" s="127" t="str">
        <f>$B$51</f>
        <v>Nursing</v>
      </c>
      <c r="C237" s="138">
        <f t="shared" si="16"/>
        <v>3217.6512382616424</v>
      </c>
      <c r="D237" s="138">
        <f t="shared" si="16"/>
        <v>55181.058424503703</v>
      </c>
      <c r="E237" s="138">
        <f t="shared" si="16"/>
        <v>0</v>
      </c>
      <c r="F237" s="138">
        <f t="shared" si="16"/>
        <v>0</v>
      </c>
      <c r="G237" s="138">
        <f t="shared" si="16"/>
        <v>0</v>
      </c>
      <c r="H237" s="138">
        <f t="shared" si="15"/>
        <v>58398.709662765345</v>
      </c>
    </row>
    <row r="238" spans="2:10">
      <c r="B238" s="130" t="str">
        <f>$B$52</f>
        <v>Totals</v>
      </c>
      <c r="C238" s="135">
        <f>SUM(C218:C237)</f>
        <v>532655.34873389604</v>
      </c>
      <c r="D238" s="135">
        <f>SUM(D218:D237)</f>
        <v>3458740.0177698797</v>
      </c>
      <c r="E238" s="135">
        <f>SUM(E218:E237)</f>
        <v>1290574.6334962242</v>
      </c>
      <c r="F238" s="135">
        <f>SUM(F218:F237)</f>
        <v>0</v>
      </c>
      <c r="G238" s="135">
        <f>SUM(G218:G237)</f>
        <v>0</v>
      </c>
      <c r="H238" s="135">
        <f t="shared" si="15"/>
        <v>5281970</v>
      </c>
    </row>
    <row r="239" spans="2:10">
      <c r="B239" s="328"/>
      <c r="C239" s="348"/>
      <c r="D239" s="348"/>
      <c r="E239" s="348"/>
      <c r="F239" s="348"/>
      <c r="G239" s="348"/>
      <c r="H239" s="348"/>
    </row>
    <row r="240" spans="2:10">
      <c r="B240" s="120" t="s">
        <v>11</v>
      </c>
      <c r="C240" s="121"/>
      <c r="D240" s="121"/>
      <c r="E240" s="121"/>
      <c r="F240" s="121"/>
      <c r="G240" s="121"/>
      <c r="H240" s="122">
        <f>H16</f>
        <v>7570870</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255389.22312571204</v>
      </c>
      <c r="D243" s="135">
        <f t="shared" si="17"/>
        <v>1820709.8018548558</v>
      </c>
      <c r="E243" s="135">
        <f t="shared" si="17"/>
        <v>565727.0424369945</v>
      </c>
      <c r="F243" s="135">
        <f t="shared" si="17"/>
        <v>0</v>
      </c>
      <c r="G243" s="135">
        <f t="shared" si="17"/>
        <v>0</v>
      </c>
      <c r="H243" s="135">
        <f>SUM(C243:G243)</f>
        <v>2641826.0674175625</v>
      </c>
    </row>
    <row r="244" spans="2:8">
      <c r="B244" s="127" t="str">
        <f>$B$33</f>
        <v>Science</v>
      </c>
      <c r="C244" s="138">
        <f t="shared" si="17"/>
        <v>35935.127708433523</v>
      </c>
      <c r="D244" s="138">
        <f t="shared" si="17"/>
        <v>283391.72997620655</v>
      </c>
      <c r="E244" s="138">
        <f t="shared" si="17"/>
        <v>46905.748838015308</v>
      </c>
      <c r="F244" s="138">
        <f t="shared" si="17"/>
        <v>0</v>
      </c>
      <c r="G244" s="138">
        <f t="shared" si="17"/>
        <v>0</v>
      </c>
      <c r="H244" s="138">
        <f t="shared" ref="H244:H263" si="18">SUM(C244:G244)</f>
        <v>366232.60652265541</v>
      </c>
    </row>
    <row r="245" spans="2:8">
      <c r="B245" s="127" t="str">
        <f>$B$34</f>
        <v>Fine Arts</v>
      </c>
      <c r="C245" s="138">
        <f t="shared" si="17"/>
        <v>16141.982500045006</v>
      </c>
      <c r="D245" s="138">
        <f t="shared" si="17"/>
        <v>96756.470411071074</v>
      </c>
      <c r="E245" s="138">
        <f t="shared" si="17"/>
        <v>2521.814453656737</v>
      </c>
      <c r="F245" s="138">
        <f t="shared" si="17"/>
        <v>0</v>
      </c>
      <c r="G245" s="138">
        <f t="shared" si="17"/>
        <v>0</v>
      </c>
      <c r="H245" s="138">
        <f t="shared" si="18"/>
        <v>115420.26736477282</v>
      </c>
    </row>
    <row r="246" spans="2:8">
      <c r="B246" s="127" t="str">
        <f>$B$35</f>
        <v>Teacher Education</v>
      </c>
      <c r="C246" s="138">
        <f t="shared" si="17"/>
        <v>9800.4893750273259</v>
      </c>
      <c r="D246" s="138">
        <f t="shared" si="17"/>
        <v>184759.52831322455</v>
      </c>
      <c r="E246" s="138">
        <f t="shared" si="17"/>
        <v>288495.57349833066</v>
      </c>
      <c r="F246" s="138">
        <f t="shared" si="17"/>
        <v>0</v>
      </c>
      <c r="G246" s="138">
        <f t="shared" si="17"/>
        <v>0</v>
      </c>
      <c r="H246" s="138">
        <f t="shared" si="18"/>
        <v>483055.59118658258</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132018.3568753681</v>
      </c>
      <c r="D248" s="138">
        <f t="shared" si="17"/>
        <v>671355.4772464463</v>
      </c>
      <c r="E248" s="138">
        <f t="shared" si="17"/>
        <v>291017.38795198745</v>
      </c>
      <c r="F248" s="138">
        <f t="shared" si="17"/>
        <v>0</v>
      </c>
      <c r="G248" s="138">
        <f t="shared" si="17"/>
        <v>0</v>
      </c>
      <c r="H248" s="138">
        <f t="shared" si="18"/>
        <v>1094391.2220738018</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39778.456875110904</v>
      </c>
      <c r="D251" s="138">
        <f t="shared" si="17"/>
        <v>183821.6626872691</v>
      </c>
      <c r="E251" s="138">
        <f t="shared" si="17"/>
        <v>0</v>
      </c>
      <c r="F251" s="138">
        <f t="shared" si="17"/>
        <v>0</v>
      </c>
      <c r="G251" s="138">
        <f t="shared" si="17"/>
        <v>0</v>
      </c>
      <c r="H251" s="138">
        <f t="shared" si="18"/>
        <v>223600.11956238002</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0</v>
      </c>
      <c r="D256" s="138">
        <f t="shared" si="17"/>
        <v>0</v>
      </c>
      <c r="E256" s="138">
        <f t="shared" si="17"/>
        <v>166439.75394134462</v>
      </c>
      <c r="F256" s="138">
        <f t="shared" si="17"/>
        <v>0</v>
      </c>
      <c r="G256" s="138">
        <f t="shared" si="17"/>
        <v>0</v>
      </c>
      <c r="H256" s="138">
        <f t="shared" si="18"/>
        <v>166439.75394134462</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186209.29812551918</v>
      </c>
      <c r="D258" s="138">
        <f t="shared" si="17"/>
        <v>1366001.2842041198</v>
      </c>
      <c r="E258" s="138">
        <f t="shared" si="17"/>
        <v>457961.50478406338</v>
      </c>
      <c r="F258" s="138">
        <f t="shared" si="17"/>
        <v>0</v>
      </c>
      <c r="G258" s="138">
        <f t="shared" si="17"/>
        <v>0</v>
      </c>
      <c r="H258" s="138">
        <f t="shared" si="18"/>
        <v>2010172.0871137024</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23446.640648886365</v>
      </c>
      <c r="E260" s="138">
        <f t="shared" si="19"/>
        <v>0</v>
      </c>
      <c r="F260" s="138">
        <f t="shared" si="19"/>
        <v>0</v>
      </c>
      <c r="G260" s="138">
        <f t="shared" si="19"/>
        <v>0</v>
      </c>
      <c r="H260" s="138">
        <f t="shared" si="18"/>
        <v>23446.640648886365</v>
      </c>
    </row>
    <row r="261" spans="2:10">
      <c r="B261" s="127" t="str">
        <f>$B$50</f>
        <v>Technology</v>
      </c>
      <c r="C261" s="138">
        <f t="shared" si="19"/>
        <v>83592.409375233066</v>
      </c>
      <c r="D261" s="138">
        <f t="shared" si="19"/>
        <v>248221.769002877</v>
      </c>
      <c r="E261" s="138">
        <f t="shared" si="19"/>
        <v>30766.136334612187</v>
      </c>
      <c r="F261" s="138">
        <f t="shared" si="19"/>
        <v>0</v>
      </c>
      <c r="G261" s="138">
        <f t="shared" si="19"/>
        <v>0</v>
      </c>
      <c r="H261" s="138">
        <f t="shared" si="18"/>
        <v>362580.31471272226</v>
      </c>
    </row>
    <row r="262" spans="2:10">
      <c r="B262" s="127" t="str">
        <f>$B$51</f>
        <v>Nursing</v>
      </c>
      <c r="C262" s="138">
        <f t="shared" si="19"/>
        <v>4611.9950000128592</v>
      </c>
      <c r="D262" s="138">
        <f t="shared" si="19"/>
        <v>79093.334455576682</v>
      </c>
      <c r="E262" s="138">
        <f t="shared" si="19"/>
        <v>0</v>
      </c>
      <c r="F262" s="138">
        <f t="shared" si="19"/>
        <v>0</v>
      </c>
      <c r="G262" s="138">
        <f t="shared" si="19"/>
        <v>0</v>
      </c>
      <c r="H262" s="138">
        <f t="shared" si="18"/>
        <v>83705.329455589541</v>
      </c>
    </row>
    <row r="263" spans="2:10">
      <c r="B263" s="130" t="str">
        <f>$B$52</f>
        <v>Totals</v>
      </c>
      <c r="C263" s="135">
        <f>SUM(C243:C262)</f>
        <v>763477.33896046202</v>
      </c>
      <c r="D263" s="135">
        <f>SUM(D243:D262)</f>
        <v>4957557.698800534</v>
      </c>
      <c r="E263" s="135">
        <f>SUM(E243:E262)</f>
        <v>1849834.9622390049</v>
      </c>
      <c r="F263" s="135">
        <f>SUM(F243:F262)</f>
        <v>0</v>
      </c>
      <c r="G263" s="135">
        <f>SUM(G243:G262)</f>
        <v>0</v>
      </c>
      <c r="H263" s="135">
        <f t="shared" si="18"/>
        <v>7570870.0000000009</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781091.95811936795</v>
      </c>
      <c r="D268" s="135">
        <f t="shared" si="20"/>
        <v>6380769.078327029</v>
      </c>
      <c r="E268" s="135">
        <f t="shared" si="20"/>
        <v>3814621.223354836</v>
      </c>
      <c r="F268" s="135">
        <f t="shared" si="20"/>
        <v>0</v>
      </c>
      <c r="G268" s="135">
        <f t="shared" si="20"/>
        <v>0</v>
      </c>
      <c r="H268" s="135">
        <f>SUM(C268:G268)</f>
        <v>10976482.259801233</v>
      </c>
    </row>
    <row r="269" spans="2:10">
      <c r="B269" s="127" t="str">
        <f>$B$33</f>
        <v>Science</v>
      </c>
      <c r="C269" s="138">
        <f t="shared" si="20"/>
        <v>143018.4610298764</v>
      </c>
      <c r="D269" s="138">
        <f t="shared" si="20"/>
        <v>1537320.4548317939</v>
      </c>
      <c r="E269" s="138">
        <f t="shared" si="20"/>
        <v>241039.82212665284</v>
      </c>
      <c r="F269" s="138">
        <f t="shared" si="20"/>
        <v>0</v>
      </c>
      <c r="G269" s="138">
        <f t="shared" si="20"/>
        <v>0</v>
      </c>
      <c r="H269" s="138">
        <f t="shared" ref="H269:H288" si="21">SUM(C269:G269)</f>
        <v>1921378.7379883232</v>
      </c>
    </row>
    <row r="270" spans="2:10">
      <c r="B270" s="127" t="str">
        <f>$B$34</f>
        <v>Fine Arts</v>
      </c>
      <c r="C270" s="138">
        <f t="shared" si="20"/>
        <v>103179.09250980098</v>
      </c>
      <c r="D270" s="138">
        <f t="shared" si="20"/>
        <v>676649.91702274047</v>
      </c>
      <c r="E270" s="138">
        <f t="shared" si="20"/>
        <v>84866.900594786654</v>
      </c>
      <c r="F270" s="138">
        <f t="shared" si="20"/>
        <v>0</v>
      </c>
      <c r="G270" s="138">
        <f t="shared" si="20"/>
        <v>0</v>
      </c>
      <c r="H270" s="138">
        <f t="shared" si="21"/>
        <v>864695.91012732813</v>
      </c>
    </row>
    <row r="271" spans="2:10">
      <c r="B271" s="127" t="str">
        <f>$B$35</f>
        <v>Teacher Education</v>
      </c>
      <c r="C271" s="138">
        <f t="shared" si="20"/>
        <v>33325.403790208387</v>
      </c>
      <c r="D271" s="138">
        <f t="shared" si="20"/>
        <v>881366.47006776358</v>
      </c>
      <c r="E271" s="138">
        <f t="shared" si="20"/>
        <v>1822059.9792274854</v>
      </c>
      <c r="F271" s="138">
        <f t="shared" si="20"/>
        <v>0</v>
      </c>
      <c r="G271" s="138">
        <f t="shared" si="20"/>
        <v>0</v>
      </c>
      <c r="H271" s="138">
        <f t="shared" si="21"/>
        <v>2736751.8530854573</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367523.64605152153</v>
      </c>
      <c r="D273" s="138">
        <f t="shared" si="20"/>
        <v>2495981.5275283982</v>
      </c>
      <c r="E273" s="138">
        <f t="shared" si="20"/>
        <v>1609504.9039441964</v>
      </c>
      <c r="F273" s="138">
        <f t="shared" si="20"/>
        <v>0</v>
      </c>
      <c r="G273" s="138">
        <f t="shared" si="20"/>
        <v>0</v>
      </c>
      <c r="H273" s="138">
        <f t="shared" si="21"/>
        <v>4473010.0775241163</v>
      </c>
    </row>
    <row r="274" spans="2:10">
      <c r="B274" s="127" t="str">
        <f>$B$38</f>
        <v>Home Economics</v>
      </c>
      <c r="C274" s="138">
        <f t="shared" si="20"/>
        <v>0</v>
      </c>
      <c r="D274" s="138">
        <f t="shared" si="20"/>
        <v>0</v>
      </c>
      <c r="E274" s="138">
        <f t="shared" si="20"/>
        <v>0</v>
      </c>
      <c r="F274" s="138">
        <f t="shared" si="20"/>
        <v>0</v>
      </c>
      <c r="G274" s="138">
        <f t="shared" si="20"/>
        <v>0</v>
      </c>
      <c r="H274" s="138">
        <f t="shared" si="21"/>
        <v>0</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170119.16210747662</v>
      </c>
      <c r="D276" s="138">
        <f t="shared" si="20"/>
        <v>1075933.2866131854</v>
      </c>
      <c r="E276" s="138">
        <f t="shared" si="20"/>
        <v>0</v>
      </c>
      <c r="F276" s="138">
        <f t="shared" si="20"/>
        <v>0</v>
      </c>
      <c r="G276" s="138">
        <f t="shared" si="20"/>
        <v>0</v>
      </c>
      <c r="H276" s="138">
        <f t="shared" si="21"/>
        <v>1246052.4487206619</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0</v>
      </c>
      <c r="D281" s="138">
        <f t="shared" si="20"/>
        <v>0</v>
      </c>
      <c r="E281" s="138">
        <f t="shared" si="20"/>
        <v>962519.24013890349</v>
      </c>
      <c r="F281" s="138">
        <f t="shared" si="20"/>
        <v>0</v>
      </c>
      <c r="G281" s="138">
        <f t="shared" si="20"/>
        <v>0</v>
      </c>
      <c r="H281" s="138">
        <f t="shared" si="21"/>
        <v>962519.24013890349</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707733.22850731947</v>
      </c>
      <c r="D283" s="138">
        <f t="shared" si="20"/>
        <v>6554589.5551377274</v>
      </c>
      <c r="E283" s="138">
        <f t="shared" si="20"/>
        <v>2865486.8693677336</v>
      </c>
      <c r="F283" s="138">
        <f t="shared" si="20"/>
        <v>0</v>
      </c>
      <c r="G283" s="138">
        <f t="shared" si="20"/>
        <v>0</v>
      </c>
      <c r="H283" s="138">
        <f t="shared" si="21"/>
        <v>10127809.65301278</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121935.71478515663</v>
      </c>
      <c r="E285" s="138">
        <f t="shared" si="22"/>
        <v>0</v>
      </c>
      <c r="F285" s="138">
        <f t="shared" si="22"/>
        <v>0</v>
      </c>
      <c r="G285" s="138">
        <f t="shared" si="22"/>
        <v>0</v>
      </c>
      <c r="H285" s="138">
        <f t="shared" si="21"/>
        <v>121935.71478515663</v>
      </c>
    </row>
    <row r="286" spans="2:10">
      <c r="B286" s="127" t="str">
        <f>$B$50</f>
        <v>Technology</v>
      </c>
      <c r="C286" s="138">
        <f t="shared" si="22"/>
        <v>272486.08807302854</v>
      </c>
      <c r="D286" s="138">
        <f t="shared" si="22"/>
        <v>1221941.339029537</v>
      </c>
      <c r="E286" s="138">
        <f t="shared" si="22"/>
        <v>252835.56936632871</v>
      </c>
      <c r="F286" s="138">
        <f t="shared" si="22"/>
        <v>0</v>
      </c>
      <c r="G286" s="138">
        <f t="shared" si="22"/>
        <v>0</v>
      </c>
      <c r="H286" s="138">
        <f t="shared" si="21"/>
        <v>1747262.9964688942</v>
      </c>
    </row>
    <row r="287" spans="2:10">
      <c r="B287" s="127" t="str">
        <f>$B$51</f>
        <v>Nursing</v>
      </c>
      <c r="C287" s="138">
        <f t="shared" si="22"/>
        <v>36640.70640211393</v>
      </c>
      <c r="D287" s="138">
        <f t="shared" si="22"/>
        <v>650932.48176572821</v>
      </c>
      <c r="E287" s="138">
        <f t="shared" si="22"/>
        <v>0</v>
      </c>
      <c r="F287" s="138">
        <f t="shared" si="22"/>
        <v>0</v>
      </c>
      <c r="G287" s="138">
        <f t="shared" si="22"/>
        <v>0</v>
      </c>
      <c r="H287" s="138">
        <f t="shared" si="21"/>
        <v>687573.18816784211</v>
      </c>
    </row>
    <row r="288" spans="2:10">
      <c r="B288" s="130" t="str">
        <f>$B$52</f>
        <v>Totals</v>
      </c>
      <c r="C288" s="135">
        <f>SUM(C268:C287)</f>
        <v>2615117.746590714</v>
      </c>
      <c r="D288" s="135">
        <f>SUM(D268:D287)</f>
        <v>21597419.825109057</v>
      </c>
      <c r="E288" s="135">
        <f>SUM(E268:E287)</f>
        <v>11652934.508120922</v>
      </c>
      <c r="F288" s="135">
        <f>SUM(F268:F287)</f>
        <v>0</v>
      </c>
      <c r="G288" s="135">
        <f>SUM(G268:G287)</f>
        <v>0</v>
      </c>
      <c r="H288" s="135">
        <f t="shared" si="21"/>
        <v>35865472.079820693</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587.72908812593528</v>
      </c>
      <c r="D293" s="133">
        <f t="shared" si="23"/>
        <v>547.79954312560346</v>
      </c>
      <c r="E293" s="133">
        <f t="shared" si="23"/>
        <v>1133.6170054546319</v>
      </c>
      <c r="F293" s="133">
        <f t="shared" si="23"/>
        <v>0</v>
      </c>
      <c r="G293" s="134">
        <f t="shared" si="23"/>
        <v>0</v>
      </c>
      <c r="H293" s="135">
        <f t="shared" si="23"/>
        <v>671.67312812392811</v>
      </c>
    </row>
    <row r="294" spans="2:10">
      <c r="B294" s="127" t="str">
        <f>$B$33</f>
        <v>Science</v>
      </c>
      <c r="C294" s="136">
        <f t="shared" si="23"/>
        <v>764.8046044378417</v>
      </c>
      <c r="D294" s="136">
        <f t="shared" si="23"/>
        <v>847.94288738653825</v>
      </c>
      <c r="E294" s="136">
        <f t="shared" si="23"/>
        <v>863.94201479087042</v>
      </c>
      <c r="F294" s="136">
        <f t="shared" si="23"/>
        <v>0</v>
      </c>
      <c r="G294" s="137">
        <f t="shared" si="23"/>
        <v>0</v>
      </c>
      <c r="H294" s="138">
        <f t="shared" si="23"/>
        <v>843.07974461971185</v>
      </c>
    </row>
    <row r="295" spans="2:10">
      <c r="B295" s="127" t="str">
        <f>$B$34</f>
        <v>Fine Arts</v>
      </c>
      <c r="C295" s="136">
        <f t="shared" si="23"/>
        <v>1228.3225298785831</v>
      </c>
      <c r="D295" s="136">
        <f t="shared" si="23"/>
        <v>1093.1339531869799</v>
      </c>
      <c r="E295" s="136">
        <f t="shared" si="23"/>
        <v>5657.7933729857768</v>
      </c>
      <c r="F295" s="136">
        <f t="shared" si="23"/>
        <v>0</v>
      </c>
      <c r="G295" s="137">
        <f t="shared" si="23"/>
        <v>0</v>
      </c>
      <c r="H295" s="138">
        <f t="shared" si="23"/>
        <v>1204.3118525450252</v>
      </c>
    </row>
    <row r="296" spans="2:10">
      <c r="B296" s="127" t="str">
        <f>$B$35</f>
        <v>Teacher Education</v>
      </c>
      <c r="C296" s="136">
        <f t="shared" si="23"/>
        <v>653.43929000408605</v>
      </c>
      <c r="D296" s="136">
        <f t="shared" si="23"/>
        <v>745.65691207086593</v>
      </c>
      <c r="E296" s="136">
        <f t="shared" si="23"/>
        <v>1061.8065147013317</v>
      </c>
      <c r="F296" s="136">
        <f t="shared" si="23"/>
        <v>0</v>
      </c>
      <c r="G296" s="137">
        <f t="shared" si="23"/>
        <v>0</v>
      </c>
      <c r="H296" s="138">
        <f t="shared" si="23"/>
        <v>928.02707802151826</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534.96891710556258</v>
      </c>
      <c r="D298" s="136">
        <f t="shared" si="23"/>
        <v>581.13656054211833</v>
      </c>
      <c r="E298" s="136">
        <f t="shared" si="23"/>
        <v>929.81219176441152</v>
      </c>
      <c r="F298" s="136">
        <f t="shared" si="23"/>
        <v>0</v>
      </c>
      <c r="G298" s="137">
        <f t="shared" si="23"/>
        <v>0</v>
      </c>
      <c r="H298" s="138">
        <f t="shared" si="23"/>
        <v>666.32058357278652</v>
      </c>
    </row>
    <row r="299" spans="2:10">
      <c r="B299" s="127" t="str">
        <f>$B$38</f>
        <v>Home Economics</v>
      </c>
      <c r="C299" s="136">
        <f t="shared" si="23"/>
        <v>0</v>
      </c>
      <c r="D299" s="136">
        <f t="shared" si="23"/>
        <v>0</v>
      </c>
      <c r="E299" s="136">
        <f t="shared" si="23"/>
        <v>0</v>
      </c>
      <c r="F299" s="136">
        <f t="shared" si="23"/>
        <v>0</v>
      </c>
      <c r="G299" s="137">
        <f t="shared" si="23"/>
        <v>0</v>
      </c>
      <c r="H299" s="138">
        <f t="shared" si="23"/>
        <v>0</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821.83170100230245</v>
      </c>
      <c r="D301" s="136">
        <f t="shared" si="23"/>
        <v>914.90925732413723</v>
      </c>
      <c r="E301" s="136">
        <f t="shared" si="23"/>
        <v>0</v>
      </c>
      <c r="F301" s="136">
        <f t="shared" si="23"/>
        <v>0</v>
      </c>
      <c r="G301" s="137">
        <f t="shared" si="23"/>
        <v>0</v>
      </c>
      <c r="H301" s="138">
        <f t="shared" si="23"/>
        <v>900.97790941479536</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0</v>
      </c>
      <c r="D306" s="136">
        <f t="shared" si="23"/>
        <v>0</v>
      </c>
      <c r="E306" s="136">
        <f t="shared" si="23"/>
        <v>972.24165670596312</v>
      </c>
      <c r="F306" s="136">
        <f t="shared" si="23"/>
        <v>0</v>
      </c>
      <c r="G306" s="137">
        <f t="shared" si="23"/>
        <v>0</v>
      </c>
      <c r="H306" s="138">
        <f t="shared" si="23"/>
        <v>972.24165670596312</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730.37484882076308</v>
      </c>
      <c r="D308" s="136">
        <f t="shared" si="23"/>
        <v>750.03885514792626</v>
      </c>
      <c r="E308" s="136">
        <f t="shared" si="23"/>
        <v>1051.9408477855116</v>
      </c>
      <c r="F308" s="136">
        <f t="shared" si="23"/>
        <v>0</v>
      </c>
      <c r="G308" s="137">
        <f t="shared" si="23"/>
        <v>0</v>
      </c>
      <c r="H308" s="138">
        <f t="shared" si="23"/>
        <v>814.65650362071915</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812.90476523437746</v>
      </c>
      <c r="E310" s="136">
        <f t="shared" si="24"/>
        <v>0</v>
      </c>
      <c r="F310" s="136">
        <f t="shared" si="24"/>
        <v>0</v>
      </c>
      <c r="G310" s="137">
        <f t="shared" si="24"/>
        <v>0</v>
      </c>
      <c r="H310" s="138">
        <f t="shared" si="24"/>
        <v>812.90476523437746</v>
      </c>
    </row>
    <row r="311" spans="2:10">
      <c r="B311" s="127" t="str">
        <f>$B$50</f>
        <v>Technology</v>
      </c>
      <c r="C311" s="136">
        <f t="shared" si="24"/>
        <v>626.40480016788172</v>
      </c>
      <c r="D311" s="136">
        <f t="shared" si="24"/>
        <v>769.48447042162286</v>
      </c>
      <c r="E311" s="136">
        <f t="shared" si="24"/>
        <v>1381.6151331493372</v>
      </c>
      <c r="F311" s="136">
        <f t="shared" si="24"/>
        <v>0</v>
      </c>
      <c r="G311" s="137">
        <f t="shared" si="24"/>
        <v>0</v>
      </c>
      <c r="H311" s="138">
        <f t="shared" si="24"/>
        <v>792.05031571572715</v>
      </c>
    </row>
    <row r="312" spans="2:10">
      <c r="B312" s="127" t="str">
        <f>$B$51</f>
        <v>Nursing</v>
      </c>
      <c r="C312" s="136">
        <f t="shared" si="24"/>
        <v>1526.6961000880804</v>
      </c>
      <c r="D312" s="136">
        <f t="shared" si="24"/>
        <v>1286.427829576538</v>
      </c>
      <c r="E312" s="136">
        <f t="shared" si="24"/>
        <v>0</v>
      </c>
      <c r="F312" s="136">
        <f t="shared" si="24"/>
        <v>0</v>
      </c>
      <c r="G312" s="137">
        <f t="shared" si="24"/>
        <v>0</v>
      </c>
      <c r="H312" s="138">
        <f t="shared" si="24"/>
        <v>1297.3079022034756</v>
      </c>
    </row>
    <row r="313" spans="2:10">
      <c r="B313" s="130" t="str">
        <f>$B$52</f>
        <v>Totals</v>
      </c>
      <c r="C313" s="135">
        <f t="shared" si="24"/>
        <v>658.22243810488646</v>
      </c>
      <c r="D313" s="135">
        <f t="shared" si="24"/>
        <v>680.96291540891218</v>
      </c>
      <c r="E313" s="135">
        <f t="shared" si="24"/>
        <v>1059.0688455985569</v>
      </c>
      <c r="F313" s="135">
        <f t="shared" si="24"/>
        <v>0</v>
      </c>
      <c r="G313" s="135">
        <f t="shared" si="24"/>
        <v>0</v>
      </c>
      <c r="H313" s="135">
        <f t="shared" si="24"/>
        <v>768.12884605115846</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33" si="25">IF($C$293=0,"",C293/$C$293)</f>
        <v>1</v>
      </c>
      <c r="D318" s="128">
        <f t="shared" si="25"/>
        <v>0.93206130884613292</v>
      </c>
      <c r="E318" s="128">
        <f t="shared" si="25"/>
        <v>1.9288087459978276</v>
      </c>
      <c r="F318" s="128">
        <f t="shared" si="25"/>
        <v>0</v>
      </c>
      <c r="G318" s="128">
        <f t="shared" si="25"/>
        <v>0</v>
      </c>
      <c r="H318" s="128">
        <f t="shared" si="25"/>
        <v>1.1428277784679015</v>
      </c>
    </row>
    <row r="319" spans="2:10">
      <c r="B319" s="127" t="str">
        <f>$B$33</f>
        <v>Science</v>
      </c>
      <c r="C319" s="128">
        <f t="shared" si="25"/>
        <v>1.3012876508742131</v>
      </c>
      <c r="D319" s="128">
        <f t="shared" si="25"/>
        <v>1.4427444625726025</v>
      </c>
      <c r="E319" s="128">
        <f t="shared" si="25"/>
        <v>1.4699664050075905</v>
      </c>
      <c r="F319" s="128">
        <f t="shared" si="25"/>
        <v>0</v>
      </c>
      <c r="G319" s="128">
        <f t="shared" si="25"/>
        <v>0</v>
      </c>
      <c r="H319" s="128">
        <f t="shared" si="25"/>
        <v>1.4344699992780712</v>
      </c>
    </row>
    <row r="320" spans="2:10">
      <c r="B320" s="127" t="str">
        <f>$B$34</f>
        <v>Fine Arts</v>
      </c>
      <c r="C320" s="128">
        <f t="shared" si="25"/>
        <v>2.0899468049050944</v>
      </c>
      <c r="D320" s="128">
        <f t="shared" si="25"/>
        <v>1.8599282820467604</v>
      </c>
      <c r="E320" s="128">
        <f t="shared" si="25"/>
        <v>9.6265328487084449</v>
      </c>
      <c r="F320" s="128">
        <f t="shared" si="25"/>
        <v>0</v>
      </c>
      <c r="G320" s="128">
        <f t="shared" si="25"/>
        <v>0</v>
      </c>
      <c r="H320" s="128">
        <f t="shared" si="25"/>
        <v>2.0490934971164334</v>
      </c>
    </row>
    <row r="321" spans="2:8">
      <c r="B321" s="127" t="str">
        <f>$B$35</f>
        <v>Teacher Education</v>
      </c>
      <c r="C321" s="128">
        <f t="shared" si="25"/>
        <v>1.1118035557635539</v>
      </c>
      <c r="D321" s="128">
        <f t="shared" si="25"/>
        <v>1.2687085378886178</v>
      </c>
      <c r="E321" s="128">
        <f t="shared" si="25"/>
        <v>1.8066257671320392</v>
      </c>
      <c r="F321" s="128">
        <f t="shared" si="25"/>
        <v>0</v>
      </c>
      <c r="G321" s="128">
        <f t="shared" si="25"/>
        <v>0</v>
      </c>
      <c r="H321" s="128">
        <f t="shared" si="25"/>
        <v>1.5790048455499719</v>
      </c>
    </row>
    <row r="322" spans="2:8">
      <c r="B322" s="127" t="str">
        <f>$B$36</f>
        <v>Agriculture</v>
      </c>
      <c r="C322" s="128">
        <f t="shared" si="25"/>
        <v>0</v>
      </c>
      <c r="D322" s="128">
        <f t="shared" si="25"/>
        <v>0</v>
      </c>
      <c r="E322" s="128">
        <f t="shared" si="25"/>
        <v>0</v>
      </c>
      <c r="F322" s="128">
        <f t="shared" si="25"/>
        <v>0</v>
      </c>
      <c r="G322" s="128">
        <f t="shared" si="25"/>
        <v>0</v>
      </c>
      <c r="H322" s="128">
        <f t="shared" si="25"/>
        <v>0</v>
      </c>
    </row>
    <row r="323" spans="2:8">
      <c r="B323" s="127" t="str">
        <f>$B$37</f>
        <v>Engineering</v>
      </c>
      <c r="C323" s="128">
        <f t="shared" si="25"/>
        <v>0.91023045806936898</v>
      </c>
      <c r="D323" s="128">
        <f t="shared" si="25"/>
        <v>0.98878305035941261</v>
      </c>
      <c r="E323" s="128">
        <f t="shared" si="25"/>
        <v>1.5820421526680957</v>
      </c>
      <c r="F323" s="128">
        <f t="shared" si="25"/>
        <v>0</v>
      </c>
      <c r="G323" s="128">
        <f t="shared" si="25"/>
        <v>0</v>
      </c>
      <c r="H323" s="128">
        <f t="shared" si="25"/>
        <v>1.1337206155602275</v>
      </c>
    </row>
    <row r="324" spans="2:8">
      <c r="B324" s="127" t="str">
        <f>$B$38</f>
        <v>Home Economics</v>
      </c>
      <c r="C324" s="128">
        <f t="shared" si="25"/>
        <v>0</v>
      </c>
      <c r="D324" s="128">
        <f t="shared" si="25"/>
        <v>0</v>
      </c>
      <c r="E324" s="128">
        <f t="shared" si="25"/>
        <v>0</v>
      </c>
      <c r="F324" s="128">
        <f t="shared" si="25"/>
        <v>0</v>
      </c>
      <c r="G324" s="128">
        <f t="shared" si="25"/>
        <v>0</v>
      </c>
      <c r="H324" s="128">
        <f t="shared" si="25"/>
        <v>0</v>
      </c>
    </row>
    <row r="325" spans="2:8">
      <c r="B325" s="127" t="str">
        <f>$B$39</f>
        <v>Law</v>
      </c>
      <c r="C325" s="128">
        <f t="shared" si="25"/>
        <v>0</v>
      </c>
      <c r="D325" s="128">
        <f t="shared" si="25"/>
        <v>0</v>
      </c>
      <c r="E325" s="128">
        <f t="shared" si="25"/>
        <v>0</v>
      </c>
      <c r="F325" s="128">
        <f t="shared" si="25"/>
        <v>0</v>
      </c>
      <c r="G325" s="128">
        <f t="shared" si="25"/>
        <v>0</v>
      </c>
      <c r="H325" s="128">
        <f t="shared" si="25"/>
        <v>0</v>
      </c>
    </row>
    <row r="326" spans="2:8">
      <c r="B326" s="127" t="str">
        <f>$B$40</f>
        <v>Social Service</v>
      </c>
      <c r="C326" s="128">
        <f t="shared" si="25"/>
        <v>1.3983172138422473</v>
      </c>
      <c r="D326" s="128">
        <f t="shared" si="25"/>
        <v>1.5566853433126244</v>
      </c>
      <c r="E326" s="128">
        <f t="shared" si="25"/>
        <v>0</v>
      </c>
      <c r="F326" s="128">
        <f t="shared" si="25"/>
        <v>0</v>
      </c>
      <c r="G326" s="128">
        <f t="shared" si="25"/>
        <v>0</v>
      </c>
      <c r="H326" s="128">
        <f t="shared" si="25"/>
        <v>1.5329816536521992</v>
      </c>
    </row>
    <row r="327" spans="2:8">
      <c r="B327" s="127" t="str">
        <f>$B$41</f>
        <v>Library Science</v>
      </c>
      <c r="C327" s="128">
        <f t="shared" si="25"/>
        <v>0</v>
      </c>
      <c r="D327" s="128">
        <f t="shared" si="25"/>
        <v>0</v>
      </c>
      <c r="E327" s="128">
        <f t="shared" si="25"/>
        <v>0</v>
      </c>
      <c r="F327" s="128">
        <f t="shared" si="25"/>
        <v>0</v>
      </c>
      <c r="G327" s="128">
        <f t="shared" si="25"/>
        <v>0</v>
      </c>
      <c r="H327" s="128">
        <f t="shared" si="25"/>
        <v>0</v>
      </c>
    </row>
    <row r="328" spans="2:8">
      <c r="B328" s="127" t="str">
        <f>$B$42</f>
        <v>Veterinary Science</v>
      </c>
      <c r="C328" s="128">
        <f t="shared" si="25"/>
        <v>0</v>
      </c>
      <c r="D328" s="128">
        <f t="shared" si="25"/>
        <v>0</v>
      </c>
      <c r="E328" s="128">
        <f t="shared" si="25"/>
        <v>0</v>
      </c>
      <c r="F328" s="128">
        <f t="shared" si="25"/>
        <v>0</v>
      </c>
      <c r="G328" s="128">
        <f t="shared" si="25"/>
        <v>0</v>
      </c>
      <c r="H328" s="128">
        <f t="shared" si="25"/>
        <v>0</v>
      </c>
    </row>
    <row r="329" spans="2:8">
      <c r="B329" s="127" t="str">
        <f>$B$43</f>
        <v>Vocational Training</v>
      </c>
      <c r="C329" s="128">
        <f t="shared" si="25"/>
        <v>0</v>
      </c>
      <c r="D329" s="128">
        <f t="shared" si="25"/>
        <v>0</v>
      </c>
      <c r="E329" s="128">
        <f t="shared" si="25"/>
        <v>0</v>
      </c>
      <c r="F329" s="128">
        <f t="shared" si="25"/>
        <v>0</v>
      </c>
      <c r="G329" s="128">
        <f t="shared" si="25"/>
        <v>0</v>
      </c>
      <c r="H329" s="128">
        <f t="shared" si="25"/>
        <v>0</v>
      </c>
    </row>
    <row r="330" spans="2:8">
      <c r="B330" s="127" t="str">
        <f>$B$44</f>
        <v>Physical Training</v>
      </c>
      <c r="C330" s="128">
        <f t="shared" si="25"/>
        <v>0</v>
      </c>
      <c r="D330" s="128">
        <f t="shared" si="25"/>
        <v>0</v>
      </c>
      <c r="E330" s="128">
        <f t="shared" si="25"/>
        <v>0</v>
      </c>
      <c r="F330" s="128">
        <f t="shared" si="25"/>
        <v>0</v>
      </c>
      <c r="G330" s="128">
        <f t="shared" si="25"/>
        <v>0</v>
      </c>
      <c r="H330" s="128">
        <f t="shared" si="25"/>
        <v>0</v>
      </c>
    </row>
    <row r="331" spans="2:8">
      <c r="B331" s="127" t="str">
        <f>$B$45</f>
        <v>Health Services</v>
      </c>
      <c r="C331" s="128">
        <f t="shared" si="25"/>
        <v>0</v>
      </c>
      <c r="D331" s="128">
        <f t="shared" si="25"/>
        <v>0</v>
      </c>
      <c r="E331" s="128">
        <f t="shared" si="25"/>
        <v>1.6542343680931386</v>
      </c>
      <c r="F331" s="128">
        <f t="shared" si="25"/>
        <v>0</v>
      </c>
      <c r="G331" s="128">
        <f t="shared" si="25"/>
        <v>0</v>
      </c>
      <c r="H331" s="128">
        <f t="shared" si="25"/>
        <v>1.6542343680931386</v>
      </c>
    </row>
    <row r="332" spans="2:8">
      <c r="B332" s="127" t="str">
        <f>$B$46</f>
        <v>Pharmacy</v>
      </c>
      <c r="C332" s="128">
        <f t="shared" si="25"/>
        <v>0</v>
      </c>
      <c r="D332" s="128">
        <f t="shared" si="25"/>
        <v>0</v>
      </c>
      <c r="E332" s="128">
        <f t="shared" si="25"/>
        <v>0</v>
      </c>
      <c r="F332" s="128">
        <f t="shared" si="25"/>
        <v>0</v>
      </c>
      <c r="G332" s="128">
        <f t="shared" si="25"/>
        <v>0</v>
      </c>
      <c r="H332" s="128">
        <f t="shared" si="25"/>
        <v>0</v>
      </c>
    </row>
    <row r="333" spans="2:8">
      <c r="B333" s="127" t="str">
        <f>$B$47</f>
        <v>Business Administration</v>
      </c>
      <c r="C333" s="128">
        <f t="shared" si="25"/>
        <v>1.2427066544378054</v>
      </c>
      <c r="D333" s="128">
        <f t="shared" si="25"/>
        <v>1.2761642571402083</v>
      </c>
      <c r="E333" s="128">
        <f t="shared" si="25"/>
        <v>1.7898396881117233</v>
      </c>
      <c r="F333" s="128">
        <f t="shared" si="25"/>
        <v>0</v>
      </c>
      <c r="G333" s="128">
        <f t="shared" si="25"/>
        <v>0</v>
      </c>
      <c r="H333" s="128">
        <f t="shared" si="25"/>
        <v>1.3861088724030606</v>
      </c>
    </row>
    <row r="334" spans="2:8">
      <c r="B334" s="127" t="str">
        <f>$B$48</f>
        <v>Optometry</v>
      </c>
      <c r="C334" s="128">
        <f t="shared" ref="C334:H338" si="26">IF($C$293=0,"",C309/$C$293)</f>
        <v>0</v>
      </c>
      <c r="D334" s="128">
        <f t="shared" si="26"/>
        <v>0</v>
      </c>
      <c r="E334" s="128">
        <f t="shared" si="26"/>
        <v>0</v>
      </c>
      <c r="F334" s="128">
        <f t="shared" si="26"/>
        <v>0</v>
      </c>
      <c r="G334" s="128">
        <f t="shared" si="26"/>
        <v>0</v>
      </c>
      <c r="H334" s="128">
        <f t="shared" si="26"/>
        <v>0</v>
      </c>
    </row>
    <row r="335" spans="2:8">
      <c r="B335" s="127" t="str">
        <f>$B$49</f>
        <v>Teacher Ed-Practice Teaching</v>
      </c>
      <c r="C335" s="128">
        <f t="shared" si="26"/>
        <v>0</v>
      </c>
      <c r="D335" s="128">
        <f t="shared" si="26"/>
        <v>1.3831283522591158</v>
      </c>
      <c r="E335" s="128">
        <f t="shared" si="26"/>
        <v>0</v>
      </c>
      <c r="F335" s="128">
        <f t="shared" si="26"/>
        <v>0</v>
      </c>
      <c r="G335" s="128">
        <f t="shared" si="26"/>
        <v>0</v>
      </c>
      <c r="H335" s="128">
        <f t="shared" si="26"/>
        <v>1.3831283522591158</v>
      </c>
    </row>
    <row r="336" spans="2:8">
      <c r="B336" s="127" t="str">
        <f>$B$50</f>
        <v>Technology</v>
      </c>
      <c r="C336" s="128">
        <f t="shared" si="26"/>
        <v>1.0658053392682501</v>
      </c>
      <c r="D336" s="128">
        <f t="shared" si="26"/>
        <v>1.3092502752845578</v>
      </c>
      <c r="E336" s="128">
        <f t="shared" si="26"/>
        <v>2.3507686807791495</v>
      </c>
      <c r="F336" s="128">
        <f t="shared" si="26"/>
        <v>0</v>
      </c>
      <c r="G336" s="128">
        <f t="shared" si="26"/>
        <v>0</v>
      </c>
      <c r="H336" s="128">
        <f t="shared" si="26"/>
        <v>1.3476452530898233</v>
      </c>
    </row>
    <row r="337" spans="2:10">
      <c r="B337" s="127" t="str">
        <f>$B$51</f>
        <v>Nursing</v>
      </c>
      <c r="C337" s="128">
        <f t="shared" si="26"/>
        <v>2.5976187514492195</v>
      </c>
      <c r="D337" s="128">
        <f t="shared" si="26"/>
        <v>2.1888108919000611</v>
      </c>
      <c r="E337" s="128">
        <f t="shared" si="26"/>
        <v>0</v>
      </c>
      <c r="F337" s="128">
        <f t="shared" si="26"/>
        <v>0</v>
      </c>
      <c r="G337" s="128">
        <f t="shared" si="26"/>
        <v>0</v>
      </c>
      <c r="H337" s="128">
        <f t="shared" si="26"/>
        <v>2.2073229459173813</v>
      </c>
    </row>
    <row r="338" spans="2:10">
      <c r="B338" s="130" t="str">
        <f>$B$52</f>
        <v>Totals</v>
      </c>
      <c r="C338" s="128">
        <f t="shared" si="26"/>
        <v>1.1199419109980249</v>
      </c>
      <c r="D338" s="128">
        <f t="shared" si="26"/>
        <v>1.1586340189155302</v>
      </c>
      <c r="E338" s="128">
        <f t="shared" si="26"/>
        <v>1.8019677211750078</v>
      </c>
      <c r="F338" s="128">
        <f t="shared" si="26"/>
        <v>0</v>
      </c>
      <c r="G338" s="128">
        <f t="shared" si="26"/>
        <v>0</v>
      </c>
      <c r="H338" s="128">
        <f t="shared" si="26"/>
        <v>1.3069437289558963</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7">C293*30</f>
        <v>17631.872643778057</v>
      </c>
      <c r="D343" s="135">
        <f t="shared" si="27"/>
        <v>16433.986293768103</v>
      </c>
      <c r="E343" s="135">
        <f>E293*24</f>
        <v>27206.808130911166</v>
      </c>
      <c r="F343" s="135">
        <f>F293*18</f>
        <v>0</v>
      </c>
      <c r="G343" s="135">
        <f>G293*24</f>
        <v>0</v>
      </c>
      <c r="H343" s="135">
        <f>IF((C32/30+D32/30+E32/24+F32/18+G32/24)=0,0,H268/(C32/30+D32/30+E32/24+F32/18+G32/24))</f>
        <v>19163.689511241297</v>
      </c>
    </row>
    <row r="344" spans="2:10">
      <c r="B344" s="127" t="str">
        <f>$B$33</f>
        <v>Science</v>
      </c>
      <c r="C344" s="138">
        <f t="shared" si="27"/>
        <v>22944.13813313525</v>
      </c>
      <c r="D344" s="138">
        <f t="shared" si="27"/>
        <v>25438.286621596148</v>
      </c>
      <c r="E344" s="138">
        <f>E294*24</f>
        <v>20734.60835498089</v>
      </c>
      <c r="F344" s="138">
        <f>F294*18</f>
        <v>0</v>
      </c>
      <c r="G344" s="138">
        <f>G294*24</f>
        <v>0</v>
      </c>
      <c r="H344" s="138">
        <f t="shared" ref="H344:H363" si="28">IF((C33/30+D33/30+E33/24+F33/18+G33/24)=0,0,H269/(C33/30+D33/30+E33/24+F33/18+G33/24))</f>
        <v>24541.293087663526</v>
      </c>
    </row>
    <row r="345" spans="2:10">
      <c r="B345" s="127" t="str">
        <f>$B$34</f>
        <v>Fine Arts</v>
      </c>
      <c r="C345" s="138">
        <f t="shared" si="27"/>
        <v>36849.67589635749</v>
      </c>
      <c r="D345" s="138">
        <f t="shared" si="27"/>
        <v>32794.018595609392</v>
      </c>
      <c r="E345" s="138">
        <f t="shared" ref="E345:E363" si="29">E295*24</f>
        <v>135787.04095165865</v>
      </c>
      <c r="F345" s="138">
        <f t="shared" ref="F345:F363" si="30">F295*18</f>
        <v>0</v>
      </c>
      <c r="G345" s="138">
        <f t="shared" ref="G345:G363" si="31">G295*24</f>
        <v>0</v>
      </c>
      <c r="H345" s="138">
        <f t="shared" si="28"/>
        <v>35941.638107128289</v>
      </c>
    </row>
    <row r="346" spans="2:10">
      <c r="B346" s="127" t="str">
        <f>$B$35</f>
        <v>Teacher Education</v>
      </c>
      <c r="C346" s="138">
        <f t="shared" si="27"/>
        <v>19603.178700122582</v>
      </c>
      <c r="D346" s="138">
        <f t="shared" si="27"/>
        <v>22369.707362125977</v>
      </c>
      <c r="E346" s="138">
        <f t="shared" si="29"/>
        <v>25483.356352831961</v>
      </c>
      <c r="F346" s="138">
        <f t="shared" si="30"/>
        <v>0</v>
      </c>
      <c r="G346" s="138">
        <f t="shared" si="31"/>
        <v>0</v>
      </c>
      <c r="H346" s="138">
        <f t="shared" si="28"/>
        <v>24305.078624204772</v>
      </c>
    </row>
    <row r="347" spans="2:10">
      <c r="B347" s="127" t="str">
        <f>$B$36</f>
        <v>Agriculture</v>
      </c>
      <c r="C347" s="138">
        <f t="shared" si="27"/>
        <v>0</v>
      </c>
      <c r="D347" s="138">
        <f t="shared" si="27"/>
        <v>0</v>
      </c>
      <c r="E347" s="138">
        <f t="shared" si="29"/>
        <v>0</v>
      </c>
      <c r="F347" s="138">
        <f t="shared" si="30"/>
        <v>0</v>
      </c>
      <c r="G347" s="138">
        <f t="shared" si="31"/>
        <v>0</v>
      </c>
      <c r="H347" s="138">
        <f t="shared" si="28"/>
        <v>0</v>
      </c>
    </row>
    <row r="348" spans="2:10">
      <c r="B348" s="127" t="str">
        <f>$B$37</f>
        <v>Engineering</v>
      </c>
      <c r="C348" s="138">
        <f t="shared" si="27"/>
        <v>16049.067513166878</v>
      </c>
      <c r="D348" s="138">
        <f t="shared" si="27"/>
        <v>17434.096816263551</v>
      </c>
      <c r="E348" s="138">
        <f t="shared" si="29"/>
        <v>22315.492602345876</v>
      </c>
      <c r="F348" s="138">
        <f t="shared" si="30"/>
        <v>0</v>
      </c>
      <c r="G348" s="138">
        <f t="shared" si="31"/>
        <v>0</v>
      </c>
      <c r="H348" s="138">
        <f t="shared" si="28"/>
        <v>18779.036815690935</v>
      </c>
    </row>
    <row r="349" spans="2:10">
      <c r="B349" s="127" t="str">
        <f>$B$38</f>
        <v>Home Economics</v>
      </c>
      <c r="C349" s="138">
        <f t="shared" si="27"/>
        <v>0</v>
      </c>
      <c r="D349" s="138">
        <f t="shared" si="27"/>
        <v>0</v>
      </c>
      <c r="E349" s="138">
        <f t="shared" si="29"/>
        <v>0</v>
      </c>
      <c r="F349" s="138">
        <f t="shared" si="30"/>
        <v>0</v>
      </c>
      <c r="G349" s="138">
        <f t="shared" si="31"/>
        <v>0</v>
      </c>
      <c r="H349" s="138">
        <f t="shared" si="28"/>
        <v>0</v>
      </c>
    </row>
    <row r="350" spans="2:10">
      <c r="B350" s="127" t="str">
        <f>$B$39</f>
        <v>Law</v>
      </c>
      <c r="C350" s="138">
        <f t="shared" si="27"/>
        <v>0</v>
      </c>
      <c r="D350" s="138">
        <f t="shared" si="27"/>
        <v>0</v>
      </c>
      <c r="E350" s="138">
        <f t="shared" si="29"/>
        <v>0</v>
      </c>
      <c r="F350" s="138">
        <f t="shared" si="30"/>
        <v>0</v>
      </c>
      <c r="G350" s="138">
        <f t="shared" si="31"/>
        <v>0</v>
      </c>
      <c r="H350" s="138">
        <f t="shared" si="28"/>
        <v>0</v>
      </c>
    </row>
    <row r="351" spans="2:10">
      <c r="B351" s="127" t="str">
        <f>$B$40</f>
        <v>Social Service</v>
      </c>
      <c r="C351" s="138">
        <f t="shared" si="27"/>
        <v>24654.951030069074</v>
      </c>
      <c r="D351" s="138">
        <f t="shared" si="27"/>
        <v>27447.277719724116</v>
      </c>
      <c r="E351" s="138">
        <f t="shared" si="29"/>
        <v>0</v>
      </c>
      <c r="F351" s="138">
        <f t="shared" si="30"/>
        <v>0</v>
      </c>
      <c r="G351" s="138">
        <f t="shared" si="31"/>
        <v>0</v>
      </c>
      <c r="H351" s="138">
        <f t="shared" si="28"/>
        <v>27029.337282443859</v>
      </c>
    </row>
    <row r="352" spans="2:10">
      <c r="B352" s="127" t="str">
        <f>$B$41</f>
        <v>Library Science</v>
      </c>
      <c r="C352" s="138">
        <f t="shared" si="27"/>
        <v>0</v>
      </c>
      <c r="D352" s="138">
        <f t="shared" si="27"/>
        <v>0</v>
      </c>
      <c r="E352" s="138">
        <f t="shared" si="29"/>
        <v>0</v>
      </c>
      <c r="F352" s="138">
        <f t="shared" si="30"/>
        <v>0</v>
      </c>
      <c r="G352" s="138">
        <f t="shared" si="31"/>
        <v>0</v>
      </c>
      <c r="H352" s="138">
        <f t="shared" si="28"/>
        <v>0</v>
      </c>
    </row>
    <row r="353" spans="2:9">
      <c r="B353" s="127" t="str">
        <f>$B$42</f>
        <v>Veterinary Science</v>
      </c>
      <c r="C353" s="138">
        <f t="shared" si="27"/>
        <v>0</v>
      </c>
      <c r="D353" s="138">
        <f t="shared" si="27"/>
        <v>0</v>
      </c>
      <c r="E353" s="138">
        <f t="shared" si="29"/>
        <v>0</v>
      </c>
      <c r="F353" s="138">
        <f t="shared" si="30"/>
        <v>0</v>
      </c>
      <c r="G353" s="138">
        <f t="shared" si="31"/>
        <v>0</v>
      </c>
      <c r="H353" s="138">
        <f t="shared" si="28"/>
        <v>0</v>
      </c>
    </row>
    <row r="354" spans="2:9">
      <c r="B354" s="127" t="str">
        <f>$B$43</f>
        <v>Vocational Training</v>
      </c>
      <c r="C354" s="138">
        <f t="shared" si="27"/>
        <v>0</v>
      </c>
      <c r="D354" s="138">
        <f t="shared" si="27"/>
        <v>0</v>
      </c>
      <c r="E354" s="138">
        <f t="shared" si="29"/>
        <v>0</v>
      </c>
      <c r="F354" s="138">
        <f t="shared" si="30"/>
        <v>0</v>
      </c>
      <c r="G354" s="138">
        <f t="shared" si="31"/>
        <v>0</v>
      </c>
      <c r="H354" s="138">
        <f t="shared" si="28"/>
        <v>0</v>
      </c>
    </row>
    <row r="355" spans="2:9">
      <c r="B355" s="127" t="str">
        <f>$B$44</f>
        <v>Physical Training</v>
      </c>
      <c r="C355" s="138">
        <f t="shared" si="27"/>
        <v>0</v>
      </c>
      <c r="D355" s="138">
        <f t="shared" si="27"/>
        <v>0</v>
      </c>
      <c r="E355" s="138">
        <f t="shared" si="29"/>
        <v>0</v>
      </c>
      <c r="F355" s="138">
        <f t="shared" si="30"/>
        <v>0</v>
      </c>
      <c r="G355" s="138">
        <f t="shared" si="31"/>
        <v>0</v>
      </c>
      <c r="H355" s="138">
        <f t="shared" si="28"/>
        <v>0</v>
      </c>
    </row>
    <row r="356" spans="2:9">
      <c r="B356" s="127" t="str">
        <f>$B$45</f>
        <v>Health Services</v>
      </c>
      <c r="C356" s="138">
        <f t="shared" si="27"/>
        <v>0</v>
      </c>
      <c r="D356" s="138">
        <f t="shared" si="27"/>
        <v>0</v>
      </c>
      <c r="E356" s="138">
        <f t="shared" si="29"/>
        <v>23333.799760943115</v>
      </c>
      <c r="F356" s="138">
        <f t="shared" si="30"/>
        <v>0</v>
      </c>
      <c r="G356" s="138">
        <f t="shared" si="31"/>
        <v>0</v>
      </c>
      <c r="H356" s="138">
        <f t="shared" si="28"/>
        <v>23333.799760943115</v>
      </c>
    </row>
    <row r="357" spans="2:9">
      <c r="B357" s="127" t="str">
        <f>$B$46</f>
        <v>Pharmacy</v>
      </c>
      <c r="C357" s="138">
        <f t="shared" si="27"/>
        <v>0</v>
      </c>
      <c r="D357" s="138">
        <f t="shared" si="27"/>
        <v>0</v>
      </c>
      <c r="E357" s="138">
        <f t="shared" si="29"/>
        <v>0</v>
      </c>
      <c r="F357" s="138">
        <f t="shared" si="30"/>
        <v>0</v>
      </c>
      <c r="G357" s="138">
        <f t="shared" si="31"/>
        <v>0</v>
      </c>
      <c r="H357" s="138">
        <f t="shared" si="28"/>
        <v>0</v>
      </c>
    </row>
    <row r="358" spans="2:9">
      <c r="B358" s="127" t="str">
        <f>$B$47</f>
        <v>Business Administration</v>
      </c>
      <c r="C358" s="138">
        <f t="shared" si="27"/>
        <v>21911.245464622891</v>
      </c>
      <c r="D358" s="138">
        <f t="shared" si="27"/>
        <v>22501.165654437787</v>
      </c>
      <c r="E358" s="138">
        <f t="shared" si="29"/>
        <v>25246.580346852279</v>
      </c>
      <c r="F358" s="138">
        <f t="shared" si="30"/>
        <v>0</v>
      </c>
      <c r="G358" s="138">
        <f t="shared" si="31"/>
        <v>0</v>
      </c>
      <c r="H358" s="138">
        <f t="shared" si="28"/>
        <v>23170.463630777351</v>
      </c>
    </row>
    <row r="359" spans="2:9">
      <c r="B359" s="127" t="str">
        <f>$B$48</f>
        <v>Optometry</v>
      </c>
      <c r="C359" s="138">
        <f t="shared" ref="C359:D363" si="32">C309*30</f>
        <v>0</v>
      </c>
      <c r="D359" s="138">
        <f t="shared" si="32"/>
        <v>0</v>
      </c>
      <c r="E359" s="138">
        <f t="shared" si="29"/>
        <v>0</v>
      </c>
      <c r="F359" s="138">
        <f t="shared" si="30"/>
        <v>0</v>
      </c>
      <c r="G359" s="138">
        <f t="shared" si="31"/>
        <v>0</v>
      </c>
      <c r="H359" s="138">
        <f t="shared" si="28"/>
        <v>0</v>
      </c>
    </row>
    <row r="360" spans="2:9">
      <c r="B360" s="127" t="str">
        <f>$B$49</f>
        <v>Teacher Ed-Practice Teaching</v>
      </c>
      <c r="C360" s="138">
        <f t="shared" si="32"/>
        <v>0</v>
      </c>
      <c r="D360" s="138">
        <f t="shared" si="32"/>
        <v>24387.142957031323</v>
      </c>
      <c r="E360" s="138">
        <f t="shared" si="29"/>
        <v>0</v>
      </c>
      <c r="F360" s="138">
        <f t="shared" si="30"/>
        <v>0</v>
      </c>
      <c r="G360" s="138">
        <f t="shared" si="31"/>
        <v>0</v>
      </c>
      <c r="H360" s="138">
        <f t="shared" si="28"/>
        <v>24387.142957031327</v>
      </c>
    </row>
    <row r="361" spans="2:9">
      <c r="B361" s="127" t="str">
        <f>$B$50</f>
        <v>Technology</v>
      </c>
      <c r="C361" s="138">
        <f t="shared" si="32"/>
        <v>18792.144005036451</v>
      </c>
      <c r="D361" s="138">
        <f t="shared" si="32"/>
        <v>23084.534112648686</v>
      </c>
      <c r="E361" s="138">
        <f t="shared" si="29"/>
        <v>33158.763195584092</v>
      </c>
      <c r="F361" s="138">
        <f t="shared" si="30"/>
        <v>0</v>
      </c>
      <c r="G361" s="138">
        <f t="shared" si="31"/>
        <v>0</v>
      </c>
      <c r="H361" s="138">
        <f t="shared" si="28"/>
        <v>23278.734270708039</v>
      </c>
    </row>
    <row r="362" spans="2:9">
      <c r="B362" s="127" t="str">
        <f>$B$51</f>
        <v>Nursing</v>
      </c>
      <c r="C362" s="138">
        <f t="shared" si="32"/>
        <v>45800.883002642411</v>
      </c>
      <c r="D362" s="138">
        <f t="shared" si="32"/>
        <v>38592.834887296136</v>
      </c>
      <c r="E362" s="138">
        <f t="shared" si="29"/>
        <v>0</v>
      </c>
      <c r="F362" s="138">
        <f t="shared" si="30"/>
        <v>0</v>
      </c>
      <c r="G362" s="138">
        <f t="shared" si="31"/>
        <v>0</v>
      </c>
      <c r="H362" s="138">
        <f t="shared" si="28"/>
        <v>38919.237066104266</v>
      </c>
    </row>
    <row r="363" spans="2:9">
      <c r="B363" s="130" t="str">
        <f>$B$52</f>
        <v>Totals</v>
      </c>
      <c r="C363" s="135">
        <f t="shared" si="32"/>
        <v>19746.673143146592</v>
      </c>
      <c r="D363" s="135">
        <f t="shared" si="32"/>
        <v>20428.887462267365</v>
      </c>
      <c r="E363" s="135">
        <f t="shared" si="29"/>
        <v>25417.652294365365</v>
      </c>
      <c r="F363" s="135">
        <f t="shared" si="30"/>
        <v>0</v>
      </c>
      <c r="G363" s="135">
        <f t="shared" si="31"/>
        <v>0</v>
      </c>
      <c r="H363" s="135">
        <f t="shared" si="28"/>
        <v>21761.81871749894</v>
      </c>
      <c r="I363" s="349"/>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164" priority="6" stopIfTrue="1">
      <formula>C32=0</formula>
    </cfRule>
  </conditionalFormatting>
  <conditionalFormatting sqref="C91:G110">
    <cfRule type="expression" dxfId="163" priority="5" stopIfTrue="1">
      <formula>C32=0</formula>
    </cfRule>
  </conditionalFormatting>
  <conditionalFormatting sqref="C143:H162">
    <cfRule type="expression" dxfId="162" priority="3" stopIfTrue="1">
      <formula>C32=0</formula>
    </cfRule>
  </conditionalFormatting>
  <conditionalFormatting sqref="H143:H162">
    <cfRule type="expression" dxfId="161" priority="1" stopIfTrue="1">
      <formula>OR(AND(#REF!&gt;0,H143&gt;0,H61=0),AND(#REF!&gt;0,H143&gt;0,H32=0))</formula>
    </cfRule>
    <cfRule type="expression" dxfId="160" priority="4"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T272"/>
  <sheetViews>
    <sheetView showGridLines="0" showZeros="0" tabSelected="1" zoomScale="70" zoomScaleNormal="70" zoomScaleSheetLayoutView="100" workbookViewId="0">
      <selection activeCell="L65" sqref="L65"/>
    </sheetView>
  </sheetViews>
  <sheetFormatPr defaultColWidth="9.109375" defaultRowHeight="13.8"/>
  <cols>
    <col min="1" max="1" width="7.5546875" style="107" customWidth="1"/>
    <col min="2" max="2" width="32" style="107" customWidth="1"/>
    <col min="3" max="3" width="17.6640625" style="107" bestFit="1" customWidth="1"/>
    <col min="4" max="4" width="19.33203125" style="107" customWidth="1"/>
    <col min="5" max="6" width="17.6640625" style="107" bestFit="1" customWidth="1"/>
    <col min="7" max="7" width="18" style="107" customWidth="1"/>
    <col min="8" max="8" width="18.88671875" style="107" bestFit="1" customWidth="1"/>
    <col min="9" max="9" width="3.44140625" style="107" customWidth="1"/>
    <col min="10" max="10" width="8.5546875" style="107" customWidth="1"/>
    <col min="11" max="11" width="16.88671875" style="107" customWidth="1"/>
    <col min="12" max="12" width="17" style="107" customWidth="1"/>
    <col min="13" max="13" width="9.44140625" style="107" customWidth="1"/>
    <col min="14" max="14" width="30.109375" style="107" customWidth="1"/>
    <col min="15" max="15" width="12" style="107" customWidth="1"/>
    <col min="16" max="16" width="11.44140625" style="107" customWidth="1"/>
    <col min="17" max="17" width="12.5546875" style="107" customWidth="1"/>
    <col min="18" max="18" width="12.33203125" style="107" customWidth="1"/>
    <col min="19" max="19" width="12.44140625" style="107" customWidth="1"/>
    <col min="20" max="20" width="13" style="107" customWidth="1"/>
    <col min="21" max="16384" width="9.109375" style="107"/>
  </cols>
  <sheetData>
    <row r="1" spans="1:20" ht="19.2">
      <c r="A1" s="423" t="str">
        <f>"THECB Texas Public University Expenditure Study - Fiscal Year "&amp;H1</f>
        <v>THECB Texas Public University Expenditure Study - Fiscal Year 2024</v>
      </c>
      <c r="C1" s="117"/>
      <c r="D1" s="117"/>
      <c r="E1" s="117"/>
      <c r="F1" s="117"/>
      <c r="G1" s="117"/>
      <c r="H1" s="118">
        <v>2024</v>
      </c>
    </row>
    <row r="2" spans="1:20" ht="24.75" customHeight="1" thickBot="1">
      <c r="A2" s="424" t="str">
        <f>"Institution Survey for the Year Ended August 31, "&amp;H1</f>
        <v>Institution Survey for the Year Ended August 31, 2024</v>
      </c>
      <c r="B2" s="119"/>
      <c r="C2" s="119"/>
      <c r="D2" s="119"/>
      <c r="E2" s="119"/>
      <c r="F2" s="119"/>
      <c r="G2" s="119"/>
    </row>
    <row r="3" spans="1:20" ht="12" customHeight="1" thickTop="1">
      <c r="A3" s="430" t="s">
        <v>939</v>
      </c>
      <c r="B3" s="431"/>
      <c r="C3" s="431"/>
      <c r="D3" s="431"/>
      <c r="E3" s="431"/>
      <c r="F3" s="431"/>
      <c r="G3" s="431"/>
      <c r="H3" s="432"/>
      <c r="I3" s="425"/>
      <c r="J3" s="436" t="s">
        <v>945</v>
      </c>
      <c r="K3" s="437"/>
      <c r="L3" s="437"/>
      <c r="M3" s="437"/>
      <c r="N3" s="437"/>
      <c r="O3" s="437"/>
      <c r="P3" s="437"/>
      <c r="Q3" s="437"/>
      <c r="R3" s="437"/>
      <c r="S3" s="437"/>
      <c r="T3" s="438"/>
    </row>
    <row r="4" spans="1:20" ht="14.4" thickBot="1">
      <c r="A4" s="433"/>
      <c r="B4" s="434"/>
      <c r="C4" s="434"/>
      <c r="D4" s="434"/>
      <c r="E4" s="434"/>
      <c r="F4" s="434"/>
      <c r="G4" s="434"/>
      <c r="H4" s="435"/>
      <c r="I4" s="425"/>
      <c r="J4" s="439"/>
      <c r="K4" s="440"/>
      <c r="L4" s="440"/>
      <c r="M4" s="440"/>
      <c r="N4" s="440"/>
      <c r="O4" s="440"/>
      <c r="P4" s="440"/>
      <c r="Q4" s="440"/>
      <c r="R4" s="440"/>
      <c r="S4" s="440"/>
      <c r="T4" s="441"/>
    </row>
    <row r="5" spans="1:20" ht="45.75" customHeight="1" thickTop="1" thickBot="1">
      <c r="A5" s="377" t="s">
        <v>840</v>
      </c>
      <c r="B5" s="378" t="s">
        <v>31</v>
      </c>
      <c r="C5" s="379" t="s">
        <v>25</v>
      </c>
      <c r="D5" s="379" t="s">
        <v>26</v>
      </c>
      <c r="E5" s="379" t="s">
        <v>27</v>
      </c>
      <c r="F5" s="379" t="s">
        <v>28</v>
      </c>
      <c r="G5" s="379" t="s">
        <v>29</v>
      </c>
      <c r="H5" s="380" t="s">
        <v>1</v>
      </c>
      <c r="J5" s="419" t="s">
        <v>935</v>
      </c>
      <c r="K5" s="312" t="s">
        <v>936</v>
      </c>
      <c r="M5" s="312" t="s">
        <v>840</v>
      </c>
      <c r="N5" s="312" t="s">
        <v>31</v>
      </c>
      <c r="O5" s="312" t="s">
        <v>25</v>
      </c>
      <c r="P5" s="312" t="s">
        <v>26</v>
      </c>
      <c r="Q5" s="312" t="s">
        <v>27</v>
      </c>
      <c r="R5" s="312" t="s">
        <v>28</v>
      </c>
      <c r="S5" s="312" t="s">
        <v>29</v>
      </c>
      <c r="T5" s="420" t="s">
        <v>1</v>
      </c>
    </row>
    <row r="6" spans="1:20">
      <c r="A6" s="381">
        <v>1</v>
      </c>
      <c r="B6" s="127" t="str">
        <f>$B$103</f>
        <v>Liberal Arts</v>
      </c>
      <c r="C6" s="128">
        <f t="shared" ref="C6:H6" si="0">ROUND(IF($C$31=0,"",C31/$C$31),2)</f>
        <v>1</v>
      </c>
      <c r="D6" s="128">
        <f t="shared" si="0"/>
        <v>1.88</v>
      </c>
      <c r="E6" s="128">
        <f t="shared" si="0"/>
        <v>4.4000000000000004</v>
      </c>
      <c r="F6" s="128">
        <f t="shared" si="0"/>
        <v>14.78</v>
      </c>
      <c r="G6" s="128">
        <f t="shared" si="0"/>
        <v>0</v>
      </c>
      <c r="H6" s="382">
        <f t="shared" si="0"/>
        <v>1.61</v>
      </c>
      <c r="J6" s="421">
        <v>2018</v>
      </c>
      <c r="K6" s="371">
        <f>L83</f>
        <v>244.03661330848379</v>
      </c>
      <c r="M6" s="372">
        <v>1</v>
      </c>
      <c r="N6" s="373" t="str">
        <f>$B$103</f>
        <v>Liberal Arts</v>
      </c>
      <c r="O6" s="374">
        <f>ROUND(IF($N$28=0,"",C31/$N$28),2)</f>
        <v>1.17</v>
      </c>
      <c r="P6" s="374">
        <f>ROUND(IF($N$28=0,"",D31/$N$28),2)</f>
        <v>2.19</v>
      </c>
      <c r="Q6" s="374">
        <f t="shared" ref="Q6:T21" si="1">ROUND(IF($N$28=0,"",E31/$N$28),2)</f>
        <v>5.13</v>
      </c>
      <c r="R6" s="374">
        <f t="shared" si="1"/>
        <v>17.23</v>
      </c>
      <c r="S6" s="374">
        <f t="shared" si="1"/>
        <v>0</v>
      </c>
      <c r="T6" s="422">
        <f t="shared" si="1"/>
        <v>1.88</v>
      </c>
    </row>
    <row r="7" spans="1:20">
      <c r="A7" s="381">
        <v>2</v>
      </c>
      <c r="B7" s="127" t="str">
        <f>$B$104</f>
        <v>Science</v>
      </c>
      <c r="C7" s="128">
        <f t="shared" ref="C7:H7" si="2">ROUND(IF($C$31=0,"",C32/$C$31),2)</f>
        <v>1.34</v>
      </c>
      <c r="D7" s="128">
        <f t="shared" si="2"/>
        <v>2.66</v>
      </c>
      <c r="E7" s="128">
        <f t="shared" si="2"/>
        <v>5.48</v>
      </c>
      <c r="F7" s="128">
        <f t="shared" si="2"/>
        <v>22.04</v>
      </c>
      <c r="G7" s="128">
        <f t="shared" si="2"/>
        <v>0</v>
      </c>
      <c r="H7" s="382">
        <f t="shared" si="2"/>
        <v>2.72</v>
      </c>
      <c r="J7" s="421">
        <v>2019</v>
      </c>
      <c r="K7" s="371">
        <f>L80</f>
        <v>251.89951659896431</v>
      </c>
      <c r="M7" s="372">
        <v>2</v>
      </c>
      <c r="N7" s="373" t="str">
        <f>$B$104</f>
        <v>Science</v>
      </c>
      <c r="O7" s="374">
        <f>ROUND(IF($N$28=0,"",C32/$N$28),2)</f>
        <v>1.57</v>
      </c>
      <c r="P7" s="374">
        <f t="shared" ref="P7:T26" si="3">ROUND(IF($N$28=0,"",D32/$N$28),2)</f>
        <v>3.1</v>
      </c>
      <c r="Q7" s="374">
        <f t="shared" si="1"/>
        <v>6.39</v>
      </c>
      <c r="R7" s="374">
        <f t="shared" si="1"/>
        <v>25.69</v>
      </c>
      <c r="S7" s="374">
        <f t="shared" si="1"/>
        <v>0</v>
      </c>
      <c r="T7" s="422">
        <f t="shared" si="1"/>
        <v>3.17</v>
      </c>
    </row>
    <row r="8" spans="1:20">
      <c r="A8" s="381">
        <v>3</v>
      </c>
      <c r="B8" s="127" t="str">
        <f>$B$105</f>
        <v>Fine Arts</v>
      </c>
      <c r="C8" s="128">
        <f t="shared" ref="C8:H8" si="4">ROUND(IF($C$31=0,"",C33/$C$31),2)</f>
        <v>1.38</v>
      </c>
      <c r="D8" s="128">
        <f t="shared" si="4"/>
        <v>2.64</v>
      </c>
      <c r="E8" s="128">
        <f t="shared" si="4"/>
        <v>7.54</v>
      </c>
      <c r="F8" s="128">
        <f t="shared" si="4"/>
        <v>11.47</v>
      </c>
      <c r="G8" s="128">
        <f t="shared" si="4"/>
        <v>0</v>
      </c>
      <c r="H8" s="382">
        <f t="shared" si="4"/>
        <v>2.11</v>
      </c>
      <c r="J8" s="421">
        <v>2020</v>
      </c>
      <c r="K8" s="371">
        <f>L77</f>
        <v>253.83055314020069</v>
      </c>
      <c r="M8" s="372">
        <v>3</v>
      </c>
      <c r="N8" s="373" t="str">
        <f>$B$105</f>
        <v>Fine Arts</v>
      </c>
      <c r="O8" s="374">
        <f t="shared" ref="O8:O26" si="5">ROUND(IF($N$28=0,"",C33/$N$28),2)</f>
        <v>1.61</v>
      </c>
      <c r="P8" s="374">
        <f t="shared" si="3"/>
        <v>3.08</v>
      </c>
      <c r="Q8" s="374">
        <f t="shared" si="1"/>
        <v>8.7899999999999991</v>
      </c>
      <c r="R8" s="374">
        <f t="shared" si="1"/>
        <v>13.37</v>
      </c>
      <c r="S8" s="374">
        <f t="shared" si="1"/>
        <v>0</v>
      </c>
      <c r="T8" s="422">
        <f t="shared" si="1"/>
        <v>2.4700000000000002</v>
      </c>
    </row>
    <row r="9" spans="1:20">
      <c r="A9" s="381">
        <v>4</v>
      </c>
      <c r="B9" s="127" t="str">
        <f>$B$106</f>
        <v>Teacher Education</v>
      </c>
      <c r="C9" s="128">
        <f t="shared" ref="C9:H9" si="6">ROUND(IF($C$31=0,"",C34/$C$31),2)</f>
        <v>1.27</v>
      </c>
      <c r="D9" s="128">
        <f t="shared" si="6"/>
        <v>1.95</v>
      </c>
      <c r="E9" s="128">
        <f t="shared" si="6"/>
        <v>2.3199999999999998</v>
      </c>
      <c r="F9" s="128">
        <f t="shared" si="6"/>
        <v>7.59</v>
      </c>
      <c r="G9" s="128">
        <f t="shared" si="6"/>
        <v>0</v>
      </c>
      <c r="H9" s="382">
        <f t="shared" si="6"/>
        <v>2.4900000000000002</v>
      </c>
      <c r="J9" s="421">
        <v>2021</v>
      </c>
      <c r="K9" s="371">
        <f>L74</f>
        <v>259.0726997000632</v>
      </c>
      <c r="M9" s="372">
        <v>4</v>
      </c>
      <c r="N9" s="373" t="str">
        <f>$B$106</f>
        <v>Teacher Education</v>
      </c>
      <c r="O9" s="374">
        <f t="shared" si="5"/>
        <v>1.48</v>
      </c>
      <c r="P9" s="374">
        <f t="shared" si="3"/>
        <v>2.2799999999999998</v>
      </c>
      <c r="Q9" s="374">
        <f t="shared" si="1"/>
        <v>2.71</v>
      </c>
      <c r="R9" s="374">
        <f t="shared" si="1"/>
        <v>8.85</v>
      </c>
      <c r="S9" s="374">
        <f t="shared" si="1"/>
        <v>0</v>
      </c>
      <c r="T9" s="422">
        <f t="shared" si="1"/>
        <v>2.9</v>
      </c>
    </row>
    <row r="10" spans="1:20">
      <c r="A10" s="381">
        <v>5</v>
      </c>
      <c r="B10" s="127" t="str">
        <f>$B$107</f>
        <v>Agriculture</v>
      </c>
      <c r="C10" s="128">
        <f t="shared" ref="C10:H10" si="7">ROUND(IF($C$31=0,"",C35/$C$31),2)</f>
        <v>1.35</v>
      </c>
      <c r="D10" s="128">
        <f t="shared" si="7"/>
        <v>2.2400000000000002</v>
      </c>
      <c r="E10" s="128">
        <f t="shared" si="7"/>
        <v>8.92</v>
      </c>
      <c r="F10" s="128">
        <f t="shared" si="7"/>
        <v>15.42</v>
      </c>
      <c r="G10" s="128">
        <f t="shared" si="7"/>
        <v>0</v>
      </c>
      <c r="H10" s="382">
        <f t="shared" si="7"/>
        <v>2.85</v>
      </c>
      <c r="J10" s="421">
        <v>2022</v>
      </c>
      <c r="K10" s="371">
        <f>L71</f>
        <v>282.62409228479072</v>
      </c>
      <c r="M10" s="372">
        <v>5</v>
      </c>
      <c r="N10" s="373" t="str">
        <f>$B$107</f>
        <v>Agriculture</v>
      </c>
      <c r="O10" s="374">
        <f t="shared" si="5"/>
        <v>1.57</v>
      </c>
      <c r="P10" s="374">
        <f t="shared" si="3"/>
        <v>2.61</v>
      </c>
      <c r="Q10" s="374">
        <f t="shared" si="1"/>
        <v>10.39</v>
      </c>
      <c r="R10" s="374">
        <f t="shared" si="1"/>
        <v>17.97</v>
      </c>
      <c r="S10" s="374">
        <f t="shared" si="1"/>
        <v>0</v>
      </c>
      <c r="T10" s="422">
        <f t="shared" si="1"/>
        <v>3.32</v>
      </c>
    </row>
    <row r="11" spans="1:20">
      <c r="A11" s="381">
        <v>6</v>
      </c>
      <c r="B11" s="127" t="str">
        <f>$B$108</f>
        <v>Engineering</v>
      </c>
      <c r="C11" s="128">
        <f t="shared" ref="C11:H11" si="8">ROUND(IF($C$31=0,"",C36/$C$31),2)</f>
        <v>1.71</v>
      </c>
      <c r="D11" s="128">
        <f t="shared" si="8"/>
        <v>2.73</v>
      </c>
      <c r="E11" s="128">
        <f t="shared" si="8"/>
        <v>5.44</v>
      </c>
      <c r="F11" s="128">
        <f t="shared" si="8"/>
        <v>19.57</v>
      </c>
      <c r="G11" s="128">
        <f t="shared" si="8"/>
        <v>0</v>
      </c>
      <c r="H11" s="382">
        <f t="shared" si="8"/>
        <v>3.94</v>
      </c>
      <c r="J11" s="407" t="s">
        <v>873</v>
      </c>
      <c r="M11" s="372">
        <v>6</v>
      </c>
      <c r="N11" s="373" t="str">
        <f>$B$108</f>
        <v>Engineering</v>
      </c>
      <c r="O11" s="374">
        <f t="shared" si="5"/>
        <v>1.99</v>
      </c>
      <c r="P11" s="374">
        <f t="shared" si="3"/>
        <v>3.18</v>
      </c>
      <c r="Q11" s="374">
        <f t="shared" si="1"/>
        <v>6.34</v>
      </c>
      <c r="R11" s="374">
        <f t="shared" si="1"/>
        <v>22.82</v>
      </c>
      <c r="S11" s="374">
        <f t="shared" si="1"/>
        <v>0</v>
      </c>
      <c r="T11" s="422">
        <f t="shared" si="1"/>
        <v>4.59</v>
      </c>
    </row>
    <row r="12" spans="1:20">
      <c r="A12" s="381">
        <v>7</v>
      </c>
      <c r="B12" s="127" t="str">
        <f>$B$109</f>
        <v>Home Economics</v>
      </c>
      <c r="C12" s="128">
        <f t="shared" ref="C12:H12" si="9">ROUND(IF($C$31=0,"",C37/$C$31),2)</f>
        <v>0.9</v>
      </c>
      <c r="D12" s="128">
        <f t="shared" si="9"/>
        <v>1.78</v>
      </c>
      <c r="E12" s="128">
        <f t="shared" si="9"/>
        <v>3.18</v>
      </c>
      <c r="F12" s="128">
        <f t="shared" si="9"/>
        <v>15.93</v>
      </c>
      <c r="G12" s="128">
        <f t="shared" si="9"/>
        <v>0</v>
      </c>
      <c r="H12" s="382">
        <f t="shared" si="9"/>
        <v>1.56</v>
      </c>
      <c r="J12" s="407"/>
      <c r="K12" s="403">
        <f>AVERAGE(K6:K10)</f>
        <v>258.29269500650059</v>
      </c>
      <c r="M12" s="372">
        <v>7</v>
      </c>
      <c r="N12" s="373" t="str">
        <f>$B$109</f>
        <v>Home Economics</v>
      </c>
      <c r="O12" s="374">
        <f t="shared" si="5"/>
        <v>1.05</v>
      </c>
      <c r="P12" s="374">
        <f t="shared" si="3"/>
        <v>2.0699999999999998</v>
      </c>
      <c r="Q12" s="374">
        <f t="shared" si="1"/>
        <v>3.71</v>
      </c>
      <c r="R12" s="374">
        <f t="shared" si="1"/>
        <v>18.57</v>
      </c>
      <c r="S12" s="374">
        <f t="shared" si="1"/>
        <v>0</v>
      </c>
      <c r="T12" s="422">
        <f t="shared" si="1"/>
        <v>1.82</v>
      </c>
    </row>
    <row r="13" spans="1:20">
      <c r="A13" s="381">
        <v>8</v>
      </c>
      <c r="B13" s="127" t="str">
        <f>$B$110</f>
        <v>Law</v>
      </c>
      <c r="C13" s="128">
        <f t="shared" ref="C13:H13" si="10">ROUND(IF($C$31=0,"",C38/$C$31),2)</f>
        <v>0</v>
      </c>
      <c r="D13" s="128">
        <f t="shared" si="10"/>
        <v>0</v>
      </c>
      <c r="E13" s="128">
        <f t="shared" si="10"/>
        <v>0</v>
      </c>
      <c r="F13" s="128">
        <f t="shared" si="10"/>
        <v>0</v>
      </c>
      <c r="G13" s="128">
        <f t="shared" si="10"/>
        <v>5</v>
      </c>
      <c r="H13" s="382">
        <f t="shared" si="10"/>
        <v>5</v>
      </c>
      <c r="J13" s="407"/>
      <c r="K13" s="216" t="s">
        <v>938</v>
      </c>
      <c r="M13" s="372">
        <v>8</v>
      </c>
      <c r="N13" s="373" t="str">
        <f>$B$110</f>
        <v>Law</v>
      </c>
      <c r="O13" s="374">
        <f t="shared" si="5"/>
        <v>0</v>
      </c>
      <c r="P13" s="374">
        <f t="shared" si="3"/>
        <v>0</v>
      </c>
      <c r="Q13" s="374">
        <f t="shared" si="1"/>
        <v>0</v>
      </c>
      <c r="R13" s="374">
        <f t="shared" si="1"/>
        <v>0</v>
      </c>
      <c r="S13" s="374">
        <f t="shared" si="1"/>
        <v>5.83</v>
      </c>
      <c r="T13" s="422">
        <f t="shared" si="1"/>
        <v>5.83</v>
      </c>
    </row>
    <row r="14" spans="1:20">
      <c r="A14" s="381">
        <v>9</v>
      </c>
      <c r="B14" s="127" t="str">
        <f>$B$111</f>
        <v>Social Service</v>
      </c>
      <c r="C14" s="128">
        <f t="shared" ref="C14:H14" si="11">ROUND(IF($C$31=0,"",C39/$C$31),2)</f>
        <v>1.6</v>
      </c>
      <c r="D14" s="128">
        <f t="shared" si="11"/>
        <v>1.9</v>
      </c>
      <c r="E14" s="128">
        <f t="shared" si="11"/>
        <v>2.5499999999999998</v>
      </c>
      <c r="F14" s="128">
        <f t="shared" si="11"/>
        <v>24.79</v>
      </c>
      <c r="G14" s="128">
        <f t="shared" si="11"/>
        <v>0</v>
      </c>
      <c r="H14" s="382">
        <f t="shared" si="11"/>
        <v>2.4300000000000002</v>
      </c>
      <c r="J14" s="407"/>
      <c r="M14" s="372">
        <v>9</v>
      </c>
      <c r="N14" s="373" t="str">
        <f>$B$111</f>
        <v>Social Service</v>
      </c>
      <c r="O14" s="374">
        <f t="shared" si="5"/>
        <v>1.87</v>
      </c>
      <c r="P14" s="374">
        <f t="shared" si="3"/>
        <v>2.2200000000000002</v>
      </c>
      <c r="Q14" s="374">
        <f t="shared" si="1"/>
        <v>2.97</v>
      </c>
      <c r="R14" s="374">
        <f t="shared" si="1"/>
        <v>28.89</v>
      </c>
      <c r="S14" s="374">
        <f t="shared" si="1"/>
        <v>0</v>
      </c>
      <c r="T14" s="422">
        <f t="shared" si="1"/>
        <v>2.83</v>
      </c>
    </row>
    <row r="15" spans="1:20">
      <c r="A15" s="381">
        <v>10</v>
      </c>
      <c r="B15" s="127" t="str">
        <f>$B$112</f>
        <v>Library Science</v>
      </c>
      <c r="C15" s="128">
        <f t="shared" ref="C15:H15" si="12">ROUND(IF($C$31=0,"",C40/$C$31),2)</f>
        <v>1.86</v>
      </c>
      <c r="D15" s="128">
        <f t="shared" si="12"/>
        <v>2.5299999999999998</v>
      </c>
      <c r="E15" s="128">
        <f t="shared" si="12"/>
        <v>3.29</v>
      </c>
      <c r="F15" s="128">
        <f t="shared" si="12"/>
        <v>26.29</v>
      </c>
      <c r="G15" s="128">
        <f t="shared" si="12"/>
        <v>0</v>
      </c>
      <c r="H15" s="382">
        <f t="shared" si="12"/>
        <v>3.86</v>
      </c>
      <c r="J15" s="407"/>
      <c r="M15" s="372">
        <v>10</v>
      </c>
      <c r="N15" s="373" t="str">
        <f>$B$112</f>
        <v>Library Science</v>
      </c>
      <c r="O15" s="374">
        <f t="shared" si="5"/>
        <v>2.17</v>
      </c>
      <c r="P15" s="374">
        <f t="shared" si="3"/>
        <v>2.95</v>
      </c>
      <c r="Q15" s="374">
        <f t="shared" si="1"/>
        <v>3.84</v>
      </c>
      <c r="R15" s="374">
        <f t="shared" si="1"/>
        <v>30.65</v>
      </c>
      <c r="S15" s="374">
        <f t="shared" si="1"/>
        <v>0</v>
      </c>
      <c r="T15" s="422">
        <f t="shared" si="1"/>
        <v>4.5</v>
      </c>
    </row>
    <row r="16" spans="1:20">
      <c r="A16" s="381">
        <v>11</v>
      </c>
      <c r="B16" s="127" t="str">
        <f>$B$113</f>
        <v>Veterinary Science</v>
      </c>
      <c r="C16" s="128">
        <f t="shared" ref="C16:H16" si="13">ROUND(IF($C$31=0,"",C41/$C$31),2)</f>
        <v>0</v>
      </c>
      <c r="D16" s="128">
        <f t="shared" si="13"/>
        <v>0</v>
      </c>
      <c r="E16" s="128">
        <f t="shared" si="13"/>
        <v>0</v>
      </c>
      <c r="F16" s="128">
        <f t="shared" si="13"/>
        <v>0</v>
      </c>
      <c r="G16" s="128">
        <f t="shared" si="13"/>
        <v>20.399999999999999</v>
      </c>
      <c r="H16" s="382">
        <f t="shared" si="13"/>
        <v>20.399999999999999</v>
      </c>
      <c r="J16" s="407"/>
      <c r="M16" s="372">
        <v>11</v>
      </c>
      <c r="N16" s="373" t="str">
        <f>$B$113</f>
        <v>Veterinary Science</v>
      </c>
      <c r="O16" s="374">
        <f t="shared" si="5"/>
        <v>0</v>
      </c>
      <c r="P16" s="374">
        <f t="shared" si="3"/>
        <v>0</v>
      </c>
      <c r="Q16" s="374">
        <f t="shared" si="1"/>
        <v>0</v>
      </c>
      <c r="R16" s="374">
        <f t="shared" si="1"/>
        <v>0</v>
      </c>
      <c r="S16" s="374">
        <f t="shared" si="1"/>
        <v>23.78</v>
      </c>
      <c r="T16" s="422">
        <f t="shared" si="1"/>
        <v>23.78</v>
      </c>
    </row>
    <row r="17" spans="1:20">
      <c r="A17" s="381">
        <v>12</v>
      </c>
      <c r="B17" s="127" t="str">
        <f>$B$114</f>
        <v>Vocational Training</v>
      </c>
      <c r="C17" s="128">
        <f t="shared" ref="C17:H17" si="14">ROUND(IF($C$31=0,"",C42/$C$31),2)</f>
        <v>1.43</v>
      </c>
      <c r="D17" s="128">
        <f t="shared" si="14"/>
        <v>3.06</v>
      </c>
      <c r="E17" s="128">
        <f t="shared" si="14"/>
        <v>0</v>
      </c>
      <c r="F17" s="128">
        <f t="shared" si="14"/>
        <v>0</v>
      </c>
      <c r="G17" s="128">
        <f t="shared" si="14"/>
        <v>0</v>
      </c>
      <c r="H17" s="382">
        <f t="shared" si="14"/>
        <v>1.79</v>
      </c>
      <c r="J17" s="407"/>
      <c r="M17" s="372">
        <v>12</v>
      </c>
      <c r="N17" s="373" t="str">
        <f>$B$114</f>
        <v>Vocational Training</v>
      </c>
      <c r="O17" s="374">
        <f t="shared" si="5"/>
        <v>1.67</v>
      </c>
      <c r="P17" s="374">
        <f t="shared" si="3"/>
        <v>3.56</v>
      </c>
      <c r="Q17" s="374">
        <f t="shared" si="1"/>
        <v>0</v>
      </c>
      <c r="R17" s="374">
        <f t="shared" si="1"/>
        <v>0</v>
      </c>
      <c r="S17" s="374">
        <f t="shared" si="1"/>
        <v>0</v>
      </c>
      <c r="T17" s="422">
        <f t="shared" si="1"/>
        <v>2.08</v>
      </c>
    </row>
    <row r="18" spans="1:20">
      <c r="A18" s="381">
        <v>13</v>
      </c>
      <c r="B18" s="127" t="str">
        <f>$B$115</f>
        <v>Physical Training</v>
      </c>
      <c r="C18" s="128">
        <f t="shared" ref="C18:H18" si="15">ROUND(IF($C$31=0,"",C43/$C$31),2)</f>
        <v>2.08</v>
      </c>
      <c r="D18" s="128">
        <f t="shared" si="15"/>
        <v>7.66</v>
      </c>
      <c r="E18" s="128">
        <f t="shared" si="15"/>
        <v>0</v>
      </c>
      <c r="F18" s="128">
        <f t="shared" si="15"/>
        <v>0</v>
      </c>
      <c r="G18" s="128">
        <f t="shared" si="15"/>
        <v>0</v>
      </c>
      <c r="H18" s="382">
        <f t="shared" si="15"/>
        <v>5.91</v>
      </c>
      <c r="J18" s="407"/>
      <c r="M18" s="372">
        <v>13</v>
      </c>
      <c r="N18" s="373" t="str">
        <f>$B$115</f>
        <v>Physical Training</v>
      </c>
      <c r="O18" s="374">
        <f t="shared" si="5"/>
        <v>2.42</v>
      </c>
      <c r="P18" s="374">
        <f t="shared" si="3"/>
        <v>8.93</v>
      </c>
      <c r="Q18" s="374">
        <f t="shared" si="1"/>
        <v>0</v>
      </c>
      <c r="R18" s="374">
        <f t="shared" si="1"/>
        <v>0</v>
      </c>
      <c r="S18" s="374">
        <f t="shared" si="1"/>
        <v>0</v>
      </c>
      <c r="T18" s="422">
        <f t="shared" si="1"/>
        <v>6.89</v>
      </c>
    </row>
    <row r="19" spans="1:20">
      <c r="A19" s="381">
        <v>14</v>
      </c>
      <c r="B19" s="127" t="str">
        <f>$B$116</f>
        <v>Health Services</v>
      </c>
      <c r="C19" s="128">
        <f t="shared" ref="C19:H19" si="16">ROUND(IF($C$31=0,"",C44/$C$31),2)</f>
        <v>0.94</v>
      </c>
      <c r="D19" s="128">
        <f t="shared" si="16"/>
        <v>1.57</v>
      </c>
      <c r="E19" s="128">
        <f t="shared" si="16"/>
        <v>2.57</v>
      </c>
      <c r="F19" s="128">
        <f t="shared" si="16"/>
        <v>7.69</v>
      </c>
      <c r="G19" s="128">
        <f t="shared" si="16"/>
        <v>3.35</v>
      </c>
      <c r="H19" s="382">
        <f t="shared" si="16"/>
        <v>1.81</v>
      </c>
      <c r="J19" s="407"/>
      <c r="M19" s="372">
        <v>14</v>
      </c>
      <c r="N19" s="373" t="str">
        <f>$B$116</f>
        <v>Health Services</v>
      </c>
      <c r="O19" s="374">
        <f t="shared" si="5"/>
        <v>1.1000000000000001</v>
      </c>
      <c r="P19" s="374">
        <f t="shared" si="3"/>
        <v>1.84</v>
      </c>
      <c r="Q19" s="374">
        <f t="shared" si="1"/>
        <v>3</v>
      </c>
      <c r="R19" s="374">
        <f t="shared" si="1"/>
        <v>8.9700000000000006</v>
      </c>
      <c r="S19" s="374">
        <f t="shared" si="1"/>
        <v>3.9</v>
      </c>
      <c r="T19" s="422">
        <f t="shared" si="1"/>
        <v>2.11</v>
      </c>
    </row>
    <row r="20" spans="1:20">
      <c r="A20" s="381">
        <v>15</v>
      </c>
      <c r="B20" s="127" t="str">
        <f>$B$117</f>
        <v>Pharmacy</v>
      </c>
      <c r="C20" s="128">
        <f t="shared" ref="C20:H20" si="17">ROUND(IF($C$31=0,"",C45/$C$31),2)</f>
        <v>6.4</v>
      </c>
      <c r="D20" s="128">
        <f t="shared" si="17"/>
        <v>3.61</v>
      </c>
      <c r="E20" s="128">
        <f t="shared" si="17"/>
        <v>34.39</v>
      </c>
      <c r="F20" s="128">
        <f t="shared" si="17"/>
        <v>45.27</v>
      </c>
      <c r="G20" s="128">
        <f t="shared" si="17"/>
        <v>4.59</v>
      </c>
      <c r="H20" s="382">
        <f t="shared" si="17"/>
        <v>7.18</v>
      </c>
      <c r="J20" s="407"/>
      <c r="M20" s="372">
        <v>15</v>
      </c>
      <c r="N20" s="373" t="str">
        <f>$B$117</f>
        <v>Pharmacy</v>
      </c>
      <c r="O20" s="374">
        <f t="shared" si="5"/>
        <v>7.46</v>
      </c>
      <c r="P20" s="374">
        <f t="shared" si="3"/>
        <v>4.2</v>
      </c>
      <c r="Q20" s="374">
        <f t="shared" si="1"/>
        <v>40.090000000000003</v>
      </c>
      <c r="R20" s="374">
        <f t="shared" si="1"/>
        <v>52.77</v>
      </c>
      <c r="S20" s="374">
        <f t="shared" si="1"/>
        <v>5.34</v>
      </c>
      <c r="T20" s="422">
        <f t="shared" si="1"/>
        <v>8.3699999999999992</v>
      </c>
    </row>
    <row r="21" spans="1:20">
      <c r="A21" s="381">
        <v>16</v>
      </c>
      <c r="B21" s="127" t="str">
        <f>$B$118</f>
        <v>Business Administration</v>
      </c>
      <c r="C21" s="128">
        <f t="shared" ref="C21:H22" si="18">ROUND(IF($C$31=0,"",C46/$C$31),2)</f>
        <v>1.1000000000000001</v>
      </c>
      <c r="D21" s="128">
        <f t="shared" si="18"/>
        <v>1.88</v>
      </c>
      <c r="E21" s="128">
        <f t="shared" si="18"/>
        <v>3</v>
      </c>
      <c r="F21" s="128">
        <f t="shared" si="18"/>
        <v>39.01</v>
      </c>
      <c r="G21" s="128">
        <f t="shared" si="18"/>
        <v>0</v>
      </c>
      <c r="H21" s="382">
        <f t="shared" si="18"/>
        <v>2.16</v>
      </c>
      <c r="J21" s="407"/>
      <c r="M21" s="372">
        <v>16</v>
      </c>
      <c r="N21" s="373" t="str">
        <f>$B$118</f>
        <v>Business Administration</v>
      </c>
      <c r="O21" s="374">
        <f t="shared" si="5"/>
        <v>1.28</v>
      </c>
      <c r="P21" s="374">
        <f t="shared" si="3"/>
        <v>2.19</v>
      </c>
      <c r="Q21" s="374">
        <f t="shared" si="1"/>
        <v>3.49</v>
      </c>
      <c r="R21" s="374">
        <f t="shared" si="1"/>
        <v>45.47</v>
      </c>
      <c r="S21" s="374">
        <f t="shared" si="1"/>
        <v>0</v>
      </c>
      <c r="T21" s="422">
        <f t="shared" si="1"/>
        <v>2.52</v>
      </c>
    </row>
    <row r="22" spans="1:20">
      <c r="A22" s="381">
        <v>17</v>
      </c>
      <c r="B22" s="127" t="str">
        <f>$B$119</f>
        <v>Optometry</v>
      </c>
      <c r="C22" s="128">
        <f t="shared" ref="C22:H22" si="19">ROUND(IF($C$31=0,"",C47/$C$31),2)</f>
        <v>0</v>
      </c>
      <c r="D22" s="128">
        <f t="shared" si="19"/>
        <v>0</v>
      </c>
      <c r="E22" s="128">
        <f t="shared" si="18"/>
        <v>0</v>
      </c>
      <c r="F22" s="128">
        <f t="shared" si="18"/>
        <v>0</v>
      </c>
      <c r="G22" s="128">
        <f t="shared" si="18"/>
        <v>6.78</v>
      </c>
      <c r="H22" s="382">
        <f t="shared" si="19"/>
        <v>6.78</v>
      </c>
      <c r="J22" s="407"/>
      <c r="M22" s="372">
        <v>17</v>
      </c>
      <c r="N22" s="373" t="str">
        <f>$B$119</f>
        <v>Optometry</v>
      </c>
      <c r="O22" s="374">
        <f t="shared" si="5"/>
        <v>0</v>
      </c>
      <c r="P22" s="374">
        <f t="shared" si="3"/>
        <v>0</v>
      </c>
      <c r="Q22" s="374">
        <f t="shared" si="3"/>
        <v>0</v>
      </c>
      <c r="R22" s="374">
        <f t="shared" si="3"/>
        <v>0</v>
      </c>
      <c r="S22" s="374">
        <f t="shared" si="3"/>
        <v>7.91</v>
      </c>
      <c r="T22" s="422">
        <f t="shared" si="3"/>
        <v>7.91</v>
      </c>
    </row>
    <row r="23" spans="1:20">
      <c r="A23" s="381">
        <v>18</v>
      </c>
      <c r="B23" s="127" t="str">
        <f>$B$120</f>
        <v>Teacher Ed-Practice Teaching</v>
      </c>
      <c r="C23" s="128">
        <f t="shared" ref="C23:H23" si="20">ROUND(IF($C$31=0,"",C48/$C$31),2)</f>
        <v>1.1200000000000001</v>
      </c>
      <c r="D23" s="128">
        <f t="shared" si="20"/>
        <v>2.37</v>
      </c>
      <c r="E23" s="128">
        <f t="shared" si="20"/>
        <v>0</v>
      </c>
      <c r="F23" s="128">
        <f t="shared" si="20"/>
        <v>0</v>
      </c>
      <c r="G23" s="128">
        <f t="shared" si="20"/>
        <v>0</v>
      </c>
      <c r="H23" s="382">
        <f t="shared" si="20"/>
        <v>2.35</v>
      </c>
      <c r="J23" s="407"/>
      <c r="M23" s="372">
        <v>18</v>
      </c>
      <c r="N23" s="373" t="str">
        <f>$B$120</f>
        <v>Teacher Ed-Practice Teaching</v>
      </c>
      <c r="O23" s="374">
        <f t="shared" si="5"/>
        <v>1.31</v>
      </c>
      <c r="P23" s="374">
        <f t="shared" si="3"/>
        <v>2.76</v>
      </c>
      <c r="Q23" s="374">
        <f t="shared" si="3"/>
        <v>0</v>
      </c>
      <c r="R23" s="374">
        <f t="shared" si="3"/>
        <v>0</v>
      </c>
      <c r="S23" s="374">
        <f t="shared" si="3"/>
        <v>0</v>
      </c>
      <c r="T23" s="422">
        <f t="shared" si="3"/>
        <v>2.74</v>
      </c>
    </row>
    <row r="24" spans="1:20">
      <c r="A24" s="381">
        <v>19</v>
      </c>
      <c r="B24" s="127" t="str">
        <f>$B$121</f>
        <v>Technology</v>
      </c>
      <c r="C24" s="128">
        <f t="shared" ref="C24:H24" si="21">ROUND(IF($C$31=0,"",C49/$C$31),2)</f>
        <v>1.49</v>
      </c>
      <c r="D24" s="128">
        <f t="shared" si="21"/>
        <v>2.2000000000000002</v>
      </c>
      <c r="E24" s="128">
        <f t="shared" si="21"/>
        <v>4.3</v>
      </c>
      <c r="F24" s="128">
        <f t="shared" si="21"/>
        <v>6.83</v>
      </c>
      <c r="G24" s="128">
        <f t="shared" si="21"/>
        <v>0</v>
      </c>
      <c r="H24" s="382">
        <f t="shared" si="21"/>
        <v>2.19</v>
      </c>
      <c r="J24" s="407"/>
      <c r="M24" s="372">
        <v>19</v>
      </c>
      <c r="N24" s="373" t="str">
        <f>$B$121</f>
        <v>Technology</v>
      </c>
      <c r="O24" s="374">
        <f t="shared" si="5"/>
        <v>1.74</v>
      </c>
      <c r="P24" s="374">
        <f t="shared" si="3"/>
        <v>2.56</v>
      </c>
      <c r="Q24" s="374">
        <f t="shared" si="3"/>
        <v>5.0199999999999996</v>
      </c>
      <c r="R24" s="374">
        <f t="shared" si="3"/>
        <v>7.96</v>
      </c>
      <c r="S24" s="374">
        <f t="shared" si="3"/>
        <v>0</v>
      </c>
      <c r="T24" s="422">
        <f t="shared" si="3"/>
        <v>2.5499999999999998</v>
      </c>
    </row>
    <row r="25" spans="1:20">
      <c r="A25" s="381">
        <v>20</v>
      </c>
      <c r="B25" s="127" t="str">
        <f>$B$122</f>
        <v>Nursing</v>
      </c>
      <c r="C25" s="128">
        <f t="shared" ref="C25:H25" si="22">ROUND(IF($C$31=0,"",C50/$C$31),2)</f>
        <v>1.56</v>
      </c>
      <c r="D25" s="128">
        <f t="shared" si="22"/>
        <v>2.09</v>
      </c>
      <c r="E25" s="128">
        <f t="shared" si="22"/>
        <v>2.77</v>
      </c>
      <c r="F25" s="128">
        <f t="shared" si="22"/>
        <v>9.91</v>
      </c>
      <c r="G25" s="128">
        <f t="shared" si="22"/>
        <v>0</v>
      </c>
      <c r="H25" s="382">
        <f t="shared" si="22"/>
        <v>2.34</v>
      </c>
      <c r="J25" s="407"/>
      <c r="M25" s="372">
        <v>20</v>
      </c>
      <c r="N25" s="373" t="str">
        <f>$B$122</f>
        <v>Nursing</v>
      </c>
      <c r="O25" s="374">
        <f t="shared" si="5"/>
        <v>1.82</v>
      </c>
      <c r="P25" s="374">
        <f t="shared" si="3"/>
        <v>2.4300000000000002</v>
      </c>
      <c r="Q25" s="374">
        <f t="shared" si="3"/>
        <v>3.23</v>
      </c>
      <c r="R25" s="374">
        <f t="shared" si="3"/>
        <v>11.55</v>
      </c>
      <c r="S25" s="374">
        <f t="shared" si="3"/>
        <v>0</v>
      </c>
      <c r="T25" s="422">
        <f t="shared" si="3"/>
        <v>2.72</v>
      </c>
    </row>
    <row r="26" spans="1:20">
      <c r="A26" s="383"/>
      <c r="B26" s="130" t="str">
        <f>$B$123</f>
        <v>Totals</v>
      </c>
      <c r="C26" s="128">
        <f t="shared" ref="C26:H26" si="23">ROUND(IF($C$31=0,"",C51/$C$31),2)</f>
        <v>1.21</v>
      </c>
      <c r="D26" s="128">
        <f t="shared" si="23"/>
        <v>2.23</v>
      </c>
      <c r="E26" s="128">
        <f t="shared" si="23"/>
        <v>4.08</v>
      </c>
      <c r="F26" s="128">
        <f t="shared" si="23"/>
        <v>18.84</v>
      </c>
      <c r="G26" s="128">
        <f t="shared" si="23"/>
        <v>6.55</v>
      </c>
      <c r="H26" s="382">
        <f t="shared" si="23"/>
        <v>2.33</v>
      </c>
      <c r="J26" s="407"/>
      <c r="M26" s="375"/>
      <c r="N26" s="376" t="str">
        <f>$B$123</f>
        <v>Totals</v>
      </c>
      <c r="O26" s="374">
        <f t="shared" si="5"/>
        <v>1.41</v>
      </c>
      <c r="P26" s="374">
        <f t="shared" si="3"/>
        <v>2.6</v>
      </c>
      <c r="Q26" s="374">
        <f t="shared" si="3"/>
        <v>4.76</v>
      </c>
      <c r="R26" s="374">
        <f t="shared" si="3"/>
        <v>21.96</v>
      </c>
      <c r="S26" s="374">
        <f t="shared" si="3"/>
        <v>7.63</v>
      </c>
      <c r="T26" s="422">
        <f t="shared" si="3"/>
        <v>2.71</v>
      </c>
    </row>
    <row r="27" spans="1:20">
      <c r="A27" s="384" t="s">
        <v>718</v>
      </c>
      <c r="C27" s="132"/>
      <c r="D27" s="132"/>
      <c r="E27" s="132"/>
      <c r="F27" s="132"/>
      <c r="G27" s="132"/>
      <c r="H27" s="385"/>
      <c r="J27" s="407"/>
      <c r="T27" s="408"/>
    </row>
    <row r="28" spans="1:20">
      <c r="A28" s="384"/>
      <c r="C28" s="132"/>
      <c r="D28" s="132"/>
      <c r="E28" s="132"/>
      <c r="F28" s="132"/>
      <c r="G28" s="132"/>
      <c r="H28" s="385"/>
      <c r="J28" s="407"/>
      <c r="M28" s="216" t="s">
        <v>934</v>
      </c>
      <c r="N28" s="403">
        <f>K12</f>
        <v>258.29269500650059</v>
      </c>
      <c r="T28" s="408"/>
    </row>
    <row r="29" spans="1:20" ht="14.4" thickBot="1">
      <c r="A29" s="386" t="s">
        <v>220</v>
      </c>
      <c r="C29" s="121"/>
      <c r="D29" s="121"/>
      <c r="E29" s="121"/>
      <c r="F29" s="121"/>
      <c r="G29" s="121"/>
      <c r="H29" s="387"/>
      <c r="J29" s="407"/>
      <c r="M29" s="107" t="s">
        <v>873</v>
      </c>
      <c r="T29" s="408"/>
    </row>
    <row r="30" spans="1:20" ht="28.2" thickBot="1">
      <c r="A30" s="388" t="s">
        <v>840</v>
      </c>
      <c r="B30" s="124" t="s">
        <v>31</v>
      </c>
      <c r="C30" s="125" t="s">
        <v>25</v>
      </c>
      <c r="D30" s="125" t="s">
        <v>26</v>
      </c>
      <c r="E30" s="125" t="s">
        <v>27</v>
      </c>
      <c r="F30" s="125" t="s">
        <v>28</v>
      </c>
      <c r="G30" s="125" t="s">
        <v>29</v>
      </c>
      <c r="H30" s="389" t="s">
        <v>1</v>
      </c>
      <c r="J30" s="448" t="s">
        <v>946</v>
      </c>
      <c r="K30" s="449"/>
      <c r="L30" s="449"/>
      <c r="M30" s="449"/>
      <c r="N30" s="449"/>
      <c r="O30" s="449"/>
      <c r="P30" s="449"/>
      <c r="Q30" s="449"/>
      <c r="R30" s="449"/>
      <c r="S30" s="449"/>
      <c r="T30" s="450"/>
    </row>
    <row r="31" spans="1:20">
      <c r="A31" s="381">
        <v>1</v>
      </c>
      <c r="B31" s="127" t="str">
        <f>$B$103</f>
        <v>Liberal Arts</v>
      </c>
      <c r="C31" s="133">
        <f t="shared" ref="C31:G40" si="24">IF(C79=0,0,C55/C79)</f>
        <v>301.09751782336087</v>
      </c>
      <c r="D31" s="133">
        <f t="shared" si="24"/>
        <v>564.92220137478455</v>
      </c>
      <c r="E31" s="133">
        <f t="shared" si="24"/>
        <v>1323.7868708861654</v>
      </c>
      <c r="F31" s="133">
        <f t="shared" si="24"/>
        <v>4450.4455731939152</v>
      </c>
      <c r="G31" s="134">
        <f t="shared" si="24"/>
        <v>0</v>
      </c>
      <c r="H31" s="390">
        <f t="shared" ref="H31:H40" si="25">IF(H79=0,0,H55/H79)</f>
        <v>485.32227219594313</v>
      </c>
      <c r="J31" s="451"/>
      <c r="K31" s="449"/>
      <c r="L31" s="449"/>
      <c r="M31" s="449"/>
      <c r="N31" s="449"/>
      <c r="O31" s="449"/>
      <c r="P31" s="449"/>
      <c r="Q31" s="449"/>
      <c r="R31" s="449"/>
      <c r="S31" s="449"/>
      <c r="T31" s="450"/>
    </row>
    <row r="32" spans="1:20">
      <c r="A32" s="381">
        <v>2</v>
      </c>
      <c r="B32" s="127" t="str">
        <f>$B$104</f>
        <v>Science</v>
      </c>
      <c r="C32" s="136">
        <f t="shared" si="24"/>
        <v>404.55140172375786</v>
      </c>
      <c r="D32" s="136">
        <f t="shared" si="24"/>
        <v>800.145361993959</v>
      </c>
      <c r="E32" s="136">
        <f t="shared" si="24"/>
        <v>1649.5117052930141</v>
      </c>
      <c r="F32" s="136">
        <f t="shared" si="24"/>
        <v>6636.3126743325702</v>
      </c>
      <c r="G32" s="137">
        <f t="shared" si="24"/>
        <v>0</v>
      </c>
      <c r="H32" s="391">
        <f t="shared" si="25"/>
        <v>819.68794175348171</v>
      </c>
      <c r="J32" s="451"/>
      <c r="K32" s="449"/>
      <c r="L32" s="449"/>
      <c r="M32" s="449"/>
      <c r="N32" s="449"/>
      <c r="O32" s="449"/>
      <c r="P32" s="449"/>
      <c r="Q32" s="449"/>
      <c r="R32" s="449"/>
      <c r="S32" s="449"/>
      <c r="T32" s="450"/>
    </row>
    <row r="33" spans="1:20">
      <c r="A33" s="381">
        <v>3</v>
      </c>
      <c r="B33" s="127" t="str">
        <f>$B$105</f>
        <v>Fine Arts</v>
      </c>
      <c r="C33" s="136">
        <f t="shared" si="24"/>
        <v>416.08103007044389</v>
      </c>
      <c r="D33" s="136">
        <f t="shared" si="24"/>
        <v>794.40462505862047</v>
      </c>
      <c r="E33" s="136">
        <f t="shared" si="24"/>
        <v>2270.3084191674525</v>
      </c>
      <c r="F33" s="136">
        <f t="shared" si="24"/>
        <v>3452.8084202513842</v>
      </c>
      <c r="G33" s="137">
        <f t="shared" ref="G33:G40" si="26">IF(G81=0,0,G57/G81)</f>
        <v>0</v>
      </c>
      <c r="H33" s="391">
        <f t="shared" si="25"/>
        <v>636.73353451594915</v>
      </c>
      <c r="J33" s="451"/>
      <c r="K33" s="449"/>
      <c r="L33" s="449"/>
      <c r="M33" s="449"/>
      <c r="N33" s="449"/>
      <c r="O33" s="449"/>
      <c r="P33" s="449"/>
      <c r="Q33" s="449"/>
      <c r="R33" s="449"/>
      <c r="S33" s="449"/>
      <c r="T33" s="450"/>
    </row>
    <row r="34" spans="1:20">
      <c r="A34" s="381">
        <v>4</v>
      </c>
      <c r="B34" s="127" t="str">
        <f>$B$106</f>
        <v>Teacher Education</v>
      </c>
      <c r="C34" s="136">
        <f t="shared" si="24"/>
        <v>381.45661548955366</v>
      </c>
      <c r="D34" s="136">
        <f t="shared" si="24"/>
        <v>587.74807568345739</v>
      </c>
      <c r="E34" s="136">
        <f t="shared" si="24"/>
        <v>699.84270975472737</v>
      </c>
      <c r="F34" s="136">
        <f t="shared" si="24"/>
        <v>2285.9626415436683</v>
      </c>
      <c r="G34" s="137">
        <f t="shared" si="26"/>
        <v>0</v>
      </c>
      <c r="H34" s="391">
        <f t="shared" si="25"/>
        <v>749.62879852469234</v>
      </c>
      <c r="J34" s="451"/>
      <c r="K34" s="449"/>
      <c r="L34" s="449"/>
      <c r="M34" s="449"/>
      <c r="N34" s="449"/>
      <c r="O34" s="449"/>
      <c r="P34" s="449"/>
      <c r="Q34" s="449"/>
      <c r="R34" s="449"/>
      <c r="S34" s="449"/>
      <c r="T34" s="450"/>
    </row>
    <row r="35" spans="1:20">
      <c r="A35" s="381">
        <v>5</v>
      </c>
      <c r="B35" s="127" t="str">
        <f>$B$107</f>
        <v>Agriculture</v>
      </c>
      <c r="C35" s="136">
        <f t="shared" si="24"/>
        <v>406.18533173020387</v>
      </c>
      <c r="D35" s="136">
        <f t="shared" si="24"/>
        <v>675.18123948185735</v>
      </c>
      <c r="E35" s="136">
        <f t="shared" si="24"/>
        <v>2684.5792421389669</v>
      </c>
      <c r="F35" s="136">
        <f t="shared" si="24"/>
        <v>4641.5024338363055</v>
      </c>
      <c r="G35" s="137">
        <f t="shared" si="26"/>
        <v>0</v>
      </c>
      <c r="H35" s="391">
        <f t="shared" si="25"/>
        <v>857.06588347268314</v>
      </c>
      <c r="J35" s="451"/>
      <c r="K35" s="449"/>
      <c r="L35" s="449"/>
      <c r="M35" s="449"/>
      <c r="N35" s="449"/>
      <c r="O35" s="449"/>
      <c r="P35" s="449"/>
      <c r="Q35" s="449"/>
      <c r="R35" s="449"/>
      <c r="S35" s="449"/>
      <c r="T35" s="450"/>
    </row>
    <row r="36" spans="1:20">
      <c r="A36" s="381">
        <v>6</v>
      </c>
      <c r="B36" s="127" t="str">
        <f>$B$108</f>
        <v>Engineering</v>
      </c>
      <c r="C36" s="136">
        <f t="shared" si="24"/>
        <v>513.38129336279144</v>
      </c>
      <c r="D36" s="136">
        <f t="shared" si="24"/>
        <v>822.02657118888158</v>
      </c>
      <c r="E36" s="136">
        <f t="shared" si="24"/>
        <v>1636.7031207539785</v>
      </c>
      <c r="F36" s="136">
        <f t="shared" si="24"/>
        <v>5893.7275271935623</v>
      </c>
      <c r="G36" s="137">
        <f t="shared" si="26"/>
        <v>0</v>
      </c>
      <c r="H36" s="391">
        <f t="shared" si="25"/>
        <v>1186.4314318199647</v>
      </c>
      <c r="J36" s="451"/>
      <c r="K36" s="449"/>
      <c r="L36" s="449"/>
      <c r="M36" s="449"/>
      <c r="N36" s="449"/>
      <c r="O36" s="449"/>
      <c r="P36" s="449"/>
      <c r="Q36" s="449"/>
      <c r="R36" s="449"/>
      <c r="S36" s="449"/>
      <c r="T36" s="450"/>
    </row>
    <row r="37" spans="1:20" ht="14.4" thickBot="1">
      <c r="A37" s="381">
        <v>7</v>
      </c>
      <c r="B37" s="127" t="str">
        <f>$B$109</f>
        <v>Home Economics</v>
      </c>
      <c r="C37" s="136">
        <f t="shared" si="24"/>
        <v>272.35478962666201</v>
      </c>
      <c r="D37" s="136">
        <f t="shared" si="24"/>
        <v>535.14215367633233</v>
      </c>
      <c r="E37" s="136">
        <f t="shared" si="24"/>
        <v>957.94313540017765</v>
      </c>
      <c r="F37" s="136">
        <f t="shared" si="24"/>
        <v>4796.980695075863</v>
      </c>
      <c r="G37" s="137">
        <f t="shared" si="26"/>
        <v>0</v>
      </c>
      <c r="H37" s="391">
        <f t="shared" si="25"/>
        <v>470.99408753271069</v>
      </c>
      <c r="J37" s="452"/>
      <c r="K37" s="453"/>
      <c r="L37" s="453"/>
      <c r="M37" s="453"/>
      <c r="N37" s="453"/>
      <c r="O37" s="453"/>
      <c r="P37" s="453"/>
      <c r="Q37" s="453"/>
      <c r="R37" s="453"/>
      <c r="S37" s="453"/>
      <c r="T37" s="454"/>
    </row>
    <row r="38" spans="1:20" ht="15" thickTop="1" thickBot="1">
      <c r="A38" s="381">
        <v>8</v>
      </c>
      <c r="B38" s="127" t="str">
        <f>$B$110</f>
        <v>Law</v>
      </c>
      <c r="C38" s="136">
        <f t="shared" si="24"/>
        <v>0</v>
      </c>
      <c r="D38" s="136">
        <f t="shared" si="24"/>
        <v>0</v>
      </c>
      <c r="E38" s="136">
        <f t="shared" si="24"/>
        <v>0</v>
      </c>
      <c r="F38" s="136">
        <f t="shared" si="24"/>
        <v>0</v>
      </c>
      <c r="G38" s="137">
        <f t="shared" si="26"/>
        <v>1504.7217407428273</v>
      </c>
      <c r="H38" s="391">
        <f t="shared" si="25"/>
        <v>1504.7995380973898</v>
      </c>
    </row>
    <row r="39" spans="1:20" ht="15" thickTop="1" thickBot="1">
      <c r="A39" s="381">
        <v>9</v>
      </c>
      <c r="B39" s="127" t="str">
        <f>$B$111</f>
        <v>Social Service</v>
      </c>
      <c r="C39" s="136">
        <f t="shared" si="24"/>
        <v>483.16729259682938</v>
      </c>
      <c r="D39" s="136">
        <f t="shared" si="24"/>
        <v>573.46376945221334</v>
      </c>
      <c r="E39" s="136">
        <f t="shared" si="24"/>
        <v>768.24191667597347</v>
      </c>
      <c r="F39" s="136">
        <f t="shared" si="24"/>
        <v>7463.1046511272971</v>
      </c>
      <c r="G39" s="137">
        <f t="shared" si="26"/>
        <v>0</v>
      </c>
      <c r="H39" s="391">
        <f t="shared" si="25"/>
        <v>731.11149033693346</v>
      </c>
      <c r="J39" s="442" t="s">
        <v>953</v>
      </c>
      <c r="K39" s="443"/>
      <c r="L39" s="444"/>
    </row>
    <row r="40" spans="1:20" ht="28.2" thickBot="1">
      <c r="A40" s="381">
        <v>10</v>
      </c>
      <c r="B40" s="127" t="str">
        <f>$B$112</f>
        <v>Library Science</v>
      </c>
      <c r="C40" s="136">
        <f t="shared" si="24"/>
        <v>561.30593436167567</v>
      </c>
      <c r="D40" s="136">
        <f t="shared" si="24"/>
        <v>762.86521924939018</v>
      </c>
      <c r="E40" s="136">
        <f t="shared" si="24"/>
        <v>991.31533163291056</v>
      </c>
      <c r="F40" s="136">
        <f t="shared" si="24"/>
        <v>7915.8702110635704</v>
      </c>
      <c r="G40" s="137">
        <f t="shared" si="26"/>
        <v>0</v>
      </c>
      <c r="H40" s="391">
        <f t="shared" si="25"/>
        <v>1163.3803845144112</v>
      </c>
      <c r="J40" s="404" t="s">
        <v>840</v>
      </c>
      <c r="K40" s="49" t="s">
        <v>31</v>
      </c>
      <c r="L40" s="405" t="s">
        <v>25</v>
      </c>
    </row>
    <row r="41" spans="1:20" ht="14.4" thickBot="1">
      <c r="A41" s="381">
        <v>11</v>
      </c>
      <c r="B41" s="127" t="str">
        <f>$B$113</f>
        <v>Veterinary Science</v>
      </c>
      <c r="C41" s="136">
        <f t="shared" ref="C41:H50" si="27">IF(C89=0,0,C65/C89)</f>
        <v>0</v>
      </c>
      <c r="D41" s="136">
        <f t="shared" si="27"/>
        <v>0</v>
      </c>
      <c r="E41" s="136">
        <f t="shared" si="27"/>
        <v>0</v>
      </c>
      <c r="F41" s="136">
        <f t="shared" si="27"/>
        <v>0</v>
      </c>
      <c r="G41" s="137">
        <f t="shared" si="27"/>
        <v>6141.4140273698549</v>
      </c>
      <c r="H41" s="391">
        <f t="shared" si="27"/>
        <v>6141.4140273698549</v>
      </c>
      <c r="J41" s="406">
        <v>1</v>
      </c>
      <c r="K41" s="8" t="s">
        <v>42</v>
      </c>
      <c r="L41" s="426">
        <v>3739172.4199999995</v>
      </c>
    </row>
    <row r="42" spans="1:20" ht="15" thickTop="1" thickBot="1">
      <c r="A42" s="381">
        <v>12</v>
      </c>
      <c r="B42" s="127" t="str">
        <f>$B$114</f>
        <v>Vocational Training</v>
      </c>
      <c r="C42" s="136">
        <f t="shared" si="27"/>
        <v>430.33883527338605</v>
      </c>
      <c r="D42" s="136">
        <f t="shared" si="27"/>
        <v>919.87841261959363</v>
      </c>
      <c r="E42" s="136">
        <f t="shared" si="27"/>
        <v>0</v>
      </c>
      <c r="F42" s="136">
        <f t="shared" si="27"/>
        <v>0</v>
      </c>
      <c r="G42" s="137">
        <f t="shared" si="27"/>
        <v>0</v>
      </c>
      <c r="H42" s="391">
        <f t="shared" si="27"/>
        <v>537.80868075446722</v>
      </c>
      <c r="J42" s="442" t="s">
        <v>952</v>
      </c>
      <c r="K42" s="443"/>
      <c r="L42" s="444"/>
    </row>
    <row r="43" spans="1:20" ht="28.2" thickBot="1">
      <c r="A43" s="381">
        <v>13</v>
      </c>
      <c r="B43" s="127" t="str">
        <f>$B$115</f>
        <v>Physical Training</v>
      </c>
      <c r="C43" s="136">
        <f t="shared" si="27"/>
        <v>624.89382865801861</v>
      </c>
      <c r="D43" s="136">
        <f t="shared" si="27"/>
        <v>2307.0606745265827</v>
      </c>
      <c r="E43" s="136">
        <f t="shared" si="27"/>
        <v>0</v>
      </c>
      <c r="F43" s="136">
        <f t="shared" si="27"/>
        <v>0</v>
      </c>
      <c r="G43" s="137">
        <f t="shared" si="27"/>
        <v>0</v>
      </c>
      <c r="H43" s="391">
        <f t="shared" si="27"/>
        <v>1778.7419415276618</v>
      </c>
      <c r="J43" s="404" t="s">
        <v>840</v>
      </c>
      <c r="K43" s="49" t="s">
        <v>31</v>
      </c>
      <c r="L43" s="405" t="s">
        <v>25</v>
      </c>
    </row>
    <row r="44" spans="1:20" ht="14.4" thickBot="1">
      <c r="A44" s="381">
        <v>14</v>
      </c>
      <c r="B44" s="127" t="str">
        <f>$B$116</f>
        <v>Health Services</v>
      </c>
      <c r="C44" s="136">
        <f t="shared" si="27"/>
        <v>283.03237957795341</v>
      </c>
      <c r="D44" s="136">
        <f t="shared" si="27"/>
        <v>474.22667083065005</v>
      </c>
      <c r="E44" s="136">
        <f t="shared" si="27"/>
        <v>774.17916008637485</v>
      </c>
      <c r="F44" s="136">
        <f t="shared" si="27"/>
        <v>2316.9095992872785</v>
      </c>
      <c r="G44" s="137">
        <f t="shared" si="27"/>
        <v>1008.1005335396293</v>
      </c>
      <c r="H44" s="391">
        <f t="shared" si="27"/>
        <v>543.92555867547742</v>
      </c>
      <c r="J44" s="406">
        <v>1</v>
      </c>
      <c r="K44" s="8" t="s">
        <v>42</v>
      </c>
      <c r="L44" s="426">
        <v>3789273</v>
      </c>
    </row>
    <row r="45" spans="1:20" ht="15" thickTop="1" thickBot="1">
      <c r="A45" s="381">
        <v>15</v>
      </c>
      <c r="B45" s="127" t="str">
        <f>$B$117</f>
        <v>Pharmacy</v>
      </c>
      <c r="C45" s="136">
        <f>IF(C93=0,0,C69/C93)</f>
        <v>1925.8375104722234</v>
      </c>
      <c r="D45" s="136">
        <f t="shared" si="27"/>
        <v>1085.4787809801849</v>
      </c>
      <c r="E45" s="136">
        <f t="shared" si="27"/>
        <v>10355.707047324599</v>
      </c>
      <c r="F45" s="136">
        <f t="shared" si="27"/>
        <v>13629.216693491551</v>
      </c>
      <c r="G45" s="137">
        <f t="shared" si="27"/>
        <v>1380.5454699683337</v>
      </c>
      <c r="H45" s="391">
        <f t="shared" si="27"/>
        <v>2162.2279800832184</v>
      </c>
      <c r="J45" s="442" t="s">
        <v>940</v>
      </c>
      <c r="K45" s="443"/>
      <c r="L45" s="444"/>
    </row>
    <row r="46" spans="1:20" ht="28.2" thickBot="1">
      <c r="A46" s="381">
        <v>16</v>
      </c>
      <c r="B46" s="127" t="str">
        <f>$B$118</f>
        <v>Business Administration</v>
      </c>
      <c r="C46" s="136">
        <f t="shared" si="27"/>
        <v>331.42951422400557</v>
      </c>
      <c r="D46" s="136">
        <f t="shared" si="27"/>
        <v>566.32990530053451</v>
      </c>
      <c r="E46" s="136">
        <f t="shared" si="27"/>
        <v>901.96505767484655</v>
      </c>
      <c r="F46" s="136">
        <f t="shared" si="27"/>
        <v>11745.668574860854</v>
      </c>
      <c r="G46" s="137">
        <f t="shared" si="27"/>
        <v>0</v>
      </c>
      <c r="H46" s="391">
        <f t="shared" si="27"/>
        <v>650.43750617481567</v>
      </c>
      <c r="J46" s="404" t="s">
        <v>840</v>
      </c>
      <c r="K46" s="49" t="s">
        <v>31</v>
      </c>
      <c r="L46" s="405" t="s">
        <v>25</v>
      </c>
    </row>
    <row r="47" spans="1:20">
      <c r="A47" s="381">
        <v>17</v>
      </c>
      <c r="B47" s="127" t="str">
        <f>$B$119</f>
        <v>Optometry</v>
      </c>
      <c r="C47" s="136">
        <f t="shared" si="27"/>
        <v>0</v>
      </c>
      <c r="D47" s="136">
        <f t="shared" si="27"/>
        <v>0</v>
      </c>
      <c r="E47" s="136">
        <f t="shared" si="27"/>
        <v>0</v>
      </c>
      <c r="F47" s="136">
        <f t="shared" si="27"/>
        <v>0</v>
      </c>
      <c r="G47" s="137">
        <f t="shared" si="27"/>
        <v>2042.8879339702969</v>
      </c>
      <c r="H47" s="391">
        <f t="shared" si="27"/>
        <v>2042.8879339702969</v>
      </c>
      <c r="J47" s="406">
        <v>1</v>
      </c>
      <c r="K47" s="8" t="s">
        <v>42</v>
      </c>
      <c r="L47" s="426">
        <v>3909693</v>
      </c>
    </row>
    <row r="48" spans="1:20" ht="14.4" thickBot="1">
      <c r="A48" s="381">
        <v>18</v>
      </c>
      <c r="B48" s="127" t="str">
        <f>$B$120</f>
        <v>Teacher Ed-Practice Teaching</v>
      </c>
      <c r="C48" s="136">
        <f t="shared" si="27"/>
        <v>338.29358188344753</v>
      </c>
      <c r="D48" s="136">
        <f t="shared" si="27"/>
        <v>712.14761211728967</v>
      </c>
      <c r="E48" s="136">
        <f t="shared" si="27"/>
        <v>0</v>
      </c>
      <c r="F48" s="136">
        <f t="shared" si="27"/>
        <v>0</v>
      </c>
      <c r="G48" s="137">
        <f t="shared" si="27"/>
        <v>0</v>
      </c>
      <c r="H48" s="391">
        <f t="shared" si="27"/>
        <v>708.32521127822281</v>
      </c>
      <c r="J48" s="409" t="s">
        <v>941</v>
      </c>
      <c r="K48" s="1"/>
      <c r="L48" s="410"/>
    </row>
    <row r="49" spans="1:12" ht="28.2" thickBot="1">
      <c r="A49" s="381">
        <v>19</v>
      </c>
      <c r="B49" s="127" t="str">
        <f>$B$121</f>
        <v>Technology</v>
      </c>
      <c r="C49" s="136">
        <f t="shared" si="27"/>
        <v>449.38576568316711</v>
      </c>
      <c r="D49" s="136">
        <f t="shared" si="27"/>
        <v>662.01505487391171</v>
      </c>
      <c r="E49" s="136">
        <f t="shared" si="27"/>
        <v>1295.380230237902</v>
      </c>
      <c r="F49" s="136">
        <f t="shared" si="27"/>
        <v>2055.0847773794035</v>
      </c>
      <c r="G49" s="137">
        <f t="shared" si="27"/>
        <v>0</v>
      </c>
      <c r="H49" s="391">
        <f t="shared" si="27"/>
        <v>659.69131419270445</v>
      </c>
      <c r="J49" s="404" t="s">
        <v>840</v>
      </c>
      <c r="K49" s="49" t="s">
        <v>31</v>
      </c>
      <c r="L49" s="405" t="s">
        <v>25</v>
      </c>
    </row>
    <row r="50" spans="1:12">
      <c r="A50" s="381">
        <v>20</v>
      </c>
      <c r="B50" s="127" t="str">
        <f>$B$122</f>
        <v>Nursing</v>
      </c>
      <c r="C50" s="136">
        <f t="shared" si="27"/>
        <v>469.41212556577136</v>
      </c>
      <c r="D50" s="136">
        <f t="shared" si="27"/>
        <v>628.43478996208739</v>
      </c>
      <c r="E50" s="136">
        <f t="shared" si="27"/>
        <v>833.65040506346929</v>
      </c>
      <c r="F50" s="136">
        <f t="shared" si="27"/>
        <v>2983.551646333297</v>
      </c>
      <c r="G50" s="137">
        <f t="shared" si="27"/>
        <v>0</v>
      </c>
      <c r="H50" s="391">
        <f t="shared" si="27"/>
        <v>703.08012003603721</v>
      </c>
      <c r="J50" s="406">
        <v>1</v>
      </c>
      <c r="K50" s="8" t="s">
        <v>42</v>
      </c>
      <c r="L50" s="426">
        <v>3885876</v>
      </c>
    </row>
    <row r="51" spans="1:12" ht="14.4" thickBot="1">
      <c r="A51" s="383"/>
      <c r="B51" s="130" t="str">
        <f>$B$123</f>
        <v>Totals</v>
      </c>
      <c r="C51" s="135">
        <f>IF(C123=0,0,C195/C123)</f>
        <v>363.86285392044891</v>
      </c>
      <c r="D51" s="135">
        <f>IF(D123=0,0,D195/D123)</f>
        <v>671.61356568144367</v>
      </c>
      <c r="E51" s="135">
        <f>IF(E123=0,0,E195/E123)</f>
        <v>1229.5446303199171</v>
      </c>
      <c r="F51" s="135">
        <f>IF(F123=0,0,F195/F123)</f>
        <v>5672.4995972035449</v>
      </c>
      <c r="G51" s="135">
        <f>IF(G123=0,0,G195/G123)</f>
        <v>1971.580569965113</v>
      </c>
      <c r="H51" s="390">
        <f>IF(H99=0,0,H75/H99)</f>
        <v>700.24920121115758</v>
      </c>
      <c r="J51" s="409" t="s">
        <v>949</v>
      </c>
      <c r="K51" s="1"/>
      <c r="L51" s="410"/>
    </row>
    <row r="52" spans="1:12" ht="28.2" thickBot="1">
      <c r="A52" s="392"/>
      <c r="H52" s="393"/>
      <c r="J52" s="404" t="s">
        <v>840</v>
      </c>
      <c r="K52" s="49" t="s">
        <v>31</v>
      </c>
      <c r="L52" s="405" t="s">
        <v>25</v>
      </c>
    </row>
    <row r="53" spans="1:12" ht="14.4" thickBot="1">
      <c r="A53" s="386" t="str">
        <f>"All Expenditures Current 3-Year (FY "&amp;H1-2&amp;" - FY "&amp;H1&amp;")"</f>
        <v>All Expenditures Current 3-Year (FY 2022 - FY 2024)</v>
      </c>
      <c r="C53" s="121"/>
      <c r="D53" s="121"/>
      <c r="E53" s="121"/>
      <c r="F53" s="121"/>
      <c r="G53" s="121"/>
      <c r="H53" s="387"/>
      <c r="J53" s="406">
        <v>1</v>
      </c>
      <c r="K53" s="8" t="s">
        <v>42</v>
      </c>
      <c r="L53" s="426">
        <v>3912215</v>
      </c>
    </row>
    <row r="54" spans="1:12" ht="28.2" thickBot="1">
      <c r="A54" s="388" t="s">
        <v>840</v>
      </c>
      <c r="B54" s="124" t="s">
        <v>31</v>
      </c>
      <c r="C54" s="125" t="s">
        <v>25</v>
      </c>
      <c r="D54" s="125" t="s">
        <v>26</v>
      </c>
      <c r="E54" s="125" t="s">
        <v>27</v>
      </c>
      <c r="F54" s="125" t="s">
        <v>28</v>
      </c>
      <c r="G54" s="125" t="s">
        <v>29</v>
      </c>
      <c r="H54" s="389" t="s">
        <v>1</v>
      </c>
      <c r="J54" s="411" t="s">
        <v>955</v>
      </c>
      <c r="K54" s="1"/>
      <c r="L54" s="414"/>
    </row>
    <row r="55" spans="1:12" ht="30" customHeight="1" thickBot="1">
      <c r="A55" s="381">
        <v>1</v>
      </c>
      <c r="B55" s="127" t="str">
        <f>$B$103</f>
        <v>Liberal Arts</v>
      </c>
      <c r="C55" s="135">
        <f t="shared" ref="C55:G64" si="28">C175+C199+C223</f>
        <v>3513729280.9428344</v>
      </c>
      <c r="D55" s="135">
        <f t="shared" si="28"/>
        <v>2594237648.2395487</v>
      </c>
      <c r="E55" s="135">
        <f t="shared" si="28"/>
        <v>1182025010.3644145</v>
      </c>
      <c r="F55" s="135">
        <f t="shared" si="28"/>
        <v>1162400753.1485858</v>
      </c>
      <c r="G55" s="135">
        <f t="shared" si="28"/>
        <v>0</v>
      </c>
      <c r="H55" s="390">
        <f>SUM(C55:G55)</f>
        <v>8452392692.6953831</v>
      </c>
      <c r="J55" s="404" t="s">
        <v>840</v>
      </c>
      <c r="K55" s="49" t="s">
        <v>31</v>
      </c>
      <c r="L55" s="405" t="s">
        <v>25</v>
      </c>
    </row>
    <row r="56" spans="1:12">
      <c r="A56" s="381">
        <v>2</v>
      </c>
      <c r="B56" s="127" t="str">
        <f>$B$104</f>
        <v>Science</v>
      </c>
      <c r="C56" s="138">
        <f t="shared" si="28"/>
        <v>1873072593.5206246</v>
      </c>
      <c r="D56" s="138">
        <f t="shared" si="28"/>
        <v>1838686857.2901211</v>
      </c>
      <c r="E56" s="138">
        <f t="shared" si="28"/>
        <v>923410656.97740722</v>
      </c>
      <c r="F56" s="138">
        <f t="shared" si="28"/>
        <v>1714174296.3942399</v>
      </c>
      <c r="G56" s="138">
        <f t="shared" si="28"/>
        <v>0</v>
      </c>
      <c r="H56" s="391">
        <f t="shared" ref="H56:H75" si="29">SUM(C56:G56)</f>
        <v>6349344404.1823921</v>
      </c>
      <c r="J56" s="406">
        <v>1</v>
      </c>
      <c r="K56" s="8" t="str">
        <f>$B$103</f>
        <v>Liberal Arts</v>
      </c>
      <c r="L56" s="412">
        <v>1056780211.098824</v>
      </c>
    </row>
    <row r="57" spans="1:12" ht="14.4" thickBot="1">
      <c r="A57" s="381">
        <v>3</v>
      </c>
      <c r="B57" s="127" t="str">
        <f>$B$105</f>
        <v>Fine Arts</v>
      </c>
      <c r="C57" s="138">
        <f t="shared" si="28"/>
        <v>652638211.8893137</v>
      </c>
      <c r="D57" s="138">
        <f t="shared" si="28"/>
        <v>510213249.98795199</v>
      </c>
      <c r="E57" s="138">
        <f t="shared" si="28"/>
        <v>213531656.16562814</v>
      </c>
      <c r="F57" s="138">
        <f t="shared" si="28"/>
        <v>111810568.66879044</v>
      </c>
      <c r="G57" s="138">
        <f t="shared" si="28"/>
        <v>0</v>
      </c>
      <c r="H57" s="391">
        <f t="shared" si="29"/>
        <v>1488193686.7116842</v>
      </c>
      <c r="J57" s="411" t="s">
        <v>954</v>
      </c>
      <c r="K57" s="1"/>
      <c r="L57" s="414"/>
    </row>
    <row r="58" spans="1:12" ht="28.2" thickBot="1">
      <c r="A58" s="381">
        <v>4</v>
      </c>
      <c r="B58" s="127" t="str">
        <f>$B$106</f>
        <v>Teacher Education</v>
      </c>
      <c r="C58" s="138">
        <f t="shared" si="28"/>
        <v>92340347.281402722</v>
      </c>
      <c r="D58" s="138">
        <f t="shared" si="28"/>
        <v>488850057.98050475</v>
      </c>
      <c r="E58" s="138">
        <f t="shared" si="28"/>
        <v>539819615.08159232</v>
      </c>
      <c r="F58" s="138">
        <f t="shared" si="28"/>
        <v>390089237.94754004</v>
      </c>
      <c r="G58" s="138">
        <f t="shared" si="28"/>
        <v>0</v>
      </c>
      <c r="H58" s="391">
        <f t="shared" si="29"/>
        <v>1511099258.2910397</v>
      </c>
      <c r="J58" s="404" t="s">
        <v>840</v>
      </c>
      <c r="K58" s="49" t="s">
        <v>31</v>
      </c>
      <c r="L58" s="405" t="s">
        <v>25</v>
      </c>
    </row>
    <row r="59" spans="1:12" ht="27.75" customHeight="1">
      <c r="A59" s="381">
        <v>5</v>
      </c>
      <c r="B59" s="127" t="str">
        <f>$B$107</f>
        <v>Agriculture</v>
      </c>
      <c r="C59" s="138">
        <f t="shared" si="28"/>
        <v>127944236.40463057</v>
      </c>
      <c r="D59" s="138">
        <f t="shared" si="28"/>
        <v>244146211.37787908</v>
      </c>
      <c r="E59" s="138">
        <f t="shared" si="28"/>
        <v>149383411.92882282</v>
      </c>
      <c r="F59" s="138">
        <f t="shared" si="28"/>
        <v>130129162.23503466</v>
      </c>
      <c r="G59" s="138">
        <f t="shared" si="28"/>
        <v>0</v>
      </c>
      <c r="H59" s="391">
        <f t="shared" si="29"/>
        <v>651603021.94636714</v>
      </c>
      <c r="J59" s="406">
        <v>1</v>
      </c>
      <c r="K59" s="8" t="str">
        <f>$B$103</f>
        <v>Liberal Arts</v>
      </c>
      <c r="L59" s="412">
        <v>981697186.01055753</v>
      </c>
    </row>
    <row r="60" spans="1:12" ht="22.5" customHeight="1" thickBot="1">
      <c r="A60" s="381">
        <v>6</v>
      </c>
      <c r="B60" s="127" t="str">
        <f>$B$108</f>
        <v>Engineering</v>
      </c>
      <c r="C60" s="138">
        <f t="shared" si="28"/>
        <v>839011901.47520649</v>
      </c>
      <c r="D60" s="138">
        <f t="shared" si="28"/>
        <v>1947453975.9870448</v>
      </c>
      <c r="E60" s="138">
        <f t="shared" si="28"/>
        <v>1585940896.2165279</v>
      </c>
      <c r="F60" s="138">
        <f t="shared" si="28"/>
        <v>1911813228.998575</v>
      </c>
      <c r="G60" s="138">
        <f t="shared" si="28"/>
        <v>0</v>
      </c>
      <c r="H60" s="391">
        <f t="shared" si="29"/>
        <v>6284220002.6773548</v>
      </c>
      <c r="J60" s="411" t="s">
        <v>942</v>
      </c>
      <c r="K60" s="1"/>
      <c r="L60" s="414"/>
    </row>
    <row r="61" spans="1:12" ht="28.2" thickBot="1">
      <c r="A61" s="381">
        <v>7</v>
      </c>
      <c r="B61" s="127" t="str">
        <f>$B$109</f>
        <v>Home Economics</v>
      </c>
      <c r="C61" s="138">
        <f t="shared" si="28"/>
        <v>72952207.697274119</v>
      </c>
      <c r="D61" s="138">
        <f t="shared" si="28"/>
        <v>103838448.35720184</v>
      </c>
      <c r="E61" s="138">
        <f t="shared" si="28"/>
        <v>33020299.877244122</v>
      </c>
      <c r="F61" s="138">
        <f t="shared" si="28"/>
        <v>26584867.012110434</v>
      </c>
      <c r="G61" s="138">
        <f t="shared" si="28"/>
        <v>0</v>
      </c>
      <c r="H61" s="391">
        <f t="shared" si="29"/>
        <v>236395822.94383052</v>
      </c>
      <c r="J61" s="404" t="s">
        <v>840</v>
      </c>
      <c r="K61" s="49" t="s">
        <v>31</v>
      </c>
      <c r="L61" s="405" t="s">
        <v>25</v>
      </c>
    </row>
    <row r="62" spans="1:12">
      <c r="A62" s="381">
        <v>8</v>
      </c>
      <c r="B62" s="127" t="str">
        <f>$B$110</f>
        <v>Law</v>
      </c>
      <c r="C62" s="138">
        <f t="shared" si="28"/>
        <v>0</v>
      </c>
      <c r="D62" s="138">
        <f t="shared" si="28"/>
        <v>0</v>
      </c>
      <c r="E62" s="138">
        <f t="shared" si="28"/>
        <v>25188.892931628408</v>
      </c>
      <c r="F62" s="138">
        <f t="shared" si="28"/>
        <v>0</v>
      </c>
      <c r="G62" s="138">
        <f t="shared" si="28"/>
        <v>487192334.91422743</v>
      </c>
      <c r="H62" s="391">
        <f t="shared" si="29"/>
        <v>487217523.80715907</v>
      </c>
      <c r="J62" s="406">
        <v>1</v>
      </c>
      <c r="K62" s="8" t="str">
        <f>$B$103</f>
        <v>Liberal Arts</v>
      </c>
      <c r="L62" s="412">
        <v>992399536.79837072</v>
      </c>
    </row>
    <row r="63" spans="1:12" ht="14.4" thickBot="1">
      <c r="A63" s="381">
        <v>9</v>
      </c>
      <c r="B63" s="127" t="str">
        <f>$B$111</f>
        <v>Social Service</v>
      </c>
      <c r="C63" s="138">
        <f t="shared" si="28"/>
        <v>29050916.634676963</v>
      </c>
      <c r="D63" s="138">
        <f t="shared" si="28"/>
        <v>111476769.07135466</v>
      </c>
      <c r="E63" s="138">
        <f t="shared" si="28"/>
        <v>200809986.35801607</v>
      </c>
      <c r="F63" s="138">
        <f t="shared" si="28"/>
        <v>39741032.267252855</v>
      </c>
      <c r="G63" s="138">
        <f t="shared" si="28"/>
        <v>0</v>
      </c>
      <c r="H63" s="391">
        <f t="shared" si="29"/>
        <v>381078704.33130056</v>
      </c>
      <c r="J63" s="411" t="s">
        <v>943</v>
      </c>
      <c r="K63" s="1"/>
      <c r="L63" s="414"/>
    </row>
    <row r="64" spans="1:12" ht="35.25" customHeight="1" thickBot="1">
      <c r="A64" s="381">
        <v>10</v>
      </c>
      <c r="B64" s="127" t="str">
        <f>$B$112</f>
        <v>Library Science</v>
      </c>
      <c r="C64" s="138">
        <f t="shared" si="28"/>
        <v>1958957.7109222482</v>
      </c>
      <c r="D64" s="138">
        <f t="shared" si="28"/>
        <v>2191711.7749034981</v>
      </c>
      <c r="E64" s="138">
        <f t="shared" si="28"/>
        <v>62377525.927669264</v>
      </c>
      <c r="F64" s="138">
        <f t="shared" si="28"/>
        <v>16504589.390067544</v>
      </c>
      <c r="G64" s="138">
        <f t="shared" si="28"/>
        <v>0</v>
      </c>
      <c r="H64" s="391">
        <f t="shared" si="29"/>
        <v>83032784.803562552</v>
      </c>
      <c r="J64" s="404" t="s">
        <v>840</v>
      </c>
      <c r="K64" s="49" t="s">
        <v>31</v>
      </c>
      <c r="L64" s="405" t="s">
        <v>25</v>
      </c>
    </row>
    <row r="65" spans="1:12">
      <c r="A65" s="381">
        <v>11</v>
      </c>
      <c r="B65" s="127" t="str">
        <f>$B$113</f>
        <v>Veterinary Science</v>
      </c>
      <c r="C65" s="138">
        <f t="shared" ref="C65:G74" si="30">C185+C209+C233</f>
        <v>0</v>
      </c>
      <c r="D65" s="138">
        <f t="shared" si="30"/>
        <v>0</v>
      </c>
      <c r="E65" s="138">
        <f t="shared" si="30"/>
        <v>0</v>
      </c>
      <c r="F65" s="138">
        <f t="shared" si="30"/>
        <v>0</v>
      </c>
      <c r="G65" s="138">
        <f t="shared" si="30"/>
        <v>348255023.83603501</v>
      </c>
      <c r="H65" s="391">
        <f t="shared" si="29"/>
        <v>348255023.83603501</v>
      </c>
      <c r="J65" s="406">
        <v>1</v>
      </c>
      <c r="K65" s="8" t="str">
        <f>$B$103</f>
        <v>Liberal Arts</v>
      </c>
      <c r="L65" s="412">
        <v>978850285.96351707</v>
      </c>
    </row>
    <row r="66" spans="1:12" ht="14.4" thickBot="1">
      <c r="A66" s="381">
        <v>12</v>
      </c>
      <c r="B66" s="127" t="str">
        <f>$B$114</f>
        <v>Vocational Training</v>
      </c>
      <c r="C66" s="138">
        <f t="shared" si="30"/>
        <v>19368690.297984559</v>
      </c>
      <c r="D66" s="138">
        <f t="shared" si="30"/>
        <v>11645660.703764055</v>
      </c>
      <c r="E66" s="138">
        <f t="shared" si="30"/>
        <v>0</v>
      </c>
      <c r="F66" s="138">
        <f t="shared" si="30"/>
        <v>0</v>
      </c>
      <c r="G66" s="138">
        <f t="shared" si="30"/>
        <v>0</v>
      </c>
      <c r="H66" s="391">
        <f t="shared" si="29"/>
        <v>31014351.001748614</v>
      </c>
      <c r="J66" s="411" t="s">
        <v>950</v>
      </c>
      <c r="K66" s="1"/>
      <c r="L66" s="414"/>
    </row>
    <row r="67" spans="1:12" ht="30.6" customHeight="1" thickBot="1">
      <c r="A67" s="381">
        <v>13</v>
      </c>
      <c r="B67" s="127" t="str">
        <f>$B$115</f>
        <v>Physical Training</v>
      </c>
      <c r="C67" s="138">
        <f t="shared" si="30"/>
        <v>78111.728582252312</v>
      </c>
      <c r="D67" s="138">
        <f t="shared" si="30"/>
        <v>629827.56414575712</v>
      </c>
      <c r="E67" s="138">
        <f t="shared" si="30"/>
        <v>0</v>
      </c>
      <c r="F67" s="138">
        <f t="shared" si="30"/>
        <v>0</v>
      </c>
      <c r="G67" s="138">
        <f t="shared" si="30"/>
        <v>0</v>
      </c>
      <c r="H67" s="391">
        <f t="shared" si="29"/>
        <v>707939.2927280094</v>
      </c>
      <c r="J67" s="404" t="s">
        <v>840</v>
      </c>
      <c r="K67" s="49" t="s">
        <v>31</v>
      </c>
      <c r="L67" s="405" t="s">
        <v>25</v>
      </c>
    </row>
    <row r="68" spans="1:12" ht="20.399999999999999" customHeight="1">
      <c r="A68" s="381">
        <v>14</v>
      </c>
      <c r="B68" s="127" t="str">
        <f>$B$116</f>
        <v>Health Services</v>
      </c>
      <c r="C68" s="138">
        <f t="shared" si="30"/>
        <v>141370445.09543681</v>
      </c>
      <c r="D68" s="138">
        <f t="shared" si="30"/>
        <v>386789601.38636887</v>
      </c>
      <c r="E68" s="138">
        <f t="shared" si="30"/>
        <v>249055758.33726704</v>
      </c>
      <c r="F68" s="138">
        <f t="shared" si="30"/>
        <v>104571397.85423201</v>
      </c>
      <c r="G68" s="138">
        <f t="shared" si="30"/>
        <v>71811033.406161949</v>
      </c>
      <c r="H68" s="391">
        <f t="shared" si="29"/>
        <v>953598236.0794667</v>
      </c>
      <c r="J68" s="406">
        <v>1</v>
      </c>
      <c r="K68" s="8" t="s">
        <v>42</v>
      </c>
      <c r="L68" s="412">
        <v>954723699.13464987</v>
      </c>
    </row>
    <row r="69" spans="1:12" ht="34.5" customHeight="1" thickBot="1">
      <c r="A69" s="381">
        <v>15</v>
      </c>
      <c r="B69" s="127" t="str">
        <f>$B$117</f>
        <v>Pharmacy</v>
      </c>
      <c r="C69" s="138">
        <f>C189+C213+C237</f>
        <v>425610.08981436136</v>
      </c>
      <c r="D69" s="138">
        <f t="shared" si="30"/>
        <v>2272992.567372507</v>
      </c>
      <c r="E69" s="138">
        <f t="shared" si="30"/>
        <v>45978925.061839327</v>
      </c>
      <c r="F69" s="138">
        <f t="shared" si="30"/>
        <v>102559855.61852393</v>
      </c>
      <c r="G69" s="138">
        <f t="shared" si="30"/>
        <v>212571766.63839951</v>
      </c>
      <c r="H69" s="391">
        <f t="shared" si="29"/>
        <v>363809149.97594965</v>
      </c>
      <c r="J69" s="445" t="s">
        <v>957</v>
      </c>
      <c r="K69" s="446"/>
      <c r="L69" s="447"/>
    </row>
    <row r="70" spans="1:12" ht="28.2" thickBot="1">
      <c r="A70" s="381">
        <v>16</v>
      </c>
      <c r="B70" s="127" t="str">
        <f>$B$118</f>
        <v>Business Administration</v>
      </c>
      <c r="C70" s="138">
        <f t="shared" si="30"/>
        <v>482347196.32947028</v>
      </c>
      <c r="D70" s="138">
        <f t="shared" si="30"/>
        <v>2180307108.551897</v>
      </c>
      <c r="E70" s="138">
        <f t="shared" si="30"/>
        <v>1195008949.9898629</v>
      </c>
      <c r="F70" s="138">
        <f t="shared" si="30"/>
        <v>481490191.88927102</v>
      </c>
      <c r="G70" s="138">
        <f t="shared" si="30"/>
        <v>0</v>
      </c>
      <c r="H70" s="391">
        <f t="shared" si="29"/>
        <v>4339153446.7605009</v>
      </c>
      <c r="J70" s="404" t="s">
        <v>840</v>
      </c>
      <c r="K70" s="49" t="s">
        <v>31</v>
      </c>
      <c r="L70" s="405" t="s">
        <v>25</v>
      </c>
    </row>
    <row r="71" spans="1:12">
      <c r="A71" s="381">
        <v>17</v>
      </c>
      <c r="B71" s="127" t="str">
        <f>$B$119</f>
        <v>Optometry</v>
      </c>
      <c r="C71" s="138">
        <f t="shared" si="30"/>
        <v>0</v>
      </c>
      <c r="D71" s="138">
        <f t="shared" si="30"/>
        <v>0</v>
      </c>
      <c r="E71" s="138">
        <f t="shared" si="30"/>
        <v>0</v>
      </c>
      <c r="F71" s="138">
        <f t="shared" si="30"/>
        <v>0</v>
      </c>
      <c r="G71" s="138">
        <f t="shared" si="30"/>
        <v>93772641.945104599</v>
      </c>
      <c r="H71" s="391">
        <f t="shared" si="29"/>
        <v>93772641.945104599</v>
      </c>
      <c r="J71" s="413">
        <v>1</v>
      </c>
      <c r="K71" s="370" t="s">
        <v>42</v>
      </c>
      <c r="L71" s="415">
        <f>L56/L41</f>
        <v>282.62409228479072</v>
      </c>
    </row>
    <row r="72" spans="1:12" ht="39" customHeight="1" thickBot="1">
      <c r="A72" s="381">
        <v>18</v>
      </c>
      <c r="B72" s="127" t="str">
        <f>$B$120</f>
        <v>Teacher Ed-Practice Teaching</v>
      </c>
      <c r="C72" s="138">
        <f t="shared" si="30"/>
        <v>378550.51812757779</v>
      </c>
      <c r="D72" s="138">
        <f t="shared" si="30"/>
        <v>77144102.230217516</v>
      </c>
      <c r="E72" s="138">
        <f t="shared" si="30"/>
        <v>0</v>
      </c>
      <c r="F72" s="138">
        <f t="shared" si="30"/>
        <v>0</v>
      </c>
      <c r="G72" s="138">
        <f t="shared" si="30"/>
        <v>0</v>
      </c>
      <c r="H72" s="391">
        <f t="shared" si="29"/>
        <v>77522652.748345092</v>
      </c>
      <c r="J72" s="445" t="s">
        <v>956</v>
      </c>
      <c r="K72" s="446"/>
      <c r="L72" s="447"/>
    </row>
    <row r="73" spans="1:12" ht="33" customHeight="1" thickBot="1">
      <c r="A73" s="381">
        <v>19</v>
      </c>
      <c r="B73" s="127" t="str">
        <f>$B$121</f>
        <v>Technology</v>
      </c>
      <c r="C73" s="138">
        <f t="shared" si="30"/>
        <v>101830365.11803998</v>
      </c>
      <c r="D73" s="138">
        <f t="shared" si="30"/>
        <v>249619396.59075713</v>
      </c>
      <c r="E73" s="138">
        <f t="shared" si="30"/>
        <v>90359247.960244849</v>
      </c>
      <c r="F73" s="138">
        <f t="shared" si="30"/>
        <v>3588178.0213044388</v>
      </c>
      <c r="G73" s="138">
        <f t="shared" si="30"/>
        <v>0</v>
      </c>
      <c r="H73" s="391">
        <f t="shared" si="29"/>
        <v>445397187.69034636</v>
      </c>
      <c r="J73" s="404" t="s">
        <v>840</v>
      </c>
      <c r="K73" s="49" t="s">
        <v>31</v>
      </c>
      <c r="L73" s="405" t="s">
        <v>25</v>
      </c>
    </row>
    <row r="74" spans="1:12" ht="19.2" customHeight="1">
      <c r="A74" s="381">
        <v>20</v>
      </c>
      <c r="B74" s="127" t="str">
        <f>$B$122</f>
        <v>Nursing</v>
      </c>
      <c r="C74" s="138">
        <f t="shared" si="30"/>
        <v>37710575.166420415</v>
      </c>
      <c r="D74" s="138">
        <f t="shared" si="30"/>
        <v>564122690.28347671</v>
      </c>
      <c r="E74" s="138">
        <f t="shared" si="30"/>
        <v>217604430.63209713</v>
      </c>
      <c r="F74" s="138">
        <f t="shared" si="30"/>
        <v>67634132.270729512</v>
      </c>
      <c r="G74" s="138">
        <f t="shared" si="30"/>
        <v>0</v>
      </c>
      <c r="H74" s="391">
        <f t="shared" si="29"/>
        <v>887071828.35272384</v>
      </c>
      <c r="J74" s="413">
        <v>1</v>
      </c>
      <c r="K74" s="370" t="s">
        <v>42</v>
      </c>
      <c r="L74" s="415">
        <f>L59/L44</f>
        <v>259.0726997000632</v>
      </c>
    </row>
    <row r="75" spans="1:12" ht="34.5" customHeight="1" thickBot="1">
      <c r="A75" s="383"/>
      <c r="B75" s="130" t="str">
        <f>$B$123</f>
        <v>Totals</v>
      </c>
      <c r="C75" s="135">
        <f>SUM(C55:C74)</f>
        <v>7986208197.9007616</v>
      </c>
      <c r="D75" s="135">
        <f>SUM(D55:D74)</f>
        <v>11313626309.944508</v>
      </c>
      <c r="E75" s="135">
        <f>SUM(E55:E74)</f>
        <v>6688351559.7715645</v>
      </c>
      <c r="F75" s="135">
        <f>SUM(F55:F74)</f>
        <v>6263091491.7162552</v>
      </c>
      <c r="G75" s="135">
        <f>SUM(G55:G74)</f>
        <v>1213602800.7399285</v>
      </c>
      <c r="H75" s="390">
        <f t="shared" si="29"/>
        <v>33464880360.073017</v>
      </c>
      <c r="J75" s="445" t="s">
        <v>944</v>
      </c>
      <c r="K75" s="446"/>
      <c r="L75" s="447"/>
    </row>
    <row r="76" spans="1:12" ht="34.5" customHeight="1" thickBot="1">
      <c r="A76" s="392"/>
      <c r="H76" s="394"/>
      <c r="J76" s="404" t="s">
        <v>840</v>
      </c>
      <c r="K76" s="49" t="s">
        <v>31</v>
      </c>
      <c r="L76" s="405" t="s">
        <v>25</v>
      </c>
    </row>
    <row r="77" spans="1:12" ht="20.399999999999999" customHeight="1" thickBot="1">
      <c r="A77" s="395" t="str">
        <f>"Semester Credit Hours  3-Years (FY "&amp;H1-2&amp;" - FY "&amp;H1&amp;")"</f>
        <v>Semester Credit Hours  3-Years (FY 2022 - FY 2024)</v>
      </c>
      <c r="H77" s="393"/>
      <c r="J77" s="413">
        <v>1</v>
      </c>
      <c r="K77" s="370" t="s">
        <v>42</v>
      </c>
      <c r="L77" s="415">
        <f>L62/L47</f>
        <v>253.83055314020069</v>
      </c>
    </row>
    <row r="78" spans="1:12" ht="28.2" thickBot="1">
      <c r="A78" s="388" t="s">
        <v>840</v>
      </c>
      <c r="B78" s="124" t="s">
        <v>31</v>
      </c>
      <c r="C78" s="125" t="s">
        <v>25</v>
      </c>
      <c r="D78" s="125" t="s">
        <v>26</v>
      </c>
      <c r="E78" s="125" t="s">
        <v>27</v>
      </c>
      <c r="F78" s="125" t="s">
        <v>28</v>
      </c>
      <c r="G78" s="125" t="s">
        <v>29</v>
      </c>
      <c r="H78" s="389" t="s">
        <v>30</v>
      </c>
      <c r="J78" s="445" t="s">
        <v>937</v>
      </c>
      <c r="K78" s="446"/>
      <c r="L78" s="447"/>
    </row>
    <row r="79" spans="1:12" ht="28.2" thickBot="1">
      <c r="A79" s="381">
        <v>1</v>
      </c>
      <c r="B79" s="127" t="s">
        <v>42</v>
      </c>
      <c r="C79" s="140">
        <f>C103+C127+C151</f>
        <v>11669738.449999999</v>
      </c>
      <c r="D79" s="140">
        <f t="shared" ref="C79:G88" si="31">D103+D127+D151</f>
        <v>4592203.3900000006</v>
      </c>
      <c r="E79" s="140">
        <f t="shared" si="31"/>
        <v>892911.87</v>
      </c>
      <c r="F79" s="140">
        <f t="shared" si="31"/>
        <v>261187.5</v>
      </c>
      <c r="G79" s="140">
        <f t="shared" si="31"/>
        <v>0</v>
      </c>
      <c r="H79" s="396">
        <f>SUM(C79:G79)</f>
        <v>17416041.210000001</v>
      </c>
      <c r="J79" s="404" t="s">
        <v>840</v>
      </c>
      <c r="K79" s="49" t="s">
        <v>31</v>
      </c>
      <c r="L79" s="405" t="s">
        <v>25</v>
      </c>
    </row>
    <row r="80" spans="1:12" ht="19.2" customHeight="1">
      <c r="A80" s="381">
        <v>2</v>
      </c>
      <c r="B80" s="129" t="s">
        <v>43</v>
      </c>
      <c r="C80" s="140">
        <f t="shared" si="31"/>
        <v>4629999.0199999986</v>
      </c>
      <c r="D80" s="140">
        <f t="shared" si="31"/>
        <v>2297941.0300000003</v>
      </c>
      <c r="E80" s="140">
        <f t="shared" si="31"/>
        <v>559808.49</v>
      </c>
      <c r="F80" s="140">
        <f t="shared" si="31"/>
        <v>258302.22</v>
      </c>
      <c r="G80" s="140">
        <f t="shared" si="31"/>
        <v>0</v>
      </c>
      <c r="H80" s="396">
        <f t="shared" ref="H80:H99" si="32">SUM(C80:G80)</f>
        <v>7746050.7599999988</v>
      </c>
      <c r="J80" s="413">
        <v>1</v>
      </c>
      <c r="K80" s="370" t="s">
        <v>42</v>
      </c>
      <c r="L80" s="415">
        <f>L65/L50</f>
        <v>251.89951659896431</v>
      </c>
    </row>
    <row r="81" spans="1:12" ht="36" customHeight="1" thickBot="1">
      <c r="A81" s="381">
        <v>3</v>
      </c>
      <c r="B81" s="129" t="s">
        <v>44</v>
      </c>
      <c r="C81" s="140">
        <f t="shared" si="31"/>
        <v>1568536.33</v>
      </c>
      <c r="D81" s="140">
        <f t="shared" si="31"/>
        <v>642258.66</v>
      </c>
      <c r="E81" s="140">
        <f t="shared" si="31"/>
        <v>94054.03</v>
      </c>
      <c r="F81" s="140">
        <f t="shared" si="31"/>
        <v>32382.5</v>
      </c>
      <c r="G81" s="140">
        <f t="shared" si="31"/>
        <v>0</v>
      </c>
      <c r="H81" s="396">
        <f t="shared" si="32"/>
        <v>2337231.52</v>
      </c>
      <c r="J81" s="445" t="s">
        <v>951</v>
      </c>
      <c r="K81" s="446"/>
      <c r="L81" s="447"/>
    </row>
    <row r="82" spans="1:12" ht="28.2" thickBot="1">
      <c r="A82" s="381">
        <v>4</v>
      </c>
      <c r="B82" s="129" t="s">
        <v>45</v>
      </c>
      <c r="C82" s="140">
        <f t="shared" si="31"/>
        <v>242073</v>
      </c>
      <c r="D82" s="140">
        <f t="shared" si="31"/>
        <v>831734</v>
      </c>
      <c r="E82" s="140">
        <f t="shared" si="31"/>
        <v>771344.2</v>
      </c>
      <c r="F82" s="140">
        <f t="shared" si="31"/>
        <v>170645.5</v>
      </c>
      <c r="G82" s="140">
        <f t="shared" si="31"/>
        <v>0</v>
      </c>
      <c r="H82" s="396">
        <f t="shared" si="32"/>
        <v>2015796.7</v>
      </c>
      <c r="J82" s="404" t="s">
        <v>840</v>
      </c>
      <c r="K82" s="49" t="s">
        <v>31</v>
      </c>
      <c r="L82" s="405" t="s">
        <v>25</v>
      </c>
    </row>
    <row r="83" spans="1:12" ht="14.4" thickBot="1">
      <c r="A83" s="381">
        <v>5</v>
      </c>
      <c r="B83" s="129" t="s">
        <v>46</v>
      </c>
      <c r="C83" s="140">
        <f t="shared" si="31"/>
        <v>314989.8</v>
      </c>
      <c r="D83" s="140">
        <f t="shared" si="31"/>
        <v>361601</v>
      </c>
      <c r="E83" s="140">
        <f t="shared" si="31"/>
        <v>55645</v>
      </c>
      <c r="F83" s="140">
        <f t="shared" si="31"/>
        <v>28036</v>
      </c>
      <c r="G83" s="140">
        <f t="shared" si="31"/>
        <v>0</v>
      </c>
      <c r="H83" s="396">
        <f t="shared" si="32"/>
        <v>760271.8</v>
      </c>
      <c r="J83" s="416">
        <v>1</v>
      </c>
      <c r="K83" s="417" t="s">
        <v>42</v>
      </c>
      <c r="L83" s="418">
        <f>L68/L53</f>
        <v>244.03661330848379</v>
      </c>
    </row>
    <row r="84" spans="1:12" ht="14.4" thickTop="1">
      <c r="A84" s="381">
        <v>6</v>
      </c>
      <c r="B84" s="129" t="s">
        <v>47</v>
      </c>
      <c r="C84" s="140">
        <f t="shared" si="31"/>
        <v>1634286.08</v>
      </c>
      <c r="D84" s="140">
        <f t="shared" si="31"/>
        <v>2369088.84</v>
      </c>
      <c r="E84" s="140">
        <f t="shared" si="31"/>
        <v>968985.07499999995</v>
      </c>
      <c r="F84" s="140">
        <f t="shared" si="31"/>
        <v>324381</v>
      </c>
      <c r="G84" s="140">
        <f t="shared" si="31"/>
        <v>0</v>
      </c>
      <c r="H84" s="396">
        <f t="shared" si="32"/>
        <v>5296740.9950000001</v>
      </c>
    </row>
    <row r="85" spans="1:12">
      <c r="A85" s="381">
        <v>7</v>
      </c>
      <c r="B85" s="129" t="s">
        <v>48</v>
      </c>
      <c r="C85" s="140">
        <f t="shared" si="31"/>
        <v>267857.26</v>
      </c>
      <c r="D85" s="140">
        <f t="shared" si="31"/>
        <v>194039</v>
      </c>
      <c r="E85" s="140">
        <f t="shared" si="31"/>
        <v>34470</v>
      </c>
      <c r="F85" s="140">
        <f t="shared" si="31"/>
        <v>5542</v>
      </c>
      <c r="G85" s="140">
        <f t="shared" si="31"/>
        <v>0</v>
      </c>
      <c r="H85" s="396">
        <f t="shared" si="32"/>
        <v>501908.26</v>
      </c>
    </row>
    <row r="86" spans="1:12">
      <c r="A86" s="381">
        <v>8</v>
      </c>
      <c r="B86" s="129" t="s">
        <v>49</v>
      </c>
      <c r="C86" s="140">
        <f t="shared" si="31"/>
        <v>0</v>
      </c>
      <c r="D86" s="140">
        <f t="shared" si="31"/>
        <v>0</v>
      </c>
      <c r="E86" s="140">
        <f t="shared" si="31"/>
        <v>0</v>
      </c>
      <c r="F86" s="140">
        <f t="shared" si="31"/>
        <v>0</v>
      </c>
      <c r="G86" s="140">
        <f t="shared" si="31"/>
        <v>323775.7</v>
      </c>
      <c r="H86" s="396">
        <f t="shared" si="32"/>
        <v>323775.7</v>
      </c>
    </row>
    <row r="87" spans="1:12">
      <c r="A87" s="381">
        <v>9</v>
      </c>
      <c r="B87" s="129" t="s">
        <v>50</v>
      </c>
      <c r="C87" s="140">
        <f t="shared" si="31"/>
        <v>60126</v>
      </c>
      <c r="D87" s="140">
        <f t="shared" si="31"/>
        <v>194392</v>
      </c>
      <c r="E87" s="140">
        <f t="shared" si="31"/>
        <v>261389.00000000006</v>
      </c>
      <c r="F87" s="140">
        <f t="shared" si="31"/>
        <v>5325</v>
      </c>
      <c r="G87" s="140">
        <f t="shared" si="31"/>
        <v>0</v>
      </c>
      <c r="H87" s="396">
        <f t="shared" si="32"/>
        <v>521232.00000000006</v>
      </c>
    </row>
    <row r="88" spans="1:12">
      <c r="A88" s="381">
        <v>10</v>
      </c>
      <c r="B88" s="129" t="s">
        <v>51</v>
      </c>
      <c r="C88" s="140">
        <f t="shared" si="31"/>
        <v>3490</v>
      </c>
      <c r="D88" s="140">
        <f t="shared" si="31"/>
        <v>2873</v>
      </c>
      <c r="E88" s="140">
        <f t="shared" si="31"/>
        <v>62924</v>
      </c>
      <c r="F88" s="140">
        <f t="shared" si="31"/>
        <v>2085</v>
      </c>
      <c r="G88" s="140">
        <f t="shared" si="31"/>
        <v>0</v>
      </c>
      <c r="H88" s="396">
        <f t="shared" si="32"/>
        <v>71372</v>
      </c>
    </row>
    <row r="89" spans="1:12">
      <c r="A89" s="381">
        <v>11</v>
      </c>
      <c r="B89" s="129" t="s">
        <v>52</v>
      </c>
      <c r="C89" s="140">
        <f t="shared" ref="C89:G98" si="33">C113+C137+C161</f>
        <v>0</v>
      </c>
      <c r="D89" s="140">
        <f t="shared" si="33"/>
        <v>0</v>
      </c>
      <c r="E89" s="140">
        <f t="shared" si="33"/>
        <v>0</v>
      </c>
      <c r="F89" s="140">
        <f t="shared" si="33"/>
        <v>0</v>
      </c>
      <c r="G89" s="140">
        <f t="shared" si="33"/>
        <v>56706</v>
      </c>
      <c r="H89" s="396">
        <f t="shared" si="32"/>
        <v>56706</v>
      </c>
    </row>
    <row r="90" spans="1:12">
      <c r="A90" s="381">
        <v>12</v>
      </c>
      <c r="B90" s="129" t="s">
        <v>53</v>
      </c>
      <c r="C90" s="140">
        <f t="shared" si="33"/>
        <v>45008</v>
      </c>
      <c r="D90" s="140">
        <f t="shared" si="33"/>
        <v>12660</v>
      </c>
      <c r="E90" s="140">
        <f t="shared" si="33"/>
        <v>0</v>
      </c>
      <c r="F90" s="140">
        <f t="shared" si="33"/>
        <v>0</v>
      </c>
      <c r="G90" s="140">
        <f t="shared" si="33"/>
        <v>0</v>
      </c>
      <c r="H90" s="396">
        <f t="shared" si="32"/>
        <v>57668</v>
      </c>
    </row>
    <row r="91" spans="1:12">
      <c r="A91" s="381">
        <v>13</v>
      </c>
      <c r="B91" s="129" t="s">
        <v>54</v>
      </c>
      <c r="C91" s="140">
        <f t="shared" si="33"/>
        <v>124.99999999999997</v>
      </c>
      <c r="D91" s="140">
        <f t="shared" si="33"/>
        <v>273</v>
      </c>
      <c r="E91" s="140">
        <f t="shared" si="33"/>
        <v>0</v>
      </c>
      <c r="F91" s="140">
        <f t="shared" si="33"/>
        <v>0</v>
      </c>
      <c r="G91" s="140">
        <f t="shared" si="33"/>
        <v>0</v>
      </c>
      <c r="H91" s="396">
        <f t="shared" si="32"/>
        <v>398</v>
      </c>
    </row>
    <row r="92" spans="1:12">
      <c r="A92" s="381">
        <v>14</v>
      </c>
      <c r="B92" s="129" t="s">
        <v>55</v>
      </c>
      <c r="C92" s="140">
        <f t="shared" si="33"/>
        <v>499485.05999999994</v>
      </c>
      <c r="D92" s="140">
        <f t="shared" si="33"/>
        <v>815621.78</v>
      </c>
      <c r="E92" s="140">
        <f t="shared" si="33"/>
        <v>321703</v>
      </c>
      <c r="F92" s="140">
        <f t="shared" si="33"/>
        <v>45133.999999999993</v>
      </c>
      <c r="G92" s="140">
        <f t="shared" si="33"/>
        <v>71234</v>
      </c>
      <c r="H92" s="396">
        <f t="shared" si="32"/>
        <v>1753177.8399999999</v>
      </c>
    </row>
    <row r="93" spans="1:12">
      <c r="A93" s="381">
        <v>15</v>
      </c>
      <c r="B93" s="129" t="s">
        <v>56</v>
      </c>
      <c r="C93" s="140">
        <f t="shared" si="33"/>
        <v>221</v>
      </c>
      <c r="D93" s="140">
        <f t="shared" si="33"/>
        <v>2094</v>
      </c>
      <c r="E93" s="140">
        <f t="shared" si="33"/>
        <v>4439.96</v>
      </c>
      <c r="F93" s="140">
        <f t="shared" si="33"/>
        <v>7525</v>
      </c>
      <c r="G93" s="140">
        <f t="shared" si="33"/>
        <v>153976.64999999991</v>
      </c>
      <c r="H93" s="396">
        <f t="shared" si="32"/>
        <v>168256.6099999999</v>
      </c>
    </row>
    <row r="94" spans="1:12">
      <c r="A94" s="381">
        <v>16</v>
      </c>
      <c r="B94" s="129" t="s">
        <v>57</v>
      </c>
      <c r="C94" s="140">
        <f t="shared" si="33"/>
        <v>1455353.78</v>
      </c>
      <c r="D94" s="140">
        <f t="shared" si="33"/>
        <v>3849888.71</v>
      </c>
      <c r="E94" s="140">
        <f t="shared" si="33"/>
        <v>1324894.95</v>
      </c>
      <c r="F94" s="140">
        <f t="shared" si="33"/>
        <v>40993</v>
      </c>
      <c r="G94" s="140">
        <f t="shared" si="33"/>
        <v>0</v>
      </c>
      <c r="H94" s="396">
        <f t="shared" si="32"/>
        <v>6671130.4400000004</v>
      </c>
    </row>
    <row r="95" spans="1:12">
      <c r="A95" s="381">
        <v>17</v>
      </c>
      <c r="B95" s="129" t="s">
        <v>58</v>
      </c>
      <c r="C95" s="140">
        <f t="shared" si="33"/>
        <v>0</v>
      </c>
      <c r="D95" s="140">
        <f t="shared" si="33"/>
        <v>0</v>
      </c>
      <c r="E95" s="140">
        <f t="shared" si="33"/>
        <v>0</v>
      </c>
      <c r="F95" s="140">
        <f t="shared" si="33"/>
        <v>0</v>
      </c>
      <c r="G95" s="140">
        <f t="shared" si="33"/>
        <v>45902.000000000015</v>
      </c>
      <c r="H95" s="396">
        <f t="shared" si="32"/>
        <v>45902.000000000015</v>
      </c>
    </row>
    <row r="96" spans="1:12">
      <c r="A96" s="381">
        <v>18</v>
      </c>
      <c r="B96" s="129" t="s">
        <v>59</v>
      </c>
      <c r="C96" s="140">
        <f t="shared" si="33"/>
        <v>1119</v>
      </c>
      <c r="D96" s="140">
        <f t="shared" si="33"/>
        <v>108326</v>
      </c>
      <c r="E96" s="140">
        <f t="shared" si="33"/>
        <v>0</v>
      </c>
      <c r="F96" s="140">
        <f t="shared" si="33"/>
        <v>0</v>
      </c>
      <c r="G96" s="140">
        <f t="shared" si="33"/>
        <v>0</v>
      </c>
      <c r="H96" s="396">
        <f t="shared" si="32"/>
        <v>109445</v>
      </c>
    </row>
    <row r="97" spans="1:8">
      <c r="A97" s="381">
        <v>19</v>
      </c>
      <c r="B97" s="129" t="s">
        <v>60</v>
      </c>
      <c r="C97" s="140">
        <f t="shared" si="33"/>
        <v>226599</v>
      </c>
      <c r="D97" s="140">
        <f t="shared" si="33"/>
        <v>377060</v>
      </c>
      <c r="E97" s="140">
        <f t="shared" si="33"/>
        <v>69755</v>
      </c>
      <c r="F97" s="140">
        <f t="shared" si="33"/>
        <v>1746</v>
      </c>
      <c r="G97" s="140">
        <f t="shared" si="33"/>
        <v>0</v>
      </c>
      <c r="H97" s="396">
        <f t="shared" si="32"/>
        <v>675160</v>
      </c>
    </row>
    <row r="98" spans="1:8">
      <c r="A98" s="381">
        <v>20</v>
      </c>
      <c r="B98" s="129" t="s">
        <v>0</v>
      </c>
      <c r="C98" s="140">
        <f t="shared" si="33"/>
        <v>80335.75</v>
      </c>
      <c r="D98" s="140">
        <f t="shared" si="33"/>
        <v>897663.04999999993</v>
      </c>
      <c r="E98" s="140">
        <f t="shared" si="33"/>
        <v>261026</v>
      </c>
      <c r="F98" s="140">
        <f t="shared" si="33"/>
        <v>22669</v>
      </c>
      <c r="G98" s="140">
        <f t="shared" si="33"/>
        <v>0</v>
      </c>
      <c r="H98" s="396">
        <f t="shared" si="32"/>
        <v>1261693.7999999998</v>
      </c>
    </row>
    <row r="99" spans="1:8">
      <c r="A99" s="383"/>
      <c r="B99" s="142" t="s">
        <v>33</v>
      </c>
      <c r="C99" s="141">
        <f>SUM(C79:C98)</f>
        <v>22699342.530000001</v>
      </c>
      <c r="D99" s="141">
        <f>SUM(D79:D98)</f>
        <v>17549717.460000001</v>
      </c>
      <c r="E99" s="141">
        <f>SUM(E79:E98)</f>
        <v>5683350.5750000002</v>
      </c>
      <c r="F99" s="141">
        <f>SUM(F79:F98)</f>
        <v>1205953.72</v>
      </c>
      <c r="G99" s="141">
        <f>SUM(G79:G98)</f>
        <v>651594.34999999986</v>
      </c>
      <c r="H99" s="396">
        <f t="shared" si="32"/>
        <v>47789958.635000005</v>
      </c>
    </row>
    <row r="100" spans="1:8">
      <c r="A100" s="392"/>
      <c r="B100" s="143"/>
      <c r="C100" s="144"/>
      <c r="D100" s="144"/>
      <c r="E100" s="144"/>
      <c r="F100" s="144"/>
      <c r="G100" s="144"/>
      <c r="H100" s="397"/>
    </row>
    <row r="101" spans="1:8" ht="14.4" thickBot="1">
      <c r="A101" s="395" t="str">
        <f>"Semester Credit Hours Current Year (FY "&amp;H1&amp;")"</f>
        <v>Semester Credit Hours Current Year (FY 2024)</v>
      </c>
      <c r="H101" s="393"/>
    </row>
    <row r="102" spans="1:8" ht="28.2" thickBot="1">
      <c r="A102" s="388" t="s">
        <v>840</v>
      </c>
      <c r="B102" s="124" t="s">
        <v>31</v>
      </c>
      <c r="C102" s="125" t="s">
        <v>25</v>
      </c>
      <c r="D102" s="125" t="s">
        <v>26</v>
      </c>
      <c r="E102" s="125" t="s">
        <v>27</v>
      </c>
      <c r="F102" s="125" t="s">
        <v>28</v>
      </c>
      <c r="G102" s="125" t="s">
        <v>29</v>
      </c>
      <c r="H102" s="389" t="s">
        <v>30</v>
      </c>
    </row>
    <row r="103" spans="1:8">
      <c r="A103" s="381">
        <v>1</v>
      </c>
      <c r="B103" s="127" t="s">
        <v>42</v>
      </c>
      <c r="C103" s="140">
        <f>SUM(UTA:SRSU!C32)</f>
        <v>4067980.75</v>
      </c>
      <c r="D103" s="140">
        <f>SUM(UTA:SRSU!D32)</f>
        <v>1491112.7000000002</v>
      </c>
      <c r="E103" s="140">
        <f>SUM(UTA:SRSU!E32)</f>
        <v>291347.5</v>
      </c>
      <c r="F103" s="140">
        <f>SUM(UTA:SRSU!F32)</f>
        <v>85766.5</v>
      </c>
      <c r="G103" s="140">
        <f>SUM(UTA:SRSU!G32)</f>
        <v>0</v>
      </c>
      <c r="H103" s="396">
        <f>SUM(C103:G103)</f>
        <v>5936207.4500000002</v>
      </c>
    </row>
    <row r="104" spans="1:8">
      <c r="A104" s="381">
        <v>2</v>
      </c>
      <c r="B104" s="129" t="s">
        <v>43</v>
      </c>
      <c r="C104" s="140">
        <f>SUM(UTA:SRSU!C33)</f>
        <v>1588471.9999999998</v>
      </c>
      <c r="D104" s="140">
        <f>SUM(UTA:SRSU!D33)</f>
        <v>776431</v>
      </c>
      <c r="E104" s="140">
        <f>SUM(UTA:SRSU!E33)</f>
        <v>203630.5</v>
      </c>
      <c r="F104" s="140">
        <f>SUM(UTA:SRSU!F33)</f>
        <v>88568.299999999988</v>
      </c>
      <c r="G104" s="140">
        <f>SUM(UTA:SRSU!G33)</f>
        <v>0</v>
      </c>
      <c r="H104" s="396">
        <f t="shared" ref="H104:H123" si="34">SUM(C104:G104)</f>
        <v>2657101.7999999998</v>
      </c>
    </row>
    <row r="105" spans="1:8">
      <c r="A105" s="381">
        <v>3</v>
      </c>
      <c r="B105" s="129" t="s">
        <v>44</v>
      </c>
      <c r="C105" s="140">
        <f>SUM(UTA:SRSU!C34)</f>
        <v>537142</v>
      </c>
      <c r="D105" s="140">
        <f>SUM(UTA:SRSU!D34)</f>
        <v>212851</v>
      </c>
      <c r="E105" s="140">
        <f>SUM(UTA:SRSU!E34)</f>
        <v>29889</v>
      </c>
      <c r="F105" s="140">
        <f>SUM(UTA:SRSU!F34)</f>
        <v>10796</v>
      </c>
      <c r="G105" s="140">
        <f>SUM(UTA:SRSU!G34)</f>
        <v>0</v>
      </c>
      <c r="H105" s="396">
        <f t="shared" si="34"/>
        <v>790678</v>
      </c>
    </row>
    <row r="106" spans="1:8">
      <c r="A106" s="381">
        <v>4</v>
      </c>
      <c r="B106" s="129" t="s">
        <v>45</v>
      </c>
      <c r="C106" s="140">
        <f>SUM(UTA:SRSU!C35)</f>
        <v>77373</v>
      </c>
      <c r="D106" s="140">
        <f>SUM(UTA:SRSU!D35)</f>
        <v>255082</v>
      </c>
      <c r="E106" s="140">
        <f>SUM(UTA:SRSU!E35)</f>
        <v>250410</v>
      </c>
      <c r="F106" s="140">
        <f>SUM(UTA:SRSU!F35)</f>
        <v>56525</v>
      </c>
      <c r="G106" s="140">
        <f>SUM(UTA:SRSU!G35)</f>
        <v>0</v>
      </c>
      <c r="H106" s="396">
        <f t="shared" si="34"/>
        <v>639390</v>
      </c>
    </row>
    <row r="107" spans="1:8">
      <c r="A107" s="381">
        <v>5</v>
      </c>
      <c r="B107" s="129" t="s">
        <v>46</v>
      </c>
      <c r="C107" s="140">
        <f>SUM(UTA:SRSU!C36)</f>
        <v>114167</v>
      </c>
      <c r="D107" s="140">
        <f>SUM(UTA:SRSU!D36)</f>
        <v>122622</v>
      </c>
      <c r="E107" s="140">
        <f>SUM(UTA:SRSU!E36)</f>
        <v>19226.999999999996</v>
      </c>
      <c r="F107" s="140">
        <f>SUM(UTA:SRSU!F36)</f>
        <v>10281</v>
      </c>
      <c r="G107" s="140">
        <f>SUM(UTA:SRSU!G36)</f>
        <v>0</v>
      </c>
      <c r="H107" s="396">
        <f t="shared" si="34"/>
        <v>266297</v>
      </c>
    </row>
    <row r="108" spans="1:8">
      <c r="A108" s="381">
        <v>6</v>
      </c>
      <c r="B108" s="129" t="s">
        <v>47</v>
      </c>
      <c r="C108" s="140">
        <f>SUM(UTA:SRSU!C37)</f>
        <v>577378.5</v>
      </c>
      <c r="D108" s="140">
        <f>SUM(UTA:SRSU!D37)</f>
        <v>813564.1</v>
      </c>
      <c r="E108" s="140">
        <f>SUM(UTA:SRSU!E37)</f>
        <v>334178.57500000001</v>
      </c>
      <c r="F108" s="140">
        <f>SUM(UTA:SRSU!F37)</f>
        <v>111456</v>
      </c>
      <c r="G108" s="140">
        <f>SUM(UTA:SRSU!G37)</f>
        <v>0</v>
      </c>
      <c r="H108" s="396">
        <f t="shared" si="34"/>
        <v>1836577.175</v>
      </c>
    </row>
    <row r="109" spans="1:8">
      <c r="A109" s="381">
        <v>7</v>
      </c>
      <c r="B109" s="129" t="s">
        <v>48</v>
      </c>
      <c r="C109" s="140">
        <f>SUM(UTA:SRSU!C38)</f>
        <v>91375</v>
      </c>
      <c r="D109" s="140">
        <f>SUM(UTA:SRSU!D38)</f>
        <v>61498</v>
      </c>
      <c r="E109" s="140">
        <f>SUM(UTA:SRSU!E38)</f>
        <v>11434</v>
      </c>
      <c r="F109" s="140">
        <f>SUM(UTA:SRSU!F38)</f>
        <v>1678</v>
      </c>
      <c r="G109" s="140">
        <f>SUM(UTA:SRSU!G38)</f>
        <v>0</v>
      </c>
      <c r="H109" s="396">
        <f t="shared" si="34"/>
        <v>165985</v>
      </c>
    </row>
    <row r="110" spans="1:8">
      <c r="A110" s="381">
        <v>8</v>
      </c>
      <c r="B110" s="129" t="s">
        <v>49</v>
      </c>
      <c r="C110" s="140">
        <f>SUM(UTA:SRSU!C39)</f>
        <v>0</v>
      </c>
      <c r="D110" s="140">
        <f>SUM(UTA:SRSU!D39)</f>
        <v>0</v>
      </c>
      <c r="E110" s="140">
        <f>SUM(UTA:SRSU!E39)</f>
        <v>0</v>
      </c>
      <c r="F110" s="140">
        <f>SUM(UTA:SRSU!F39)</f>
        <v>0</v>
      </c>
      <c r="G110" s="140">
        <f>SUM(UTA:SRSU!G39)</f>
        <v>108736.5</v>
      </c>
      <c r="H110" s="396">
        <f t="shared" si="34"/>
        <v>108736.5</v>
      </c>
    </row>
    <row r="111" spans="1:8">
      <c r="A111" s="381">
        <v>9</v>
      </c>
      <c r="B111" s="129" t="s">
        <v>50</v>
      </c>
      <c r="C111" s="140">
        <f>SUM(UTA:SRSU!C40)</f>
        <v>20146</v>
      </c>
      <c r="D111" s="140">
        <f>SUM(UTA:SRSU!D40)</f>
        <v>60357</v>
      </c>
      <c r="E111" s="140">
        <f>SUM(UTA:SRSU!E40)</f>
        <v>82740</v>
      </c>
      <c r="F111" s="140">
        <f>SUM(UTA:SRSU!F40)</f>
        <v>2273</v>
      </c>
      <c r="G111" s="140">
        <f>SUM(UTA:SRSU!G40)</f>
        <v>0</v>
      </c>
      <c r="H111" s="396">
        <f t="shared" si="34"/>
        <v>165516</v>
      </c>
    </row>
    <row r="112" spans="1:8">
      <c r="A112" s="381">
        <v>10</v>
      </c>
      <c r="B112" s="129" t="s">
        <v>51</v>
      </c>
      <c r="C112" s="140">
        <f>SUM(UTA:SRSU!C41)</f>
        <v>1068</v>
      </c>
      <c r="D112" s="140">
        <f>SUM(UTA:SRSU!D41)</f>
        <v>927</v>
      </c>
      <c r="E112" s="140">
        <f>SUM(UTA:SRSU!E41)</f>
        <v>20161</v>
      </c>
      <c r="F112" s="140">
        <f>SUM(UTA:SRSU!F41)</f>
        <v>838</v>
      </c>
      <c r="G112" s="140">
        <f>SUM(UTA:SRSU!G41)</f>
        <v>0</v>
      </c>
      <c r="H112" s="396">
        <f t="shared" si="34"/>
        <v>22994</v>
      </c>
    </row>
    <row r="113" spans="1:8">
      <c r="A113" s="381">
        <v>11</v>
      </c>
      <c r="B113" s="129" t="s">
        <v>52</v>
      </c>
      <c r="C113" s="140">
        <f>SUM(UTA:SRSU!C42)</f>
        <v>0</v>
      </c>
      <c r="D113" s="140">
        <f>SUM(UTA:SRSU!D42)</f>
        <v>0</v>
      </c>
      <c r="E113" s="140">
        <f>SUM(UTA:SRSU!E42)</f>
        <v>0</v>
      </c>
      <c r="F113" s="140">
        <f>SUM(UTA:SRSU!F42)</f>
        <v>0</v>
      </c>
      <c r="G113" s="140">
        <f>SUM(UTA:SRSU!G42)</f>
        <v>19344</v>
      </c>
      <c r="H113" s="396">
        <f t="shared" si="34"/>
        <v>19344</v>
      </c>
    </row>
    <row r="114" spans="1:8">
      <c r="A114" s="381">
        <v>12</v>
      </c>
      <c r="B114" s="129" t="s">
        <v>53</v>
      </c>
      <c r="C114" s="140">
        <f>SUM(UTA:SRSU!C43)</f>
        <v>16276</v>
      </c>
      <c r="D114" s="140">
        <f>SUM(UTA:SRSU!D43)</f>
        <v>4093</v>
      </c>
      <c r="E114" s="140">
        <f>SUM(UTA:SRSU!E43)</f>
        <v>0</v>
      </c>
      <c r="F114" s="140">
        <f>SUM(UTA:SRSU!F43)</f>
        <v>0</v>
      </c>
      <c r="G114" s="140">
        <f>SUM(UTA:SRSU!G43)</f>
        <v>0</v>
      </c>
      <c r="H114" s="396">
        <f t="shared" si="34"/>
        <v>20369</v>
      </c>
    </row>
    <row r="115" spans="1:8">
      <c r="A115" s="381">
        <v>13</v>
      </c>
      <c r="B115" s="129" t="s">
        <v>54</v>
      </c>
      <c r="C115" s="140">
        <f>SUM(UTA:SRSU!C44)</f>
        <v>50.999999999999986</v>
      </c>
      <c r="D115" s="140">
        <f>SUM(UTA:SRSU!D44)</f>
        <v>96</v>
      </c>
      <c r="E115" s="140">
        <f>SUM(UTA:SRSU!E44)</f>
        <v>0</v>
      </c>
      <c r="F115" s="140">
        <f>SUM(UTA:SRSU!F44)</f>
        <v>0</v>
      </c>
      <c r="G115" s="140">
        <f>SUM(UTA:SRSU!G44)</f>
        <v>0</v>
      </c>
      <c r="H115" s="396">
        <f t="shared" si="34"/>
        <v>147</v>
      </c>
    </row>
    <row r="116" spans="1:8">
      <c r="A116" s="381">
        <v>14</v>
      </c>
      <c r="B116" s="129" t="s">
        <v>55</v>
      </c>
      <c r="C116" s="140">
        <f>SUM(UTA:SRSU!C45)</f>
        <v>171210.5</v>
      </c>
      <c r="D116" s="140">
        <f>SUM(UTA:SRSU!D45)</f>
        <v>264868.5</v>
      </c>
      <c r="E116" s="140">
        <f>SUM(UTA:SRSU!E45)</f>
        <v>108307.5</v>
      </c>
      <c r="F116" s="140">
        <f>SUM(UTA:SRSU!F45)</f>
        <v>17176.999999999996</v>
      </c>
      <c r="G116" s="140">
        <f>SUM(UTA:SRSU!G45)</f>
        <v>23905.999999999993</v>
      </c>
      <c r="H116" s="396">
        <f t="shared" si="34"/>
        <v>585469.5</v>
      </c>
    </row>
    <row r="117" spans="1:8">
      <c r="A117" s="381">
        <v>15</v>
      </c>
      <c r="B117" s="129" t="s">
        <v>56</v>
      </c>
      <c r="C117" s="140">
        <f>SUM(UTA:SRSU!C46)</f>
        <v>15</v>
      </c>
      <c r="D117" s="140">
        <f>SUM(UTA:SRSU!D46)</f>
        <v>574</v>
      </c>
      <c r="E117" s="140">
        <f>SUM(UTA:SRSU!E46)</f>
        <v>1625.5000000000005</v>
      </c>
      <c r="F117" s="140">
        <f>SUM(UTA:SRSU!F46)</f>
        <v>2511</v>
      </c>
      <c r="G117" s="140">
        <f>SUM(UTA:SRSU!G46)</f>
        <v>51776.649999999943</v>
      </c>
      <c r="H117" s="396">
        <f t="shared" si="34"/>
        <v>56502.149999999943</v>
      </c>
    </row>
    <row r="118" spans="1:8">
      <c r="A118" s="381">
        <v>16</v>
      </c>
      <c r="B118" s="129" t="s">
        <v>57</v>
      </c>
      <c r="C118" s="140">
        <f>SUM(UTA:SRSU!C47)</f>
        <v>508953</v>
      </c>
      <c r="D118" s="140">
        <f>SUM(UTA:SRSU!D47)</f>
        <v>1322385.5</v>
      </c>
      <c r="E118" s="140">
        <f>SUM(UTA:SRSU!E47)</f>
        <v>428373.5</v>
      </c>
      <c r="F118" s="140">
        <f>SUM(UTA:SRSU!F47)</f>
        <v>13931</v>
      </c>
      <c r="G118" s="140">
        <f>SUM(UTA:SRSU!G47)</f>
        <v>0</v>
      </c>
      <c r="H118" s="396">
        <f t="shared" si="34"/>
        <v>2273643</v>
      </c>
    </row>
    <row r="119" spans="1:8">
      <c r="A119" s="381">
        <v>17</v>
      </c>
      <c r="B119" s="129" t="s">
        <v>58</v>
      </c>
      <c r="C119" s="140">
        <f>SUM(UTA:SRSU!C48)</f>
        <v>0</v>
      </c>
      <c r="D119" s="140">
        <f>SUM(UTA:SRSU!D48)</f>
        <v>0</v>
      </c>
      <c r="E119" s="140">
        <f>SUM(UTA:SRSU!E48)</f>
        <v>0</v>
      </c>
      <c r="F119" s="140">
        <f>SUM(UTA:SRSU!F48)</f>
        <v>0</v>
      </c>
      <c r="G119" s="140">
        <f>SUM(UTA:SRSU!G48)</f>
        <v>15568.000000000007</v>
      </c>
      <c r="H119" s="396">
        <f t="shared" si="34"/>
        <v>15568.000000000007</v>
      </c>
    </row>
    <row r="120" spans="1:8">
      <c r="A120" s="381">
        <v>18</v>
      </c>
      <c r="B120" s="129" t="s">
        <v>59</v>
      </c>
      <c r="C120" s="140">
        <f>SUM(UTA:SRSU!C49)</f>
        <v>320</v>
      </c>
      <c r="D120" s="140">
        <f>SUM(UTA:SRSU!D49)</f>
        <v>34506</v>
      </c>
      <c r="E120" s="140">
        <f>SUM(UTA:SRSU!E49)</f>
        <v>0</v>
      </c>
      <c r="F120" s="140">
        <f>SUM(UTA:SRSU!F49)</f>
        <v>0</v>
      </c>
      <c r="G120" s="140">
        <f>SUM(UTA:SRSU!G49)</f>
        <v>0</v>
      </c>
      <c r="H120" s="396">
        <f t="shared" si="34"/>
        <v>34826</v>
      </c>
    </row>
    <row r="121" spans="1:8">
      <c r="A121" s="381">
        <v>19</v>
      </c>
      <c r="B121" s="129" t="s">
        <v>60</v>
      </c>
      <c r="C121" s="140">
        <f>SUM(UTA:SRSU!C50)</f>
        <v>82341</v>
      </c>
      <c r="D121" s="140">
        <f>SUM(UTA:SRSU!D50)</f>
        <v>127437</v>
      </c>
      <c r="E121" s="140">
        <f>SUM(UTA:SRSU!E50)</f>
        <v>23578</v>
      </c>
      <c r="F121" s="140">
        <f>SUM(UTA:SRSU!F50)</f>
        <v>716</v>
      </c>
      <c r="G121" s="140">
        <f>SUM(UTA:SRSU!G50)</f>
        <v>0</v>
      </c>
      <c r="H121" s="396">
        <f t="shared" si="34"/>
        <v>234072</v>
      </c>
    </row>
    <row r="122" spans="1:8">
      <c r="A122" s="381">
        <v>20</v>
      </c>
      <c r="B122" s="129" t="s">
        <v>0</v>
      </c>
      <c r="C122" s="140">
        <f>SUM(UTA:SRSU!C51)</f>
        <v>25460.75</v>
      </c>
      <c r="D122" s="140">
        <f>SUM(UTA:SRSU!D51)</f>
        <v>294561.04999999993</v>
      </c>
      <c r="E122" s="140">
        <f>SUM(UTA:SRSU!E51)</f>
        <v>88401</v>
      </c>
      <c r="F122" s="140">
        <f>SUM(UTA:SRSU!F51)</f>
        <v>6859</v>
      </c>
      <c r="G122" s="140">
        <f>SUM(UTA:SRSU!G51)</f>
        <v>0</v>
      </c>
      <c r="H122" s="396">
        <f t="shared" si="34"/>
        <v>415281.79999999993</v>
      </c>
    </row>
    <row r="123" spans="1:8">
      <c r="A123" s="383"/>
      <c r="B123" s="142" t="s">
        <v>33</v>
      </c>
      <c r="C123" s="141">
        <f>SUM(C103:C122)</f>
        <v>7879729.5</v>
      </c>
      <c r="D123" s="141">
        <f>SUM(D103:D122)</f>
        <v>5842965.8500000006</v>
      </c>
      <c r="E123" s="141">
        <f>SUM(E103:E122)</f>
        <v>1893303.075</v>
      </c>
      <c r="F123" s="141">
        <f>SUM(F103:F122)</f>
        <v>409375.8</v>
      </c>
      <c r="G123" s="141">
        <f>SUM(G103:G122)</f>
        <v>219331.14999999994</v>
      </c>
      <c r="H123" s="396">
        <f t="shared" si="34"/>
        <v>16244705.375000002</v>
      </c>
    </row>
    <row r="124" spans="1:8">
      <c r="A124" s="392"/>
      <c r="B124" s="143"/>
      <c r="C124" s="144"/>
      <c r="D124" s="144"/>
      <c r="E124" s="144"/>
      <c r="F124" s="144"/>
      <c r="G124" s="144"/>
      <c r="H124" s="398"/>
    </row>
    <row r="125" spans="1:8" ht="14.4" thickBot="1">
      <c r="A125" s="395" t="str">
        <f>"Semester Credit Hours Previous Year (FY "&amp;H1-1&amp;")"</f>
        <v>Semester Credit Hours Previous Year (FY 2023)</v>
      </c>
      <c r="H125" s="393"/>
    </row>
    <row r="126" spans="1:8" ht="28.2" thickBot="1">
      <c r="A126" s="388" t="s">
        <v>840</v>
      </c>
      <c r="B126" s="124" t="s">
        <v>31</v>
      </c>
      <c r="C126" s="125" t="s">
        <v>25</v>
      </c>
      <c r="D126" s="125" t="s">
        <v>26</v>
      </c>
      <c r="E126" s="125" t="s">
        <v>27</v>
      </c>
      <c r="F126" s="125" t="s">
        <v>28</v>
      </c>
      <c r="G126" s="125" t="s">
        <v>29</v>
      </c>
      <c r="H126" s="389" t="s">
        <v>30</v>
      </c>
    </row>
    <row r="127" spans="1:8">
      <c r="A127" s="381">
        <v>1</v>
      </c>
      <c r="B127" s="127" t="s">
        <v>42</v>
      </c>
      <c r="C127" s="140">
        <v>3862585.2800000003</v>
      </c>
      <c r="D127" s="140">
        <v>1521798</v>
      </c>
      <c r="E127" s="140">
        <v>292642.5</v>
      </c>
      <c r="F127" s="140">
        <v>85129</v>
      </c>
      <c r="G127" s="140">
        <v>0</v>
      </c>
      <c r="H127" s="396">
        <f>SUM(C127:G127)</f>
        <v>5762154.7800000003</v>
      </c>
    </row>
    <row r="128" spans="1:8">
      <c r="A128" s="381">
        <v>2</v>
      </c>
      <c r="B128" s="129" t="s">
        <v>43</v>
      </c>
      <c r="C128" s="140">
        <v>1527511.6999999997</v>
      </c>
      <c r="D128" s="140">
        <v>753288.22</v>
      </c>
      <c r="E128" s="140">
        <v>195888.78000000003</v>
      </c>
      <c r="F128" s="140">
        <v>84426.920000000013</v>
      </c>
      <c r="G128" s="140">
        <v>0</v>
      </c>
      <c r="H128" s="396">
        <f t="shared" ref="H128:H146" si="35">SUM(C128:G128)</f>
        <v>2561115.62</v>
      </c>
    </row>
    <row r="129" spans="1:8">
      <c r="A129" s="381">
        <v>3</v>
      </c>
      <c r="B129" s="129" t="s">
        <v>44</v>
      </c>
      <c r="C129" s="140">
        <v>525418.33000000007</v>
      </c>
      <c r="D129" s="140">
        <v>211784.66</v>
      </c>
      <c r="E129" s="140">
        <v>30967</v>
      </c>
      <c r="F129" s="140">
        <v>10666.5</v>
      </c>
      <c r="G129" s="140">
        <v>0</v>
      </c>
      <c r="H129" s="396">
        <f t="shared" si="35"/>
        <v>778836.49000000011</v>
      </c>
    </row>
    <row r="130" spans="1:8">
      <c r="A130" s="381">
        <v>4</v>
      </c>
      <c r="B130" s="129" t="s">
        <v>45</v>
      </c>
      <c r="C130" s="140">
        <v>80219</v>
      </c>
      <c r="D130" s="140">
        <v>275944</v>
      </c>
      <c r="E130" s="140">
        <v>253161.5</v>
      </c>
      <c r="F130" s="140">
        <v>56505.5</v>
      </c>
      <c r="G130" s="140">
        <v>0</v>
      </c>
      <c r="H130" s="396">
        <f t="shared" si="35"/>
        <v>665830</v>
      </c>
    </row>
    <row r="131" spans="1:8">
      <c r="A131" s="381">
        <v>5</v>
      </c>
      <c r="B131" s="129" t="s">
        <v>46</v>
      </c>
      <c r="C131" s="140">
        <v>104640.8</v>
      </c>
      <c r="D131" s="140">
        <v>121193.99999999999</v>
      </c>
      <c r="E131" s="140">
        <v>18061</v>
      </c>
      <c r="F131" s="140">
        <v>9381</v>
      </c>
      <c r="G131" s="140">
        <v>0</v>
      </c>
      <c r="H131" s="396">
        <f t="shared" si="35"/>
        <v>253276.79999999999</v>
      </c>
    </row>
    <row r="132" spans="1:8">
      <c r="A132" s="381">
        <v>6</v>
      </c>
      <c r="B132" s="129" t="s">
        <v>47</v>
      </c>
      <c r="C132" s="140">
        <v>539835</v>
      </c>
      <c r="D132" s="140">
        <v>778129</v>
      </c>
      <c r="E132" s="140">
        <v>345058</v>
      </c>
      <c r="F132" s="140">
        <v>103913</v>
      </c>
      <c r="G132" s="140">
        <v>0</v>
      </c>
      <c r="H132" s="396">
        <f t="shared" si="35"/>
        <v>1766935</v>
      </c>
    </row>
    <row r="133" spans="1:8">
      <c r="A133" s="381">
        <v>7</v>
      </c>
      <c r="B133" s="129" t="s">
        <v>48</v>
      </c>
      <c r="C133" s="140">
        <v>90553</v>
      </c>
      <c r="D133" s="140">
        <v>64128</v>
      </c>
      <c r="E133" s="140">
        <v>11345</v>
      </c>
      <c r="F133" s="140">
        <v>1982</v>
      </c>
      <c r="G133" s="140">
        <v>0</v>
      </c>
      <c r="H133" s="396">
        <f t="shared" si="35"/>
        <v>168008</v>
      </c>
    </row>
    <row r="134" spans="1:8">
      <c r="A134" s="381">
        <v>8</v>
      </c>
      <c r="B134" s="129" t="s">
        <v>49</v>
      </c>
      <c r="C134" s="140">
        <v>0</v>
      </c>
      <c r="D134" s="140">
        <v>0</v>
      </c>
      <c r="E134" s="140">
        <v>0</v>
      </c>
      <c r="F134" s="140">
        <v>0</v>
      </c>
      <c r="G134" s="140">
        <v>108425.49999999999</v>
      </c>
      <c r="H134" s="396">
        <f t="shared" si="35"/>
        <v>108425.49999999999</v>
      </c>
    </row>
    <row r="135" spans="1:8">
      <c r="A135" s="381">
        <v>9</v>
      </c>
      <c r="B135" s="129" t="s">
        <v>50</v>
      </c>
      <c r="C135" s="140">
        <v>19121</v>
      </c>
      <c r="D135" s="140">
        <v>65082</v>
      </c>
      <c r="E135" s="140">
        <v>86573.000000000029</v>
      </c>
      <c r="F135" s="140">
        <v>1693</v>
      </c>
      <c r="G135" s="140">
        <v>0</v>
      </c>
      <c r="H135" s="396">
        <f t="shared" si="35"/>
        <v>172469.00000000003</v>
      </c>
    </row>
    <row r="136" spans="1:8">
      <c r="A136" s="381">
        <v>10</v>
      </c>
      <c r="B136" s="129" t="s">
        <v>51</v>
      </c>
      <c r="C136" s="140">
        <v>1168</v>
      </c>
      <c r="D136" s="140">
        <v>973</v>
      </c>
      <c r="E136" s="140">
        <v>22197</v>
      </c>
      <c r="F136" s="140">
        <v>643</v>
      </c>
      <c r="G136" s="140">
        <v>0</v>
      </c>
      <c r="H136" s="396">
        <f t="shared" si="35"/>
        <v>24981</v>
      </c>
    </row>
    <row r="137" spans="1:8">
      <c r="A137" s="381">
        <v>11</v>
      </c>
      <c r="B137" s="129" t="s">
        <v>52</v>
      </c>
      <c r="C137" s="140">
        <v>0</v>
      </c>
      <c r="D137" s="140">
        <v>0</v>
      </c>
      <c r="E137" s="140">
        <v>0</v>
      </c>
      <c r="F137" s="140">
        <v>0</v>
      </c>
      <c r="G137" s="140">
        <v>19344</v>
      </c>
      <c r="H137" s="396">
        <f t="shared" si="35"/>
        <v>19344</v>
      </c>
    </row>
    <row r="138" spans="1:8">
      <c r="A138" s="381">
        <v>12</v>
      </c>
      <c r="B138" s="129" t="s">
        <v>53</v>
      </c>
      <c r="C138" s="140">
        <v>16131</v>
      </c>
      <c r="D138" s="140">
        <v>4203</v>
      </c>
      <c r="E138" s="140">
        <v>0</v>
      </c>
      <c r="F138" s="140">
        <v>0</v>
      </c>
      <c r="G138" s="140">
        <v>0</v>
      </c>
      <c r="H138" s="396">
        <f t="shared" si="35"/>
        <v>20334</v>
      </c>
    </row>
    <row r="139" spans="1:8">
      <c r="A139" s="381">
        <v>13</v>
      </c>
      <c r="B139" s="129" t="s">
        <v>54</v>
      </c>
      <c r="C139" s="140">
        <v>55.999999999999979</v>
      </c>
      <c r="D139" s="140">
        <v>72</v>
      </c>
      <c r="E139" s="140">
        <v>0</v>
      </c>
      <c r="F139" s="140">
        <v>0</v>
      </c>
      <c r="G139" s="140">
        <v>0</v>
      </c>
      <c r="H139" s="396">
        <f t="shared" si="35"/>
        <v>127.99999999999997</v>
      </c>
    </row>
    <row r="140" spans="1:8">
      <c r="A140" s="381">
        <v>14</v>
      </c>
      <c r="B140" s="129" t="s">
        <v>55</v>
      </c>
      <c r="C140" s="140">
        <v>167069.6</v>
      </c>
      <c r="D140" s="140">
        <v>275665</v>
      </c>
      <c r="E140" s="140">
        <v>105647</v>
      </c>
      <c r="F140" s="140">
        <v>15387</v>
      </c>
      <c r="G140" s="140">
        <v>23302</v>
      </c>
      <c r="H140" s="396">
        <f t="shared" si="35"/>
        <v>587070.6</v>
      </c>
    </row>
    <row r="141" spans="1:8">
      <c r="A141" s="381">
        <v>15</v>
      </c>
      <c r="B141" s="129" t="s">
        <v>56</v>
      </c>
      <c r="C141" s="140">
        <v>3</v>
      </c>
      <c r="D141" s="140">
        <v>633</v>
      </c>
      <c r="E141" s="140">
        <v>1443.9599999999998</v>
      </c>
      <c r="F141" s="140">
        <v>2459</v>
      </c>
      <c r="G141" s="140">
        <v>50324.999999999978</v>
      </c>
      <c r="H141" s="396">
        <f t="shared" si="35"/>
        <v>54863.959999999977</v>
      </c>
    </row>
    <row r="142" spans="1:8">
      <c r="A142" s="381">
        <v>16</v>
      </c>
      <c r="B142" s="129" t="s">
        <v>57</v>
      </c>
      <c r="C142" s="140">
        <v>482159.5</v>
      </c>
      <c r="D142" s="140">
        <v>1263380</v>
      </c>
      <c r="E142" s="140">
        <v>439677</v>
      </c>
      <c r="F142" s="140">
        <v>13347</v>
      </c>
      <c r="G142" s="140">
        <v>0</v>
      </c>
      <c r="H142" s="396">
        <f t="shared" si="35"/>
        <v>2198563.5</v>
      </c>
    </row>
    <row r="143" spans="1:8">
      <c r="A143" s="381">
        <v>17</v>
      </c>
      <c r="B143" s="129" t="s">
        <v>58</v>
      </c>
      <c r="C143" s="140">
        <v>0</v>
      </c>
      <c r="D143" s="140">
        <v>0</v>
      </c>
      <c r="E143" s="140">
        <v>0</v>
      </c>
      <c r="F143" s="140">
        <v>0</v>
      </c>
      <c r="G143" s="140">
        <v>15076.999999999998</v>
      </c>
      <c r="H143" s="396">
        <f t="shared" si="35"/>
        <v>15076.999999999998</v>
      </c>
    </row>
    <row r="144" spans="1:8">
      <c r="A144" s="381">
        <v>18</v>
      </c>
      <c r="B144" s="129" t="s">
        <v>59</v>
      </c>
      <c r="C144" s="140">
        <v>355</v>
      </c>
      <c r="D144" s="140">
        <v>35290</v>
      </c>
      <c r="E144" s="140">
        <v>0</v>
      </c>
      <c r="F144" s="140">
        <v>0</v>
      </c>
      <c r="G144" s="140">
        <v>0</v>
      </c>
      <c r="H144" s="396">
        <f t="shared" si="35"/>
        <v>35645</v>
      </c>
    </row>
    <row r="145" spans="1:8">
      <c r="A145" s="381">
        <v>19</v>
      </c>
      <c r="B145" s="129" t="s">
        <v>60</v>
      </c>
      <c r="C145" s="140">
        <v>74563</v>
      </c>
      <c r="D145" s="140">
        <v>122804.99999999999</v>
      </c>
      <c r="E145" s="140">
        <v>25570</v>
      </c>
      <c r="F145" s="140">
        <v>453</v>
      </c>
      <c r="G145" s="140">
        <v>0</v>
      </c>
      <c r="H145" s="396">
        <f t="shared" si="35"/>
        <v>223391</v>
      </c>
    </row>
    <row r="146" spans="1:8">
      <c r="A146" s="381">
        <v>20</v>
      </c>
      <c r="B146" s="129" t="s">
        <v>0</v>
      </c>
      <c r="C146" s="140">
        <v>26483</v>
      </c>
      <c r="D146" s="140">
        <v>291467.09999999998</v>
      </c>
      <c r="E146" s="140">
        <v>81185</v>
      </c>
      <c r="F146" s="140">
        <v>7223.9999999999991</v>
      </c>
      <c r="G146" s="140">
        <v>0</v>
      </c>
      <c r="H146" s="396">
        <f t="shared" si="35"/>
        <v>406359.1</v>
      </c>
    </row>
    <row r="147" spans="1:8">
      <c r="A147" s="383"/>
      <c r="B147" s="142" t="s">
        <v>33</v>
      </c>
      <c r="C147" s="141">
        <f t="shared" ref="C147:H147" si="36">SUM(C127:C146)</f>
        <v>7517872.21</v>
      </c>
      <c r="D147" s="141">
        <f t="shared" si="36"/>
        <v>5785835.9799999995</v>
      </c>
      <c r="E147" s="141">
        <f t="shared" si="36"/>
        <v>1909416.74</v>
      </c>
      <c r="F147" s="141">
        <f t="shared" si="36"/>
        <v>393209.92000000004</v>
      </c>
      <c r="G147" s="141">
        <f t="shared" si="36"/>
        <v>216473.49999999997</v>
      </c>
      <c r="H147" s="396">
        <f t="shared" si="36"/>
        <v>15822808.350000001</v>
      </c>
    </row>
    <row r="148" spans="1:8">
      <c r="A148" s="392"/>
      <c r="B148" s="143"/>
      <c r="C148" s="144"/>
      <c r="D148" s="144"/>
      <c r="E148" s="144"/>
      <c r="F148" s="144"/>
      <c r="G148" s="144"/>
      <c r="H148" s="398"/>
    </row>
    <row r="149" spans="1:8" ht="14.4" thickBot="1">
      <c r="A149" s="395" t="str">
        <f>"Semester Credit Hours Previous Year (FY "&amp;H1-2&amp;")"</f>
        <v>Semester Credit Hours Previous Year (FY 2022)</v>
      </c>
      <c r="H149" s="393"/>
    </row>
    <row r="150" spans="1:8" ht="28.2" thickBot="1">
      <c r="A150" s="388" t="s">
        <v>840</v>
      </c>
      <c r="B150" s="124" t="s">
        <v>31</v>
      </c>
      <c r="C150" s="125" t="s">
        <v>25</v>
      </c>
      <c r="D150" s="125" t="s">
        <v>26</v>
      </c>
      <c r="E150" s="125" t="s">
        <v>27</v>
      </c>
      <c r="F150" s="125" t="s">
        <v>28</v>
      </c>
      <c r="G150" s="125" t="s">
        <v>29</v>
      </c>
      <c r="H150" s="389" t="s">
        <v>30</v>
      </c>
    </row>
    <row r="151" spans="1:8">
      <c r="A151" s="381">
        <v>1</v>
      </c>
      <c r="B151" s="127" t="s">
        <v>42</v>
      </c>
      <c r="C151" s="140">
        <v>3739172.4199999995</v>
      </c>
      <c r="D151" s="140">
        <v>1579292.69</v>
      </c>
      <c r="E151" s="140">
        <v>308921.87</v>
      </c>
      <c r="F151" s="140">
        <v>90292</v>
      </c>
      <c r="G151" s="140">
        <v>0</v>
      </c>
      <c r="H151" s="396">
        <f>SUM(C151:G151)</f>
        <v>5717678.9799999995</v>
      </c>
    </row>
    <row r="152" spans="1:8">
      <c r="A152" s="381">
        <v>2</v>
      </c>
      <c r="B152" s="129" t="s">
        <v>43</v>
      </c>
      <c r="C152" s="140">
        <v>1514015.3199999996</v>
      </c>
      <c r="D152" s="140">
        <v>768221.81</v>
      </c>
      <c r="E152" s="140">
        <v>160289.21</v>
      </c>
      <c r="F152" s="140">
        <v>85307</v>
      </c>
      <c r="G152" s="140">
        <v>0</v>
      </c>
      <c r="H152" s="396">
        <f t="shared" ref="H152:H169" si="37">SUM(C152:G152)</f>
        <v>2527833.34</v>
      </c>
    </row>
    <row r="153" spans="1:8">
      <c r="A153" s="381">
        <v>3</v>
      </c>
      <c r="B153" s="129" t="s">
        <v>44</v>
      </c>
      <c r="C153" s="140">
        <v>505976</v>
      </c>
      <c r="D153" s="140">
        <v>217623</v>
      </c>
      <c r="E153" s="140">
        <v>33198.03</v>
      </c>
      <c r="F153" s="140">
        <v>10920</v>
      </c>
      <c r="G153" s="140">
        <v>0</v>
      </c>
      <c r="H153" s="396">
        <f t="shared" si="37"/>
        <v>767717.03</v>
      </c>
    </row>
    <row r="154" spans="1:8">
      <c r="A154" s="381">
        <v>4</v>
      </c>
      <c r="B154" s="129" t="s">
        <v>45</v>
      </c>
      <c r="C154" s="140">
        <v>84481</v>
      </c>
      <c r="D154" s="140">
        <v>300708</v>
      </c>
      <c r="E154" s="140">
        <v>267772.7</v>
      </c>
      <c r="F154" s="140">
        <v>57615</v>
      </c>
      <c r="G154" s="140">
        <v>0</v>
      </c>
      <c r="H154" s="396">
        <f t="shared" si="37"/>
        <v>710576.7</v>
      </c>
    </row>
    <row r="155" spans="1:8">
      <c r="A155" s="381">
        <v>5</v>
      </c>
      <c r="B155" s="129" t="s">
        <v>46</v>
      </c>
      <c r="C155" s="140">
        <v>96182</v>
      </c>
      <c r="D155" s="140">
        <v>117785</v>
      </c>
      <c r="E155" s="140">
        <v>18357</v>
      </c>
      <c r="F155" s="140">
        <v>8374</v>
      </c>
      <c r="G155" s="140">
        <v>0</v>
      </c>
      <c r="H155" s="396">
        <f t="shared" si="37"/>
        <v>240698</v>
      </c>
    </row>
    <row r="156" spans="1:8">
      <c r="A156" s="381">
        <v>6</v>
      </c>
      <c r="B156" s="129" t="s">
        <v>47</v>
      </c>
      <c r="C156" s="140">
        <v>517072.57999999996</v>
      </c>
      <c r="D156" s="140">
        <v>777395.74</v>
      </c>
      <c r="E156" s="140">
        <v>289748.5</v>
      </c>
      <c r="F156" s="140">
        <v>109012</v>
      </c>
      <c r="G156" s="140">
        <v>0</v>
      </c>
      <c r="H156" s="396">
        <f t="shared" si="37"/>
        <v>1693228.8199999998</v>
      </c>
    </row>
    <row r="157" spans="1:8">
      <c r="A157" s="381">
        <v>7</v>
      </c>
      <c r="B157" s="129" t="s">
        <v>48</v>
      </c>
      <c r="C157" s="140">
        <v>85929.26</v>
      </c>
      <c r="D157" s="140">
        <v>68413</v>
      </c>
      <c r="E157" s="140">
        <v>11691</v>
      </c>
      <c r="F157" s="140">
        <v>1882</v>
      </c>
      <c r="G157" s="140">
        <v>0</v>
      </c>
      <c r="H157" s="396">
        <f t="shared" si="37"/>
        <v>167915.26</v>
      </c>
    </row>
    <row r="158" spans="1:8">
      <c r="A158" s="381">
        <v>8</v>
      </c>
      <c r="B158" s="129" t="s">
        <v>49</v>
      </c>
      <c r="C158" s="140">
        <v>0</v>
      </c>
      <c r="D158" s="140">
        <v>0</v>
      </c>
      <c r="E158" s="140">
        <v>0</v>
      </c>
      <c r="F158" s="140">
        <v>0</v>
      </c>
      <c r="G158" s="140">
        <v>106613.7</v>
      </c>
      <c r="H158" s="396">
        <f t="shared" si="37"/>
        <v>106613.7</v>
      </c>
    </row>
    <row r="159" spans="1:8">
      <c r="A159" s="381">
        <v>9</v>
      </c>
      <c r="B159" s="129" t="s">
        <v>50</v>
      </c>
      <c r="C159" s="140">
        <v>20859</v>
      </c>
      <c r="D159" s="140">
        <v>68953</v>
      </c>
      <c r="E159" s="140">
        <v>92076.000000000029</v>
      </c>
      <c r="F159" s="140">
        <v>1359</v>
      </c>
      <c r="G159" s="140">
        <v>0</v>
      </c>
      <c r="H159" s="396">
        <f t="shared" si="37"/>
        <v>183247.00000000003</v>
      </c>
    </row>
    <row r="160" spans="1:8">
      <c r="A160" s="381">
        <v>10</v>
      </c>
      <c r="B160" s="129" t="s">
        <v>51</v>
      </c>
      <c r="C160" s="140">
        <v>1254</v>
      </c>
      <c r="D160" s="140">
        <v>973</v>
      </c>
      <c r="E160" s="140">
        <v>20566</v>
      </c>
      <c r="F160" s="140">
        <v>604</v>
      </c>
      <c r="G160" s="140">
        <v>0</v>
      </c>
      <c r="H160" s="396">
        <f t="shared" si="37"/>
        <v>23397</v>
      </c>
    </row>
    <row r="161" spans="1:8">
      <c r="A161" s="381">
        <v>11</v>
      </c>
      <c r="B161" s="129" t="s">
        <v>52</v>
      </c>
      <c r="C161" s="140">
        <v>0</v>
      </c>
      <c r="D161" s="140">
        <v>0</v>
      </c>
      <c r="E161" s="140">
        <v>0</v>
      </c>
      <c r="F161" s="140">
        <v>0</v>
      </c>
      <c r="G161" s="140">
        <v>18018</v>
      </c>
      <c r="H161" s="396">
        <f t="shared" si="37"/>
        <v>18018</v>
      </c>
    </row>
    <row r="162" spans="1:8">
      <c r="A162" s="381">
        <v>12</v>
      </c>
      <c r="B162" s="129" t="s">
        <v>53</v>
      </c>
      <c r="C162" s="140">
        <v>12601</v>
      </c>
      <c r="D162" s="140">
        <v>4364</v>
      </c>
      <c r="E162" s="140">
        <v>0</v>
      </c>
      <c r="F162" s="140">
        <v>0</v>
      </c>
      <c r="G162" s="140">
        <v>0</v>
      </c>
      <c r="H162" s="396">
        <f t="shared" si="37"/>
        <v>16965</v>
      </c>
    </row>
    <row r="163" spans="1:8">
      <c r="A163" s="381">
        <v>13</v>
      </c>
      <c r="B163" s="129" t="s">
        <v>54</v>
      </c>
      <c r="C163" s="140">
        <v>18</v>
      </c>
      <c r="D163" s="140">
        <v>105</v>
      </c>
      <c r="E163" s="140">
        <v>0</v>
      </c>
      <c r="F163" s="140">
        <v>0</v>
      </c>
      <c r="G163" s="140">
        <v>0</v>
      </c>
      <c r="H163" s="396">
        <f t="shared" si="37"/>
        <v>123</v>
      </c>
    </row>
    <row r="164" spans="1:8">
      <c r="A164" s="381">
        <v>14</v>
      </c>
      <c r="B164" s="129" t="s">
        <v>55</v>
      </c>
      <c r="C164" s="140">
        <v>161204.96</v>
      </c>
      <c r="D164" s="140">
        <v>275088.28000000003</v>
      </c>
      <c r="E164" s="140">
        <v>107748.5</v>
      </c>
      <c r="F164" s="140">
        <v>12569.999999999995</v>
      </c>
      <c r="G164" s="140">
        <v>24026.000000000015</v>
      </c>
      <c r="H164" s="396">
        <f t="shared" si="37"/>
        <v>580637.74</v>
      </c>
    </row>
    <row r="165" spans="1:8">
      <c r="A165" s="381">
        <v>15</v>
      </c>
      <c r="B165" s="129" t="s">
        <v>56</v>
      </c>
      <c r="C165" s="140">
        <v>203</v>
      </c>
      <c r="D165" s="140">
        <v>887</v>
      </c>
      <c r="E165" s="140">
        <v>1370.5000000000002</v>
      </c>
      <c r="F165" s="140">
        <v>2555</v>
      </c>
      <c r="G165" s="140">
        <v>51875</v>
      </c>
      <c r="H165" s="396">
        <f t="shared" si="37"/>
        <v>56890.5</v>
      </c>
    </row>
    <row r="166" spans="1:8">
      <c r="A166" s="381">
        <v>16</v>
      </c>
      <c r="B166" s="129" t="s">
        <v>57</v>
      </c>
      <c r="C166" s="140">
        <v>464241.28</v>
      </c>
      <c r="D166" s="140">
        <v>1264123.21</v>
      </c>
      <c r="E166" s="140">
        <v>456844.45</v>
      </c>
      <c r="F166" s="140">
        <v>13715</v>
      </c>
      <c r="G166" s="140">
        <v>0</v>
      </c>
      <c r="H166" s="396">
        <f t="shared" si="37"/>
        <v>2198923.94</v>
      </c>
    </row>
    <row r="167" spans="1:8">
      <c r="A167" s="381">
        <v>17</v>
      </c>
      <c r="B167" s="129" t="s">
        <v>58</v>
      </c>
      <c r="C167" s="140">
        <v>0</v>
      </c>
      <c r="D167" s="140">
        <v>0</v>
      </c>
      <c r="E167" s="140">
        <v>0</v>
      </c>
      <c r="F167" s="140">
        <v>0</v>
      </c>
      <c r="G167" s="140">
        <v>15257.000000000004</v>
      </c>
      <c r="H167" s="396">
        <f t="shared" si="37"/>
        <v>15257.000000000004</v>
      </c>
    </row>
    <row r="168" spans="1:8">
      <c r="A168" s="381">
        <v>18</v>
      </c>
      <c r="B168" s="129" t="s">
        <v>59</v>
      </c>
      <c r="C168" s="140">
        <v>444</v>
      </c>
      <c r="D168" s="140">
        <v>38530</v>
      </c>
      <c r="E168" s="140">
        <v>0</v>
      </c>
      <c r="F168" s="140">
        <v>0</v>
      </c>
      <c r="G168" s="140">
        <v>0</v>
      </c>
      <c r="H168" s="396">
        <f t="shared" si="37"/>
        <v>38974</v>
      </c>
    </row>
    <row r="169" spans="1:8">
      <c r="A169" s="381">
        <v>19</v>
      </c>
      <c r="B169" s="129" t="s">
        <v>60</v>
      </c>
      <c r="C169" s="140">
        <v>69695</v>
      </c>
      <c r="D169" s="140">
        <v>126818</v>
      </c>
      <c r="E169" s="140">
        <v>20607</v>
      </c>
      <c r="F169" s="140">
        <v>577</v>
      </c>
      <c r="G169" s="140">
        <v>0</v>
      </c>
      <c r="H169" s="396">
        <f t="shared" si="37"/>
        <v>217697</v>
      </c>
    </row>
    <row r="170" spans="1:8">
      <c r="A170" s="381">
        <v>20</v>
      </c>
      <c r="B170" s="129" t="s">
        <v>0</v>
      </c>
      <c r="C170" s="140">
        <v>28392</v>
      </c>
      <c r="D170" s="140">
        <v>311634.90000000002</v>
      </c>
      <c r="E170" s="140">
        <v>91440</v>
      </c>
      <c r="F170" s="140">
        <v>8586</v>
      </c>
      <c r="G170" s="140">
        <v>0</v>
      </c>
      <c r="H170" s="396">
        <f>SUM(C170:G170)</f>
        <v>440052.9</v>
      </c>
    </row>
    <row r="171" spans="1:8">
      <c r="A171" s="383"/>
      <c r="B171" s="142" t="s">
        <v>33</v>
      </c>
      <c r="C171" s="141">
        <f t="shared" ref="C171:H171" si="38">SUM(C151:C170)</f>
        <v>7301740.8199999994</v>
      </c>
      <c r="D171" s="141">
        <f t="shared" si="38"/>
        <v>5920915.6300000008</v>
      </c>
      <c r="E171" s="141">
        <f t="shared" si="38"/>
        <v>1880630.76</v>
      </c>
      <c r="F171" s="141">
        <f t="shared" si="38"/>
        <v>403368</v>
      </c>
      <c r="G171" s="141">
        <f t="shared" si="38"/>
        <v>215789.7</v>
      </c>
      <c r="H171" s="396">
        <f t="shared" si="38"/>
        <v>15722444.909999998</v>
      </c>
    </row>
    <row r="172" spans="1:8">
      <c r="A172" s="392"/>
      <c r="B172" s="143"/>
      <c r="C172" s="144"/>
      <c r="D172" s="144"/>
      <c r="E172" s="144"/>
      <c r="F172" s="144"/>
      <c r="G172" s="144"/>
      <c r="H172" s="398"/>
    </row>
    <row r="173" spans="1:8" ht="14.4" thickBot="1">
      <c r="A173" s="392"/>
      <c r="B173" s="120" t="str">
        <f>"All Expenditures Current Year (FY "&amp;H1&amp;")"</f>
        <v>All Expenditures Current Year (FY 2024)</v>
      </c>
      <c r="C173" s="121"/>
      <c r="D173" s="121"/>
      <c r="E173" s="121"/>
      <c r="F173" s="121"/>
      <c r="G173" s="121"/>
      <c r="H173" s="387"/>
    </row>
    <row r="174" spans="1:8" ht="28.2" thickBot="1">
      <c r="A174" s="388" t="s">
        <v>840</v>
      </c>
      <c r="B174" s="124" t="s">
        <v>31</v>
      </c>
      <c r="C174" s="125" t="s">
        <v>25</v>
      </c>
      <c r="D174" s="125" t="s">
        <v>26</v>
      </c>
      <c r="E174" s="125" t="s">
        <v>27</v>
      </c>
      <c r="F174" s="125" t="s">
        <v>28</v>
      </c>
      <c r="G174" s="125" t="s">
        <v>29</v>
      </c>
      <c r="H174" s="389" t="s">
        <v>1</v>
      </c>
    </row>
    <row r="175" spans="1:8">
      <c r="A175" s="381">
        <v>1</v>
      </c>
      <c r="B175" s="127" t="str">
        <f>$B$103</f>
        <v>Liberal Arts</v>
      </c>
      <c r="C175" s="135">
        <f>SUM(UTA:SRSU!C268)</f>
        <v>1266861705.6769507</v>
      </c>
      <c r="D175" s="135">
        <f>SUM(UTA:SRSU!D268)</f>
        <v>879426878.02734542</v>
      </c>
      <c r="E175" s="135">
        <f>SUM(UTA:SRSU!E268)</f>
        <v>398131278.86703551</v>
      </c>
      <c r="F175" s="135">
        <f>SUM(UTA:SRSU!F268)</f>
        <v>406074080.71082664</v>
      </c>
      <c r="G175" s="135">
        <f>SUM(UTA:SRSU!G268)</f>
        <v>0</v>
      </c>
      <c r="H175" s="390">
        <f>SUM(C175:G175)</f>
        <v>2950493943.2821579</v>
      </c>
    </row>
    <row r="176" spans="1:8">
      <c r="A176" s="381">
        <v>2</v>
      </c>
      <c r="B176" s="127" t="str">
        <f>$B$104</f>
        <v>Science</v>
      </c>
      <c r="C176" s="138">
        <f>SUM(UTA:SRSU!C269)</f>
        <v>663672328.91266942</v>
      </c>
      <c r="D176" s="138">
        <f>SUM(UTA:SRSU!D269)</f>
        <v>649098320.01746535</v>
      </c>
      <c r="E176" s="138">
        <f>SUM(UTA:SRSU!E269)</f>
        <v>330878135.10619909</v>
      </c>
      <c r="F176" s="138">
        <f>SUM(UTA:SRSU!F269)</f>
        <v>643602373.28503346</v>
      </c>
      <c r="G176" s="138">
        <f>SUM(UTA:SRSU!G269)</f>
        <v>0</v>
      </c>
      <c r="H176" s="391">
        <f t="shared" ref="H176:H195" si="39">SUM(C176:G176)</f>
        <v>2287251157.3213673</v>
      </c>
    </row>
    <row r="177" spans="1:8">
      <c r="A177" s="381">
        <v>3</v>
      </c>
      <c r="B177" s="127" t="str">
        <f>$B$105</f>
        <v>Fine Arts</v>
      </c>
      <c r="C177" s="138">
        <f>SUM(UTA:SRSU!C270)</f>
        <v>238142123.9511103</v>
      </c>
      <c r="D177" s="138">
        <f>SUM(UTA:SRSU!D270)</f>
        <v>179567863.25682136</v>
      </c>
      <c r="E177" s="138">
        <f>SUM(UTA:SRSU!E270)</f>
        <v>70989024.153503299</v>
      </c>
      <c r="F177" s="138">
        <f>SUM(UTA:SRSU!F270)</f>
        <v>40405646.313565955</v>
      </c>
      <c r="G177" s="138">
        <f>SUM(UTA:SRSU!G270)</f>
        <v>0</v>
      </c>
      <c r="H177" s="391">
        <f t="shared" si="39"/>
        <v>529104657.67500091</v>
      </c>
    </row>
    <row r="178" spans="1:8">
      <c r="A178" s="381">
        <v>4</v>
      </c>
      <c r="B178" s="127" t="str">
        <f>$B$106</f>
        <v>Teacher Education</v>
      </c>
      <c r="C178" s="138">
        <f>SUM(UTA:SRSU!C271)</f>
        <v>33121750.601632621</v>
      </c>
      <c r="D178" s="138">
        <f>SUM(UTA:SRSU!D271)</f>
        <v>160722897.52705589</v>
      </c>
      <c r="E178" s="138">
        <f>SUM(UTA:SRSU!E271)</f>
        <v>185030172.6978808</v>
      </c>
      <c r="F178" s="138">
        <f>SUM(UTA:SRSU!F271)</f>
        <v>134880726.55157056</v>
      </c>
      <c r="G178" s="138">
        <f>SUM(UTA:SRSU!G271)</f>
        <v>0</v>
      </c>
      <c r="H178" s="391">
        <f t="shared" si="39"/>
        <v>513755547.37813985</v>
      </c>
    </row>
    <row r="179" spans="1:8">
      <c r="A179" s="381">
        <v>5</v>
      </c>
      <c r="B179" s="127" t="str">
        <f>$B$107</f>
        <v>Agriculture</v>
      </c>
      <c r="C179" s="138">
        <f>SUM(UTA:SRSU!C272)</f>
        <v>46454158.136196882</v>
      </c>
      <c r="D179" s="138">
        <f>SUM(UTA:SRSU!D272)</f>
        <v>86316391.872345641</v>
      </c>
      <c r="E179" s="138">
        <f>SUM(UTA:SRSU!E272)</f>
        <v>54618450.599352509</v>
      </c>
      <c r="F179" s="138">
        <f>SUM(UTA:SRSU!F272)</f>
        <v>55573941.779879682</v>
      </c>
      <c r="G179" s="138">
        <f>SUM(UTA:SRSU!G272)</f>
        <v>0</v>
      </c>
      <c r="H179" s="391">
        <f t="shared" si="39"/>
        <v>242962942.38777471</v>
      </c>
    </row>
    <row r="180" spans="1:8">
      <c r="A180" s="381">
        <v>6</v>
      </c>
      <c r="B180" s="127" t="str">
        <f>$B$108</f>
        <v>Engineering</v>
      </c>
      <c r="C180" s="138">
        <f>SUM(UTA:SRSU!C273)</f>
        <v>301297423.42163968</v>
      </c>
      <c r="D180" s="138">
        <f>SUM(UTA:SRSU!D273)</f>
        <v>681357319.52756274</v>
      </c>
      <c r="E180" s="138">
        <f>SUM(UTA:SRSU!E273)</f>
        <v>581549052.10973716</v>
      </c>
      <c r="F180" s="138">
        <f>SUM(UTA:SRSU!F273)</f>
        <v>731738169.99278343</v>
      </c>
      <c r="G180" s="138">
        <f>SUM(UTA:SRSU!G273)</f>
        <v>0</v>
      </c>
      <c r="H180" s="391">
        <f t="shared" si="39"/>
        <v>2295941965.051723</v>
      </c>
    </row>
    <row r="181" spans="1:8">
      <c r="A181" s="381">
        <v>7</v>
      </c>
      <c r="B181" s="127" t="str">
        <f>$B$109</f>
        <v>Home Economics</v>
      </c>
      <c r="C181" s="138">
        <f>SUM(UTA:SRSU!C274)</f>
        <v>25988759.035212796</v>
      </c>
      <c r="D181" s="138">
        <f>SUM(UTA:SRSU!D274)</f>
        <v>34267048.463573769</v>
      </c>
      <c r="E181" s="138">
        <f>SUM(UTA:SRSU!E274)</f>
        <v>11633152.232622562</v>
      </c>
      <c r="F181" s="138">
        <f>SUM(UTA:SRSU!F274)</f>
        <v>10063439.493595077</v>
      </c>
      <c r="G181" s="138">
        <f>SUM(UTA:SRSU!G274)</f>
        <v>0</v>
      </c>
      <c r="H181" s="391">
        <f t="shared" si="39"/>
        <v>81952399.225004211</v>
      </c>
    </row>
    <row r="182" spans="1:8">
      <c r="A182" s="381">
        <v>8</v>
      </c>
      <c r="B182" s="127" t="str">
        <f>$B$110</f>
        <v>Law</v>
      </c>
      <c r="C182" s="138">
        <f>SUM(UTA:SRSU!C275)</f>
        <v>0</v>
      </c>
      <c r="D182" s="138">
        <f>SUM(UTA:SRSU!D275)</f>
        <v>0</v>
      </c>
      <c r="E182" s="138">
        <f>SUM(UTA:SRSU!E275)</f>
        <v>0</v>
      </c>
      <c r="F182" s="138">
        <f>SUM(UTA:SRSU!F275)</f>
        <v>0</v>
      </c>
      <c r="G182" s="138">
        <f>SUM(UTA:SRSU!G275)</f>
        <v>164685060.01289585</v>
      </c>
      <c r="H182" s="391">
        <f t="shared" si="39"/>
        <v>164685060.01289585</v>
      </c>
    </row>
    <row r="183" spans="1:8">
      <c r="A183" s="381">
        <v>9</v>
      </c>
      <c r="B183" s="127" t="str">
        <f>$B$111</f>
        <v>Social Service</v>
      </c>
      <c r="C183" s="138">
        <f>SUM(UTA:SRSU!C276)</f>
        <v>10266466.807276813</v>
      </c>
      <c r="D183" s="138">
        <f>SUM(UTA:SRSU!D276)</f>
        <v>36622958.286849201</v>
      </c>
      <c r="E183" s="138">
        <f>SUM(UTA:SRSU!E276)</f>
        <v>67838062.027508304</v>
      </c>
      <c r="F183" s="138">
        <f>SUM(UTA:SRSU!F276)</f>
        <v>15138178.111367323</v>
      </c>
      <c r="G183" s="138">
        <f>SUM(UTA:SRSU!G276)</f>
        <v>0</v>
      </c>
      <c r="H183" s="391">
        <f t="shared" si="39"/>
        <v>129865665.23300165</v>
      </c>
    </row>
    <row r="184" spans="1:8">
      <c r="A184" s="381">
        <v>10</v>
      </c>
      <c r="B184" s="127" t="str">
        <f>$B$112</f>
        <v>Library Science</v>
      </c>
      <c r="C184" s="138">
        <f>SUM(UTA:SRSU!C277)</f>
        <v>657125.58706566365</v>
      </c>
      <c r="D184" s="138">
        <f>SUM(UTA:SRSU!D277)</f>
        <v>1186305.14176908</v>
      </c>
      <c r="E184" s="138">
        <f>SUM(UTA:SRSU!E277)</f>
        <v>20054662.978119858</v>
      </c>
      <c r="F184" s="138">
        <f>SUM(UTA:SRSU!F277)</f>
        <v>7039154.0117913084</v>
      </c>
      <c r="G184" s="138">
        <f>SUM(UTA:SRSU!G277)</f>
        <v>0</v>
      </c>
      <c r="H184" s="391">
        <f t="shared" si="39"/>
        <v>28937247.71874591</v>
      </c>
    </row>
    <row r="185" spans="1:8">
      <c r="A185" s="381">
        <v>11</v>
      </c>
      <c r="B185" s="127" t="str">
        <f>$B$113</f>
        <v>Veterinary Science</v>
      </c>
      <c r="C185" s="138">
        <f>SUM(UTA:SRSU!C278)</f>
        <v>0</v>
      </c>
      <c r="D185" s="138">
        <f>SUM(UTA:SRSU!D278)</f>
        <v>0</v>
      </c>
      <c r="E185" s="138">
        <f>SUM(UTA:SRSU!E278)</f>
        <v>0</v>
      </c>
      <c r="F185" s="138">
        <f>SUM(UTA:SRSU!F278)</f>
        <v>0</v>
      </c>
      <c r="G185" s="138">
        <f>SUM(UTA:SRSU!G278)</f>
        <v>127936302.52918728</v>
      </c>
      <c r="H185" s="391">
        <f t="shared" si="39"/>
        <v>127936302.52918728</v>
      </c>
    </row>
    <row r="186" spans="1:8">
      <c r="A186" s="381">
        <v>12</v>
      </c>
      <c r="B186" s="127" t="str">
        <f>$B$114</f>
        <v>Vocational Training</v>
      </c>
      <c r="C186" s="138">
        <f>SUM(UTA:SRSU!C279)</f>
        <v>7371650.7246522596</v>
      </c>
      <c r="D186" s="138">
        <f>SUM(UTA:SRSU!D279)</f>
        <v>3590483.2602932733</v>
      </c>
      <c r="E186" s="138">
        <f>SUM(UTA:SRSU!E279)</f>
        <v>0</v>
      </c>
      <c r="F186" s="138">
        <f>SUM(UTA:SRSU!F279)</f>
        <v>0</v>
      </c>
      <c r="G186" s="138">
        <f>SUM(UTA:SRSU!G279)</f>
        <v>0</v>
      </c>
      <c r="H186" s="391">
        <f t="shared" si="39"/>
        <v>10962133.984945532</v>
      </c>
    </row>
    <row r="187" spans="1:8">
      <c r="A187" s="381">
        <v>13</v>
      </c>
      <c r="B187" s="127" t="str">
        <f>$B$115</f>
        <v>Physical Training</v>
      </c>
      <c r="C187" s="138">
        <f>SUM(UTA:SRSU!C280)</f>
        <v>14142.714894434477</v>
      </c>
      <c r="D187" s="138">
        <f>SUM(UTA:SRSU!D280)</f>
        <v>154118.24328980799</v>
      </c>
      <c r="E187" s="138">
        <f>SUM(UTA:SRSU!E280)</f>
        <v>0</v>
      </c>
      <c r="F187" s="138">
        <f>SUM(UTA:SRSU!F280)</f>
        <v>0</v>
      </c>
      <c r="G187" s="138">
        <f>SUM(UTA:SRSU!G280)</f>
        <v>0</v>
      </c>
      <c r="H187" s="391">
        <f t="shared" si="39"/>
        <v>168260.95818424245</v>
      </c>
    </row>
    <row r="188" spans="1:8">
      <c r="A188" s="381">
        <v>14</v>
      </c>
      <c r="B188" s="127" t="str">
        <f>$B$116</f>
        <v>Health Services</v>
      </c>
      <c r="C188" s="138">
        <f>SUM(UTA:SRSU!C281)</f>
        <v>48160326.294463031</v>
      </c>
      <c r="D188" s="138">
        <f>SUM(UTA:SRSU!D281)</f>
        <v>129063498.78244051</v>
      </c>
      <c r="E188" s="138">
        <f>SUM(UTA:SRSU!E281)</f>
        <v>85717063.07753107</v>
      </c>
      <c r="F188" s="138">
        <f>SUM(UTA:SRSU!F281)</f>
        <v>42420570.127505504</v>
      </c>
      <c r="G188" s="138">
        <f>SUM(UTA:SRSU!G281)</f>
        <v>25057496.495575741</v>
      </c>
      <c r="H188" s="391">
        <f t="shared" si="39"/>
        <v>330418954.77751583</v>
      </c>
    </row>
    <row r="189" spans="1:8">
      <c r="A189" s="381">
        <v>15</v>
      </c>
      <c r="B189" s="127" t="str">
        <f>$B$117</f>
        <v>Pharmacy</v>
      </c>
      <c r="C189" s="138">
        <f>SUM(UTA:SRSU!C282)</f>
        <v>19598.698280717217</v>
      </c>
      <c r="D189" s="138">
        <f>SUM(UTA:SRSU!D282)</f>
        <v>525422.47207787831</v>
      </c>
      <c r="E189" s="138">
        <f>SUM(UTA:SRSU!E282)</f>
        <v>15094924.870074958</v>
      </c>
      <c r="F189" s="138">
        <f>SUM(UTA:SRSU!F282)</f>
        <v>32055846.636597835</v>
      </c>
      <c r="G189" s="138">
        <f>SUM(UTA:SRSU!G282)</f>
        <v>70032508.269634068</v>
      </c>
      <c r="H189" s="391">
        <f t="shared" si="39"/>
        <v>117728300.94666547</v>
      </c>
    </row>
    <row r="190" spans="1:8">
      <c r="A190" s="381">
        <v>16</v>
      </c>
      <c r="B190" s="127" t="str">
        <f>$B$118</f>
        <v>Business Administration</v>
      </c>
      <c r="C190" s="138">
        <f>SUM(UTA:SRSU!C283)</f>
        <v>176779733.53718349</v>
      </c>
      <c r="D190" s="138">
        <f>SUM(UTA:SRSU!D283)</f>
        <v>774200882.72469318</v>
      </c>
      <c r="E190" s="138">
        <f>SUM(UTA:SRSU!E283)</f>
        <v>401188073.31384385</v>
      </c>
      <c r="F190" s="138">
        <f>SUM(UTA:SRSU!F283)</f>
        <v>179401324.67749316</v>
      </c>
      <c r="G190" s="138">
        <f>SUM(UTA:SRSU!G283)</f>
        <v>0</v>
      </c>
      <c r="H190" s="391">
        <f t="shared" si="39"/>
        <v>1531570014.2532136</v>
      </c>
    </row>
    <row r="191" spans="1:8">
      <c r="A191" s="381">
        <v>17</v>
      </c>
      <c r="B191" s="127" t="str">
        <f>$B$119</f>
        <v>Optometry</v>
      </c>
      <c r="C191" s="138">
        <f>SUM(UTA:SRSU!C284)</f>
        <v>0</v>
      </c>
      <c r="D191" s="138">
        <f>SUM(UTA:SRSU!D284)</f>
        <v>0</v>
      </c>
      <c r="E191" s="138">
        <f>SUM(UTA:SRSU!E284)</f>
        <v>0</v>
      </c>
      <c r="F191" s="138">
        <f>SUM(UTA:SRSU!F284)</f>
        <v>0</v>
      </c>
      <c r="G191" s="138">
        <f>SUM(UTA:SRSU!G284)</f>
        <v>44717666.420810625</v>
      </c>
      <c r="H191" s="391">
        <f t="shared" si="39"/>
        <v>44717666.420810625</v>
      </c>
    </row>
    <row r="192" spans="1:8">
      <c r="A192" s="381">
        <v>18</v>
      </c>
      <c r="B192" s="127" t="str">
        <f>$B$120</f>
        <v>Teacher Ed-Practice Teaching</v>
      </c>
      <c r="C192" s="138">
        <f>SUM(UTA:SRSU!C285)</f>
        <v>119090.40167104684</v>
      </c>
      <c r="D192" s="138">
        <f>SUM(UTA:SRSU!D285)</f>
        <v>28091095.468664624</v>
      </c>
      <c r="E192" s="138">
        <f>SUM(UTA:SRSU!E285)</f>
        <v>0</v>
      </c>
      <c r="F192" s="138">
        <f>SUM(UTA:SRSU!F285)</f>
        <v>0</v>
      </c>
      <c r="G192" s="138">
        <f>SUM(UTA:SRSU!G285)</f>
        <v>0</v>
      </c>
      <c r="H192" s="391">
        <f t="shared" si="39"/>
        <v>28210185.870335672</v>
      </c>
    </row>
    <row r="193" spans="1:8">
      <c r="A193" s="381">
        <v>19</v>
      </c>
      <c r="B193" s="127" t="str">
        <f>$B$121</f>
        <v>Technology</v>
      </c>
      <c r="C193" s="138">
        <f>SUM(UTA:SRSU!C286)</f>
        <v>36688039.950091764</v>
      </c>
      <c r="D193" s="138">
        <f>SUM(UTA:SRSU!D286)</f>
        <v>85614059.655608028</v>
      </c>
      <c r="E193" s="138">
        <f>SUM(UTA:SRSU!E286)</f>
        <v>29378775.288743924</v>
      </c>
      <c r="F193" s="138">
        <f>SUM(UTA:SRSU!F286)</f>
        <v>1163189.9243036262</v>
      </c>
      <c r="G193" s="138">
        <f>SUM(UTA:SRSU!G286)</f>
        <v>0</v>
      </c>
      <c r="H193" s="391">
        <f t="shared" si="39"/>
        <v>152844064.81874734</v>
      </c>
    </row>
    <row r="194" spans="1:8">
      <c r="A194" s="381">
        <v>20</v>
      </c>
      <c r="B194" s="127" t="str">
        <f>$B$122</f>
        <v>Nursing</v>
      </c>
      <c r="C194" s="138">
        <f>SUM(UTA:SRSU!C287)</f>
        <v>11526439.540159553</v>
      </c>
      <c r="D194" s="138">
        <f>SUM(UTA:SRSU!D287)</f>
        <v>194409585.94555071</v>
      </c>
      <c r="E194" s="138">
        <f>SUM(UTA:SRSU!E287)</f>
        <v>75799802.112283975</v>
      </c>
      <c r="F194" s="138">
        <f>SUM(UTA:SRSU!F287)</f>
        <v>22627418.988565654</v>
      </c>
      <c r="G194" s="138">
        <f>SUM(UTA:SRSU!G287)</f>
        <v>0</v>
      </c>
      <c r="H194" s="391">
        <f t="shared" si="39"/>
        <v>304363246.58655989</v>
      </c>
    </row>
    <row r="195" spans="1:8">
      <c r="A195" s="383"/>
      <c r="B195" s="130" t="str">
        <f>$B$123</f>
        <v>Totals</v>
      </c>
      <c r="C195" s="135">
        <f>SUM(C175:C194)</f>
        <v>2867140863.9911518</v>
      </c>
      <c r="D195" s="135">
        <f>SUM(D175:D194)</f>
        <v>3924215128.6734076</v>
      </c>
      <c r="E195" s="135">
        <f>SUM(E175:E194)</f>
        <v>2327900629.4344373</v>
      </c>
      <c r="F195" s="135">
        <f>SUM(F175:F194)</f>
        <v>2322184060.6048789</v>
      </c>
      <c r="G195" s="135">
        <f>SUM(G175:G194)</f>
        <v>432429033.72810358</v>
      </c>
      <c r="H195" s="390">
        <f t="shared" si="39"/>
        <v>11873869716.43198</v>
      </c>
    </row>
    <row r="196" spans="1:8">
      <c r="A196" s="392"/>
      <c r="H196" s="394"/>
    </row>
    <row r="197" spans="1:8" ht="14.4" thickBot="1">
      <c r="A197" s="386" t="str">
        <f>"All Expenditures Previous Year (FY "&amp;H1-1&amp;")"</f>
        <v>All Expenditures Previous Year (FY 2023)</v>
      </c>
      <c r="C197" s="121"/>
      <c r="D197" s="121"/>
      <c r="E197" s="121"/>
      <c r="F197" s="121"/>
      <c r="G197" s="121"/>
      <c r="H197" s="387"/>
    </row>
    <row r="198" spans="1:8" ht="28.2" thickBot="1">
      <c r="A198" s="388" t="s">
        <v>840</v>
      </c>
      <c r="B198" s="124" t="s">
        <v>31</v>
      </c>
      <c r="C198" s="125" t="s">
        <v>25</v>
      </c>
      <c r="D198" s="125" t="s">
        <v>26</v>
      </c>
      <c r="E198" s="125" t="s">
        <v>27</v>
      </c>
      <c r="F198" s="125" t="s">
        <v>28</v>
      </c>
      <c r="G198" s="125" t="s">
        <v>29</v>
      </c>
      <c r="H198" s="389" t="s">
        <v>1</v>
      </c>
    </row>
    <row r="199" spans="1:8">
      <c r="A199" s="381">
        <v>1</v>
      </c>
      <c r="B199" s="127" t="str">
        <f>$B$103</f>
        <v>Liberal Arts</v>
      </c>
      <c r="C199" s="135">
        <v>1190087364.1670597</v>
      </c>
      <c r="D199" s="135">
        <v>888512546.11602771</v>
      </c>
      <c r="E199" s="135">
        <v>407386754.52369112</v>
      </c>
      <c r="F199" s="135">
        <v>386475730.2066763</v>
      </c>
      <c r="G199" s="135">
        <v>0</v>
      </c>
      <c r="H199" s="390">
        <f>SUM(C199:G199)</f>
        <v>2872462395.0134549</v>
      </c>
    </row>
    <row r="200" spans="1:8">
      <c r="A200" s="381">
        <v>2</v>
      </c>
      <c r="B200" s="127" t="str">
        <f>$B$104</f>
        <v>Science</v>
      </c>
      <c r="C200" s="138">
        <v>633271098.29478824</v>
      </c>
      <c r="D200" s="138">
        <v>622038964.12217999</v>
      </c>
      <c r="E200" s="138">
        <v>297530575.48379362</v>
      </c>
      <c r="F200" s="138">
        <v>566068284.03533769</v>
      </c>
      <c r="G200" s="138">
        <v>0</v>
      </c>
      <c r="H200" s="390">
        <f t="shared" ref="H200:H218" si="40">SUM(C200:G200)</f>
        <v>2118908921.9360998</v>
      </c>
    </row>
    <row r="201" spans="1:8">
      <c r="A201" s="381">
        <v>3</v>
      </c>
      <c r="B201" s="127" t="str">
        <f>$B$105</f>
        <v>Fine Arts</v>
      </c>
      <c r="C201" s="138">
        <v>218395753.64910385</v>
      </c>
      <c r="D201" s="138">
        <v>167788803.03778312</v>
      </c>
      <c r="E201" s="138">
        <v>71705005.315047234</v>
      </c>
      <c r="F201" s="138">
        <v>39221193.961919636</v>
      </c>
      <c r="G201" s="138">
        <v>0</v>
      </c>
      <c r="H201" s="390">
        <f t="shared" si="40"/>
        <v>497110755.96385384</v>
      </c>
    </row>
    <row r="202" spans="1:8">
      <c r="A202" s="381">
        <v>4</v>
      </c>
      <c r="B202" s="127" t="str">
        <f>$B$106</f>
        <v>Teacher Education</v>
      </c>
      <c r="C202" s="138">
        <v>30509493.517258808</v>
      </c>
      <c r="D202" s="138">
        <v>165112942.84663802</v>
      </c>
      <c r="E202" s="138">
        <v>182509645.71125343</v>
      </c>
      <c r="F202" s="138">
        <v>133640456.06793359</v>
      </c>
      <c r="G202" s="138">
        <v>0</v>
      </c>
      <c r="H202" s="390">
        <f t="shared" si="40"/>
        <v>511772538.14308381</v>
      </c>
    </row>
    <row r="203" spans="1:8">
      <c r="A203" s="381">
        <v>5</v>
      </c>
      <c r="B203" s="127" t="str">
        <f>$B$107</f>
        <v>Agriculture</v>
      </c>
      <c r="C203" s="138">
        <v>43937154.439597026</v>
      </c>
      <c r="D203" s="138">
        <v>81798923.581620976</v>
      </c>
      <c r="E203" s="138">
        <v>49799570.88126345</v>
      </c>
      <c r="F203" s="138">
        <v>41437951.144395232</v>
      </c>
      <c r="G203" s="138">
        <v>0</v>
      </c>
      <c r="H203" s="390">
        <f t="shared" si="40"/>
        <v>216973600.04687667</v>
      </c>
    </row>
    <row r="204" spans="1:8">
      <c r="A204" s="381">
        <v>6</v>
      </c>
      <c r="B204" s="127" t="str">
        <f>$B$108</f>
        <v>Engineering</v>
      </c>
      <c r="C204" s="138">
        <v>285985632.09232342</v>
      </c>
      <c r="D204" s="138">
        <v>667287327.1043781</v>
      </c>
      <c r="E204" s="138">
        <v>532249399.21465474</v>
      </c>
      <c r="F204" s="138">
        <v>613995094.08848989</v>
      </c>
      <c r="G204" s="138">
        <v>0</v>
      </c>
      <c r="H204" s="390">
        <f t="shared" si="40"/>
        <v>2099517452.499846</v>
      </c>
    </row>
    <row r="205" spans="1:8">
      <c r="A205" s="381">
        <v>7</v>
      </c>
      <c r="B205" s="127" t="str">
        <f>$B$109</f>
        <v>Home Economics</v>
      </c>
      <c r="C205" s="138">
        <v>24246503.934934705</v>
      </c>
      <c r="D205" s="138">
        <v>34871605.416542538</v>
      </c>
      <c r="E205" s="138">
        <v>10352491.118608795</v>
      </c>
      <c r="F205" s="138">
        <v>9170498.7083856706</v>
      </c>
      <c r="G205" s="138">
        <v>0</v>
      </c>
      <c r="H205" s="390">
        <f t="shared" si="40"/>
        <v>78641099.178471714</v>
      </c>
    </row>
    <row r="206" spans="1:8">
      <c r="A206" s="381">
        <v>8</v>
      </c>
      <c r="B206" s="127" t="str">
        <f>$B$110</f>
        <v>Law</v>
      </c>
      <c r="C206" s="138">
        <v>0</v>
      </c>
      <c r="D206" s="138">
        <v>0</v>
      </c>
      <c r="E206" s="138">
        <v>25188.892931628408</v>
      </c>
      <c r="F206" s="138">
        <v>0</v>
      </c>
      <c r="G206" s="138">
        <v>167478784.05112699</v>
      </c>
      <c r="H206" s="390">
        <f t="shared" si="40"/>
        <v>167503972.94405863</v>
      </c>
    </row>
    <row r="207" spans="1:8">
      <c r="A207" s="381">
        <v>9</v>
      </c>
      <c r="B207" s="127" t="str">
        <f>$B$111</f>
        <v>Social Service</v>
      </c>
      <c r="C207" s="138">
        <v>9362022.1298283823</v>
      </c>
      <c r="D207" s="138">
        <v>37670105.986132294</v>
      </c>
      <c r="E207" s="138">
        <v>71107478.716497794</v>
      </c>
      <c r="F207" s="138">
        <v>13524355.422170501</v>
      </c>
      <c r="G207" s="138">
        <v>0</v>
      </c>
      <c r="H207" s="390">
        <f t="shared" si="40"/>
        <v>131663962.25462897</v>
      </c>
    </row>
    <row r="208" spans="1:8">
      <c r="A208" s="381">
        <v>10</v>
      </c>
      <c r="B208" s="127" t="str">
        <f>$B$112</f>
        <v>Library Science</v>
      </c>
      <c r="C208" s="138">
        <v>648837.68573930126</v>
      </c>
      <c r="D208" s="138">
        <v>607423.40614012838</v>
      </c>
      <c r="E208" s="138">
        <v>22675015.491371121</v>
      </c>
      <c r="F208" s="138">
        <v>4548248.5573760336</v>
      </c>
      <c r="G208" s="138">
        <v>0</v>
      </c>
      <c r="H208" s="390">
        <f t="shared" si="40"/>
        <v>28479525.140626587</v>
      </c>
    </row>
    <row r="209" spans="1:8">
      <c r="A209" s="381">
        <v>11</v>
      </c>
      <c r="B209" s="127" t="str">
        <f>$B$113</f>
        <v>Veterinary Science</v>
      </c>
      <c r="C209" s="138">
        <v>0</v>
      </c>
      <c r="D209" s="138">
        <v>0</v>
      </c>
      <c r="E209" s="138">
        <v>0</v>
      </c>
      <c r="F209" s="138">
        <v>0</v>
      </c>
      <c r="G209" s="138">
        <v>114464404.67823018</v>
      </c>
      <c r="H209" s="390">
        <f t="shared" si="40"/>
        <v>114464404.67823018</v>
      </c>
    </row>
    <row r="210" spans="1:8">
      <c r="A210" s="381">
        <v>12</v>
      </c>
      <c r="B210" s="127" t="str">
        <f>$B$114</f>
        <v>Vocational Training</v>
      </c>
      <c r="C210" s="138">
        <v>6213424.7863476751</v>
      </c>
      <c r="D210" s="138">
        <v>3637820.4174274523</v>
      </c>
      <c r="E210" s="138">
        <v>0</v>
      </c>
      <c r="F210" s="138">
        <v>0</v>
      </c>
      <c r="G210" s="138">
        <v>0</v>
      </c>
      <c r="H210" s="390">
        <f t="shared" si="40"/>
        <v>9851245.2037751265</v>
      </c>
    </row>
    <row r="211" spans="1:8">
      <c r="A211" s="381">
        <v>13</v>
      </c>
      <c r="B211" s="127" t="str">
        <f>$B$115</f>
        <v>Physical Training</v>
      </c>
      <c r="C211" s="138">
        <v>18954.95554520619</v>
      </c>
      <c r="D211" s="138">
        <v>204571.87037441417</v>
      </c>
      <c r="E211" s="138">
        <v>0</v>
      </c>
      <c r="F211" s="138">
        <v>0</v>
      </c>
      <c r="G211" s="138">
        <v>0</v>
      </c>
      <c r="H211" s="390">
        <f t="shared" si="40"/>
        <v>223526.82591962034</v>
      </c>
    </row>
    <row r="212" spans="1:8">
      <c r="A212" s="381">
        <v>14</v>
      </c>
      <c r="B212" s="127" t="str">
        <f>$B$116</f>
        <v>Health Services</v>
      </c>
      <c r="C212" s="138">
        <v>48684370.321015351</v>
      </c>
      <c r="D212" s="138">
        <v>130850838.06560329</v>
      </c>
      <c r="E212" s="138">
        <v>85545793.601899549</v>
      </c>
      <c r="F212" s="138">
        <v>36118382.271511137</v>
      </c>
      <c r="G212" s="138">
        <v>24185734.595299184</v>
      </c>
      <c r="H212" s="390">
        <f t="shared" si="40"/>
        <v>325385118.8553285</v>
      </c>
    </row>
    <row r="213" spans="1:8">
      <c r="A213" s="381">
        <v>15</v>
      </c>
      <c r="B213" s="127" t="str">
        <f>$B$117</f>
        <v>Pharmacy</v>
      </c>
      <c r="C213" s="138">
        <v>2016.5118051532904</v>
      </c>
      <c r="D213" s="138">
        <v>592881.73290040833</v>
      </c>
      <c r="E213" s="138">
        <v>17160325.162206493</v>
      </c>
      <c r="F213" s="138">
        <v>34089975.369945213</v>
      </c>
      <c r="G213" s="138">
        <v>73221580.754115477</v>
      </c>
      <c r="H213" s="390">
        <f t="shared" si="40"/>
        <v>125066779.53097275</v>
      </c>
    </row>
    <row r="214" spans="1:8">
      <c r="A214" s="381">
        <v>16</v>
      </c>
      <c r="B214" s="127" t="str">
        <f>$B$118</f>
        <v>Business Administration</v>
      </c>
      <c r="C214" s="138">
        <v>161555226.93937445</v>
      </c>
      <c r="D214" s="138">
        <v>727099088.8720299</v>
      </c>
      <c r="E214" s="138">
        <v>404141184.16143495</v>
      </c>
      <c r="F214" s="138">
        <v>153608051.6625087</v>
      </c>
      <c r="G214" s="138">
        <v>0</v>
      </c>
      <c r="H214" s="390">
        <f t="shared" si="40"/>
        <v>1446403551.6353481</v>
      </c>
    </row>
    <row r="215" spans="1:8">
      <c r="A215" s="381">
        <v>17</v>
      </c>
      <c r="B215" s="127" t="str">
        <f>$B$119</f>
        <v>Optometry</v>
      </c>
      <c r="C215" s="138">
        <v>0</v>
      </c>
      <c r="D215" s="138">
        <v>0</v>
      </c>
      <c r="E215" s="138">
        <v>0</v>
      </c>
      <c r="F215" s="138">
        <v>0</v>
      </c>
      <c r="G215" s="138">
        <v>25560009.423391055</v>
      </c>
      <c r="H215" s="390">
        <f t="shared" si="40"/>
        <v>25560009.423391055</v>
      </c>
    </row>
    <row r="216" spans="1:8">
      <c r="A216" s="381">
        <v>18</v>
      </c>
      <c r="B216" s="127" t="str">
        <f>$B$120</f>
        <v>Teacher Ed-Practice Teaching</v>
      </c>
      <c r="C216" s="138">
        <v>162392.65604949175</v>
      </c>
      <c r="D216" s="138">
        <v>23428360.285118729</v>
      </c>
      <c r="E216" s="138">
        <v>0</v>
      </c>
      <c r="F216" s="138">
        <v>0</v>
      </c>
      <c r="G216" s="138">
        <v>0</v>
      </c>
      <c r="H216" s="390">
        <f t="shared" si="40"/>
        <v>23590752.941168219</v>
      </c>
    </row>
    <row r="217" spans="1:8">
      <c r="A217" s="381">
        <v>19</v>
      </c>
      <c r="B217" s="127" t="str">
        <f>$B$121</f>
        <v>Technology</v>
      </c>
      <c r="C217" s="138">
        <v>33063362.916405268</v>
      </c>
      <c r="D217" s="138">
        <v>80565212.342671037</v>
      </c>
      <c r="E217" s="138">
        <v>29871031.392039038</v>
      </c>
      <c r="F217" s="138">
        <v>766552.55213193095</v>
      </c>
      <c r="G217" s="138">
        <v>0</v>
      </c>
      <c r="H217" s="390">
        <f t="shared" si="40"/>
        <v>144266159.20324725</v>
      </c>
    </row>
    <row r="218" spans="1:8">
      <c r="A218" s="381">
        <v>20</v>
      </c>
      <c r="B218" s="127" t="str">
        <f>$B$122</f>
        <v>Nursing</v>
      </c>
      <c r="C218" s="138">
        <v>12762790.442770682</v>
      </c>
      <c r="D218" s="138">
        <v>185192613.01534769</v>
      </c>
      <c r="E218" s="138">
        <v>69297037.480711162</v>
      </c>
      <c r="F218" s="138">
        <v>24268809.868937254</v>
      </c>
      <c r="G218" s="138">
        <v>0</v>
      </c>
      <c r="H218" s="390">
        <f t="shared" si="40"/>
        <v>291521250.8077668</v>
      </c>
    </row>
    <row r="219" spans="1:8">
      <c r="A219" s="383"/>
      <c r="B219" s="130" t="str">
        <f>$B$123</f>
        <v>Totals</v>
      </c>
      <c r="C219" s="135">
        <f t="shared" ref="C219:H219" si="41">SUM(C199:C218)</f>
        <v>2698906399.4399471</v>
      </c>
      <c r="D219" s="135">
        <f t="shared" si="41"/>
        <v>3817260028.2189155</v>
      </c>
      <c r="E219" s="135">
        <f t="shared" si="41"/>
        <v>2251356497.1474037</v>
      </c>
      <c r="F219" s="135">
        <f t="shared" si="41"/>
        <v>2056933583.9177191</v>
      </c>
      <c r="G219" s="135">
        <f t="shared" si="41"/>
        <v>404910513.50216287</v>
      </c>
      <c r="H219" s="390">
        <f t="shared" si="41"/>
        <v>11229367022.226147</v>
      </c>
    </row>
    <row r="220" spans="1:8">
      <c r="A220" s="392"/>
      <c r="H220" s="394"/>
    </row>
    <row r="221" spans="1:8" ht="14.4" thickBot="1">
      <c r="A221" s="386" t="str">
        <f>"All Expenditures Previous Year (FY "&amp;H1-2&amp;")"</f>
        <v>All Expenditures Previous Year (FY 2022)</v>
      </c>
      <c r="C221" s="121"/>
      <c r="D221" s="121"/>
      <c r="E221" s="121"/>
      <c r="F221" s="121"/>
      <c r="G221" s="121"/>
      <c r="H221" s="387"/>
    </row>
    <row r="222" spans="1:8" ht="28.2" thickBot="1">
      <c r="A222" s="388" t="s">
        <v>840</v>
      </c>
      <c r="B222" s="124" t="s">
        <v>31</v>
      </c>
      <c r="C222" s="125" t="s">
        <v>25</v>
      </c>
      <c r="D222" s="125" t="s">
        <v>26</v>
      </c>
      <c r="E222" s="125" t="s">
        <v>27</v>
      </c>
      <c r="F222" s="125" t="s">
        <v>28</v>
      </c>
      <c r="G222" s="125" t="s">
        <v>29</v>
      </c>
      <c r="H222" s="389" t="s">
        <v>1</v>
      </c>
    </row>
    <row r="223" spans="1:8">
      <c r="A223" s="381">
        <v>1</v>
      </c>
      <c r="B223" s="127" t="str">
        <f>$B$103</f>
        <v>Liberal Arts</v>
      </c>
      <c r="C223" s="135">
        <v>1056780211.098824</v>
      </c>
      <c r="D223" s="135">
        <v>826298224.09617579</v>
      </c>
      <c r="E223" s="135">
        <v>376506976.97368795</v>
      </c>
      <c r="F223" s="135">
        <v>369850942.23108286</v>
      </c>
      <c r="G223" s="135">
        <v>0</v>
      </c>
      <c r="H223" s="390">
        <f>SUM(C223:G223)</f>
        <v>2629436354.3997707</v>
      </c>
    </row>
    <row r="224" spans="1:8">
      <c r="A224" s="381">
        <v>2</v>
      </c>
      <c r="B224" s="127" t="str">
        <f>$B$104</f>
        <v>Science</v>
      </c>
      <c r="C224" s="138">
        <v>576129166.31316698</v>
      </c>
      <c r="D224" s="138">
        <v>567549573.15047586</v>
      </c>
      <c r="E224" s="138">
        <v>295001946.38741452</v>
      </c>
      <c r="F224" s="138">
        <v>504503639.07386869</v>
      </c>
      <c r="G224" s="138">
        <v>0</v>
      </c>
      <c r="H224" s="390">
        <f t="shared" ref="H224:H242" si="42">SUM(C224:G224)</f>
        <v>1943184324.924926</v>
      </c>
    </row>
    <row r="225" spans="1:8">
      <c r="A225" s="381">
        <v>3</v>
      </c>
      <c r="B225" s="127" t="str">
        <f>$B$105</f>
        <v>Fine Arts</v>
      </c>
      <c r="C225" s="138">
        <v>196100334.28909963</v>
      </c>
      <c r="D225" s="138">
        <v>162856583.69334754</v>
      </c>
      <c r="E225" s="138">
        <v>70837626.697077617</v>
      </c>
      <c r="F225" s="138">
        <v>32183728.393304858</v>
      </c>
      <c r="G225" s="138">
        <v>0</v>
      </c>
      <c r="H225" s="390">
        <f t="shared" si="42"/>
        <v>461978273.07282966</v>
      </c>
    </row>
    <row r="226" spans="1:8">
      <c r="A226" s="381">
        <v>4</v>
      </c>
      <c r="B226" s="127" t="str">
        <f>$B$106</f>
        <v>Teacher Education</v>
      </c>
      <c r="C226" s="138">
        <v>28709103.162511285</v>
      </c>
      <c r="D226" s="138">
        <v>163014217.60681078</v>
      </c>
      <c r="E226" s="138">
        <v>172279796.67245808</v>
      </c>
      <c r="F226" s="138">
        <v>121568055.32803592</v>
      </c>
      <c r="G226" s="138">
        <v>0</v>
      </c>
      <c r="H226" s="390">
        <f t="shared" si="42"/>
        <v>485571172.76981604</v>
      </c>
    </row>
    <row r="227" spans="1:8">
      <c r="A227" s="381">
        <v>5</v>
      </c>
      <c r="B227" s="127" t="str">
        <f>$B$107</f>
        <v>Agriculture</v>
      </c>
      <c r="C227" s="138">
        <v>37552923.828836672</v>
      </c>
      <c r="D227" s="138">
        <v>76030895.923912466</v>
      </c>
      <c r="E227" s="138">
        <v>44965390.448206849</v>
      </c>
      <c r="F227" s="138">
        <v>33117269.310759738</v>
      </c>
      <c r="G227" s="138">
        <v>0</v>
      </c>
      <c r="H227" s="390">
        <f t="shared" si="42"/>
        <v>191666479.51171571</v>
      </c>
    </row>
    <row r="228" spans="1:8">
      <c r="A228" s="381">
        <v>6</v>
      </c>
      <c r="B228" s="127" t="str">
        <f>$B$108</f>
        <v>Engineering</v>
      </c>
      <c r="C228" s="138">
        <v>251728845.96124342</v>
      </c>
      <c r="D228" s="138">
        <v>598809329.35510409</v>
      </c>
      <c r="E228" s="138">
        <v>472142444.89213622</v>
      </c>
      <c r="F228" s="138">
        <v>566079964.91730165</v>
      </c>
      <c r="G228" s="138">
        <v>0</v>
      </c>
      <c r="H228" s="390">
        <f t="shared" si="42"/>
        <v>1888760585.1257854</v>
      </c>
    </row>
    <row r="229" spans="1:8">
      <c r="A229" s="381">
        <v>7</v>
      </c>
      <c r="B229" s="127" t="str">
        <f>$B$109</f>
        <v>Home Economics</v>
      </c>
      <c r="C229" s="138">
        <v>22716944.72712661</v>
      </c>
      <c r="D229" s="138">
        <v>34699794.477085523</v>
      </c>
      <c r="E229" s="138">
        <v>11034656.526012763</v>
      </c>
      <c r="F229" s="138">
        <v>7350928.8101296891</v>
      </c>
      <c r="G229" s="138">
        <v>0</v>
      </c>
      <c r="H229" s="390">
        <f t="shared" si="42"/>
        <v>75802324.54035458</v>
      </c>
    </row>
    <row r="230" spans="1:8">
      <c r="A230" s="381">
        <v>8</v>
      </c>
      <c r="B230" s="127" t="str">
        <f>$B$110</f>
        <v>Law</v>
      </c>
      <c r="C230" s="138">
        <v>0</v>
      </c>
      <c r="D230" s="138">
        <v>0</v>
      </c>
      <c r="E230" s="138">
        <v>0</v>
      </c>
      <c r="F230" s="138">
        <v>0</v>
      </c>
      <c r="G230" s="138">
        <v>155028490.85020459</v>
      </c>
      <c r="H230" s="390">
        <f t="shared" si="42"/>
        <v>155028490.85020459</v>
      </c>
    </row>
    <row r="231" spans="1:8">
      <c r="A231" s="381">
        <v>9</v>
      </c>
      <c r="B231" s="127" t="str">
        <f>$B$111</f>
        <v>Social Service</v>
      </c>
      <c r="C231" s="138">
        <v>9422427.6975717712</v>
      </c>
      <c r="D231" s="138">
        <v>37183704.79837317</v>
      </c>
      <c r="E231" s="138">
        <v>61864445.614009976</v>
      </c>
      <c r="F231" s="138">
        <v>11078498.733715033</v>
      </c>
      <c r="G231" s="138">
        <v>0</v>
      </c>
      <c r="H231" s="390">
        <f t="shared" si="42"/>
        <v>119549076.84366995</v>
      </c>
    </row>
    <row r="232" spans="1:8">
      <c r="A232" s="381">
        <v>10</v>
      </c>
      <c r="B232" s="127" t="str">
        <f>$B$112</f>
        <v>Library Science</v>
      </c>
      <c r="C232" s="138">
        <v>652994.43811728328</v>
      </c>
      <c r="D232" s="138">
        <v>397983.22699428961</v>
      </c>
      <c r="E232" s="138">
        <v>19647847.458178289</v>
      </c>
      <c r="F232" s="138">
        <v>4917186.8209002018</v>
      </c>
      <c r="G232" s="138">
        <v>0</v>
      </c>
      <c r="H232" s="390">
        <f t="shared" si="42"/>
        <v>25616011.944190063</v>
      </c>
    </row>
    <row r="233" spans="1:8">
      <c r="A233" s="381">
        <v>11</v>
      </c>
      <c r="B233" s="127" t="str">
        <f>$B$113</f>
        <v>Veterinary Science</v>
      </c>
      <c r="C233" s="138">
        <v>0</v>
      </c>
      <c r="D233" s="138">
        <v>0</v>
      </c>
      <c r="E233" s="138">
        <v>0</v>
      </c>
      <c r="F233" s="138">
        <v>0</v>
      </c>
      <c r="G233" s="138">
        <v>105854316.62861755</v>
      </c>
      <c r="H233" s="390">
        <f t="shared" si="42"/>
        <v>105854316.62861755</v>
      </c>
    </row>
    <row r="234" spans="1:8">
      <c r="A234" s="381">
        <v>12</v>
      </c>
      <c r="B234" s="127" t="str">
        <f>$B$114</f>
        <v>Vocational Training</v>
      </c>
      <c r="C234" s="138">
        <v>5783614.7869846243</v>
      </c>
      <c r="D234" s="138">
        <v>4417357.0260433303</v>
      </c>
      <c r="E234" s="138">
        <v>0</v>
      </c>
      <c r="F234" s="138">
        <v>0</v>
      </c>
      <c r="G234" s="138">
        <v>0</v>
      </c>
      <c r="H234" s="390">
        <f t="shared" si="42"/>
        <v>10200971.813027956</v>
      </c>
    </row>
    <row r="235" spans="1:8">
      <c r="A235" s="381">
        <v>13</v>
      </c>
      <c r="B235" s="127" t="str">
        <f>$B$115</f>
        <v>Physical Training</v>
      </c>
      <c r="C235" s="138">
        <v>45014.058142611641</v>
      </c>
      <c r="D235" s="138">
        <v>271137.45048153499</v>
      </c>
      <c r="E235" s="138">
        <v>0</v>
      </c>
      <c r="F235" s="138">
        <v>0</v>
      </c>
      <c r="G235" s="138">
        <v>0</v>
      </c>
      <c r="H235" s="390">
        <f t="shared" si="42"/>
        <v>316151.50862414663</v>
      </c>
    </row>
    <row r="236" spans="1:8">
      <c r="A236" s="381">
        <v>14</v>
      </c>
      <c r="B236" s="127" t="str">
        <f>$B$116</f>
        <v>Health Services</v>
      </c>
      <c r="C236" s="138">
        <v>44525748.47995843</v>
      </c>
      <c r="D236" s="138">
        <v>126875264.53832507</v>
      </c>
      <c r="E236" s="138">
        <v>77792901.657836437</v>
      </c>
      <c r="F236" s="138">
        <v>26032445.455215368</v>
      </c>
      <c r="G236" s="138">
        <v>22567802.31528702</v>
      </c>
      <c r="H236" s="390">
        <f t="shared" si="42"/>
        <v>297794162.44662231</v>
      </c>
    </row>
    <row r="237" spans="1:8">
      <c r="A237" s="381">
        <v>15</v>
      </c>
      <c r="B237" s="127" t="str">
        <f>$B$117</f>
        <v>Pharmacy</v>
      </c>
      <c r="C237" s="138">
        <v>403994.87972849084</v>
      </c>
      <c r="D237" s="138">
        <v>1154688.3623942202</v>
      </c>
      <c r="E237" s="138">
        <v>13723675.029557878</v>
      </c>
      <c r="F237" s="138">
        <v>36414033.61198087</v>
      </c>
      <c r="G237" s="138">
        <v>69317677.614649981</v>
      </c>
      <c r="H237" s="390">
        <f t="shared" si="42"/>
        <v>121014069.49831145</v>
      </c>
    </row>
    <row r="238" spans="1:8">
      <c r="A238" s="381">
        <v>16</v>
      </c>
      <c r="B238" s="127" t="str">
        <f>$B$118</f>
        <v>Business Administration</v>
      </c>
      <c r="C238" s="138">
        <v>144012235.85291234</v>
      </c>
      <c r="D238" s="138">
        <v>679007136.95517421</v>
      </c>
      <c r="E238" s="138">
        <v>389679692.51458412</v>
      </c>
      <c r="F238" s="138">
        <v>148480815.5492692</v>
      </c>
      <c r="G238" s="138">
        <v>0</v>
      </c>
      <c r="H238" s="390">
        <f t="shared" si="42"/>
        <v>1361179880.8719399</v>
      </c>
    </row>
    <row r="239" spans="1:8">
      <c r="A239" s="381">
        <v>17</v>
      </c>
      <c r="B239" s="127" t="str">
        <f>$B$119</f>
        <v>Optometry</v>
      </c>
      <c r="C239" s="138">
        <v>0</v>
      </c>
      <c r="D239" s="138">
        <v>0</v>
      </c>
      <c r="E239" s="138">
        <v>0</v>
      </c>
      <c r="F239" s="138">
        <v>0</v>
      </c>
      <c r="G239" s="138">
        <v>23494966.100902919</v>
      </c>
      <c r="H239" s="390">
        <f t="shared" si="42"/>
        <v>23494966.100902919</v>
      </c>
    </row>
    <row r="240" spans="1:8">
      <c r="A240" s="381">
        <v>18</v>
      </c>
      <c r="B240" s="127" t="str">
        <f>$B$120</f>
        <v>Teacher Ed-Practice Teaching</v>
      </c>
      <c r="C240" s="138">
        <v>97067.460407039209</v>
      </c>
      <c r="D240" s="138">
        <v>25624646.476434156</v>
      </c>
      <c r="E240" s="138">
        <v>0</v>
      </c>
      <c r="F240" s="138">
        <v>0</v>
      </c>
      <c r="G240" s="138">
        <v>0</v>
      </c>
      <c r="H240" s="390">
        <f t="shared" si="42"/>
        <v>25721713.936841197</v>
      </c>
    </row>
    <row r="241" spans="1:12">
      <c r="A241" s="381">
        <v>19</v>
      </c>
      <c r="B241" s="127" t="str">
        <f>$B$121</f>
        <v>Technology</v>
      </c>
      <c r="C241" s="138">
        <v>32078962.251542941</v>
      </c>
      <c r="D241" s="138">
        <v>83440124.592478082</v>
      </c>
      <c r="E241" s="138">
        <v>31109441.279461894</v>
      </c>
      <c r="F241" s="138">
        <v>1658435.5448688816</v>
      </c>
      <c r="G241" s="138">
        <v>0</v>
      </c>
      <c r="H241" s="390">
        <f t="shared" si="42"/>
        <v>148286963.6683518</v>
      </c>
    </row>
    <row r="242" spans="1:12">
      <c r="A242" s="381">
        <v>20</v>
      </c>
      <c r="B242" s="127" t="str">
        <f>$B$122</f>
        <v>Nursing</v>
      </c>
      <c r="C242" s="138">
        <v>13421345.183490183</v>
      </c>
      <c r="D242" s="138">
        <v>184520491.32257831</v>
      </c>
      <c r="E242" s="138">
        <v>72507591.039101973</v>
      </c>
      <c r="F242" s="138">
        <v>20737903.413226604</v>
      </c>
      <c r="G242" s="138">
        <v>0</v>
      </c>
      <c r="H242" s="390">
        <f t="shared" si="42"/>
        <v>291187330.95839709</v>
      </c>
    </row>
    <row r="243" spans="1:12" ht="14.4" thickBot="1">
      <c r="A243" s="399"/>
      <c r="B243" s="400" t="str">
        <f>$B$123</f>
        <v>Totals</v>
      </c>
      <c r="C243" s="401">
        <f t="shared" ref="C243:H243" si="43">SUM(C223:C242)</f>
        <v>2420160934.4696651</v>
      </c>
      <c r="D243" s="401">
        <f t="shared" si="43"/>
        <v>3572151153.0521898</v>
      </c>
      <c r="E243" s="401">
        <f t="shared" si="43"/>
        <v>2109094433.1897244</v>
      </c>
      <c r="F243" s="401">
        <f t="shared" si="43"/>
        <v>1883973847.1936598</v>
      </c>
      <c r="G243" s="401">
        <f t="shared" si="43"/>
        <v>376263253.50966203</v>
      </c>
      <c r="H243" s="402">
        <f t="shared" si="43"/>
        <v>10361643621.4149</v>
      </c>
    </row>
    <row r="244" spans="1:12" ht="14.4" thickTop="1"/>
    <row r="246" spans="1:12" ht="23.25" customHeight="1"/>
    <row r="250" spans="1:12" s="1" customFormat="1">
      <c r="J250" s="107"/>
      <c r="K250" s="107"/>
      <c r="L250" s="107"/>
    </row>
    <row r="251" spans="1:12" s="1" customFormat="1">
      <c r="J251" s="107"/>
      <c r="K251" s="107"/>
      <c r="L251" s="107"/>
    </row>
    <row r="252" spans="1:12" s="1" customFormat="1">
      <c r="J252" s="107"/>
      <c r="K252" s="107"/>
      <c r="L252" s="107"/>
    </row>
    <row r="253" spans="1:12" s="1" customFormat="1">
      <c r="J253" s="107"/>
      <c r="K253" s="107"/>
      <c r="L253" s="107"/>
    </row>
    <row r="269" spans="10:12">
      <c r="J269" s="1"/>
      <c r="K269" s="1"/>
      <c r="L269" s="1"/>
    </row>
    <row r="270" spans="10:12">
      <c r="J270" s="1"/>
      <c r="K270" s="1"/>
      <c r="L270" s="1"/>
    </row>
    <row r="271" spans="10:12">
      <c r="J271" s="1"/>
      <c r="K271" s="1"/>
      <c r="L271" s="1"/>
    </row>
    <row r="272" spans="10:12">
      <c r="J272" s="1"/>
      <c r="K272" s="1"/>
      <c r="L272" s="1"/>
    </row>
  </sheetData>
  <mergeCells count="11">
    <mergeCell ref="J81:L81"/>
    <mergeCell ref="J42:L42"/>
    <mergeCell ref="J39:L39"/>
    <mergeCell ref="J72:L72"/>
    <mergeCell ref="J69:L69"/>
    <mergeCell ref="A3:H4"/>
    <mergeCell ref="J3:T4"/>
    <mergeCell ref="J45:L45"/>
    <mergeCell ref="J75:L75"/>
    <mergeCell ref="J78:L78"/>
    <mergeCell ref="J30:T37"/>
  </mergeCells>
  <pageMargins left="0.5" right="0.5" top="0.5" bottom="0.5" header="0.3" footer="0.18"/>
  <pageSetup scale="65" fitToHeight="0" orientation="portrait" r:id="rId1"/>
  <headerFooter alignWithMargins="0"/>
  <rowBreaks count="1" manualBreakCount="1">
    <brk id="17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72</v>
      </c>
      <c r="C3" s="119"/>
      <c r="D3" s="119"/>
      <c r="E3" s="119"/>
      <c r="F3" s="119"/>
      <c r="G3" s="119"/>
      <c r="H3" s="119"/>
    </row>
    <row r="4" spans="2:8">
      <c r="B4" s="292" t="s">
        <v>141</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Data!$G15</f>
        <v>68869710</v>
      </c>
    </row>
    <row r="14" spans="2:8">
      <c r="B14" s="467" t="s">
        <v>13</v>
      </c>
      <c r="C14" s="467"/>
      <c r="D14" s="467"/>
      <c r="E14" s="467"/>
      <c r="F14" s="354"/>
      <c r="G14" s="301"/>
      <c r="H14" s="355">
        <f>Data!$H15</f>
        <v>44770129</v>
      </c>
    </row>
    <row r="15" spans="2:8">
      <c r="B15" s="467" t="s">
        <v>14</v>
      </c>
      <c r="C15" s="467"/>
      <c r="D15" s="467"/>
      <c r="E15" s="467"/>
      <c r="F15" s="354"/>
      <c r="G15" s="301"/>
      <c r="H15" s="355">
        <f>Data!$I15</f>
        <v>31498453</v>
      </c>
    </row>
    <row r="16" spans="2:8">
      <c r="B16" s="467" t="s">
        <v>18</v>
      </c>
      <c r="C16" s="467"/>
      <c r="D16" s="467"/>
      <c r="E16" s="467"/>
      <c r="F16" s="354"/>
      <c r="G16" s="301"/>
      <c r="H16" s="355">
        <f>Data!$J15</f>
        <v>17045681</v>
      </c>
    </row>
    <row r="17" spans="2:23">
      <c r="B17" s="467" t="s">
        <v>15</v>
      </c>
      <c r="C17" s="467"/>
      <c r="D17" s="467"/>
      <c r="E17" s="467"/>
      <c r="F17" s="354"/>
      <c r="G17" s="301"/>
      <c r="H17" s="355">
        <f>Data!$K15</f>
        <v>21190542</v>
      </c>
    </row>
    <row r="18" spans="2:23">
      <c r="B18" s="467" t="s">
        <v>1</v>
      </c>
      <c r="C18" s="467"/>
      <c r="D18" s="467"/>
      <c r="E18" s="467"/>
      <c r="F18" s="356"/>
      <c r="G18" s="301"/>
      <c r="H18" s="357">
        <f>SUM(H13:H17)</f>
        <v>183374515</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Data!L15</f>
        <v>Nancy Hranicky</v>
      </c>
      <c r="E21" s="466"/>
      <c r="F21" s="466"/>
      <c r="G21" s="308" t="str">
        <f>Data!M15</f>
        <v>979-458-6090</v>
      </c>
      <c r="H21" s="309" t="str">
        <f>Data!N15</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Data!O15</f>
        <v>4001</v>
      </c>
      <c r="D25" s="316">
        <f>Data!P15</f>
        <v>3821</v>
      </c>
      <c r="E25" s="316">
        <f>Data!Q15</f>
        <v>2770</v>
      </c>
      <c r="F25" s="316">
        <f>Data!R15</f>
        <v>263</v>
      </c>
      <c r="G25" s="316">
        <f>Data!S15</f>
        <v>0</v>
      </c>
      <c r="H25" s="317">
        <f>SUM(C25:G25)</f>
        <v>10855</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Data!T15</f>
        <v>Mulligan-Nguyen, Erin</v>
      </c>
      <c r="E28" s="466"/>
      <c r="F28" s="466"/>
      <c r="G28" s="308" t="str">
        <f>Data!U15</f>
        <v>(361) 825-5989</v>
      </c>
      <c r="H28" s="309" t="str">
        <f>Data!V15</f>
        <v>Erin.Mulligan-Nguyen@tamucc.edu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Data!W15</f>
        <v>69822</v>
      </c>
      <c r="D32" s="140">
        <f>Data!AQ15</f>
        <v>16585</v>
      </c>
      <c r="E32" s="140">
        <f>Data!BK15</f>
        <v>4773</v>
      </c>
      <c r="F32" s="140">
        <f>Data!CE15</f>
        <v>129</v>
      </c>
      <c r="G32" s="140">
        <f>Data!CY15</f>
        <v>0</v>
      </c>
      <c r="H32" s="141">
        <f>SUM(C32:G32)</f>
        <v>91309</v>
      </c>
      <c r="W32" s="144"/>
    </row>
    <row r="33" spans="2:23">
      <c r="B33" s="129" t="s">
        <v>43</v>
      </c>
      <c r="C33" s="140">
        <f>Data!X15</f>
        <v>29882</v>
      </c>
      <c r="D33" s="140">
        <f>Data!AR15</f>
        <v>17452</v>
      </c>
      <c r="E33" s="140">
        <f>Data!BL15</f>
        <v>6300.9999999999991</v>
      </c>
      <c r="F33" s="140">
        <f>Data!CF15</f>
        <v>1141</v>
      </c>
      <c r="G33" s="140">
        <f>Data!CZ15</f>
        <v>0</v>
      </c>
      <c r="H33" s="141">
        <f t="shared" ref="H33:H52" si="0">SUM(C33:G33)</f>
        <v>54776</v>
      </c>
      <c r="W33" s="144"/>
    </row>
    <row r="34" spans="2:23">
      <c r="B34" s="129" t="s">
        <v>44</v>
      </c>
      <c r="C34" s="140">
        <f>Data!Y15</f>
        <v>10886</v>
      </c>
      <c r="D34" s="140">
        <f>Data!AS15</f>
        <v>3654</v>
      </c>
      <c r="E34" s="140">
        <f>Data!BM15</f>
        <v>228</v>
      </c>
      <c r="F34" s="140">
        <f>Data!CG15</f>
        <v>0</v>
      </c>
      <c r="G34" s="140">
        <f>Data!DA15</f>
        <v>0</v>
      </c>
      <c r="H34" s="141">
        <f t="shared" si="0"/>
        <v>14768</v>
      </c>
      <c r="W34" s="144"/>
    </row>
    <row r="35" spans="2:23">
      <c r="B35" s="129" t="s">
        <v>45</v>
      </c>
      <c r="C35" s="140">
        <f>Data!Z15</f>
        <v>1486</v>
      </c>
      <c r="D35" s="140">
        <f>Data!AT15</f>
        <v>4636</v>
      </c>
      <c r="E35" s="140">
        <f>Data!BN15</f>
        <v>1809</v>
      </c>
      <c r="F35" s="140">
        <f>Data!CH15</f>
        <v>1881</v>
      </c>
      <c r="G35" s="140">
        <f>Data!DB15</f>
        <v>0</v>
      </c>
      <c r="H35" s="141">
        <f t="shared" si="0"/>
        <v>9812</v>
      </c>
      <c r="W35" s="144"/>
    </row>
    <row r="36" spans="2:23">
      <c r="B36" s="129" t="s">
        <v>46</v>
      </c>
      <c r="C36" s="140">
        <f>Data!AA15</f>
        <v>9</v>
      </c>
      <c r="D36" s="140">
        <f>Data!AU15</f>
        <v>198</v>
      </c>
      <c r="E36" s="140">
        <f>Data!BO15</f>
        <v>96</v>
      </c>
      <c r="F36" s="140">
        <f>Data!CI15</f>
        <v>0</v>
      </c>
      <c r="G36" s="140">
        <f>Data!DC15</f>
        <v>0</v>
      </c>
      <c r="H36" s="141">
        <f t="shared" si="0"/>
        <v>303</v>
      </c>
      <c r="W36" s="144"/>
    </row>
    <row r="37" spans="2:23">
      <c r="B37" s="129" t="s">
        <v>47</v>
      </c>
      <c r="C37" s="140">
        <f>Data!AB15</f>
        <v>4398</v>
      </c>
      <c r="D37" s="140">
        <f>Data!AV15</f>
        <v>5440</v>
      </c>
      <c r="E37" s="140">
        <f>Data!BP15</f>
        <v>6546</v>
      </c>
      <c r="F37" s="140">
        <f>Data!CJ15</f>
        <v>465</v>
      </c>
      <c r="G37" s="140">
        <f>Data!DD15</f>
        <v>0</v>
      </c>
      <c r="H37" s="141">
        <f t="shared" si="0"/>
        <v>16849</v>
      </c>
      <c r="W37" s="144"/>
    </row>
    <row r="38" spans="2:23">
      <c r="B38" s="129" t="s">
        <v>48</v>
      </c>
      <c r="C38" s="140">
        <f>Data!AC15</f>
        <v>0</v>
      </c>
      <c r="D38" s="140">
        <f>Data!AW15</f>
        <v>0</v>
      </c>
      <c r="E38" s="140">
        <f>Data!BQ15</f>
        <v>0</v>
      </c>
      <c r="F38" s="140">
        <f>Data!CK15</f>
        <v>0</v>
      </c>
      <c r="G38" s="140">
        <f>Data!DE15</f>
        <v>0</v>
      </c>
      <c r="H38" s="141">
        <f t="shared" si="0"/>
        <v>0</v>
      </c>
      <c r="W38" s="144"/>
    </row>
    <row r="39" spans="2:23">
      <c r="B39" s="129" t="s">
        <v>49</v>
      </c>
      <c r="C39" s="140">
        <f>Data!AD15</f>
        <v>0</v>
      </c>
      <c r="D39" s="140">
        <f>Data!AX15</f>
        <v>0</v>
      </c>
      <c r="E39" s="140">
        <f>Data!BR15</f>
        <v>0</v>
      </c>
      <c r="F39" s="140">
        <f>Data!CL15</f>
        <v>0</v>
      </c>
      <c r="G39" s="140">
        <f>Data!DF15</f>
        <v>0</v>
      </c>
      <c r="H39" s="141">
        <f t="shared" si="0"/>
        <v>0</v>
      </c>
      <c r="W39" s="144"/>
    </row>
    <row r="40" spans="2:23">
      <c r="B40" s="129" t="s">
        <v>50</v>
      </c>
      <c r="C40" s="140">
        <f>Data!AE15</f>
        <v>138</v>
      </c>
      <c r="D40" s="140">
        <f>Data!AY15</f>
        <v>48</v>
      </c>
      <c r="E40" s="140">
        <f>Data!BS15</f>
        <v>0</v>
      </c>
      <c r="F40" s="140">
        <f>Data!CM15</f>
        <v>0</v>
      </c>
      <c r="G40" s="140">
        <f>Data!DG15</f>
        <v>0</v>
      </c>
      <c r="H40" s="141">
        <f t="shared" si="0"/>
        <v>186</v>
      </c>
      <c r="W40" s="144"/>
    </row>
    <row r="41" spans="2:23">
      <c r="B41" s="129" t="s">
        <v>51</v>
      </c>
      <c r="C41" s="140">
        <f>Data!AF15</f>
        <v>0</v>
      </c>
      <c r="D41" s="140">
        <f>Data!AZ15</f>
        <v>0</v>
      </c>
      <c r="E41" s="140">
        <f>Data!BT15</f>
        <v>0</v>
      </c>
      <c r="F41" s="140">
        <f>Data!CN15</f>
        <v>0</v>
      </c>
      <c r="G41" s="140">
        <f>Data!DH15</f>
        <v>0</v>
      </c>
      <c r="H41" s="141">
        <f t="shared" si="0"/>
        <v>0</v>
      </c>
      <c r="W41" s="144"/>
    </row>
    <row r="42" spans="2:23">
      <c r="B42" s="129" t="s">
        <v>52</v>
      </c>
      <c r="C42" s="140">
        <f>Data!AG15</f>
        <v>0</v>
      </c>
      <c r="D42" s="140">
        <f>Data!BA15</f>
        <v>0</v>
      </c>
      <c r="E42" s="140">
        <f>Data!BU15</f>
        <v>0</v>
      </c>
      <c r="F42" s="140">
        <f>Data!CO15</f>
        <v>0</v>
      </c>
      <c r="G42" s="140">
        <f>Data!DI15</f>
        <v>0</v>
      </c>
      <c r="H42" s="141">
        <f t="shared" si="0"/>
        <v>0</v>
      </c>
      <c r="W42" s="144"/>
    </row>
    <row r="43" spans="2:23">
      <c r="B43" s="129" t="s">
        <v>53</v>
      </c>
      <c r="C43" s="140">
        <f>Data!AH15</f>
        <v>0</v>
      </c>
      <c r="D43" s="140">
        <f>Data!BB15</f>
        <v>0</v>
      </c>
      <c r="E43" s="140">
        <f>Data!BV15</f>
        <v>0</v>
      </c>
      <c r="F43" s="140">
        <f>Data!CP15</f>
        <v>0</v>
      </c>
      <c r="G43" s="140">
        <f>Data!DJ15</f>
        <v>0</v>
      </c>
      <c r="H43" s="141">
        <f t="shared" si="0"/>
        <v>0</v>
      </c>
      <c r="W43" s="144"/>
    </row>
    <row r="44" spans="2:23">
      <c r="B44" s="129" t="s">
        <v>54</v>
      </c>
      <c r="C44" s="140">
        <f>Data!AI15</f>
        <v>0</v>
      </c>
      <c r="D44" s="140">
        <f>Data!BC15</f>
        <v>0</v>
      </c>
      <c r="E44" s="140">
        <f>Data!BW15</f>
        <v>0</v>
      </c>
      <c r="F44" s="140">
        <f>Data!CQ15</f>
        <v>0</v>
      </c>
      <c r="G44" s="140">
        <f>Data!DK15</f>
        <v>0</v>
      </c>
      <c r="H44" s="141">
        <f t="shared" si="0"/>
        <v>0</v>
      </c>
      <c r="W44" s="144"/>
    </row>
    <row r="45" spans="2:23">
      <c r="B45" s="129" t="s">
        <v>55</v>
      </c>
      <c r="C45" s="140">
        <f>Data!AJ15</f>
        <v>1452</v>
      </c>
      <c r="D45" s="140">
        <f>Data!BD15</f>
        <v>2884</v>
      </c>
      <c r="E45" s="140">
        <f>Data!BX15</f>
        <v>3716</v>
      </c>
      <c r="F45" s="140">
        <f>Data!CR15</f>
        <v>408</v>
      </c>
      <c r="G45" s="140">
        <f>Data!DL15</f>
        <v>0</v>
      </c>
      <c r="H45" s="141">
        <f t="shared" si="0"/>
        <v>8460</v>
      </c>
      <c r="W45" s="144"/>
    </row>
    <row r="46" spans="2:23">
      <c r="B46" s="129" t="s">
        <v>56</v>
      </c>
      <c r="C46" s="140">
        <f>Data!AK15</f>
        <v>0</v>
      </c>
      <c r="D46" s="140">
        <f>Data!BE15</f>
        <v>0</v>
      </c>
      <c r="E46" s="140">
        <f>Data!BY15</f>
        <v>0</v>
      </c>
      <c r="F46" s="140">
        <f>Data!CS15</f>
        <v>0</v>
      </c>
      <c r="G46" s="140">
        <f>Data!DM15</f>
        <v>0</v>
      </c>
      <c r="H46" s="141">
        <f t="shared" si="0"/>
        <v>0</v>
      </c>
      <c r="W46" s="144"/>
    </row>
    <row r="47" spans="2:23">
      <c r="B47" s="129" t="s">
        <v>57</v>
      </c>
      <c r="C47" s="140">
        <f>Data!AL15</f>
        <v>4809</v>
      </c>
      <c r="D47" s="140">
        <f>Data!BF15</f>
        <v>18253</v>
      </c>
      <c r="E47" s="140">
        <f>Data!BZ15</f>
        <v>19965</v>
      </c>
      <c r="F47" s="140">
        <f>Data!CT15</f>
        <v>0</v>
      </c>
      <c r="G47" s="140">
        <f>Data!DN15</f>
        <v>0</v>
      </c>
      <c r="H47" s="141">
        <f t="shared" si="0"/>
        <v>43027</v>
      </c>
      <c r="W47" s="144"/>
    </row>
    <row r="48" spans="2:23">
      <c r="B48" s="129" t="s">
        <v>58</v>
      </c>
      <c r="C48" s="140">
        <f>Data!AM15</f>
        <v>0</v>
      </c>
      <c r="D48" s="140">
        <f>Data!BG15</f>
        <v>0</v>
      </c>
      <c r="E48" s="140">
        <f>Data!CA15</f>
        <v>0</v>
      </c>
      <c r="F48" s="140">
        <f>Data!CU15</f>
        <v>0</v>
      </c>
      <c r="G48" s="140">
        <f>Data!DO15</f>
        <v>0</v>
      </c>
      <c r="H48" s="141">
        <f t="shared" si="0"/>
        <v>0</v>
      </c>
      <c r="W48" s="144"/>
    </row>
    <row r="49" spans="2:23">
      <c r="B49" s="129" t="s">
        <v>59</v>
      </c>
      <c r="C49" s="140">
        <f>Data!AN15</f>
        <v>0</v>
      </c>
      <c r="D49" s="140">
        <f>Data!BH15</f>
        <v>876</v>
      </c>
      <c r="E49" s="140">
        <f>Data!CB15</f>
        <v>0</v>
      </c>
      <c r="F49" s="140">
        <f>Data!CV15</f>
        <v>0</v>
      </c>
      <c r="G49" s="140">
        <f>Data!DP15</f>
        <v>0</v>
      </c>
      <c r="H49" s="141">
        <f t="shared" si="0"/>
        <v>876</v>
      </c>
      <c r="W49" s="144"/>
    </row>
    <row r="50" spans="2:23">
      <c r="B50" s="129" t="s">
        <v>60</v>
      </c>
      <c r="C50" s="140">
        <f>Data!AO15</f>
        <v>414</v>
      </c>
      <c r="D50" s="140">
        <f>Data!BI15</f>
        <v>850</v>
      </c>
      <c r="E50" s="140">
        <f>Data!CC15</f>
        <v>462</v>
      </c>
      <c r="F50" s="140">
        <f>Data!CW15</f>
        <v>39</v>
      </c>
      <c r="G50" s="140">
        <f>Data!DQ15</f>
        <v>0</v>
      </c>
      <c r="H50" s="141">
        <f t="shared" si="0"/>
        <v>1765</v>
      </c>
      <c r="W50" s="144"/>
    </row>
    <row r="51" spans="2:23">
      <c r="B51" s="129" t="s">
        <v>0</v>
      </c>
      <c r="C51" s="140">
        <f>Data!AP15</f>
        <v>26</v>
      </c>
      <c r="D51" s="140">
        <f>Data!BJ15</f>
        <v>7429</v>
      </c>
      <c r="E51" s="140">
        <f>Data!CD15</f>
        <v>1657</v>
      </c>
      <c r="F51" s="140">
        <f>Data!CX15</f>
        <v>457</v>
      </c>
      <c r="G51" s="140">
        <f>Data!DR15</f>
        <v>0</v>
      </c>
      <c r="H51" s="141">
        <f t="shared" si="0"/>
        <v>9569</v>
      </c>
      <c r="W51" s="144"/>
    </row>
    <row r="52" spans="2:23">
      <c r="B52" s="142" t="s">
        <v>33</v>
      </c>
      <c r="C52" s="141">
        <f>SUM(C32:C51)</f>
        <v>123322</v>
      </c>
      <c r="D52" s="141">
        <f>SUM(D32:D51)</f>
        <v>78305</v>
      </c>
      <c r="E52" s="141">
        <f>SUM(E32:E51)</f>
        <v>45553</v>
      </c>
      <c r="F52" s="141">
        <f>SUM(F32:F51)</f>
        <v>4520</v>
      </c>
      <c r="G52" s="141">
        <f>SUM(G32:G51)</f>
        <v>0</v>
      </c>
      <c r="H52" s="141">
        <f t="shared" si="0"/>
        <v>251700</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Data!T15</f>
        <v>Mulligan-Nguyen, Erin</v>
      </c>
      <c r="E55" s="466"/>
      <c r="F55" s="466"/>
      <c r="G55" s="308" t="str">
        <f>Data!U15</f>
        <v>(361) 825-5989</v>
      </c>
      <c r="H55" s="309" t="str">
        <f>Data!V15</f>
        <v>Erin.Mulligan-Nguyen@tamucc.edu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Data!DS15</f>
        <v>4905729.3019433599</v>
      </c>
      <c r="D61" s="320">
        <f>Data!EM15</f>
        <v>2207549.9474239256</v>
      </c>
      <c r="E61" s="320">
        <f>Data!FG15</f>
        <v>914086.83212616853</v>
      </c>
      <c r="F61" s="320">
        <f>Data!GA15</f>
        <v>30213.4375</v>
      </c>
      <c r="G61" s="320">
        <f>Data!GU15</f>
        <v>0</v>
      </c>
      <c r="H61" s="321">
        <f>SUM(C61:G61)</f>
        <v>8057579.5189934541</v>
      </c>
    </row>
    <row r="62" spans="2:23">
      <c r="B62" s="127" t="str">
        <f>$B$33</f>
        <v>Science</v>
      </c>
      <c r="C62" s="320">
        <f>Data!DT15</f>
        <v>2052665.381242488</v>
      </c>
      <c r="D62" s="320">
        <f>Data!EN15</f>
        <v>2424245.0734806638</v>
      </c>
      <c r="E62" s="320">
        <f>Data!FH15</f>
        <v>1354946.4864982183</v>
      </c>
      <c r="F62" s="320">
        <f>Data!GB15</f>
        <v>127342.1992767505</v>
      </c>
      <c r="G62" s="320">
        <f>Data!GV15</f>
        <v>0</v>
      </c>
      <c r="H62" s="141">
        <f t="shared" ref="H62:H81" si="1">SUM(C62:G62)</f>
        <v>5959199.1404981203</v>
      </c>
    </row>
    <row r="63" spans="2:23">
      <c r="B63" s="127" t="str">
        <f>$B$34</f>
        <v>Fine Arts</v>
      </c>
      <c r="C63" s="320">
        <f>Data!DU15</f>
        <v>1565700.4876302718</v>
      </c>
      <c r="D63" s="320">
        <f>Data!EO15</f>
        <v>1066529.2865161188</v>
      </c>
      <c r="E63" s="320">
        <f>Data!FI15</f>
        <v>137686.16222222222</v>
      </c>
      <c r="F63" s="320">
        <f>Data!GC15</f>
        <v>0</v>
      </c>
      <c r="G63" s="320">
        <f>Data!GW15</f>
        <v>0</v>
      </c>
      <c r="H63" s="141">
        <f t="shared" si="1"/>
        <v>2769915.936368613</v>
      </c>
    </row>
    <row r="64" spans="2:23">
      <c r="B64" s="127" t="str">
        <f>$B$35</f>
        <v>Teacher Education</v>
      </c>
      <c r="C64" s="320">
        <f>Data!DV15</f>
        <v>192508.2999066356</v>
      </c>
      <c r="D64" s="320">
        <f>Data!EP15</f>
        <v>771625.95035694796</v>
      </c>
      <c r="E64" s="320">
        <f>Data!FJ15</f>
        <v>618312.97020193981</v>
      </c>
      <c r="F64" s="320">
        <f>Data!GD15</f>
        <v>699943.52094785054</v>
      </c>
      <c r="G64" s="320">
        <f>Data!GX15</f>
        <v>0</v>
      </c>
      <c r="H64" s="141">
        <f t="shared" si="1"/>
        <v>2282390.741413374</v>
      </c>
    </row>
    <row r="65" spans="2:8">
      <c r="B65" s="127" t="str">
        <f>$B$36</f>
        <v>Agriculture</v>
      </c>
      <c r="C65" s="320">
        <f>Data!DW15</f>
        <v>313.77338435374151</v>
      </c>
      <c r="D65" s="320">
        <f>Data!EQ15</f>
        <v>7012.7147108843537</v>
      </c>
      <c r="E65" s="320">
        <f>Data!FK15</f>
        <v>7214.042433537832</v>
      </c>
      <c r="F65" s="320">
        <f>Data!GE15</f>
        <v>0</v>
      </c>
      <c r="G65" s="320">
        <f>Data!GY15</f>
        <v>0</v>
      </c>
      <c r="H65" s="141">
        <f t="shared" si="1"/>
        <v>14540.530528775927</v>
      </c>
    </row>
    <row r="66" spans="2:8">
      <c r="B66" s="127" t="str">
        <f>$B$37</f>
        <v>Engineering</v>
      </c>
      <c r="C66" s="320">
        <f>Data!DX15</f>
        <v>745248.53881624574</v>
      </c>
      <c r="D66" s="320">
        <f>Data!ER15</f>
        <v>1228978.3926971448</v>
      </c>
      <c r="E66" s="320">
        <f>Data!FL15</f>
        <v>705225.463756382</v>
      </c>
      <c r="F66" s="320">
        <f>Data!GF15</f>
        <v>74989.372849897409</v>
      </c>
      <c r="G66" s="320">
        <f>Data!GZ15</f>
        <v>0</v>
      </c>
      <c r="H66" s="141">
        <f t="shared" si="1"/>
        <v>2754441.76811967</v>
      </c>
    </row>
    <row r="67" spans="2:8">
      <c r="B67" s="127" t="str">
        <f>$B$38</f>
        <v>Home Economics</v>
      </c>
      <c r="C67" s="320">
        <f>Data!DY15</f>
        <v>0</v>
      </c>
      <c r="D67" s="320">
        <f>Data!ES15</f>
        <v>0</v>
      </c>
      <c r="E67" s="320">
        <f>Data!FM15</f>
        <v>0</v>
      </c>
      <c r="F67" s="320">
        <f>Data!GG15</f>
        <v>0</v>
      </c>
      <c r="G67" s="320">
        <f>Data!HA15</f>
        <v>0</v>
      </c>
      <c r="H67" s="141">
        <f t="shared" si="1"/>
        <v>0</v>
      </c>
    </row>
    <row r="68" spans="2:8">
      <c r="B68" s="127" t="str">
        <f>$B$39</f>
        <v>Law</v>
      </c>
      <c r="C68" s="320">
        <f>Data!DZ15</f>
        <v>0</v>
      </c>
      <c r="D68" s="320">
        <f>Data!ET15</f>
        <v>0</v>
      </c>
      <c r="E68" s="320">
        <f>Data!FN15</f>
        <v>0</v>
      </c>
      <c r="F68" s="320">
        <f>Data!GH15</f>
        <v>0</v>
      </c>
      <c r="G68" s="320">
        <f>Data!HB15</f>
        <v>0</v>
      </c>
      <c r="H68" s="141">
        <f t="shared" si="1"/>
        <v>0</v>
      </c>
    </row>
    <row r="69" spans="2:8">
      <c r="B69" s="127" t="str">
        <f>$B$40</f>
        <v>Social Service</v>
      </c>
      <c r="C69" s="320">
        <f>Data!EA15</f>
        <v>12926</v>
      </c>
      <c r="D69" s="320">
        <f>Data!EU15</f>
        <v>12926</v>
      </c>
      <c r="E69" s="320">
        <f>Data!FO15</f>
        <v>0</v>
      </c>
      <c r="F69" s="320">
        <f>Data!GI15</f>
        <v>0</v>
      </c>
      <c r="G69" s="320">
        <f>Data!HC15</f>
        <v>0</v>
      </c>
      <c r="H69" s="141">
        <f t="shared" si="1"/>
        <v>25852</v>
      </c>
    </row>
    <row r="70" spans="2:8">
      <c r="B70" s="127" t="str">
        <f>$B$41</f>
        <v>Library Science</v>
      </c>
      <c r="C70" s="320">
        <f>Data!EB15</f>
        <v>0</v>
      </c>
      <c r="D70" s="320">
        <f>Data!EV15</f>
        <v>0</v>
      </c>
      <c r="E70" s="320">
        <f>Data!FP15</f>
        <v>0</v>
      </c>
      <c r="F70" s="320">
        <f>Data!GJ15</f>
        <v>0</v>
      </c>
      <c r="G70" s="320">
        <f>Data!HD15</f>
        <v>0</v>
      </c>
      <c r="H70" s="141">
        <f t="shared" si="1"/>
        <v>0</v>
      </c>
    </row>
    <row r="71" spans="2:8">
      <c r="B71" s="127" t="str">
        <f>$B$42</f>
        <v>Veterinary Science</v>
      </c>
      <c r="C71" s="320">
        <f>Data!EC15</f>
        <v>0</v>
      </c>
      <c r="D71" s="320">
        <f>Data!EW15</f>
        <v>0</v>
      </c>
      <c r="E71" s="320">
        <f>Data!FQ15</f>
        <v>0</v>
      </c>
      <c r="F71" s="320">
        <f>Data!GK15</f>
        <v>0</v>
      </c>
      <c r="G71" s="320">
        <f>Data!HE15</f>
        <v>0</v>
      </c>
      <c r="H71" s="141">
        <f t="shared" si="1"/>
        <v>0</v>
      </c>
    </row>
    <row r="72" spans="2:8">
      <c r="B72" s="127" t="str">
        <f>$B$43</f>
        <v>Vocational Training</v>
      </c>
      <c r="C72" s="320">
        <f>Data!ED15</f>
        <v>0</v>
      </c>
      <c r="D72" s="320">
        <f>Data!EX15</f>
        <v>0</v>
      </c>
      <c r="E72" s="320">
        <f>Data!FR15</f>
        <v>0</v>
      </c>
      <c r="F72" s="320">
        <f>Data!GL15</f>
        <v>0</v>
      </c>
      <c r="G72" s="320">
        <f>Data!HF15</f>
        <v>0</v>
      </c>
      <c r="H72" s="141">
        <f t="shared" si="1"/>
        <v>0</v>
      </c>
    </row>
    <row r="73" spans="2:8">
      <c r="B73" s="127" t="str">
        <f>$B$44</f>
        <v>Physical Training</v>
      </c>
      <c r="C73" s="320">
        <f>Data!EE15</f>
        <v>0</v>
      </c>
      <c r="D73" s="320">
        <f>Data!EY15</f>
        <v>0</v>
      </c>
      <c r="E73" s="320">
        <f>Data!FS15</f>
        <v>0</v>
      </c>
      <c r="F73" s="320">
        <f>Data!GM15</f>
        <v>0</v>
      </c>
      <c r="G73" s="320">
        <f>Data!HG15</f>
        <v>0</v>
      </c>
      <c r="H73" s="141">
        <f t="shared" si="1"/>
        <v>0</v>
      </c>
    </row>
    <row r="74" spans="2:8">
      <c r="B74" s="127" t="str">
        <f>$B$45</f>
        <v>Health Services</v>
      </c>
      <c r="C74" s="320">
        <f>Data!EF15</f>
        <v>116972.7797469676</v>
      </c>
      <c r="D74" s="320">
        <f>Data!EZ15</f>
        <v>457053.39065721206</v>
      </c>
      <c r="E74" s="320">
        <f>Data!FT15</f>
        <v>517017.40833333327</v>
      </c>
      <c r="F74" s="320">
        <f>Data!GN15</f>
        <v>332977.05</v>
      </c>
      <c r="G74" s="320">
        <f>Data!HH15</f>
        <v>0</v>
      </c>
      <c r="H74" s="141">
        <f t="shared" si="1"/>
        <v>1424020.628737513</v>
      </c>
    </row>
    <row r="75" spans="2:8">
      <c r="B75" s="127" t="str">
        <f>$B$46</f>
        <v>Pharmacy</v>
      </c>
      <c r="C75" s="320">
        <f>Data!EG15</f>
        <v>0</v>
      </c>
      <c r="D75" s="320">
        <f>Data!FA15</f>
        <v>0</v>
      </c>
      <c r="E75" s="320">
        <f>Data!FU15</f>
        <v>0</v>
      </c>
      <c r="F75" s="320">
        <f>Data!GO15</f>
        <v>0</v>
      </c>
      <c r="G75" s="320">
        <f>Data!HI15</f>
        <v>0</v>
      </c>
      <c r="H75" s="141">
        <f t="shared" si="1"/>
        <v>0</v>
      </c>
    </row>
    <row r="76" spans="2:8">
      <c r="B76" s="127" t="str">
        <f>$B$47</f>
        <v>Business Administration</v>
      </c>
      <c r="C76" s="320">
        <f>Data!EH15</f>
        <v>549238.69334070582</v>
      </c>
      <c r="D76" s="320">
        <f>Data!FB15</f>
        <v>2530805.09137788</v>
      </c>
      <c r="E76" s="320">
        <f>Data!FV15</f>
        <v>1460311.1880489867</v>
      </c>
      <c r="F76" s="320">
        <f>Data!GP15</f>
        <v>0</v>
      </c>
      <c r="G76" s="320">
        <f>Data!HJ15</f>
        <v>0</v>
      </c>
      <c r="H76" s="141">
        <f t="shared" si="1"/>
        <v>4540354.9727675728</v>
      </c>
    </row>
    <row r="77" spans="2:8">
      <c r="B77" s="127" t="str">
        <f>$B$48</f>
        <v>Optometry</v>
      </c>
      <c r="C77" s="320">
        <f>Data!EI15</f>
        <v>0</v>
      </c>
      <c r="D77" s="320">
        <f>Data!FC15</f>
        <v>0</v>
      </c>
      <c r="E77" s="320">
        <f>Data!FW15</f>
        <v>0</v>
      </c>
      <c r="F77" s="320">
        <f>Data!GQ15</f>
        <v>0</v>
      </c>
      <c r="G77" s="320">
        <f>Data!HK15</f>
        <v>0</v>
      </c>
      <c r="H77" s="141">
        <f t="shared" si="1"/>
        <v>0</v>
      </c>
    </row>
    <row r="78" spans="2:8">
      <c r="B78" s="127" t="str">
        <f>$B$49</f>
        <v>Teacher Ed-Practice Teaching</v>
      </c>
      <c r="C78" s="320">
        <f>Data!EJ15</f>
        <v>0</v>
      </c>
      <c r="D78" s="320">
        <f>Data!FD15</f>
        <v>145697.78095238091</v>
      </c>
      <c r="E78" s="320">
        <f>Data!FX15</f>
        <v>0</v>
      </c>
      <c r="F78" s="320">
        <f>Data!GR15</f>
        <v>0</v>
      </c>
      <c r="G78" s="320">
        <f>Data!HL15</f>
        <v>0</v>
      </c>
      <c r="H78" s="141">
        <f t="shared" si="1"/>
        <v>145697.78095238091</v>
      </c>
    </row>
    <row r="79" spans="2:8">
      <c r="B79" s="127" t="str">
        <f>$B$50</f>
        <v>Technology</v>
      </c>
      <c r="C79" s="320">
        <f>Data!EK15</f>
        <v>62700.656881987328</v>
      </c>
      <c r="D79" s="320">
        <f>Data!FE15</f>
        <v>173844.59966563169</v>
      </c>
      <c r="E79" s="320">
        <f>Data!FY15</f>
        <v>47420.624242424237</v>
      </c>
      <c r="F79" s="320">
        <f>Data!GS15</f>
        <v>9469.9090909090919</v>
      </c>
      <c r="G79" s="320">
        <f>Data!HM15</f>
        <v>0</v>
      </c>
      <c r="H79" s="141">
        <f t="shared" si="1"/>
        <v>293435.78988095239</v>
      </c>
    </row>
    <row r="80" spans="2:8">
      <c r="B80" s="127" t="str">
        <f>$B$51</f>
        <v>Nursing</v>
      </c>
      <c r="C80" s="320">
        <f>Data!EL15</f>
        <v>7654.8342143529317</v>
      </c>
      <c r="D80" s="320">
        <f>Data!FF15</f>
        <v>1816178.0970940113</v>
      </c>
      <c r="E80" s="320">
        <f>Data!FZ15</f>
        <v>395177.99327657832</v>
      </c>
      <c r="F80" s="320">
        <f>Data!GT15</f>
        <v>360338.53605201264</v>
      </c>
      <c r="G80" s="320">
        <f>Data!HN15</f>
        <v>0</v>
      </c>
      <c r="H80" s="141">
        <f t="shared" si="1"/>
        <v>2579349.4606369552</v>
      </c>
    </row>
    <row r="81" spans="2:8">
      <c r="B81" s="130" t="str">
        <f>$B$52</f>
        <v>Totals</v>
      </c>
      <c r="C81" s="321">
        <f>SUM(C61:C80)</f>
        <v>10211658.747107368</v>
      </c>
      <c r="D81" s="321">
        <f>SUM(D61:D80)</f>
        <v>12842446.324932801</v>
      </c>
      <c r="E81" s="321">
        <f>SUM(E61:E80)</f>
        <v>6157399.1711397916</v>
      </c>
      <c r="F81" s="321">
        <f>SUM(F61:F80)</f>
        <v>1635274.02571742</v>
      </c>
      <c r="G81" s="321">
        <f>SUM(G61:G80)</f>
        <v>0</v>
      </c>
      <c r="H81" s="321">
        <f t="shared" si="1"/>
        <v>30846778.268897381</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Data!T15</f>
        <v>Mulligan-Nguyen, Erin</v>
      </c>
      <c r="E84" s="466"/>
      <c r="F84" s="466"/>
      <c r="G84" s="308" t="str">
        <f>Data!U15</f>
        <v>(361) 825-5989</v>
      </c>
      <c r="H84" s="309" t="str">
        <f>Data!V15</f>
        <v>Erin.Mulligan-Nguyen@tamucc.edu</v>
      </c>
    </row>
    <row r="85" spans="2:8" ht="13.5" customHeight="1">
      <c r="B85" s="306"/>
      <c r="C85" s="306"/>
      <c r="D85" s="306"/>
      <c r="E85" s="306"/>
      <c r="F85" s="306"/>
      <c r="G85" s="306"/>
      <c r="H85" s="296"/>
    </row>
    <row r="86" spans="2:8" ht="15" customHeight="1">
      <c r="B86" s="120" t="s">
        <v>32</v>
      </c>
      <c r="C86" s="324"/>
      <c r="D86" s="324"/>
      <c r="E86" s="324"/>
      <c r="F86" s="324"/>
      <c r="G86" s="324"/>
      <c r="H86" s="122">
        <f>H13+H14</f>
        <v>113639839</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Data!HR15</f>
        <v>1610555</v>
      </c>
      <c r="D91" s="327">
        <f>Data!IL15</f>
        <v>724741</v>
      </c>
      <c r="E91" s="327">
        <f>Data!JF15</f>
        <v>300096</v>
      </c>
      <c r="F91" s="327">
        <f>Data!JZ15</f>
        <v>9919</v>
      </c>
      <c r="G91" s="327">
        <f>Data!KT15</f>
        <v>0</v>
      </c>
      <c r="H91" s="133">
        <f t="shared" ref="H91:H111" si="2">SUM(C91:G91)</f>
        <v>2645311</v>
      </c>
    </row>
    <row r="92" spans="2:8">
      <c r="B92" s="127" t="str">
        <f>$B$33</f>
        <v>Science</v>
      </c>
      <c r="C92" s="327">
        <f>Data!HS15</f>
        <v>1094295</v>
      </c>
      <c r="D92" s="327">
        <f>Data!IM15</f>
        <v>1292387</v>
      </c>
      <c r="E92" s="327">
        <f>Data!JG15</f>
        <v>722335</v>
      </c>
      <c r="F92" s="327">
        <f>Data!KA15</f>
        <v>67887</v>
      </c>
      <c r="G92" s="327">
        <f>Data!KU15</f>
        <v>0</v>
      </c>
      <c r="H92" s="136">
        <f t="shared" si="2"/>
        <v>3176904</v>
      </c>
    </row>
    <row r="93" spans="2:8">
      <c r="B93" s="127" t="str">
        <f>$B$34</f>
        <v>Fine Arts</v>
      </c>
      <c r="C93" s="327">
        <f>Data!HT15</f>
        <v>514021</v>
      </c>
      <c r="D93" s="327">
        <f>Data!IN15</f>
        <v>350143</v>
      </c>
      <c r="E93" s="327">
        <f>Data!JH15</f>
        <v>45202</v>
      </c>
      <c r="F93" s="327">
        <f>Data!KB15</f>
        <v>0</v>
      </c>
      <c r="G93" s="327">
        <f>Data!KV15</f>
        <v>0</v>
      </c>
      <c r="H93" s="136">
        <f t="shared" si="2"/>
        <v>909366</v>
      </c>
    </row>
    <row r="94" spans="2:8">
      <c r="B94" s="127" t="str">
        <f>$B$35</f>
        <v>Teacher Education</v>
      </c>
      <c r="C94" s="327">
        <f>Data!HU15</f>
        <v>280425</v>
      </c>
      <c r="D94" s="327">
        <f>Data!IO15</f>
        <v>1124020</v>
      </c>
      <c r="E94" s="327">
        <f>Data!JI15</f>
        <v>900691</v>
      </c>
      <c r="F94" s="327">
        <f>Data!KC15</f>
        <v>1019601</v>
      </c>
      <c r="G94" s="327">
        <f>Data!KW15</f>
        <v>0</v>
      </c>
      <c r="H94" s="136">
        <f t="shared" si="2"/>
        <v>3324737</v>
      </c>
    </row>
    <row r="95" spans="2:8">
      <c r="B95" s="127" t="str">
        <f>$B$36</f>
        <v>Agriculture</v>
      </c>
      <c r="C95" s="327">
        <f>Data!HV15</f>
        <v>3</v>
      </c>
      <c r="D95" s="327">
        <f>Data!IP15</f>
        <v>70</v>
      </c>
      <c r="E95" s="327">
        <f>Data!JJ15</f>
        <v>72</v>
      </c>
      <c r="F95" s="327">
        <f>Data!KD15</f>
        <v>0</v>
      </c>
      <c r="G95" s="327">
        <f>Data!KX15</f>
        <v>0</v>
      </c>
      <c r="H95" s="136">
        <f t="shared" si="2"/>
        <v>145</v>
      </c>
    </row>
    <row r="96" spans="2:8">
      <c r="B96" s="127" t="str">
        <f>$B$37</f>
        <v>Engineering</v>
      </c>
      <c r="C96" s="327">
        <f>Data!HW15</f>
        <v>397299</v>
      </c>
      <c r="D96" s="327">
        <f>Data!IQ15</f>
        <v>655180</v>
      </c>
      <c r="E96" s="327">
        <f>Data!JK15</f>
        <v>375962</v>
      </c>
      <c r="F96" s="327">
        <f>Data!KE15</f>
        <v>39978</v>
      </c>
      <c r="G96" s="327">
        <f>Data!KY15</f>
        <v>0</v>
      </c>
      <c r="H96" s="136">
        <f t="shared" si="2"/>
        <v>1468419</v>
      </c>
    </row>
    <row r="97" spans="2:8">
      <c r="B97" s="127" t="str">
        <f>$B$38</f>
        <v>Home Economics</v>
      </c>
      <c r="C97" s="327">
        <f>Data!HX15</f>
        <v>0</v>
      </c>
      <c r="D97" s="327">
        <f>Data!IR15</f>
        <v>0</v>
      </c>
      <c r="E97" s="327">
        <f>Data!JL15</f>
        <v>0</v>
      </c>
      <c r="F97" s="327">
        <f>Data!KF15</f>
        <v>0</v>
      </c>
      <c r="G97" s="327">
        <f>Data!KZ15</f>
        <v>0</v>
      </c>
      <c r="H97" s="136">
        <f t="shared" si="2"/>
        <v>0</v>
      </c>
    </row>
    <row r="98" spans="2:8">
      <c r="B98" s="127" t="str">
        <f>$B$39</f>
        <v>Law</v>
      </c>
      <c r="C98" s="327">
        <f>Data!HY15</f>
        <v>0</v>
      </c>
      <c r="D98" s="327">
        <f>Data!IS15</f>
        <v>0</v>
      </c>
      <c r="E98" s="327">
        <f>Data!JM15</f>
        <v>0</v>
      </c>
      <c r="F98" s="327">
        <f>Data!KG15</f>
        <v>0</v>
      </c>
      <c r="G98" s="327">
        <f>Data!LA15</f>
        <v>0</v>
      </c>
      <c r="H98" s="136">
        <f t="shared" si="2"/>
        <v>0</v>
      </c>
    </row>
    <row r="99" spans="2:8">
      <c r="B99" s="127" t="str">
        <f>$B$40</f>
        <v>Social Service</v>
      </c>
      <c r="C99" s="327">
        <f>Data!HZ15</f>
        <v>130</v>
      </c>
      <c r="D99" s="327">
        <f>Data!IT15</f>
        <v>130</v>
      </c>
      <c r="E99" s="327">
        <f>Data!JN15</f>
        <v>0</v>
      </c>
      <c r="F99" s="327">
        <f>Data!KH15</f>
        <v>0</v>
      </c>
      <c r="G99" s="327">
        <f>Data!LB15</f>
        <v>0</v>
      </c>
      <c r="H99" s="136">
        <f t="shared" si="2"/>
        <v>260</v>
      </c>
    </row>
    <row r="100" spans="2:8">
      <c r="B100" s="127" t="str">
        <f>$B$41</f>
        <v>Library Science</v>
      </c>
      <c r="C100" s="327">
        <f>Data!IA15</f>
        <v>0</v>
      </c>
      <c r="D100" s="327">
        <f>Data!IU15</f>
        <v>0</v>
      </c>
      <c r="E100" s="327">
        <f>Data!JO15</f>
        <v>0</v>
      </c>
      <c r="F100" s="327">
        <f>Data!KI15</f>
        <v>0</v>
      </c>
      <c r="G100" s="327">
        <f>Data!LC15</f>
        <v>0</v>
      </c>
      <c r="H100" s="136">
        <f t="shared" si="2"/>
        <v>0</v>
      </c>
    </row>
    <row r="101" spans="2:8">
      <c r="B101" s="127" t="str">
        <f>$B$42</f>
        <v>Veterinary Science</v>
      </c>
      <c r="C101" s="327">
        <f>Data!IB15</f>
        <v>0</v>
      </c>
      <c r="D101" s="327">
        <f>Data!IV15</f>
        <v>0</v>
      </c>
      <c r="E101" s="327">
        <f>Data!JP15</f>
        <v>0</v>
      </c>
      <c r="F101" s="327">
        <f>Data!KJ15</f>
        <v>0</v>
      </c>
      <c r="G101" s="327">
        <f>Data!LD15</f>
        <v>0</v>
      </c>
      <c r="H101" s="136">
        <f t="shared" si="2"/>
        <v>0</v>
      </c>
    </row>
    <row r="102" spans="2:8">
      <c r="B102" s="127" t="str">
        <f>$B$43</f>
        <v>Vocational Training</v>
      </c>
      <c r="C102" s="327">
        <f>Data!IC15</f>
        <v>0</v>
      </c>
      <c r="D102" s="327">
        <f>Data!IW15</f>
        <v>0</v>
      </c>
      <c r="E102" s="327">
        <f>Data!JQ15</f>
        <v>0</v>
      </c>
      <c r="F102" s="327">
        <f>Data!KK15</f>
        <v>0</v>
      </c>
      <c r="G102" s="327">
        <f>Data!LE15</f>
        <v>0</v>
      </c>
      <c r="H102" s="136">
        <f t="shared" si="2"/>
        <v>0</v>
      </c>
    </row>
    <row r="103" spans="2:8">
      <c r="B103" s="127" t="str">
        <f>$B$44</f>
        <v>Physical Training</v>
      </c>
      <c r="C103" s="327">
        <f>Data!ID15</f>
        <v>0</v>
      </c>
      <c r="D103" s="327">
        <f>Data!IX15</f>
        <v>0</v>
      </c>
      <c r="E103" s="327">
        <f>Data!JR15</f>
        <v>0</v>
      </c>
      <c r="F103" s="327">
        <f>Data!KL15</f>
        <v>0</v>
      </c>
      <c r="G103" s="327">
        <f>Data!LF15</f>
        <v>0</v>
      </c>
      <c r="H103" s="136">
        <f t="shared" si="2"/>
        <v>0</v>
      </c>
    </row>
    <row r="104" spans="2:8">
      <c r="B104" s="127" t="str">
        <f>$B$45</f>
        <v>Health Services</v>
      </c>
      <c r="C104" s="327">
        <f>Data!IE15</f>
        <v>9405</v>
      </c>
      <c r="D104" s="327">
        <f>Data!IY15</f>
        <v>36749</v>
      </c>
      <c r="E104" s="327">
        <f>Data!JS15</f>
        <v>41570</v>
      </c>
      <c r="F104" s="327">
        <f>Data!KM15</f>
        <v>26772</v>
      </c>
      <c r="G104" s="327">
        <f>Data!LG15</f>
        <v>0</v>
      </c>
      <c r="H104" s="136">
        <f t="shared" si="2"/>
        <v>114496</v>
      </c>
    </row>
    <row r="105" spans="2:8">
      <c r="B105" s="127" t="str">
        <f>$B$46</f>
        <v>Pharmacy</v>
      </c>
      <c r="C105" s="327">
        <f>Data!IF15</f>
        <v>0</v>
      </c>
      <c r="D105" s="327">
        <f>Data!IZ15</f>
        <v>0</v>
      </c>
      <c r="E105" s="327">
        <f>Data!JT15</f>
        <v>0</v>
      </c>
      <c r="F105" s="327">
        <f>Data!KN15</f>
        <v>0</v>
      </c>
      <c r="G105" s="327">
        <f>Data!LH15</f>
        <v>0</v>
      </c>
      <c r="H105" s="136">
        <f t="shared" si="2"/>
        <v>0</v>
      </c>
    </row>
    <row r="106" spans="2:8">
      <c r="B106" s="127" t="str">
        <f>$B$47</f>
        <v>Business Administration</v>
      </c>
      <c r="C106" s="327">
        <f>Data!IG15</f>
        <v>529214</v>
      </c>
      <c r="D106" s="327">
        <f>Data!JA15</f>
        <v>2438535</v>
      </c>
      <c r="E106" s="327">
        <f>Data!JU15</f>
        <v>1407070</v>
      </c>
      <c r="F106" s="327">
        <f>Data!KO15</f>
        <v>0</v>
      </c>
      <c r="G106" s="327">
        <f>Data!LI15</f>
        <v>0</v>
      </c>
      <c r="H106" s="136">
        <f t="shared" si="2"/>
        <v>4374819</v>
      </c>
    </row>
    <row r="107" spans="2:8">
      <c r="B107" s="127" t="str">
        <f>$B$48</f>
        <v>Optometry</v>
      </c>
      <c r="C107" s="327">
        <f>Data!IH15</f>
        <v>0</v>
      </c>
      <c r="D107" s="327">
        <f>Data!JB15</f>
        <v>0</v>
      </c>
      <c r="E107" s="327">
        <f>Data!JV15</f>
        <v>0</v>
      </c>
      <c r="F107" s="327">
        <f>Data!KP15</f>
        <v>0</v>
      </c>
      <c r="G107" s="327">
        <f>Data!LJ15</f>
        <v>0</v>
      </c>
      <c r="H107" s="136">
        <f t="shared" si="2"/>
        <v>0</v>
      </c>
    </row>
    <row r="108" spans="2:8">
      <c r="B108" s="127" t="str">
        <f>$B$49</f>
        <v>Teacher Ed-Practice Teaching</v>
      </c>
      <c r="C108" s="327">
        <f>Data!II15</f>
        <v>0</v>
      </c>
      <c r="D108" s="327">
        <f>Data!JC15</f>
        <v>1463</v>
      </c>
      <c r="E108" s="327">
        <f>Data!JW15</f>
        <v>0</v>
      </c>
      <c r="F108" s="327">
        <f>Data!KQ15</f>
        <v>0</v>
      </c>
      <c r="G108" s="327">
        <f>Data!LK15</f>
        <v>0</v>
      </c>
      <c r="H108" s="136">
        <f t="shared" si="2"/>
        <v>1463</v>
      </c>
    </row>
    <row r="109" spans="2:8">
      <c r="B109" s="127" t="str">
        <f>$B$50</f>
        <v>Technology</v>
      </c>
      <c r="C109" s="327">
        <f>Data!IJ15</f>
        <v>630</v>
      </c>
      <c r="D109" s="327">
        <f>Data!JD15</f>
        <v>1746</v>
      </c>
      <c r="E109" s="327">
        <f>Data!JX15</f>
        <v>476</v>
      </c>
      <c r="F109" s="327">
        <f>Data!KR15</f>
        <v>95</v>
      </c>
      <c r="G109" s="327">
        <f>Data!LL15</f>
        <v>0</v>
      </c>
      <c r="H109" s="136">
        <f t="shared" si="2"/>
        <v>2947</v>
      </c>
    </row>
    <row r="110" spans="2:8">
      <c r="B110" s="127" t="str">
        <f>$B$51</f>
        <v>Nursing</v>
      </c>
      <c r="C110" s="327">
        <f>Data!IK15</f>
        <v>615</v>
      </c>
      <c r="D110" s="327">
        <f>Data!JE15</f>
        <v>146027</v>
      </c>
      <c r="E110" s="327">
        <f>Data!JY15</f>
        <v>31774</v>
      </c>
      <c r="F110" s="327">
        <f>Data!KS15</f>
        <v>28972</v>
      </c>
      <c r="G110" s="327">
        <f>Data!HPM15</f>
        <v>0</v>
      </c>
      <c r="H110" s="136">
        <f t="shared" si="2"/>
        <v>207388</v>
      </c>
    </row>
    <row r="111" spans="2:8">
      <c r="B111" s="130" t="str">
        <f>$B$52</f>
        <v>Totals</v>
      </c>
      <c r="C111" s="133">
        <f>SUM(C91:C110)</f>
        <v>4436592</v>
      </c>
      <c r="D111" s="133">
        <f>SUM(D91:D110)</f>
        <v>6771191</v>
      </c>
      <c r="E111" s="133">
        <f>SUM(E91:E110)</f>
        <v>3825248</v>
      </c>
      <c r="F111" s="133">
        <f>SUM(F91:F110)</f>
        <v>1193224</v>
      </c>
      <c r="G111" s="133">
        <f>SUM(G91:G110)</f>
        <v>0</v>
      </c>
      <c r="H111" s="133">
        <f t="shared" si="2"/>
        <v>16226255</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6516284.3019433599</v>
      </c>
      <c r="D116" s="321">
        <f t="shared" si="3"/>
        <v>2932290.9474239256</v>
      </c>
      <c r="E116" s="321">
        <f t="shared" si="3"/>
        <v>1214182.8321261685</v>
      </c>
      <c r="F116" s="321">
        <f t="shared" si="3"/>
        <v>40132.4375</v>
      </c>
      <c r="G116" s="321">
        <f t="shared" si="3"/>
        <v>0</v>
      </c>
      <c r="H116" s="133">
        <f t="shared" ref="H116:H136" si="4">SUM(C116:G116)</f>
        <v>10702890.518993454</v>
      </c>
    </row>
    <row r="117" spans="2:8">
      <c r="B117" s="127" t="str">
        <f>$B$33</f>
        <v>Science</v>
      </c>
      <c r="C117" s="141">
        <f t="shared" si="3"/>
        <v>3146960.381242488</v>
      </c>
      <c r="D117" s="141">
        <f t="shared" si="3"/>
        <v>3716632.0734806638</v>
      </c>
      <c r="E117" s="141">
        <f t="shared" si="3"/>
        <v>2077281.4864982183</v>
      </c>
      <c r="F117" s="141">
        <f t="shared" si="3"/>
        <v>195229.1992767505</v>
      </c>
      <c r="G117" s="141">
        <f t="shared" si="3"/>
        <v>0</v>
      </c>
      <c r="H117" s="136">
        <f t="shared" si="4"/>
        <v>9136103.1404981203</v>
      </c>
    </row>
    <row r="118" spans="2:8">
      <c r="B118" s="127" t="str">
        <f>$B$34</f>
        <v>Fine Arts</v>
      </c>
      <c r="C118" s="141">
        <f t="shared" si="3"/>
        <v>2079721.4876302718</v>
      </c>
      <c r="D118" s="141">
        <f t="shared" si="3"/>
        <v>1416672.2865161188</v>
      </c>
      <c r="E118" s="141">
        <f t="shared" si="3"/>
        <v>182888.16222222222</v>
      </c>
      <c r="F118" s="141">
        <f t="shared" si="3"/>
        <v>0</v>
      </c>
      <c r="G118" s="141">
        <f t="shared" si="3"/>
        <v>0</v>
      </c>
      <c r="H118" s="136">
        <f t="shared" si="4"/>
        <v>3679281.936368613</v>
      </c>
    </row>
    <row r="119" spans="2:8">
      <c r="B119" s="127" t="str">
        <f>$B$35</f>
        <v>Teacher Education</v>
      </c>
      <c r="C119" s="141">
        <f t="shared" si="3"/>
        <v>472933.2999066356</v>
      </c>
      <c r="D119" s="141">
        <f t="shared" si="3"/>
        <v>1895645.950356948</v>
      </c>
      <c r="E119" s="141">
        <f t="shared" si="3"/>
        <v>1519003.9702019398</v>
      </c>
      <c r="F119" s="141">
        <f t="shared" si="3"/>
        <v>1719544.5209478505</v>
      </c>
      <c r="G119" s="141">
        <f t="shared" si="3"/>
        <v>0</v>
      </c>
      <c r="H119" s="136">
        <f t="shared" si="4"/>
        <v>5607127.7414133735</v>
      </c>
    </row>
    <row r="120" spans="2:8">
      <c r="B120" s="127" t="str">
        <f>$B$36</f>
        <v>Agriculture</v>
      </c>
      <c r="C120" s="141">
        <f t="shared" si="3"/>
        <v>316.77338435374151</v>
      </c>
      <c r="D120" s="141">
        <f t="shared" si="3"/>
        <v>7082.7147108843537</v>
      </c>
      <c r="E120" s="141">
        <f t="shared" si="3"/>
        <v>7286.042433537832</v>
      </c>
      <c r="F120" s="141">
        <f t="shared" si="3"/>
        <v>0</v>
      </c>
      <c r="G120" s="141">
        <f t="shared" si="3"/>
        <v>0</v>
      </c>
      <c r="H120" s="136">
        <f t="shared" si="4"/>
        <v>14685.530528775927</v>
      </c>
    </row>
    <row r="121" spans="2:8">
      <c r="B121" s="127" t="str">
        <f>$B$37</f>
        <v>Engineering</v>
      </c>
      <c r="C121" s="141">
        <f t="shared" si="3"/>
        <v>1142547.5388162457</v>
      </c>
      <c r="D121" s="141">
        <f t="shared" si="3"/>
        <v>1884158.3926971448</v>
      </c>
      <c r="E121" s="141">
        <f t="shared" si="3"/>
        <v>1081187.463756382</v>
      </c>
      <c r="F121" s="141">
        <f t="shared" si="3"/>
        <v>114967.37284989741</v>
      </c>
      <c r="G121" s="141">
        <f t="shared" si="3"/>
        <v>0</v>
      </c>
      <c r="H121" s="136">
        <f t="shared" si="4"/>
        <v>4222860.7681196695</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13056</v>
      </c>
      <c r="D124" s="141">
        <f t="shared" si="3"/>
        <v>13056</v>
      </c>
      <c r="E124" s="141">
        <f t="shared" si="3"/>
        <v>0</v>
      </c>
      <c r="F124" s="141">
        <f t="shared" si="3"/>
        <v>0</v>
      </c>
      <c r="G124" s="141">
        <f t="shared" si="3"/>
        <v>0</v>
      </c>
      <c r="H124" s="136">
        <f t="shared" si="4"/>
        <v>26112</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126377.7797469676</v>
      </c>
      <c r="D129" s="141">
        <f t="shared" si="3"/>
        <v>493802.39065721206</v>
      </c>
      <c r="E129" s="141">
        <f t="shared" si="3"/>
        <v>558587.40833333321</v>
      </c>
      <c r="F129" s="141">
        <f t="shared" si="3"/>
        <v>359749.05</v>
      </c>
      <c r="G129" s="141">
        <f t="shared" si="3"/>
        <v>0</v>
      </c>
      <c r="H129" s="136">
        <f t="shared" si="4"/>
        <v>1538516.628737513</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1078452.6933407057</v>
      </c>
      <c r="D131" s="141">
        <f t="shared" si="3"/>
        <v>4969340.0913778804</v>
      </c>
      <c r="E131" s="141">
        <f t="shared" si="3"/>
        <v>2867381.1880489867</v>
      </c>
      <c r="F131" s="141">
        <f t="shared" si="3"/>
        <v>0</v>
      </c>
      <c r="G131" s="141">
        <f t="shared" si="3"/>
        <v>0</v>
      </c>
      <c r="H131" s="136">
        <f t="shared" si="4"/>
        <v>8915173.9727675728</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147160.78095238091</v>
      </c>
      <c r="E133" s="141">
        <f t="shared" si="5"/>
        <v>0</v>
      </c>
      <c r="F133" s="141">
        <f t="shared" si="5"/>
        <v>0</v>
      </c>
      <c r="G133" s="141">
        <f t="shared" si="5"/>
        <v>0</v>
      </c>
      <c r="H133" s="136">
        <f t="shared" si="4"/>
        <v>147160.78095238091</v>
      </c>
    </row>
    <row r="134" spans="2:12">
      <c r="B134" s="127" t="str">
        <f>$B$50</f>
        <v>Technology</v>
      </c>
      <c r="C134" s="141">
        <f t="shared" si="5"/>
        <v>63330.656881987328</v>
      </c>
      <c r="D134" s="141">
        <f t="shared" si="5"/>
        <v>175590.59966563169</v>
      </c>
      <c r="E134" s="141">
        <f t="shared" si="5"/>
        <v>47896.624242424237</v>
      </c>
      <c r="F134" s="141">
        <f t="shared" si="5"/>
        <v>9564.9090909090919</v>
      </c>
      <c r="G134" s="141">
        <f t="shared" si="5"/>
        <v>0</v>
      </c>
      <c r="H134" s="136">
        <f t="shared" si="4"/>
        <v>296382.78988095239</v>
      </c>
    </row>
    <row r="135" spans="2:12">
      <c r="B135" s="127" t="str">
        <f>$B$51</f>
        <v>Nursing</v>
      </c>
      <c r="C135" s="141">
        <f t="shared" si="5"/>
        <v>8269.8342143529317</v>
      </c>
      <c r="D135" s="141">
        <f t="shared" si="5"/>
        <v>1962205.0970940113</v>
      </c>
      <c r="E135" s="141">
        <f t="shared" si="5"/>
        <v>426951.99327657832</v>
      </c>
      <c r="F135" s="141">
        <f t="shared" si="5"/>
        <v>389310.53605201264</v>
      </c>
      <c r="G135" s="141">
        <f t="shared" si="5"/>
        <v>0</v>
      </c>
      <c r="H135" s="136">
        <f t="shared" si="4"/>
        <v>2786737.4606369552</v>
      </c>
    </row>
    <row r="136" spans="2:12">
      <c r="B136" s="130" t="str">
        <f>$B$52</f>
        <v>Totals</v>
      </c>
      <c r="C136" s="133">
        <f>SUM(C116:C135)</f>
        <v>14648250.747107368</v>
      </c>
      <c r="D136" s="133">
        <f>SUM(D116:D135)</f>
        <v>19613637.324932799</v>
      </c>
      <c r="E136" s="133">
        <f>SUM(E116:E135)</f>
        <v>9982647.1711397916</v>
      </c>
      <c r="F136" s="133">
        <f>SUM(F116:F135)</f>
        <v>2828498.0257174205</v>
      </c>
      <c r="G136" s="133">
        <f>SUM(G116:G135)</f>
        <v>0</v>
      </c>
      <c r="H136" s="133">
        <f t="shared" si="4"/>
        <v>47073033.268897384</v>
      </c>
    </row>
    <row r="137" spans="2:12">
      <c r="B137" s="328"/>
      <c r="C137" s="331"/>
      <c r="D137" s="331"/>
      <c r="E137" s="331"/>
      <c r="F137" s="331"/>
      <c r="G137" s="331"/>
      <c r="H137" s="332"/>
    </row>
    <row r="138" spans="2:12">
      <c r="B138" s="120" t="s">
        <v>4</v>
      </c>
      <c r="C138" s="325"/>
      <c r="D138" s="325"/>
      <c r="E138" s="325"/>
      <c r="F138" s="325"/>
      <c r="G138" s="325"/>
      <c r="H138" s="122">
        <f>H86-H81-H111</f>
        <v>66566805.731102616</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Data!LN15</f>
        <v>0</v>
      </c>
      <c r="D143" s="327">
        <f>Data!MH15</f>
        <v>0</v>
      </c>
      <c r="E143" s="327">
        <f>Data!NB15</f>
        <v>0</v>
      </c>
      <c r="F143" s="327">
        <f>Data!NV15</f>
        <v>0</v>
      </c>
      <c r="G143" s="327">
        <f>Data!OP15</f>
        <v>0</v>
      </c>
      <c r="H143" s="341">
        <f>Data!PJ15</f>
        <v>12637552</v>
      </c>
      <c r="I143" s="342">
        <f t="shared" ref="I143:I162" si="6">SUM(C143:H143)</f>
        <v>12637552</v>
      </c>
    </row>
    <row r="144" spans="2:12">
      <c r="B144" s="127" t="str">
        <f>$B$33</f>
        <v>Science</v>
      </c>
      <c r="C144" s="327">
        <f>Data!LO15</f>
        <v>0</v>
      </c>
      <c r="D144" s="327">
        <f>Data!MI15</f>
        <v>0</v>
      </c>
      <c r="E144" s="327">
        <f>Data!NC15</f>
        <v>0</v>
      </c>
      <c r="F144" s="327">
        <f>Data!NW15</f>
        <v>0</v>
      </c>
      <c r="G144" s="327">
        <f>Data!OQ15</f>
        <v>0</v>
      </c>
      <c r="H144" s="341">
        <f>Data!PK15</f>
        <v>32071276</v>
      </c>
      <c r="I144" s="342">
        <f t="shared" si="6"/>
        <v>32071276</v>
      </c>
    </row>
    <row r="145" spans="2:9">
      <c r="B145" s="127" t="str">
        <f>$B$34</f>
        <v>Fine Arts</v>
      </c>
      <c r="C145" s="327">
        <f>Data!LP15</f>
        <v>0</v>
      </c>
      <c r="D145" s="327">
        <f>Data!MJ15</f>
        <v>0</v>
      </c>
      <c r="E145" s="327">
        <f>Data!ND15</f>
        <v>0</v>
      </c>
      <c r="F145" s="327">
        <f>Data!NX15</f>
        <v>0</v>
      </c>
      <c r="G145" s="327">
        <f>Data!OR15</f>
        <v>0</v>
      </c>
      <c r="H145" s="341">
        <f>Data!PL15</f>
        <v>2184775</v>
      </c>
      <c r="I145" s="342">
        <f t="shared" si="6"/>
        <v>2184775</v>
      </c>
    </row>
    <row r="146" spans="2:9">
      <c r="B146" s="127" t="str">
        <f>$B$35</f>
        <v>Teacher Education</v>
      </c>
      <c r="C146" s="327">
        <f>Data!LQ15</f>
        <v>0</v>
      </c>
      <c r="D146" s="327">
        <f>Data!MK15</f>
        <v>0</v>
      </c>
      <c r="E146" s="327">
        <f>Data!NE15</f>
        <v>0</v>
      </c>
      <c r="F146" s="327">
        <f>Data!NY15</f>
        <v>0</v>
      </c>
      <c r="G146" s="327">
        <f>Data!OS15</f>
        <v>0</v>
      </c>
      <c r="H146" s="341">
        <f>Data!PN15</f>
        <v>2451537</v>
      </c>
      <c r="I146" s="342">
        <f t="shared" si="6"/>
        <v>2451537</v>
      </c>
    </row>
    <row r="147" spans="2:9">
      <c r="B147" s="127" t="str">
        <f>$B$36</f>
        <v>Agriculture</v>
      </c>
      <c r="C147" s="327">
        <f>Data!LR15</f>
        <v>0</v>
      </c>
      <c r="D147" s="327">
        <f>Data!ML15</f>
        <v>0</v>
      </c>
      <c r="E147" s="327">
        <f>Data!NF15</f>
        <v>0</v>
      </c>
      <c r="F147" s="327">
        <f>Data!NZ15</f>
        <v>0</v>
      </c>
      <c r="G147" s="327">
        <f>Data!OT15</f>
        <v>0</v>
      </c>
      <c r="H147" s="341">
        <f>Data!PM15</f>
        <v>38737</v>
      </c>
      <c r="I147" s="342">
        <f t="shared" si="6"/>
        <v>38737</v>
      </c>
    </row>
    <row r="148" spans="2:9">
      <c r="B148" s="127" t="str">
        <f>$B$37</f>
        <v>Engineering</v>
      </c>
      <c r="C148" s="327">
        <f>Data!LS15</f>
        <v>0</v>
      </c>
      <c r="D148" s="327">
        <f>Data!MM15</f>
        <v>0</v>
      </c>
      <c r="E148" s="327">
        <f>Data!NG15</f>
        <v>0</v>
      </c>
      <c r="F148" s="327">
        <f>Data!OA15</f>
        <v>0</v>
      </c>
      <c r="G148" s="327">
        <f>Data!OU15</f>
        <v>0</v>
      </c>
      <c r="H148" s="341">
        <f>Data!PO15</f>
        <v>5489976</v>
      </c>
      <c r="I148" s="342">
        <f t="shared" si="6"/>
        <v>5489976</v>
      </c>
    </row>
    <row r="149" spans="2:9">
      <c r="B149" s="127" t="str">
        <f>$B$38</f>
        <v>Home Economics</v>
      </c>
      <c r="C149" s="327">
        <f>Data!LT15</f>
        <v>0</v>
      </c>
      <c r="D149" s="327">
        <f>Data!MN15</f>
        <v>0</v>
      </c>
      <c r="E149" s="327">
        <f>Data!NH15</f>
        <v>0</v>
      </c>
      <c r="F149" s="327">
        <f>Data!OB15</f>
        <v>0</v>
      </c>
      <c r="G149" s="327">
        <f>Data!OV15</f>
        <v>0</v>
      </c>
      <c r="H149" s="341">
        <f>Data!PP15</f>
        <v>0</v>
      </c>
      <c r="I149" s="342">
        <f t="shared" si="6"/>
        <v>0</v>
      </c>
    </row>
    <row r="150" spans="2:9">
      <c r="B150" s="127" t="str">
        <f>$B$39</f>
        <v>Law</v>
      </c>
      <c r="C150" s="327">
        <f>Data!LU15</f>
        <v>0</v>
      </c>
      <c r="D150" s="327">
        <f>Data!MO15</f>
        <v>0</v>
      </c>
      <c r="E150" s="327">
        <f>Data!NI15</f>
        <v>0</v>
      </c>
      <c r="F150" s="327">
        <f>Data!OC15</f>
        <v>0</v>
      </c>
      <c r="G150" s="327">
        <f>Data!OW15</f>
        <v>0</v>
      </c>
      <c r="H150" s="341">
        <f>Data!PQ15</f>
        <v>0</v>
      </c>
      <c r="I150" s="342">
        <f t="shared" si="6"/>
        <v>0</v>
      </c>
    </row>
    <row r="151" spans="2:9">
      <c r="B151" s="127" t="str">
        <f>$B$40</f>
        <v>Social Service</v>
      </c>
      <c r="C151" s="327">
        <f>Data!LV15</f>
        <v>0</v>
      </c>
      <c r="D151" s="327">
        <f>Data!MP15</f>
        <v>0</v>
      </c>
      <c r="E151" s="327">
        <f>Data!NJ15</f>
        <v>0</v>
      </c>
      <c r="F151" s="327">
        <f>Data!OD15</f>
        <v>0</v>
      </c>
      <c r="G151" s="327">
        <f>Data!OX15</f>
        <v>0</v>
      </c>
      <c r="H151" s="341">
        <f>Data!PR15</f>
        <v>24845</v>
      </c>
      <c r="I151" s="342">
        <f t="shared" si="6"/>
        <v>24845</v>
      </c>
    </row>
    <row r="152" spans="2:9">
      <c r="B152" s="127" t="str">
        <f>$B$41</f>
        <v>Library Science</v>
      </c>
      <c r="C152" s="327">
        <f>Data!LW15</f>
        <v>0</v>
      </c>
      <c r="D152" s="327">
        <f>Data!MQ15</f>
        <v>0</v>
      </c>
      <c r="E152" s="327">
        <f>Data!NK15</f>
        <v>0</v>
      </c>
      <c r="F152" s="327">
        <f>Data!OE15</f>
        <v>0</v>
      </c>
      <c r="G152" s="327">
        <f>Data!OY15</f>
        <v>0</v>
      </c>
      <c r="H152" s="341">
        <f>Data!PS15</f>
        <v>0</v>
      </c>
      <c r="I152" s="342">
        <f t="shared" si="6"/>
        <v>0</v>
      </c>
    </row>
    <row r="153" spans="2:9">
      <c r="B153" s="127" t="str">
        <f>$B$42</f>
        <v>Veterinary Science</v>
      </c>
      <c r="C153" s="327">
        <f>Data!LX15</f>
        <v>0</v>
      </c>
      <c r="D153" s="327">
        <f>Data!MR15</f>
        <v>0</v>
      </c>
      <c r="E153" s="327">
        <f>Data!NL15</f>
        <v>0</v>
      </c>
      <c r="F153" s="327">
        <f>Data!OF15</f>
        <v>0</v>
      </c>
      <c r="G153" s="327">
        <f>Data!OZ15</f>
        <v>0</v>
      </c>
      <c r="H153" s="341">
        <f>Data!PT15</f>
        <v>0</v>
      </c>
      <c r="I153" s="342">
        <f t="shared" si="6"/>
        <v>0</v>
      </c>
    </row>
    <row r="154" spans="2:9">
      <c r="B154" s="127" t="str">
        <f>$B$43</f>
        <v>Vocational Training</v>
      </c>
      <c r="C154" s="327">
        <f>Data!LY15</f>
        <v>0</v>
      </c>
      <c r="D154" s="327">
        <f>Data!MS15</f>
        <v>0</v>
      </c>
      <c r="E154" s="327">
        <f>Data!NM15</f>
        <v>0</v>
      </c>
      <c r="F154" s="327">
        <f>Data!OG15</f>
        <v>0</v>
      </c>
      <c r="G154" s="327">
        <f>Data!PA15</f>
        <v>0</v>
      </c>
      <c r="H154" s="341">
        <f>Data!PU15</f>
        <v>0</v>
      </c>
      <c r="I154" s="342">
        <f t="shared" si="6"/>
        <v>0</v>
      </c>
    </row>
    <row r="155" spans="2:9">
      <c r="B155" s="127" t="str">
        <f>$B$44</f>
        <v>Physical Training</v>
      </c>
      <c r="C155" s="327">
        <f>Data!LZ15</f>
        <v>0</v>
      </c>
      <c r="D155" s="327">
        <f>Data!MT15</f>
        <v>0</v>
      </c>
      <c r="E155" s="327">
        <f>Data!NN15</f>
        <v>0</v>
      </c>
      <c r="F155" s="327">
        <f>Data!OH15</f>
        <v>0</v>
      </c>
      <c r="G155" s="327">
        <f>Data!PB15</f>
        <v>0</v>
      </c>
      <c r="H155" s="341">
        <f>Data!PV15</f>
        <v>0</v>
      </c>
      <c r="I155" s="342">
        <f t="shared" si="6"/>
        <v>0</v>
      </c>
    </row>
    <row r="156" spans="2:9">
      <c r="B156" s="127" t="str">
        <f>$B$45</f>
        <v>Health Services</v>
      </c>
      <c r="C156" s="327">
        <f>Data!MA15</f>
        <v>0</v>
      </c>
      <c r="D156" s="327">
        <f>Data!MU15</f>
        <v>0</v>
      </c>
      <c r="E156" s="327">
        <f>Data!NO15</f>
        <v>0</v>
      </c>
      <c r="F156" s="327">
        <f>Data!OI15</f>
        <v>0</v>
      </c>
      <c r="G156" s="327">
        <f>Data!PC15</f>
        <v>0</v>
      </c>
      <c r="H156" s="341">
        <f>Data!PW15</f>
        <v>1145671</v>
      </c>
      <c r="I156" s="342">
        <f t="shared" si="6"/>
        <v>1145671</v>
      </c>
    </row>
    <row r="157" spans="2:9">
      <c r="B157" s="127" t="str">
        <f>$B$46</f>
        <v>Pharmacy</v>
      </c>
      <c r="C157" s="327">
        <f>Data!MB15</f>
        <v>0</v>
      </c>
      <c r="D157" s="327">
        <f>Data!MV15</f>
        <v>0</v>
      </c>
      <c r="E157" s="327">
        <f>Data!NP15</f>
        <v>0</v>
      </c>
      <c r="F157" s="327">
        <f>Data!OJ15</f>
        <v>0</v>
      </c>
      <c r="G157" s="327">
        <f>Data!PD15</f>
        <v>0</v>
      </c>
      <c r="H157" s="341">
        <f>Data!PX15</f>
        <v>0</v>
      </c>
      <c r="I157" s="342">
        <f t="shared" si="6"/>
        <v>0</v>
      </c>
    </row>
    <row r="158" spans="2:9">
      <c r="B158" s="127" t="str">
        <f>$B$47</f>
        <v>Business Administration</v>
      </c>
      <c r="C158" s="327">
        <f>Data!MC15</f>
        <v>0</v>
      </c>
      <c r="D158" s="327">
        <f>Data!MW15</f>
        <v>0</v>
      </c>
      <c r="E158" s="327">
        <f>Data!NQ15</f>
        <v>0</v>
      </c>
      <c r="F158" s="327">
        <f>Data!OK15</f>
        <v>0</v>
      </c>
      <c r="G158" s="327">
        <f>Data!PE15</f>
        <v>0</v>
      </c>
      <c r="H158" s="341">
        <f>Data!PY15</f>
        <v>7570494</v>
      </c>
      <c r="I158" s="342">
        <f t="shared" si="6"/>
        <v>7570494</v>
      </c>
    </row>
    <row r="159" spans="2:9">
      <c r="B159" s="127" t="str">
        <f>$B$48</f>
        <v>Optometry</v>
      </c>
      <c r="C159" s="327">
        <f>Data!MD15</f>
        <v>0</v>
      </c>
      <c r="D159" s="327">
        <f>Data!MX15</f>
        <v>0</v>
      </c>
      <c r="E159" s="327">
        <f>Data!NR15</f>
        <v>0</v>
      </c>
      <c r="F159" s="327">
        <f>Data!OL15</f>
        <v>0</v>
      </c>
      <c r="G159" s="327">
        <f>Data!PF15</f>
        <v>0</v>
      </c>
      <c r="H159" s="341">
        <f>Data!PZ15</f>
        <v>0</v>
      </c>
      <c r="I159" s="342">
        <f t="shared" si="6"/>
        <v>0</v>
      </c>
    </row>
    <row r="160" spans="2:9">
      <c r="B160" s="127" t="str">
        <f>$B$49</f>
        <v>Teacher Ed-Practice Teaching</v>
      </c>
      <c r="C160" s="327">
        <f>Data!ME15</f>
        <v>0</v>
      </c>
      <c r="D160" s="327">
        <f>Data!MY15</f>
        <v>0</v>
      </c>
      <c r="E160" s="327">
        <f>Data!NS15</f>
        <v>0</v>
      </c>
      <c r="F160" s="327">
        <f>Data!OM15</f>
        <v>0</v>
      </c>
      <c r="G160" s="327">
        <f>Data!PG15</f>
        <v>0</v>
      </c>
      <c r="H160" s="341">
        <f>Data!QA15</f>
        <v>118519</v>
      </c>
      <c r="I160" s="342">
        <f t="shared" si="6"/>
        <v>118519</v>
      </c>
    </row>
    <row r="161" spans="2:10">
      <c r="B161" s="127" t="str">
        <f>$B$50</f>
        <v>Technology</v>
      </c>
      <c r="C161" s="327">
        <f>Data!MF15</f>
        <v>0</v>
      </c>
      <c r="D161" s="327">
        <f>Data!MZ15</f>
        <v>0</v>
      </c>
      <c r="E161" s="327">
        <f>Data!NT15</f>
        <v>0</v>
      </c>
      <c r="F161" s="327">
        <f>Data!ON15</f>
        <v>0</v>
      </c>
      <c r="G161" s="327">
        <f>Data!PH15</f>
        <v>0</v>
      </c>
      <c r="H161" s="341">
        <f>Data!QB15</f>
        <v>238790</v>
      </c>
      <c r="I161" s="342">
        <f t="shared" si="6"/>
        <v>238790</v>
      </c>
    </row>
    <row r="162" spans="2:10">
      <c r="B162" s="127" t="str">
        <f>$B$51</f>
        <v>Nursing</v>
      </c>
      <c r="C162" s="327">
        <f>Data!MG15</f>
        <v>0</v>
      </c>
      <c r="D162" s="327">
        <f>Data!NA15</f>
        <v>0</v>
      </c>
      <c r="E162" s="327">
        <f>Data!NU15</f>
        <v>0</v>
      </c>
      <c r="F162" s="327">
        <f>Data!OO15</f>
        <v>0</v>
      </c>
      <c r="G162" s="327">
        <f>Data!PI15</f>
        <v>0</v>
      </c>
      <c r="H162" s="341">
        <f>Data!QC15</f>
        <v>2594634</v>
      </c>
      <c r="I162" s="342">
        <f t="shared" si="6"/>
        <v>2594634</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66566806</v>
      </c>
      <c r="I163" s="342">
        <f>SUM(I143:I162)</f>
        <v>66566806</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7694172.1085957112</v>
      </c>
      <c r="D168" s="321">
        <f t="shared" si="8"/>
        <v>3462333.7743609962</v>
      </c>
      <c r="E168" s="321">
        <f t="shared" si="8"/>
        <v>1433659.3139275396</v>
      </c>
      <c r="F168" s="321">
        <f t="shared" si="8"/>
        <v>47386.803115752788</v>
      </c>
      <c r="G168" s="321">
        <f t="shared" si="8"/>
        <v>0</v>
      </c>
      <c r="H168" s="133">
        <f t="shared" ref="H168:H188" si="9">SUM(C168:G168)</f>
        <v>12637552.000000002</v>
      </c>
      <c r="I168" s="347"/>
      <c r="J168" s="288"/>
    </row>
    <row r="169" spans="2:10">
      <c r="B169" s="127" t="str">
        <f>$B$33</f>
        <v>Science</v>
      </c>
      <c r="C169" s="141">
        <f t="shared" si="8"/>
        <v>11047055.117023373</v>
      </c>
      <c r="D169" s="141">
        <f t="shared" si="8"/>
        <v>13046824.361108489</v>
      </c>
      <c r="E169" s="141">
        <f t="shared" si="8"/>
        <v>7292066.0875488222</v>
      </c>
      <c r="F169" s="141">
        <f t="shared" si="8"/>
        <v>685330.43431931839</v>
      </c>
      <c r="G169" s="141">
        <f t="shared" si="8"/>
        <v>0</v>
      </c>
      <c r="H169" s="136">
        <f t="shared" si="9"/>
        <v>32071276</v>
      </c>
      <c r="I169" s="347"/>
      <c r="J169" s="288"/>
    </row>
    <row r="170" spans="2:10">
      <c r="B170" s="127" t="str">
        <f>$B$34</f>
        <v>Fine Arts</v>
      </c>
      <c r="C170" s="141">
        <f t="shared" si="8"/>
        <v>1234948.4469303819</v>
      </c>
      <c r="D170" s="141">
        <f t="shared" si="8"/>
        <v>841226.69811709865</v>
      </c>
      <c r="E170" s="141">
        <f t="shared" si="8"/>
        <v>108599.85495251925</v>
      </c>
      <c r="F170" s="141">
        <f t="shared" si="8"/>
        <v>0</v>
      </c>
      <c r="G170" s="141">
        <f t="shared" si="8"/>
        <v>0</v>
      </c>
      <c r="H170" s="136">
        <f t="shared" si="9"/>
        <v>2184775</v>
      </c>
      <c r="I170" s="347"/>
      <c r="J170" s="288"/>
    </row>
    <row r="171" spans="2:10">
      <c r="B171" s="127" t="str">
        <f>$B$35</f>
        <v>Teacher Education</v>
      </c>
      <c r="C171" s="141">
        <f t="shared" si="8"/>
        <v>206774.93660256141</v>
      </c>
      <c r="D171" s="141">
        <f t="shared" si="8"/>
        <v>828810.47133568639</v>
      </c>
      <c r="E171" s="141">
        <f t="shared" si="8"/>
        <v>664135.82993532461</v>
      </c>
      <c r="F171" s="141">
        <f t="shared" si="8"/>
        <v>751815.76212642773</v>
      </c>
      <c r="G171" s="141">
        <f t="shared" si="8"/>
        <v>0</v>
      </c>
      <c r="H171" s="136">
        <f t="shared" si="9"/>
        <v>2451537</v>
      </c>
      <c r="I171" s="347"/>
      <c r="J171" s="288"/>
    </row>
    <row r="172" spans="2:10">
      <c r="B172" s="127" t="str">
        <f>$B$36</f>
        <v>Agriculture</v>
      </c>
      <c r="C172" s="141">
        <f t="shared" si="8"/>
        <v>835.57421134132414</v>
      </c>
      <c r="D172" s="141">
        <f t="shared" si="8"/>
        <v>18682.547369869924</v>
      </c>
      <c r="E172" s="141">
        <f t="shared" si="8"/>
        <v>19218.87841878875</v>
      </c>
      <c r="F172" s="141">
        <f t="shared" si="8"/>
        <v>0</v>
      </c>
      <c r="G172" s="141">
        <f t="shared" si="8"/>
        <v>0</v>
      </c>
      <c r="H172" s="136">
        <f t="shared" si="9"/>
        <v>38737</v>
      </c>
      <c r="I172" s="347"/>
      <c r="J172" s="288"/>
    </row>
    <row r="173" spans="2:10">
      <c r="B173" s="127" t="str">
        <f>$B$37</f>
        <v>Engineering</v>
      </c>
      <c r="C173" s="141">
        <f t="shared" si="8"/>
        <v>1485381.3354005667</v>
      </c>
      <c r="D173" s="141">
        <f t="shared" si="8"/>
        <v>2449520.5795553164</v>
      </c>
      <c r="E173" s="141">
        <f t="shared" si="8"/>
        <v>1405609.5034756302</v>
      </c>
      <c r="F173" s="141">
        <f t="shared" si="8"/>
        <v>149464.58156848757</v>
      </c>
      <c r="G173" s="141">
        <f t="shared" si="8"/>
        <v>0</v>
      </c>
      <c r="H173" s="136">
        <f t="shared" si="9"/>
        <v>5489976.0000000009</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12422.5</v>
      </c>
      <c r="D176" s="141">
        <f t="shared" si="8"/>
        <v>12422.5</v>
      </c>
      <c r="E176" s="141">
        <f t="shared" si="8"/>
        <v>0</v>
      </c>
      <c r="F176" s="141">
        <f t="shared" si="8"/>
        <v>0</v>
      </c>
      <c r="G176" s="141">
        <f t="shared" si="8"/>
        <v>0</v>
      </c>
      <c r="H176" s="136">
        <f t="shared" si="9"/>
        <v>24845</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94108.412347352249</v>
      </c>
      <c r="D181" s="141">
        <f t="shared" si="8"/>
        <v>367714.63378388947</v>
      </c>
      <c r="E181" s="141">
        <f t="shared" si="8"/>
        <v>415957.4116646364</v>
      </c>
      <c r="F181" s="141">
        <f t="shared" si="8"/>
        <v>267890.54220412183</v>
      </c>
      <c r="G181" s="141">
        <f t="shared" si="8"/>
        <v>0</v>
      </c>
      <c r="H181" s="136">
        <f t="shared" si="9"/>
        <v>1145671</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915789.15556317952</v>
      </c>
      <c r="D183" s="141">
        <f t="shared" si="8"/>
        <v>4219812.1383442907</v>
      </c>
      <c r="E183" s="141">
        <f t="shared" si="8"/>
        <v>2434892.7060925299</v>
      </c>
      <c r="F183" s="141">
        <f t="shared" si="8"/>
        <v>0</v>
      </c>
      <c r="G183" s="141">
        <f t="shared" si="8"/>
        <v>0</v>
      </c>
      <c r="H183" s="136">
        <f t="shared" si="9"/>
        <v>7570494</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118519</v>
      </c>
      <c r="E185" s="141">
        <f t="shared" si="10"/>
        <v>0</v>
      </c>
      <c r="F185" s="141">
        <f t="shared" si="10"/>
        <v>0</v>
      </c>
      <c r="G185" s="141">
        <f t="shared" si="10"/>
        <v>0</v>
      </c>
      <c r="H185" s="136">
        <f t="shared" si="9"/>
        <v>118519</v>
      </c>
      <c r="I185" s="347"/>
      <c r="J185" s="288"/>
    </row>
    <row r="186" spans="2:10">
      <c r="B186" s="127" t="str">
        <f>$B$50</f>
        <v>Technology</v>
      </c>
      <c r="C186" s="141">
        <f t="shared" si="10"/>
        <v>51024.310699430549</v>
      </c>
      <c r="D186" s="141">
        <f t="shared" si="10"/>
        <v>141470.02027681115</v>
      </c>
      <c r="E186" s="141">
        <f t="shared" si="10"/>
        <v>38589.402938822663</v>
      </c>
      <c r="F186" s="141">
        <f t="shared" si="10"/>
        <v>7706.2660849356153</v>
      </c>
      <c r="G186" s="141">
        <f t="shared" si="10"/>
        <v>0</v>
      </c>
      <c r="H186" s="136">
        <f t="shared" si="9"/>
        <v>238789.99999999997</v>
      </c>
      <c r="I186" s="347"/>
      <c r="J186" s="288"/>
    </row>
    <row r="187" spans="2:10">
      <c r="B187" s="127" t="str">
        <f>$B$51</f>
        <v>Nursing</v>
      </c>
      <c r="C187" s="141">
        <f t="shared" si="10"/>
        <v>7699.7540421403764</v>
      </c>
      <c r="D187" s="141">
        <f t="shared" si="10"/>
        <v>1826940.6902542384</v>
      </c>
      <c r="E187" s="141">
        <f t="shared" si="10"/>
        <v>397520.10147018975</v>
      </c>
      <c r="F187" s="141">
        <f t="shared" si="10"/>
        <v>362473.4542334312</v>
      </c>
      <c r="G187" s="141">
        <f t="shared" si="10"/>
        <v>0</v>
      </c>
      <c r="H187" s="136">
        <f t="shared" si="9"/>
        <v>2594634</v>
      </c>
      <c r="I187" s="347"/>
      <c r="J187" s="288"/>
    </row>
    <row r="188" spans="2:10">
      <c r="B188" s="130" t="str">
        <f>$B$52</f>
        <v>Totals</v>
      </c>
      <c r="C188" s="133">
        <f>SUM(C168:C187)</f>
        <v>22750211.651416041</v>
      </c>
      <c r="D188" s="133">
        <f>SUM(D168:D187)</f>
        <v>27334277.414506689</v>
      </c>
      <c r="E188" s="133">
        <f>SUM(E168:E187)</f>
        <v>14210249.090424802</v>
      </c>
      <c r="F188" s="133">
        <f>SUM(F168:F187)</f>
        <v>2272067.8436524747</v>
      </c>
      <c r="G188" s="133">
        <f>SUM(G168:G187)</f>
        <v>0</v>
      </c>
      <c r="H188" s="133">
        <f t="shared" si="9"/>
        <v>66566806</v>
      </c>
      <c r="I188" s="347"/>
      <c r="J188" s="288"/>
    </row>
    <row r="189" spans="2:10">
      <c r="B189" s="328"/>
      <c r="C189" s="329"/>
      <c r="D189" s="329"/>
      <c r="E189" s="329"/>
      <c r="F189" s="329"/>
      <c r="G189" s="329"/>
      <c r="H189" s="344"/>
    </row>
    <row r="190" spans="2:10">
      <c r="B190" s="474" t="s">
        <v>34</v>
      </c>
      <c r="C190" s="474"/>
      <c r="D190" s="474"/>
      <c r="E190" s="474"/>
      <c r="F190" s="474"/>
      <c r="G190" s="474"/>
      <c r="H190" s="122">
        <f>H15</f>
        <v>31498453</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4360306.9648587462</v>
      </c>
      <c r="D193" s="135">
        <f t="shared" si="11"/>
        <v>1962113.3837318455</v>
      </c>
      <c r="E193" s="135">
        <f t="shared" si="11"/>
        <v>812458.39104238455</v>
      </c>
      <c r="F193" s="135">
        <f t="shared" si="11"/>
        <v>26854.222228428695</v>
      </c>
      <c r="G193" s="135">
        <f t="shared" si="11"/>
        <v>0</v>
      </c>
      <c r="H193" s="135">
        <f>SUM(C193:G193)</f>
        <v>7161732.9618614046</v>
      </c>
    </row>
    <row r="194" spans="2:8">
      <c r="B194" s="127" t="str">
        <f>$B$33</f>
        <v>Science</v>
      </c>
      <c r="C194" s="138">
        <f t="shared" si="11"/>
        <v>2105757.3047225564</v>
      </c>
      <c r="D194" s="138">
        <f t="shared" si="11"/>
        <v>2486947.4634466316</v>
      </c>
      <c r="E194" s="138">
        <f t="shared" si="11"/>
        <v>1389992.2891407693</v>
      </c>
      <c r="F194" s="138">
        <f t="shared" si="11"/>
        <v>130635.68099635236</v>
      </c>
      <c r="G194" s="138">
        <f t="shared" si="11"/>
        <v>0</v>
      </c>
      <c r="H194" s="138">
        <f t="shared" ref="H194:H213" si="12">SUM(C194:G194)</f>
        <v>6113332.73830631</v>
      </c>
    </row>
    <row r="195" spans="2:8">
      <c r="B195" s="127" t="str">
        <f>$B$34</f>
        <v>Fine Arts</v>
      </c>
      <c r="C195" s="138">
        <f t="shared" si="11"/>
        <v>1391624.9916806482</v>
      </c>
      <c r="D195" s="138">
        <f t="shared" si="11"/>
        <v>947952.1996878474</v>
      </c>
      <c r="E195" s="138">
        <f t="shared" si="11"/>
        <v>122377.79853926074</v>
      </c>
      <c r="F195" s="138">
        <f t="shared" si="11"/>
        <v>0</v>
      </c>
      <c r="G195" s="138">
        <f t="shared" si="11"/>
        <v>0</v>
      </c>
      <c r="H195" s="138">
        <f t="shared" si="12"/>
        <v>2461954.9899077564</v>
      </c>
    </row>
    <row r="196" spans="2:8">
      <c r="B196" s="127" t="str">
        <f>$B$35</f>
        <v>Teacher Education</v>
      </c>
      <c r="C196" s="138">
        <f t="shared" si="11"/>
        <v>316458.62364868581</v>
      </c>
      <c r="D196" s="138">
        <f t="shared" si="11"/>
        <v>1268452.6729109436</v>
      </c>
      <c r="E196" s="138">
        <f t="shared" si="11"/>
        <v>1016426.4301581075</v>
      </c>
      <c r="F196" s="138">
        <f t="shared" si="11"/>
        <v>1150616.1492735283</v>
      </c>
      <c r="G196" s="138">
        <f t="shared" si="11"/>
        <v>0</v>
      </c>
      <c r="H196" s="138">
        <f t="shared" si="12"/>
        <v>3751953.8759912653</v>
      </c>
    </row>
    <row r="197" spans="2:8">
      <c r="B197" s="127" t="str">
        <f>$B$36</f>
        <v>Agriculture</v>
      </c>
      <c r="C197" s="138">
        <f t="shared" si="11"/>
        <v>211.96576608352859</v>
      </c>
      <c r="D197" s="138">
        <f t="shared" si="11"/>
        <v>4739.3282510350764</v>
      </c>
      <c r="E197" s="138">
        <f t="shared" si="11"/>
        <v>4875.3829785690523</v>
      </c>
      <c r="F197" s="138">
        <f t="shared" si="11"/>
        <v>0</v>
      </c>
      <c r="G197" s="138">
        <f t="shared" si="11"/>
        <v>0</v>
      </c>
      <c r="H197" s="138">
        <f t="shared" si="12"/>
        <v>9826.676995687656</v>
      </c>
    </row>
    <row r="198" spans="2:8">
      <c r="B198" s="127" t="str">
        <f>$B$37</f>
        <v>Engineering</v>
      </c>
      <c r="C198" s="138">
        <f t="shared" si="11"/>
        <v>764524.34552263911</v>
      </c>
      <c r="D198" s="138">
        <f t="shared" si="11"/>
        <v>1260765.8877198312</v>
      </c>
      <c r="E198" s="138">
        <f t="shared" si="11"/>
        <v>723465.86031075427</v>
      </c>
      <c r="F198" s="138">
        <f t="shared" si="11"/>
        <v>76929.276461958347</v>
      </c>
      <c r="G198" s="138">
        <f t="shared" si="11"/>
        <v>0</v>
      </c>
      <c r="H198" s="138">
        <f t="shared" si="12"/>
        <v>2825685.370015183</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8736.2928158641007</v>
      </c>
      <c r="D201" s="138">
        <f t="shared" si="11"/>
        <v>8736.2928158641007</v>
      </c>
      <c r="E201" s="138">
        <f t="shared" si="11"/>
        <v>0</v>
      </c>
      <c r="F201" s="138">
        <f t="shared" si="11"/>
        <v>0</v>
      </c>
      <c r="G201" s="138">
        <f t="shared" si="11"/>
        <v>0</v>
      </c>
      <c r="H201" s="138">
        <f t="shared" si="12"/>
        <v>17472.585631728201</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84564.436985928973</v>
      </c>
      <c r="D206" s="138">
        <f t="shared" si="11"/>
        <v>330422.96859337622</v>
      </c>
      <c r="E206" s="138">
        <f t="shared" si="11"/>
        <v>373773.22016349918</v>
      </c>
      <c r="F206" s="138">
        <f t="shared" si="11"/>
        <v>240722.50620626032</v>
      </c>
      <c r="G206" s="138">
        <f t="shared" si="11"/>
        <v>0</v>
      </c>
      <c r="H206" s="138">
        <f t="shared" si="12"/>
        <v>1029483.1319490647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721635.91583039961</v>
      </c>
      <c r="D208" s="138">
        <f t="shared" si="11"/>
        <v>3325184.6001754007</v>
      </c>
      <c r="E208" s="138">
        <f t="shared" si="11"/>
        <v>1918679.662492052</v>
      </c>
      <c r="F208" s="138">
        <f t="shared" si="11"/>
        <v>0</v>
      </c>
      <c r="G208" s="138">
        <f t="shared" si="11"/>
        <v>0</v>
      </c>
      <c r="H208" s="138">
        <f t="shared" si="12"/>
        <v>5965500.1784978518</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98471.175965934119</v>
      </c>
      <c r="E210" s="138">
        <f t="shared" si="13"/>
        <v>0</v>
      </c>
      <c r="F210" s="138">
        <f t="shared" si="13"/>
        <v>0</v>
      </c>
      <c r="G210" s="138">
        <f t="shared" si="13"/>
        <v>0</v>
      </c>
      <c r="H210" s="138">
        <f t="shared" si="12"/>
        <v>98471.175965934119</v>
      </c>
    </row>
    <row r="211" spans="2:8">
      <c r="B211" s="127" t="str">
        <f>$B$50</f>
        <v>Technology</v>
      </c>
      <c r="C211" s="138">
        <f t="shared" si="13"/>
        <v>42377.080479630837</v>
      </c>
      <c r="D211" s="138">
        <f t="shared" si="13"/>
        <v>117494.70698469113</v>
      </c>
      <c r="E211" s="138">
        <f t="shared" si="13"/>
        <v>32049.550725584646</v>
      </c>
      <c r="F211" s="138">
        <f t="shared" si="13"/>
        <v>6400.2639840151896</v>
      </c>
      <c r="G211" s="138">
        <f t="shared" si="13"/>
        <v>0</v>
      </c>
      <c r="H211" s="138">
        <f t="shared" si="12"/>
        <v>198321.6021739218</v>
      </c>
    </row>
    <row r="212" spans="2:8">
      <c r="B212" s="127" t="str">
        <f>$B$51</f>
        <v>Nursing</v>
      </c>
      <c r="C212" s="138">
        <f t="shared" si="13"/>
        <v>5533.6774843166868</v>
      </c>
      <c r="D212" s="138">
        <f t="shared" si="13"/>
        <v>1312990.0653335117</v>
      </c>
      <c r="E212" s="138">
        <f t="shared" si="13"/>
        <v>285690.68869339989</v>
      </c>
      <c r="F212" s="138">
        <f t="shared" si="13"/>
        <v>260503.2811926624</v>
      </c>
      <c r="G212" s="138">
        <f t="shared" si="13"/>
        <v>0</v>
      </c>
      <c r="H212" s="138">
        <f t="shared" si="12"/>
        <v>1864717.7127038909</v>
      </c>
    </row>
    <row r="213" spans="2:8">
      <c r="B213" s="130" t="str">
        <f>$B$52</f>
        <v>Totals</v>
      </c>
      <c r="C213" s="135">
        <f>SUM(C193:C212)</f>
        <v>9801731.5997954998</v>
      </c>
      <c r="D213" s="135">
        <f>SUM(D193:D212)</f>
        <v>13124270.745616913</v>
      </c>
      <c r="E213" s="135">
        <f>SUM(E193:E212)</f>
        <v>6679789.2742443811</v>
      </c>
      <c r="F213" s="135">
        <f>SUM(F193:F212)</f>
        <v>1892661.3803432058</v>
      </c>
      <c r="G213" s="135">
        <f>SUM(G193:G212)</f>
        <v>0</v>
      </c>
      <c r="H213" s="135">
        <f t="shared" si="12"/>
        <v>31498453</v>
      </c>
    </row>
    <row r="214" spans="2:8">
      <c r="B214" s="143"/>
      <c r="C214" s="144"/>
      <c r="D214" s="144"/>
      <c r="E214" s="144"/>
      <c r="F214" s="144"/>
      <c r="G214" s="144"/>
      <c r="H214" s="144"/>
    </row>
    <row r="215" spans="2:8">
      <c r="B215" s="474" t="s">
        <v>35</v>
      </c>
      <c r="C215" s="474"/>
      <c r="D215" s="474"/>
      <c r="E215" s="474"/>
      <c r="F215" s="474"/>
      <c r="G215" s="474"/>
      <c r="H215" s="122">
        <f>H17</f>
        <v>21190542</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4422140.2665770557</v>
      </c>
      <c r="D218" s="135">
        <f t="shared" si="14"/>
        <v>1579847.8258875352</v>
      </c>
      <c r="E218" s="135">
        <f t="shared" si="14"/>
        <v>566586.80591326428</v>
      </c>
      <c r="F218" s="135">
        <f t="shared" si="14"/>
        <v>14652.754092237581</v>
      </c>
      <c r="G218" s="135">
        <f t="shared" si="14"/>
        <v>0</v>
      </c>
      <c r="H218" s="135">
        <f>SUM(C218:G218)</f>
        <v>6583227.6524700923</v>
      </c>
    </row>
    <row r="219" spans="2:8">
      <c r="B219" s="127" t="str">
        <f>$B$33</f>
        <v>Science</v>
      </c>
      <c r="C219" s="138">
        <f t="shared" si="14"/>
        <v>1892561.0186739934</v>
      </c>
      <c r="D219" s="138">
        <f t="shared" si="14"/>
        <v>1662436.1927880172</v>
      </c>
      <c r="E219" s="138">
        <f t="shared" si="14"/>
        <v>747970.55605687783</v>
      </c>
      <c r="F219" s="138">
        <f t="shared" si="14"/>
        <v>129603.04200963628</v>
      </c>
      <c r="G219" s="138">
        <f t="shared" si="14"/>
        <v>0</v>
      </c>
      <c r="H219" s="138">
        <f t="shared" ref="H219:H238" si="15">SUM(C219:G219)</f>
        <v>4432570.8095285241</v>
      </c>
    </row>
    <row r="220" spans="2:8">
      <c r="B220" s="127" t="str">
        <f>$B$34</f>
        <v>Fine Arts</v>
      </c>
      <c r="C220" s="138">
        <f t="shared" si="14"/>
        <v>689459.18108845106</v>
      </c>
      <c r="D220" s="138">
        <f t="shared" si="14"/>
        <v>348071.38714459172</v>
      </c>
      <c r="E220" s="138">
        <f t="shared" si="14"/>
        <v>27065.114550225069</v>
      </c>
      <c r="F220" s="138">
        <f t="shared" si="14"/>
        <v>0</v>
      </c>
      <c r="G220" s="138">
        <f t="shared" si="14"/>
        <v>0</v>
      </c>
      <c r="H220" s="138">
        <f t="shared" si="15"/>
        <v>1064595.6827832677</v>
      </c>
    </row>
    <row r="221" spans="2:8">
      <c r="B221" s="127" t="str">
        <f>$B$35</f>
        <v>Teacher Education</v>
      </c>
      <c r="C221" s="138">
        <f t="shared" si="14"/>
        <v>94115.0416220318</v>
      </c>
      <c r="D221" s="138">
        <f t="shared" si="14"/>
        <v>441614.3817193014</v>
      </c>
      <c r="E221" s="138">
        <f t="shared" si="14"/>
        <v>214740.31676033835</v>
      </c>
      <c r="F221" s="138">
        <f t="shared" si="14"/>
        <v>213657.60036820843</v>
      </c>
      <c r="G221" s="138">
        <f t="shared" si="14"/>
        <v>0</v>
      </c>
      <c r="H221" s="138">
        <f t="shared" si="15"/>
        <v>964127.34046988003</v>
      </c>
    </row>
    <row r="222" spans="2:8">
      <c r="B222" s="127" t="str">
        <f>$B$36</f>
        <v>Agriculture</v>
      </c>
      <c r="C222" s="138">
        <f t="shared" si="14"/>
        <v>570.01034629763535</v>
      </c>
      <c r="D222" s="138">
        <f t="shared" si="14"/>
        <v>18861.011126061621</v>
      </c>
      <c r="E222" s="138">
        <f t="shared" si="14"/>
        <v>11395.837705357924</v>
      </c>
      <c r="F222" s="138">
        <f t="shared" si="14"/>
        <v>0</v>
      </c>
      <c r="G222" s="138">
        <f t="shared" si="14"/>
        <v>0</v>
      </c>
      <c r="H222" s="138">
        <f t="shared" si="15"/>
        <v>30826.859177717182</v>
      </c>
    </row>
    <row r="223" spans="2:8">
      <c r="B223" s="127" t="str">
        <f>$B$37</f>
        <v>Engineering</v>
      </c>
      <c r="C223" s="138">
        <f t="shared" si="14"/>
        <v>278545.05589077779</v>
      </c>
      <c r="D223" s="138">
        <f t="shared" si="14"/>
        <v>518201.51780694554</v>
      </c>
      <c r="E223" s="138">
        <f t="shared" si="14"/>
        <v>777053.68353409343</v>
      </c>
      <c r="F223" s="138">
        <f t="shared" si="14"/>
        <v>52818.067076670348</v>
      </c>
      <c r="G223" s="138">
        <f t="shared" si="14"/>
        <v>0</v>
      </c>
      <c r="H223" s="138">
        <f t="shared" si="15"/>
        <v>1626618.3243084869</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8740.1586432304084</v>
      </c>
      <c r="D226" s="138">
        <f t="shared" si="14"/>
        <v>4572.3663335906958</v>
      </c>
      <c r="E226" s="138">
        <f t="shared" si="14"/>
        <v>0</v>
      </c>
      <c r="F226" s="138">
        <f t="shared" si="14"/>
        <v>0</v>
      </c>
      <c r="G226" s="138">
        <f t="shared" si="14"/>
        <v>0</v>
      </c>
      <c r="H226" s="138">
        <f t="shared" si="15"/>
        <v>13312.524976821103</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91961.669202685182</v>
      </c>
      <c r="D231" s="138">
        <f t="shared" si="14"/>
        <v>274723.01054324093</v>
      </c>
      <c r="E231" s="138">
        <f t="shared" si="14"/>
        <v>441113.884511563</v>
      </c>
      <c r="F231" s="138">
        <f t="shared" si="14"/>
        <v>46343.594338239789</v>
      </c>
      <c r="G231" s="138">
        <f t="shared" si="14"/>
        <v>0</v>
      </c>
      <c r="H231" s="138">
        <f t="shared" si="15"/>
        <v>854142.1585957288</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304575.52837170317</v>
      </c>
      <c r="D233" s="138">
        <f t="shared" si="14"/>
        <v>1738737.5559798118</v>
      </c>
      <c r="E233" s="138">
        <f t="shared" si="14"/>
        <v>2369978.1227861559</v>
      </c>
      <c r="F233" s="138">
        <f t="shared" si="14"/>
        <v>0</v>
      </c>
      <c r="G233" s="138">
        <f t="shared" si="14"/>
        <v>0</v>
      </c>
      <c r="H233" s="138">
        <f t="shared" si="15"/>
        <v>4413291.2071376704</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83445.685588030203</v>
      </c>
      <c r="E235" s="138">
        <f t="shared" si="16"/>
        <v>0</v>
      </c>
      <c r="F235" s="138">
        <f t="shared" si="16"/>
        <v>0</v>
      </c>
      <c r="G235" s="138">
        <f t="shared" si="16"/>
        <v>0</v>
      </c>
      <c r="H235" s="138">
        <f t="shared" si="15"/>
        <v>83445.685588030203</v>
      </c>
    </row>
    <row r="236" spans="2:10">
      <c r="B236" s="127" t="str">
        <f>$B$50</f>
        <v>Technology</v>
      </c>
      <c r="C236" s="138">
        <f t="shared" si="16"/>
        <v>26220.475929691231</v>
      </c>
      <c r="D236" s="138">
        <f t="shared" si="16"/>
        <v>80968.987157335243</v>
      </c>
      <c r="E236" s="138">
        <f t="shared" si="16"/>
        <v>54842.468957035009</v>
      </c>
      <c r="F236" s="138">
        <f t="shared" si="16"/>
        <v>4429.9023999788033</v>
      </c>
      <c r="G236" s="138">
        <f t="shared" si="16"/>
        <v>0</v>
      </c>
      <c r="H236" s="138">
        <f t="shared" si="15"/>
        <v>166461.83444404029</v>
      </c>
    </row>
    <row r="237" spans="2:10">
      <c r="B237" s="127" t="str">
        <f>$B$51</f>
        <v>Nursing</v>
      </c>
      <c r="C237" s="138">
        <f t="shared" si="16"/>
        <v>1646.6965559709467</v>
      </c>
      <c r="D237" s="138">
        <f t="shared" si="16"/>
        <v>707668.94775510998</v>
      </c>
      <c r="E237" s="138">
        <f t="shared" si="16"/>
        <v>196696.90706018833</v>
      </c>
      <c r="F237" s="138">
        <f t="shared" si="16"/>
        <v>51909.369148469566</v>
      </c>
      <c r="G237" s="138">
        <f t="shared" si="16"/>
        <v>0</v>
      </c>
      <c r="H237" s="138">
        <f t="shared" si="15"/>
        <v>957921.92051973881</v>
      </c>
    </row>
    <row r="238" spans="2:10">
      <c r="B238" s="130" t="str">
        <f>$B$52</f>
        <v>Totals</v>
      </c>
      <c r="C238" s="135">
        <f>SUM(C218:C237)</f>
        <v>7810535.102901889</v>
      </c>
      <c r="D238" s="135">
        <f>SUM(D218:D237)</f>
        <v>7459148.8698295727</v>
      </c>
      <c r="E238" s="135">
        <f>SUM(E218:E237)</f>
        <v>5407443.697835099</v>
      </c>
      <c r="F238" s="135">
        <f>SUM(F218:F237)</f>
        <v>513414.32943344081</v>
      </c>
      <c r="G238" s="135">
        <f>SUM(G218:G237)</f>
        <v>0</v>
      </c>
      <c r="H238" s="135">
        <f t="shared" si="15"/>
        <v>21190542</v>
      </c>
    </row>
    <row r="239" spans="2:10">
      <c r="B239" s="328"/>
      <c r="C239" s="348"/>
      <c r="D239" s="348"/>
      <c r="E239" s="348"/>
      <c r="F239" s="348"/>
      <c r="G239" s="348"/>
      <c r="H239" s="348"/>
    </row>
    <row r="240" spans="2:10">
      <c r="B240" s="120" t="s">
        <v>11</v>
      </c>
      <c r="C240" s="121"/>
      <c r="D240" s="121"/>
      <c r="E240" s="121"/>
      <c r="F240" s="121"/>
      <c r="G240" s="121"/>
      <c r="H240" s="122">
        <f>H16</f>
        <v>17045681</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3557171.5117681958</v>
      </c>
      <c r="D243" s="135">
        <f t="shared" si="17"/>
        <v>1270830.2632666246</v>
      </c>
      <c r="E243" s="135">
        <f t="shared" si="17"/>
        <v>455762.66772253468</v>
      </c>
      <c r="F243" s="135">
        <f t="shared" si="17"/>
        <v>11786.681625591567</v>
      </c>
      <c r="G243" s="135">
        <f t="shared" si="17"/>
        <v>0</v>
      </c>
      <c r="H243" s="135">
        <f>SUM(C243:G243)</f>
        <v>5295551.1243829466</v>
      </c>
    </row>
    <row r="244" spans="2:8">
      <c r="B244" s="127" t="str">
        <f>$B$33</f>
        <v>Science</v>
      </c>
      <c r="C244" s="138">
        <f t="shared" si="17"/>
        <v>1522376.888583215</v>
      </c>
      <c r="D244" s="138">
        <f t="shared" si="17"/>
        <v>1337264.3807373613</v>
      </c>
      <c r="E244" s="138">
        <f t="shared" si="17"/>
        <v>601667.83350506821</v>
      </c>
      <c r="F244" s="138">
        <f t="shared" si="17"/>
        <v>104252.74213023238</v>
      </c>
      <c r="G244" s="138">
        <f t="shared" si="17"/>
        <v>0</v>
      </c>
      <c r="H244" s="138">
        <f t="shared" ref="H244:H263" si="18">SUM(C244:G244)</f>
        <v>3565561.8449558769</v>
      </c>
    </row>
    <row r="245" spans="2:8">
      <c r="B245" s="127" t="str">
        <f>$B$34</f>
        <v>Fine Arts</v>
      </c>
      <c r="C245" s="138">
        <f t="shared" si="17"/>
        <v>554601.25858767412</v>
      </c>
      <c r="D245" s="138">
        <f t="shared" si="17"/>
        <v>279988.77190088917</v>
      </c>
      <c r="E245" s="138">
        <f t="shared" si="17"/>
        <v>21771.189658650306</v>
      </c>
      <c r="F245" s="138">
        <f t="shared" si="17"/>
        <v>0</v>
      </c>
      <c r="G245" s="138">
        <f t="shared" si="17"/>
        <v>0</v>
      </c>
      <c r="H245" s="138">
        <f t="shared" si="18"/>
        <v>856361.22014721355</v>
      </c>
    </row>
    <row r="246" spans="2:8">
      <c r="B246" s="127" t="str">
        <f>$B$35</f>
        <v>Teacher Education</v>
      </c>
      <c r="C246" s="138">
        <f t="shared" si="17"/>
        <v>75706.179520602949</v>
      </c>
      <c r="D246" s="138">
        <f t="shared" si="17"/>
        <v>355234.79653325729</v>
      </c>
      <c r="E246" s="138">
        <f t="shared" si="17"/>
        <v>172737.20216008069</v>
      </c>
      <c r="F246" s="138">
        <f t="shared" si="17"/>
        <v>171866.26463362586</v>
      </c>
      <c r="G246" s="138">
        <f t="shared" si="17"/>
        <v>0</v>
      </c>
      <c r="H246" s="138">
        <f t="shared" si="18"/>
        <v>775544.4428475668</v>
      </c>
    </row>
    <row r="247" spans="2:8">
      <c r="B247" s="127" t="str">
        <f>$B$36</f>
        <v>Agriculture</v>
      </c>
      <c r="C247" s="138">
        <f t="shared" si="17"/>
        <v>458.51656506421705</v>
      </c>
      <c r="D247" s="138">
        <f t="shared" si="17"/>
        <v>15171.805373939807</v>
      </c>
      <c r="E247" s="138">
        <f t="shared" si="17"/>
        <v>9166.8166983790761</v>
      </c>
      <c r="F247" s="138">
        <f t="shared" si="17"/>
        <v>0</v>
      </c>
      <c r="G247" s="138">
        <f t="shared" si="17"/>
        <v>0</v>
      </c>
      <c r="H247" s="138">
        <f t="shared" si="18"/>
        <v>24797.138637383101</v>
      </c>
    </row>
    <row r="248" spans="2:8">
      <c r="B248" s="127" t="str">
        <f>$B$37</f>
        <v>Engineering</v>
      </c>
      <c r="C248" s="138">
        <f t="shared" si="17"/>
        <v>224061.76146138072</v>
      </c>
      <c r="D248" s="138">
        <f t="shared" si="17"/>
        <v>416841.52138501283</v>
      </c>
      <c r="E248" s="138">
        <f t="shared" si="17"/>
        <v>625062.3136207232</v>
      </c>
      <c r="F248" s="138">
        <f t="shared" si="17"/>
        <v>42486.875627132387</v>
      </c>
      <c r="G248" s="138">
        <f t="shared" si="17"/>
        <v>0</v>
      </c>
      <c r="H248" s="138">
        <f t="shared" si="18"/>
        <v>1308452.4720942492</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7030.5873309846611</v>
      </c>
      <c r="D251" s="138">
        <f t="shared" si="17"/>
        <v>3678.0134239854078</v>
      </c>
      <c r="E251" s="138">
        <f t="shared" si="17"/>
        <v>0</v>
      </c>
      <c r="F251" s="138">
        <f t="shared" si="17"/>
        <v>0</v>
      </c>
      <c r="G251" s="138">
        <f t="shared" si="17"/>
        <v>0</v>
      </c>
      <c r="H251" s="138">
        <f t="shared" si="18"/>
        <v>10708.60075497007</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73974.005830360344</v>
      </c>
      <c r="D256" s="138">
        <f t="shared" si="17"/>
        <v>220987.30655778988</v>
      </c>
      <c r="E256" s="138">
        <f t="shared" si="17"/>
        <v>354832.19636642339</v>
      </c>
      <c r="F256" s="138">
        <f t="shared" si="17"/>
        <v>37278.807001870999</v>
      </c>
      <c r="G256" s="138">
        <f t="shared" si="17"/>
        <v>0</v>
      </c>
      <c r="H256" s="138">
        <f t="shared" si="18"/>
        <v>687072.31575644459</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245000.6845993133</v>
      </c>
      <c r="D258" s="138">
        <f t="shared" si="17"/>
        <v>1398641.2297501175</v>
      </c>
      <c r="E258" s="138">
        <f t="shared" si="17"/>
        <v>1906411.4102410234</v>
      </c>
      <c r="F258" s="138">
        <f t="shared" si="17"/>
        <v>0</v>
      </c>
      <c r="G258" s="138">
        <f t="shared" si="17"/>
        <v>0</v>
      </c>
      <c r="H258" s="138">
        <f t="shared" si="18"/>
        <v>3550053.3245904539</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67123.744987733691</v>
      </c>
      <c r="E260" s="138">
        <f t="shared" si="19"/>
        <v>0</v>
      </c>
      <c r="F260" s="138">
        <f t="shared" si="19"/>
        <v>0</v>
      </c>
      <c r="G260" s="138">
        <f t="shared" si="19"/>
        <v>0</v>
      </c>
      <c r="H260" s="138">
        <f t="shared" si="18"/>
        <v>67123.744987733691</v>
      </c>
    </row>
    <row r="261" spans="2:10">
      <c r="B261" s="127" t="str">
        <f>$B$50</f>
        <v>Technology</v>
      </c>
      <c r="C261" s="138">
        <f t="shared" si="19"/>
        <v>21091.761992953987</v>
      </c>
      <c r="D261" s="138">
        <f t="shared" si="19"/>
        <v>65131.487716408257</v>
      </c>
      <c r="E261" s="138">
        <f t="shared" si="19"/>
        <v>44115.3053609493</v>
      </c>
      <c r="F261" s="138">
        <f t="shared" si="19"/>
        <v>3563.4153751788458</v>
      </c>
      <c r="G261" s="138">
        <f t="shared" si="19"/>
        <v>0</v>
      </c>
      <c r="H261" s="138">
        <f t="shared" si="18"/>
        <v>133901.97044549041</v>
      </c>
    </row>
    <row r="262" spans="2:10">
      <c r="B262" s="127" t="str">
        <f>$B$51</f>
        <v>Nursing</v>
      </c>
      <c r="C262" s="138">
        <f t="shared" si="19"/>
        <v>1324.6034101855159</v>
      </c>
      <c r="D262" s="138">
        <f t="shared" si="19"/>
        <v>569249.20264140819</v>
      </c>
      <c r="E262" s="138">
        <f t="shared" si="19"/>
        <v>158223.0757209805</v>
      </c>
      <c r="F262" s="138">
        <f t="shared" si="19"/>
        <v>41755.9186270957</v>
      </c>
      <c r="G262" s="138">
        <f t="shared" si="19"/>
        <v>0</v>
      </c>
      <c r="H262" s="138">
        <f t="shared" si="18"/>
        <v>770552.80039966991</v>
      </c>
    </row>
    <row r="263" spans="2:10">
      <c r="B263" s="130" t="str">
        <f>$B$52</f>
        <v>Totals</v>
      </c>
      <c r="C263" s="135">
        <f>SUM(C243:C262)</f>
        <v>6282797.7596499305</v>
      </c>
      <c r="D263" s="135">
        <f>SUM(D243:D262)</f>
        <v>6000142.5242745271</v>
      </c>
      <c r="E263" s="135">
        <f>SUM(E243:E262)</f>
        <v>4349750.011054812</v>
      </c>
      <c r="F263" s="135">
        <f>SUM(F243:F262)</f>
        <v>412990.70502072771</v>
      </c>
      <c r="G263" s="135">
        <f>SUM(G243:G262)</f>
        <v>0</v>
      </c>
      <c r="H263" s="135">
        <f t="shared" si="18"/>
        <v>17045680.999999996</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26550075.153743066</v>
      </c>
      <c r="D268" s="135">
        <f t="shared" si="20"/>
        <v>11207416.194670927</v>
      </c>
      <c r="E268" s="135">
        <f t="shared" si="20"/>
        <v>4482650.0107318917</v>
      </c>
      <c r="F268" s="135">
        <f t="shared" si="20"/>
        <v>140812.89856201061</v>
      </c>
      <c r="G268" s="135">
        <f t="shared" si="20"/>
        <v>0</v>
      </c>
      <c r="H268" s="135">
        <f>SUM(C268:G268)</f>
        <v>42380954.257707894</v>
      </c>
    </row>
    <row r="269" spans="2:10">
      <c r="B269" s="127" t="str">
        <f>$B$33</f>
        <v>Science</v>
      </c>
      <c r="C269" s="138">
        <f t="shared" si="20"/>
        <v>19714710.710245628</v>
      </c>
      <c r="D269" s="138">
        <f t="shared" si="20"/>
        <v>22250104.471561164</v>
      </c>
      <c r="E269" s="138">
        <f t="shared" si="20"/>
        <v>12108978.252749756</v>
      </c>
      <c r="F269" s="138">
        <f t="shared" si="20"/>
        <v>1245051.0987322899</v>
      </c>
      <c r="G269" s="138">
        <f t="shared" si="20"/>
        <v>0</v>
      </c>
      <c r="H269" s="138">
        <f t="shared" ref="H269:H288" si="21">SUM(C269:G269)</f>
        <v>55318844.533288836</v>
      </c>
    </row>
    <row r="270" spans="2:10">
      <c r="B270" s="127" t="str">
        <f>$B$34</f>
        <v>Fine Arts</v>
      </c>
      <c r="C270" s="138">
        <f t="shared" si="20"/>
        <v>5950355.3659174275</v>
      </c>
      <c r="D270" s="138">
        <f t="shared" si="20"/>
        <v>3833911.3433665456</v>
      </c>
      <c r="E270" s="138">
        <f t="shared" si="20"/>
        <v>462702.11992287752</v>
      </c>
      <c r="F270" s="138">
        <f t="shared" si="20"/>
        <v>0</v>
      </c>
      <c r="G270" s="138">
        <f t="shared" si="20"/>
        <v>0</v>
      </c>
      <c r="H270" s="138">
        <f t="shared" si="21"/>
        <v>10246968.829206852</v>
      </c>
    </row>
    <row r="271" spans="2:10">
      <c r="B271" s="127" t="str">
        <f>$B$35</f>
        <v>Teacher Education</v>
      </c>
      <c r="C271" s="138">
        <f t="shared" si="20"/>
        <v>1165988.0813005175</v>
      </c>
      <c r="D271" s="138">
        <f t="shared" si="20"/>
        <v>4789758.2728561368</v>
      </c>
      <c r="E271" s="138">
        <f t="shared" si="20"/>
        <v>3587043.749215791</v>
      </c>
      <c r="F271" s="138">
        <f t="shared" si="20"/>
        <v>4007500.2973496411</v>
      </c>
      <c r="G271" s="138">
        <f t="shared" si="20"/>
        <v>0</v>
      </c>
      <c r="H271" s="138">
        <f t="shared" si="21"/>
        <v>13550290.400722086</v>
      </c>
    </row>
    <row r="272" spans="2:10">
      <c r="B272" s="127" t="str">
        <f>$B$36</f>
        <v>Agriculture</v>
      </c>
      <c r="C272" s="138">
        <f t="shared" si="20"/>
        <v>2392.8402731404467</v>
      </c>
      <c r="D272" s="138">
        <f t="shared" si="20"/>
        <v>64537.406831790788</v>
      </c>
      <c r="E272" s="138">
        <f t="shared" si="20"/>
        <v>51942.958234632635</v>
      </c>
      <c r="F272" s="138">
        <f t="shared" si="20"/>
        <v>0</v>
      </c>
      <c r="G272" s="138">
        <f t="shared" si="20"/>
        <v>0</v>
      </c>
      <c r="H272" s="138">
        <f t="shared" si="21"/>
        <v>118873.20533956386</v>
      </c>
    </row>
    <row r="273" spans="2:10">
      <c r="B273" s="127" t="str">
        <f>$B$37</f>
        <v>Engineering</v>
      </c>
      <c r="C273" s="138">
        <f t="shared" si="20"/>
        <v>3895060.03709161</v>
      </c>
      <c r="D273" s="138">
        <f t="shared" si="20"/>
        <v>6529487.8991642501</v>
      </c>
      <c r="E273" s="138">
        <f t="shared" si="20"/>
        <v>4612378.824697583</v>
      </c>
      <c r="F273" s="138">
        <f t="shared" si="20"/>
        <v>436666.17358414608</v>
      </c>
      <c r="G273" s="138">
        <f t="shared" si="20"/>
        <v>0</v>
      </c>
      <c r="H273" s="138">
        <f t="shared" si="21"/>
        <v>15473592.934537591</v>
      </c>
    </row>
    <row r="274" spans="2:10">
      <c r="B274" s="127" t="str">
        <f>$B$38</f>
        <v>Home Economics</v>
      </c>
      <c r="C274" s="138">
        <f t="shared" si="20"/>
        <v>0</v>
      </c>
      <c r="D274" s="138">
        <f t="shared" si="20"/>
        <v>0</v>
      </c>
      <c r="E274" s="138">
        <f t="shared" si="20"/>
        <v>0</v>
      </c>
      <c r="F274" s="138">
        <f t="shared" si="20"/>
        <v>0</v>
      </c>
      <c r="G274" s="138">
        <f t="shared" si="20"/>
        <v>0</v>
      </c>
      <c r="H274" s="138">
        <f t="shared" si="21"/>
        <v>0</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49985.538790079168</v>
      </c>
      <c r="D276" s="138">
        <f t="shared" si="20"/>
        <v>42465.172573440206</v>
      </c>
      <c r="E276" s="138">
        <f t="shared" si="20"/>
        <v>0</v>
      </c>
      <c r="F276" s="138">
        <f t="shared" si="20"/>
        <v>0</v>
      </c>
      <c r="G276" s="138">
        <f t="shared" si="20"/>
        <v>0</v>
      </c>
      <c r="H276" s="138">
        <f t="shared" si="21"/>
        <v>92450.711363519367</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470986.30411329435</v>
      </c>
      <c r="D281" s="138">
        <f t="shared" si="20"/>
        <v>1687650.3101355087</v>
      </c>
      <c r="E281" s="138">
        <f t="shared" si="20"/>
        <v>2144264.1210394548</v>
      </c>
      <c r="F281" s="138">
        <f t="shared" si="20"/>
        <v>951984.49975049286</v>
      </c>
      <c r="G281" s="138">
        <f t="shared" si="20"/>
        <v>0</v>
      </c>
      <c r="H281" s="138">
        <f t="shared" si="21"/>
        <v>5254885.2350387508</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3265453.9777053013</v>
      </c>
      <c r="D283" s="138">
        <f t="shared" si="20"/>
        <v>15651715.615627501</v>
      </c>
      <c r="E283" s="138">
        <f t="shared" si="20"/>
        <v>11497343.089660747</v>
      </c>
      <c r="F283" s="138">
        <f t="shared" si="20"/>
        <v>0</v>
      </c>
      <c r="G283" s="138">
        <f t="shared" si="20"/>
        <v>0</v>
      </c>
      <c r="H283" s="138">
        <f t="shared" si="21"/>
        <v>30414512.682993546</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514720.3874940789</v>
      </c>
      <c r="E285" s="138">
        <f t="shared" si="22"/>
        <v>0</v>
      </c>
      <c r="F285" s="138">
        <f t="shared" si="22"/>
        <v>0</v>
      </c>
      <c r="G285" s="138">
        <f t="shared" si="22"/>
        <v>0</v>
      </c>
      <c r="H285" s="138">
        <f t="shared" si="21"/>
        <v>514720.3874940789</v>
      </c>
    </row>
    <row r="286" spans="2:10">
      <c r="B286" s="127" t="str">
        <f>$B$50</f>
        <v>Technology</v>
      </c>
      <c r="C286" s="138">
        <f t="shared" si="22"/>
        <v>204044.28598369393</v>
      </c>
      <c r="D286" s="138">
        <f t="shared" si="22"/>
        <v>580655.80180087744</v>
      </c>
      <c r="E286" s="138">
        <f t="shared" si="22"/>
        <v>217493.35222481584</v>
      </c>
      <c r="F286" s="138">
        <f t="shared" si="22"/>
        <v>31664.756935017547</v>
      </c>
      <c r="G286" s="138">
        <f t="shared" si="22"/>
        <v>0</v>
      </c>
      <c r="H286" s="138">
        <f t="shared" si="21"/>
        <v>1033858.1969444047</v>
      </c>
    </row>
    <row r="287" spans="2:10">
      <c r="B287" s="127" t="str">
        <f>$B$51</f>
        <v>Nursing</v>
      </c>
      <c r="C287" s="138">
        <f t="shared" si="22"/>
        <v>24474.565706966459</v>
      </c>
      <c r="D287" s="138">
        <f t="shared" si="22"/>
        <v>6379054.00307828</v>
      </c>
      <c r="E287" s="138">
        <f t="shared" si="22"/>
        <v>1465082.7662213368</v>
      </c>
      <c r="F287" s="138">
        <f t="shared" si="22"/>
        <v>1105952.5592536714</v>
      </c>
      <c r="G287" s="138">
        <f t="shared" si="22"/>
        <v>0</v>
      </c>
      <c r="H287" s="138">
        <f t="shared" si="21"/>
        <v>8974563.8942602556</v>
      </c>
    </row>
    <row r="288" spans="2:10">
      <c r="B288" s="130" t="str">
        <f>$B$52</f>
        <v>Totals</v>
      </c>
      <c r="C288" s="135">
        <f>SUM(C268:C287)</f>
        <v>61293526.860870734</v>
      </c>
      <c r="D288" s="135">
        <f>SUM(D268:D287)</f>
        <v>73531476.879160509</v>
      </c>
      <c r="E288" s="135">
        <f>SUM(E268:E287)</f>
        <v>40629879.24469889</v>
      </c>
      <c r="F288" s="135">
        <f>SUM(F268:F287)</f>
        <v>7919632.2841672692</v>
      </c>
      <c r="G288" s="135">
        <f>SUM(G268:G287)</f>
        <v>0</v>
      </c>
      <c r="H288" s="135">
        <f t="shared" si="21"/>
        <v>183374515.26889738</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380.25371879555252</v>
      </c>
      <c r="D293" s="133">
        <f t="shared" si="23"/>
        <v>675.75617694729738</v>
      </c>
      <c r="E293" s="133">
        <f t="shared" si="23"/>
        <v>939.16824025390565</v>
      </c>
      <c r="F293" s="133">
        <f t="shared" si="23"/>
        <v>1091.5728570698498</v>
      </c>
      <c r="G293" s="134">
        <f t="shared" si="23"/>
        <v>0</v>
      </c>
      <c r="H293" s="135">
        <f t="shared" si="23"/>
        <v>464.14870667412737</v>
      </c>
    </row>
    <row r="294" spans="2:10">
      <c r="B294" s="127" t="str">
        <f>$B$33</f>
        <v>Science</v>
      </c>
      <c r="C294" s="136">
        <f t="shared" si="23"/>
        <v>659.7520483985553</v>
      </c>
      <c r="D294" s="136">
        <f t="shared" si="23"/>
        <v>1274.9314961930531</v>
      </c>
      <c r="E294" s="136">
        <f t="shared" si="23"/>
        <v>1921.7549996428754</v>
      </c>
      <c r="F294" s="136">
        <f t="shared" si="23"/>
        <v>1091.1928998530148</v>
      </c>
      <c r="G294" s="137">
        <f t="shared" si="23"/>
        <v>0</v>
      </c>
      <c r="H294" s="138">
        <f t="shared" si="23"/>
        <v>1009.9102624012129</v>
      </c>
    </row>
    <row r="295" spans="2:10">
      <c r="B295" s="127" t="str">
        <f>$B$34</f>
        <v>Fine Arts</v>
      </c>
      <c r="C295" s="136">
        <f t="shared" si="23"/>
        <v>546.6062250521245</v>
      </c>
      <c r="D295" s="136">
        <f t="shared" si="23"/>
        <v>1049.2368208447033</v>
      </c>
      <c r="E295" s="136">
        <f t="shared" si="23"/>
        <v>2029.3952628196382</v>
      </c>
      <c r="F295" s="136">
        <f t="shared" si="23"/>
        <v>0</v>
      </c>
      <c r="G295" s="137">
        <f t="shared" si="23"/>
        <v>0</v>
      </c>
      <c r="H295" s="138">
        <f t="shared" si="23"/>
        <v>693.86300306113571</v>
      </c>
    </row>
    <row r="296" spans="2:10">
      <c r="B296" s="127" t="str">
        <f>$B$35</f>
        <v>Teacher Education</v>
      </c>
      <c r="C296" s="136">
        <f t="shared" si="23"/>
        <v>784.64877611071165</v>
      </c>
      <c r="D296" s="136">
        <f t="shared" si="23"/>
        <v>1033.1661503140933</v>
      </c>
      <c r="E296" s="136">
        <f t="shared" si="23"/>
        <v>1982.8876446742902</v>
      </c>
      <c r="F296" s="136">
        <f t="shared" si="23"/>
        <v>2130.5158412278793</v>
      </c>
      <c r="G296" s="137">
        <f t="shared" si="23"/>
        <v>0</v>
      </c>
      <c r="H296" s="138">
        <f t="shared" si="23"/>
        <v>1380.9916837262624</v>
      </c>
    </row>
    <row r="297" spans="2:10">
      <c r="B297" s="127" t="str">
        <f>$B$36</f>
        <v>Agriculture</v>
      </c>
      <c r="C297" s="136">
        <f t="shared" si="23"/>
        <v>265.87114146004961</v>
      </c>
      <c r="D297" s="136">
        <f t="shared" si="23"/>
        <v>325.94649915045852</v>
      </c>
      <c r="E297" s="136">
        <f t="shared" si="23"/>
        <v>541.07248161075665</v>
      </c>
      <c r="F297" s="136">
        <f t="shared" si="23"/>
        <v>0</v>
      </c>
      <c r="G297" s="137">
        <f t="shared" si="23"/>
        <v>0</v>
      </c>
      <c r="H297" s="138">
        <f t="shared" si="23"/>
        <v>392.32080970153089</v>
      </c>
    </row>
    <row r="298" spans="2:10">
      <c r="B298" s="127" t="str">
        <f>$B$37</f>
        <v>Engineering</v>
      </c>
      <c r="C298" s="136">
        <f t="shared" si="23"/>
        <v>885.6434827402478</v>
      </c>
      <c r="D298" s="136">
        <f t="shared" si="23"/>
        <v>1200.2735108757813</v>
      </c>
      <c r="E298" s="136">
        <f t="shared" si="23"/>
        <v>704.6102695841098</v>
      </c>
      <c r="F298" s="136">
        <f t="shared" si="23"/>
        <v>939.06703996590556</v>
      </c>
      <c r="G298" s="137">
        <f t="shared" si="23"/>
        <v>0</v>
      </c>
      <c r="H298" s="138">
        <f t="shared" si="23"/>
        <v>918.36862333299257</v>
      </c>
    </row>
    <row r="299" spans="2:10">
      <c r="B299" s="127" t="str">
        <f>$B$38</f>
        <v>Home Economics</v>
      </c>
      <c r="C299" s="136">
        <f t="shared" si="23"/>
        <v>0</v>
      </c>
      <c r="D299" s="136">
        <f t="shared" si="23"/>
        <v>0</v>
      </c>
      <c r="E299" s="136">
        <f t="shared" si="23"/>
        <v>0</v>
      </c>
      <c r="F299" s="136">
        <f t="shared" si="23"/>
        <v>0</v>
      </c>
      <c r="G299" s="137">
        <f t="shared" si="23"/>
        <v>0</v>
      </c>
      <c r="H299" s="138">
        <f t="shared" si="23"/>
        <v>0</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362.21404920347226</v>
      </c>
      <c r="D301" s="136">
        <f t="shared" si="23"/>
        <v>884.69109528000433</v>
      </c>
      <c r="E301" s="136">
        <f t="shared" si="23"/>
        <v>0</v>
      </c>
      <c r="F301" s="136">
        <f t="shared" si="23"/>
        <v>0</v>
      </c>
      <c r="G301" s="137">
        <f t="shared" si="23"/>
        <v>0</v>
      </c>
      <c r="H301" s="138">
        <f t="shared" si="23"/>
        <v>497.04683528773853</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324.37073286039555</v>
      </c>
      <c r="D306" s="136">
        <f t="shared" si="23"/>
        <v>585.17694526196556</v>
      </c>
      <c r="E306" s="136">
        <f t="shared" si="23"/>
        <v>577.03555463925045</v>
      </c>
      <c r="F306" s="136">
        <f t="shared" si="23"/>
        <v>2333.2953425257178</v>
      </c>
      <c r="G306" s="137">
        <f t="shared" si="23"/>
        <v>0</v>
      </c>
      <c r="H306" s="138">
        <f t="shared" si="23"/>
        <v>621.1448268367318</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679.0297312757956</v>
      </c>
      <c r="D308" s="136">
        <f t="shared" si="23"/>
        <v>857.48729609529948</v>
      </c>
      <c r="E308" s="136">
        <f t="shared" si="23"/>
        <v>575.87493562037298</v>
      </c>
      <c r="F308" s="136">
        <f t="shared" si="23"/>
        <v>0</v>
      </c>
      <c r="G308" s="137">
        <f t="shared" si="23"/>
        <v>0</v>
      </c>
      <c r="H308" s="138">
        <f t="shared" si="23"/>
        <v>706.87039958615628</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587.58035102063798</v>
      </c>
      <c r="E310" s="136">
        <f t="shared" si="24"/>
        <v>0</v>
      </c>
      <c r="F310" s="136">
        <f t="shared" si="24"/>
        <v>0</v>
      </c>
      <c r="G310" s="137">
        <f t="shared" si="24"/>
        <v>0</v>
      </c>
      <c r="H310" s="138">
        <f t="shared" si="24"/>
        <v>587.58035102063798</v>
      </c>
    </row>
    <row r="311" spans="2:10">
      <c r="B311" s="127" t="str">
        <f>$B$50</f>
        <v>Technology</v>
      </c>
      <c r="C311" s="136">
        <f t="shared" si="24"/>
        <v>492.86059416351191</v>
      </c>
      <c r="D311" s="136">
        <f t="shared" si="24"/>
        <v>683.12447270691462</v>
      </c>
      <c r="E311" s="136">
        <f t="shared" si="24"/>
        <v>470.76483165544556</v>
      </c>
      <c r="F311" s="136">
        <f t="shared" si="24"/>
        <v>811.91684448762942</v>
      </c>
      <c r="G311" s="137">
        <f t="shared" si="24"/>
        <v>0</v>
      </c>
      <c r="H311" s="138">
        <f t="shared" si="24"/>
        <v>585.75535237643328</v>
      </c>
    </row>
    <row r="312" spans="2:10">
      <c r="B312" s="127" t="str">
        <f>$B$51</f>
        <v>Nursing</v>
      </c>
      <c r="C312" s="136">
        <f t="shared" si="24"/>
        <v>941.32945026794073</v>
      </c>
      <c r="D312" s="136">
        <f t="shared" si="24"/>
        <v>858.66926949498986</v>
      </c>
      <c r="E312" s="136">
        <f t="shared" si="24"/>
        <v>884.17789150352246</v>
      </c>
      <c r="F312" s="136">
        <f t="shared" si="24"/>
        <v>2420.0274819555175</v>
      </c>
      <c r="G312" s="137">
        <f t="shared" si="24"/>
        <v>0</v>
      </c>
      <c r="H312" s="138">
        <f t="shared" si="24"/>
        <v>937.87897316963688</v>
      </c>
    </row>
    <row r="313" spans="2:10">
      <c r="B313" s="130" t="str">
        <f>$B$52</f>
        <v>Totals</v>
      </c>
      <c r="C313" s="135">
        <f t="shared" si="24"/>
        <v>497.02021424296339</v>
      </c>
      <c r="D313" s="135">
        <f t="shared" si="24"/>
        <v>939.03935737386507</v>
      </c>
      <c r="E313" s="135">
        <f t="shared" si="24"/>
        <v>891.92543289572347</v>
      </c>
      <c r="F313" s="135">
        <f t="shared" si="24"/>
        <v>1752.1310363201924</v>
      </c>
      <c r="G313" s="135">
        <f t="shared" si="24"/>
        <v>0</v>
      </c>
      <c r="H313" s="135">
        <f t="shared" si="24"/>
        <v>728.54396213308462</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1.7771191800247059</v>
      </c>
      <c r="E318" s="128">
        <f t="shared" si="25"/>
        <v>2.4698462995410164</v>
      </c>
      <c r="F318" s="128">
        <f t="shared" si="25"/>
        <v>2.8706434759596542</v>
      </c>
      <c r="G318" s="128">
        <f t="shared" si="25"/>
        <v>0</v>
      </c>
      <c r="H318" s="128">
        <f t="shared" si="25"/>
        <v>1.2206289741078953</v>
      </c>
    </row>
    <row r="319" spans="2:10">
      <c r="B319" s="127" t="str">
        <f>$B$33</f>
        <v>Science</v>
      </c>
      <c r="C319" s="128">
        <f t="shared" ref="C319:H334" si="26">IF($C$293=0,"",C294/$C$293)</f>
        <v>1.7350311536421241</v>
      </c>
      <c r="D319" s="128">
        <f t="shared" si="26"/>
        <v>3.3528442541768637</v>
      </c>
      <c r="E319" s="128">
        <f t="shared" si="26"/>
        <v>5.0538756221240995</v>
      </c>
      <c r="F319" s="128">
        <f t="shared" si="26"/>
        <v>2.8696442557073487</v>
      </c>
      <c r="G319" s="128">
        <f t="shared" si="26"/>
        <v>0</v>
      </c>
      <c r="H319" s="128">
        <f t="shared" si="26"/>
        <v>2.6558853010039907</v>
      </c>
    </row>
    <row r="320" spans="2:10">
      <c r="B320" s="127" t="str">
        <f>$B$34</f>
        <v>Fine Arts</v>
      </c>
      <c r="C320" s="128">
        <f t="shared" si="26"/>
        <v>1.4374776577688466</v>
      </c>
      <c r="D320" s="128">
        <f t="shared" si="26"/>
        <v>2.7593071914408722</v>
      </c>
      <c r="E320" s="128">
        <f t="shared" si="26"/>
        <v>5.3369504688809215</v>
      </c>
      <c r="F320" s="128">
        <f t="shared" si="26"/>
        <v>0</v>
      </c>
      <c r="G320" s="128">
        <f t="shared" si="26"/>
        <v>0</v>
      </c>
      <c r="H320" s="128">
        <f t="shared" si="26"/>
        <v>1.8247369289613669</v>
      </c>
    </row>
    <row r="321" spans="2:8">
      <c r="B321" s="127" t="str">
        <f>$B$35</f>
        <v>Teacher Education</v>
      </c>
      <c r="C321" s="128">
        <f t="shared" si="26"/>
        <v>2.0634874488435613</v>
      </c>
      <c r="D321" s="128">
        <f t="shared" si="26"/>
        <v>2.7170441714196256</v>
      </c>
      <c r="E321" s="128">
        <f t="shared" si="26"/>
        <v>5.2146436620134962</v>
      </c>
      <c r="F321" s="128">
        <f t="shared" si="26"/>
        <v>5.6028796982610807</v>
      </c>
      <c r="G321" s="128">
        <f t="shared" si="26"/>
        <v>0</v>
      </c>
      <c r="H321" s="128">
        <f t="shared" si="26"/>
        <v>3.6317637815628236</v>
      </c>
    </row>
    <row r="322" spans="2:8">
      <c r="B322" s="127" t="str">
        <f>$B$36</f>
        <v>Agriculture</v>
      </c>
      <c r="C322" s="128">
        <f t="shared" si="26"/>
        <v>0.69919405996131256</v>
      </c>
      <c r="D322" s="128">
        <f t="shared" si="26"/>
        <v>0.85718162121566821</v>
      </c>
      <c r="E322" s="128">
        <f t="shared" si="26"/>
        <v>1.4229248916344459</v>
      </c>
      <c r="F322" s="128">
        <f t="shared" si="26"/>
        <v>0</v>
      </c>
      <c r="G322" s="128">
        <f t="shared" si="26"/>
        <v>0</v>
      </c>
      <c r="H322" s="128">
        <f t="shared" si="26"/>
        <v>1.0317343139843593</v>
      </c>
    </row>
    <row r="323" spans="2:8">
      <c r="B323" s="127" t="str">
        <f>$B$37</f>
        <v>Engineering</v>
      </c>
      <c r="C323" s="128">
        <f t="shared" si="26"/>
        <v>2.3290856577169294</v>
      </c>
      <c r="D323" s="128">
        <f t="shared" si="26"/>
        <v>3.1565069624503033</v>
      </c>
      <c r="E323" s="128">
        <f t="shared" si="26"/>
        <v>1.8530003383423872</v>
      </c>
      <c r="F323" s="128">
        <f t="shared" si="26"/>
        <v>2.4695801606895134</v>
      </c>
      <c r="G323" s="128">
        <f t="shared" si="26"/>
        <v>0</v>
      </c>
      <c r="H323" s="128">
        <f t="shared" si="26"/>
        <v>2.4151469872323941</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0.95255886083318098</v>
      </c>
      <c r="D326" s="128">
        <f t="shared" si="26"/>
        <v>2.326581047207767</v>
      </c>
      <c r="E326" s="128">
        <f t="shared" si="26"/>
        <v>0</v>
      </c>
      <c r="F326" s="128">
        <f t="shared" si="26"/>
        <v>0</v>
      </c>
      <c r="G326" s="128">
        <f t="shared" si="26"/>
        <v>0</v>
      </c>
      <c r="H326" s="128">
        <f t="shared" si="26"/>
        <v>1.3071452315104934</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0.85303763468200811</v>
      </c>
      <c r="D331" s="128">
        <f t="shared" si="26"/>
        <v>1.5389118273859466</v>
      </c>
      <c r="E331" s="128">
        <f t="shared" si="26"/>
        <v>1.5175014105503062</v>
      </c>
      <c r="F331" s="128">
        <f t="shared" si="26"/>
        <v>6.1361539077550455</v>
      </c>
      <c r="G331" s="128">
        <f t="shared" si="26"/>
        <v>0</v>
      </c>
      <c r="H331" s="128">
        <f t="shared" si="26"/>
        <v>1.6335009919277002</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1.78572804870025</v>
      </c>
      <c r="D333" s="128">
        <f t="shared" si="26"/>
        <v>2.2550398686734123</v>
      </c>
      <c r="E333" s="128">
        <f t="shared" si="26"/>
        <v>1.5144491878855189</v>
      </c>
      <c r="F333" s="128">
        <f t="shared" si="26"/>
        <v>0</v>
      </c>
      <c r="G333" s="128">
        <f t="shared" si="26"/>
        <v>0</v>
      </c>
      <c r="H333" s="128">
        <f t="shared" si="26"/>
        <v>1.8589440803502377</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1.5452323592831365</v>
      </c>
      <c r="E335" s="128">
        <f t="shared" si="27"/>
        <v>0</v>
      </c>
      <c r="F335" s="128">
        <f t="shared" si="27"/>
        <v>0</v>
      </c>
      <c r="G335" s="128">
        <f t="shared" si="27"/>
        <v>0</v>
      </c>
      <c r="H335" s="128">
        <f t="shared" si="27"/>
        <v>1.5452323592831365</v>
      </c>
    </row>
    <row r="336" spans="2:8">
      <c r="B336" s="127" t="str">
        <f>$B$50</f>
        <v>Technology</v>
      </c>
      <c r="C336" s="128">
        <f t="shared" si="27"/>
        <v>1.2961361580489992</v>
      </c>
      <c r="D336" s="128">
        <f t="shared" si="27"/>
        <v>1.7964964941584274</v>
      </c>
      <c r="E336" s="128">
        <f t="shared" si="27"/>
        <v>1.2380282121805029</v>
      </c>
      <c r="F336" s="128">
        <f t="shared" si="27"/>
        <v>2.1351976439819258</v>
      </c>
      <c r="G336" s="128">
        <f t="shared" si="27"/>
        <v>0</v>
      </c>
      <c r="H336" s="128">
        <f t="shared" si="27"/>
        <v>1.5404329357561679</v>
      </c>
    </row>
    <row r="337" spans="2:10">
      <c r="B337" s="127" t="str">
        <f>$B$51</f>
        <v>Nursing</v>
      </c>
      <c r="C337" s="128">
        <f t="shared" si="27"/>
        <v>2.4755298994828676</v>
      </c>
      <c r="D337" s="128">
        <f t="shared" si="27"/>
        <v>2.2581482495813869</v>
      </c>
      <c r="E337" s="128">
        <f t="shared" si="27"/>
        <v>2.3252314120796544</v>
      </c>
      <c r="F337" s="128">
        <f t="shared" si="27"/>
        <v>6.3642440884494578</v>
      </c>
      <c r="G337" s="128">
        <f t="shared" si="27"/>
        <v>0</v>
      </c>
      <c r="H337" s="128">
        <f t="shared" si="27"/>
        <v>2.466455755226677</v>
      </c>
    </row>
    <row r="338" spans="2:10">
      <c r="B338" s="130" t="str">
        <f>$B$52</f>
        <v>Totals</v>
      </c>
      <c r="C338" s="128">
        <f t="shared" si="27"/>
        <v>1.3070752228729461</v>
      </c>
      <c r="D338" s="128">
        <f t="shared" si="27"/>
        <v>2.4695073603704838</v>
      </c>
      <c r="E338" s="128">
        <f t="shared" si="27"/>
        <v>2.3456060751250054</v>
      </c>
      <c r="F338" s="128">
        <f t="shared" si="27"/>
        <v>4.6077946111087069</v>
      </c>
      <c r="G338" s="128">
        <f t="shared" si="27"/>
        <v>0</v>
      </c>
      <c r="H338" s="128">
        <f t="shared" si="27"/>
        <v>1.9159417150231581</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11407.611563866576</v>
      </c>
      <c r="D343" s="135">
        <f t="shared" si="28"/>
        <v>20272.685308418921</v>
      </c>
      <c r="E343" s="135">
        <f>E293*24</f>
        <v>22540.037766093737</v>
      </c>
      <c r="F343" s="135">
        <f>F293*18</f>
        <v>19648.311427257297</v>
      </c>
      <c r="G343" s="135">
        <f>G293*24</f>
        <v>0</v>
      </c>
      <c r="H343" s="135">
        <f>IF((C32/30+D32/30+E32/24+F32/18+G32/24)=0,0,H268/(C32/30+D32/30+E32/24+F32/18+G32/24))</f>
        <v>13732.073213731081</v>
      </c>
    </row>
    <row r="344" spans="2:10">
      <c r="B344" s="127" t="str">
        <f>$B$33</f>
        <v>Science</v>
      </c>
      <c r="C344" s="138">
        <f t="shared" si="28"/>
        <v>19792.561451956659</v>
      </c>
      <c r="D344" s="138">
        <f t="shared" si="28"/>
        <v>38247.944885791592</v>
      </c>
      <c r="E344" s="138">
        <f>E294*24</f>
        <v>46122.119991429012</v>
      </c>
      <c r="F344" s="138">
        <f>F294*18</f>
        <v>19641.472197354266</v>
      </c>
      <c r="G344" s="138">
        <f>G294*24</f>
        <v>0</v>
      </c>
      <c r="H344" s="138">
        <f t="shared" ref="H344:H363" si="29">IF((C33/30+D33/30+E33/24+F33/18+G33/24)=0,0,H269/(C33/30+D33/30+E33/24+F33/18+G33/24))</f>
        <v>29058.127145070397</v>
      </c>
    </row>
    <row r="345" spans="2:10">
      <c r="B345" s="127" t="str">
        <f>$B$34</f>
        <v>Fine Arts</v>
      </c>
      <c r="C345" s="138">
        <f t="shared" si="28"/>
        <v>16398.186751563735</v>
      </c>
      <c r="D345" s="138">
        <f t="shared" si="28"/>
        <v>31477.104625341097</v>
      </c>
      <c r="E345" s="138">
        <f t="shared" ref="E345:E363" si="30">E295*24</f>
        <v>48705.486307671315</v>
      </c>
      <c r="F345" s="138">
        <f t="shared" ref="F345:F363" si="31">F295*18</f>
        <v>0</v>
      </c>
      <c r="G345" s="138">
        <f t="shared" ref="G345:G363" si="32">G295*24</f>
        <v>0</v>
      </c>
      <c r="H345" s="138">
        <f t="shared" si="29"/>
        <v>20735.855978158892</v>
      </c>
    </row>
    <row r="346" spans="2:10">
      <c r="B346" s="127" t="str">
        <f>$B$35</f>
        <v>Teacher Education</v>
      </c>
      <c r="C346" s="138">
        <f t="shared" si="28"/>
        <v>23539.463283321351</v>
      </c>
      <c r="D346" s="138">
        <f t="shared" si="28"/>
        <v>30994.9845094228</v>
      </c>
      <c r="E346" s="138">
        <f t="shared" si="30"/>
        <v>47589.303472182961</v>
      </c>
      <c r="F346" s="138">
        <f t="shared" si="31"/>
        <v>38349.285142101828</v>
      </c>
      <c r="G346" s="138">
        <f t="shared" si="32"/>
        <v>0</v>
      </c>
      <c r="H346" s="138">
        <f t="shared" si="29"/>
        <v>35292.575870610781</v>
      </c>
    </row>
    <row r="347" spans="2:10">
      <c r="B347" s="127" t="str">
        <f>$B$36</f>
        <v>Agriculture</v>
      </c>
      <c r="C347" s="138">
        <f t="shared" si="28"/>
        <v>7976.1342438014881</v>
      </c>
      <c r="D347" s="138">
        <f t="shared" si="28"/>
        <v>9778.3949745137561</v>
      </c>
      <c r="E347" s="138">
        <f t="shared" si="30"/>
        <v>12985.739558658159</v>
      </c>
      <c r="F347" s="138">
        <f t="shared" si="31"/>
        <v>0</v>
      </c>
      <c r="G347" s="138">
        <f t="shared" si="32"/>
        <v>0</v>
      </c>
      <c r="H347" s="138">
        <f t="shared" si="29"/>
        <v>10905.798655005861</v>
      </c>
    </row>
    <row r="348" spans="2:10">
      <c r="B348" s="127" t="str">
        <f>$B$37</f>
        <v>Engineering</v>
      </c>
      <c r="C348" s="138">
        <f t="shared" si="28"/>
        <v>26569.304482207433</v>
      </c>
      <c r="D348" s="138">
        <f t="shared" si="28"/>
        <v>36008.205326273441</v>
      </c>
      <c r="E348" s="138">
        <f t="shared" si="30"/>
        <v>16910.646470018633</v>
      </c>
      <c r="F348" s="138">
        <f t="shared" si="31"/>
        <v>16903.2067193863</v>
      </c>
      <c r="G348" s="138">
        <f t="shared" si="32"/>
        <v>0</v>
      </c>
      <c r="H348" s="138">
        <f t="shared" si="29"/>
        <v>24697.815330059198</v>
      </c>
    </row>
    <row r="349" spans="2:10">
      <c r="B349" s="127" t="str">
        <f>$B$38</f>
        <v>Home Economics</v>
      </c>
      <c r="C349" s="138">
        <f t="shared" si="28"/>
        <v>0</v>
      </c>
      <c r="D349" s="138">
        <f t="shared" si="28"/>
        <v>0</v>
      </c>
      <c r="E349" s="138">
        <f t="shared" si="30"/>
        <v>0</v>
      </c>
      <c r="F349" s="138">
        <f t="shared" si="31"/>
        <v>0</v>
      </c>
      <c r="G349" s="138">
        <f t="shared" si="32"/>
        <v>0</v>
      </c>
      <c r="H349" s="138">
        <f t="shared" si="29"/>
        <v>0</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10866.421476104168</v>
      </c>
      <c r="D351" s="138">
        <f t="shared" si="28"/>
        <v>26540.73285840013</v>
      </c>
      <c r="E351" s="138">
        <f t="shared" si="30"/>
        <v>0</v>
      </c>
      <c r="F351" s="138">
        <f t="shared" si="31"/>
        <v>0</v>
      </c>
      <c r="G351" s="138">
        <f t="shared" si="32"/>
        <v>0</v>
      </c>
      <c r="H351" s="138">
        <f t="shared" si="29"/>
        <v>14911.405058632157</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9731.1219858118657</v>
      </c>
      <c r="D356" s="138">
        <f t="shared" si="28"/>
        <v>17555.308357858965</v>
      </c>
      <c r="E356" s="138">
        <f t="shared" si="30"/>
        <v>13848.853311342011</v>
      </c>
      <c r="F356" s="138">
        <f t="shared" si="31"/>
        <v>41999.316165462922</v>
      </c>
      <c r="G356" s="138">
        <f t="shared" si="32"/>
        <v>0</v>
      </c>
      <c r="H356" s="138">
        <f t="shared" si="29"/>
        <v>16317.830147103045</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20370.891938273868</v>
      </c>
      <c r="D358" s="138">
        <f t="shared" si="28"/>
        <v>25724.618882858984</v>
      </c>
      <c r="E358" s="138">
        <f t="shared" si="30"/>
        <v>13820.998454888952</v>
      </c>
      <c r="F358" s="138">
        <f t="shared" si="31"/>
        <v>0</v>
      </c>
      <c r="G358" s="138">
        <f t="shared" si="32"/>
        <v>0</v>
      </c>
      <c r="H358" s="138">
        <f t="shared" si="29"/>
        <v>19001.845766761729</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17627.410530619138</v>
      </c>
      <c r="E360" s="138">
        <f t="shared" si="30"/>
        <v>0</v>
      </c>
      <c r="F360" s="138">
        <f t="shared" si="31"/>
        <v>0</v>
      </c>
      <c r="G360" s="138">
        <f t="shared" si="32"/>
        <v>0</v>
      </c>
      <c r="H360" s="138">
        <f t="shared" si="29"/>
        <v>17627.410530619141</v>
      </c>
    </row>
    <row r="361" spans="2:9">
      <c r="B361" s="127" t="str">
        <f>$B$50</f>
        <v>Technology</v>
      </c>
      <c r="C361" s="138">
        <f t="shared" si="33"/>
        <v>14785.817824905356</v>
      </c>
      <c r="D361" s="138">
        <f t="shared" si="33"/>
        <v>20493.734181207437</v>
      </c>
      <c r="E361" s="138">
        <f t="shared" si="30"/>
        <v>11298.355959730694</v>
      </c>
      <c r="F361" s="138">
        <f t="shared" si="31"/>
        <v>14614.50320077733</v>
      </c>
      <c r="G361" s="138">
        <f t="shared" si="32"/>
        <v>0</v>
      </c>
      <c r="H361" s="138">
        <f t="shared" si="29"/>
        <v>16268.421667103145</v>
      </c>
    </row>
    <row r="362" spans="2:9">
      <c r="B362" s="127" t="str">
        <f>$B$51</f>
        <v>Nursing</v>
      </c>
      <c r="C362" s="138">
        <f t="shared" si="33"/>
        <v>28239.883508038223</v>
      </c>
      <c r="D362" s="138">
        <f t="shared" si="33"/>
        <v>25760.078084849694</v>
      </c>
      <c r="E362" s="138">
        <f t="shared" si="30"/>
        <v>21220.269396084539</v>
      </c>
      <c r="F362" s="138">
        <f t="shared" si="31"/>
        <v>43560.494675199312</v>
      </c>
      <c r="G362" s="138">
        <f t="shared" si="32"/>
        <v>0</v>
      </c>
      <c r="H362" s="138">
        <f t="shared" si="29"/>
        <v>26170.207783675767</v>
      </c>
    </row>
    <row r="363" spans="2:9">
      <c r="B363" s="130" t="str">
        <f>$B$52</f>
        <v>Totals</v>
      </c>
      <c r="C363" s="135">
        <f t="shared" si="33"/>
        <v>14910.606427288902</v>
      </c>
      <c r="D363" s="135">
        <f t="shared" si="33"/>
        <v>28171.180721215951</v>
      </c>
      <c r="E363" s="135">
        <f t="shared" si="30"/>
        <v>21406.210389497362</v>
      </c>
      <c r="F363" s="135">
        <f t="shared" si="31"/>
        <v>31538.358653763462</v>
      </c>
      <c r="G363" s="135">
        <f t="shared" si="32"/>
        <v>0</v>
      </c>
      <c r="H363" s="135">
        <f t="shared" si="29"/>
        <v>20673.441281917421</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59" priority="6" stopIfTrue="1">
      <formula>C32=0</formula>
    </cfRule>
  </conditionalFormatting>
  <conditionalFormatting sqref="C91:G110">
    <cfRule type="expression" dxfId="158" priority="5" stopIfTrue="1">
      <formula>C32=0</formula>
    </cfRule>
  </conditionalFormatting>
  <conditionalFormatting sqref="C143:H162">
    <cfRule type="expression" dxfId="157" priority="3" stopIfTrue="1">
      <formula>C32=0</formula>
    </cfRule>
  </conditionalFormatting>
  <conditionalFormatting sqref="H143:H162">
    <cfRule type="expression" dxfId="156" priority="1" stopIfTrue="1">
      <formula>OR(AND(#REF!&gt;0,H143&gt;0,H61=0),AND(#REF!&gt;0,H143&gt;0,H32=0))</formula>
    </cfRule>
    <cfRule type="expression" dxfId="15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104</v>
      </c>
      <c r="C3" s="119"/>
      <c r="D3" s="119"/>
      <c r="E3" s="119"/>
      <c r="F3" s="119"/>
      <c r="G3" s="119"/>
      <c r="H3" s="119"/>
    </row>
    <row r="4" spans="2:8">
      <c r="B4" s="292" t="s">
        <v>142</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Data!$G16</f>
        <v>43630586</v>
      </c>
    </row>
    <row r="14" spans="2:8">
      <c r="B14" s="467" t="s">
        <v>13</v>
      </c>
      <c r="C14" s="467"/>
      <c r="D14" s="467"/>
      <c r="E14" s="467"/>
      <c r="F14" s="354"/>
      <c r="G14" s="301"/>
      <c r="H14" s="355">
        <f>Data!$H16</f>
        <v>27555500</v>
      </c>
    </row>
    <row r="15" spans="2:8">
      <c r="B15" s="467" t="s">
        <v>14</v>
      </c>
      <c r="C15" s="467"/>
      <c r="D15" s="467"/>
      <c r="E15" s="467"/>
      <c r="F15" s="354"/>
      <c r="G15" s="301"/>
      <c r="H15" s="355">
        <f>Data!$I16</f>
        <v>18719976</v>
      </c>
    </row>
    <row r="16" spans="2:8">
      <c r="B16" s="467" t="s">
        <v>18</v>
      </c>
      <c r="C16" s="467"/>
      <c r="D16" s="467"/>
      <c r="E16" s="467"/>
      <c r="F16" s="354"/>
      <c r="G16" s="301"/>
      <c r="H16" s="355">
        <f>Data!$J16</f>
        <v>18310535</v>
      </c>
    </row>
    <row r="17" spans="2:23">
      <c r="B17" s="467" t="s">
        <v>15</v>
      </c>
      <c r="C17" s="467"/>
      <c r="D17" s="467"/>
      <c r="E17" s="467"/>
      <c r="F17" s="354"/>
      <c r="G17" s="301"/>
      <c r="H17" s="355">
        <f>Data!$K16</f>
        <v>15217462</v>
      </c>
    </row>
    <row r="18" spans="2:23">
      <c r="B18" s="467" t="s">
        <v>1</v>
      </c>
      <c r="C18" s="467"/>
      <c r="D18" s="467"/>
      <c r="E18" s="467"/>
      <c r="F18" s="356"/>
      <c r="G18" s="301"/>
      <c r="H18" s="357">
        <f>SUM(H13:H17)</f>
        <v>123434059</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Data!L16</f>
        <v>Nancy Hranicky</v>
      </c>
      <c r="E21" s="466"/>
      <c r="F21" s="466"/>
      <c r="G21" s="308" t="str">
        <f>Data!M16</f>
        <v>979-458-6090</v>
      </c>
      <c r="H21" s="309" t="str">
        <f>Data!N16</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Data!O16</f>
        <v>2871</v>
      </c>
      <c r="D25" s="316">
        <f>Data!P16</f>
        <v>2316</v>
      </c>
      <c r="E25" s="316">
        <f>Data!Q16</f>
        <v>1137</v>
      </c>
      <c r="F25" s="316">
        <f>Data!R16</f>
        <v>229</v>
      </c>
      <c r="G25" s="316">
        <f>Data!S16</f>
        <v>0</v>
      </c>
      <c r="H25" s="317">
        <f>SUM(C25:G25)</f>
        <v>6553</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Data!T16</f>
        <v>Weir, George W.</v>
      </c>
      <c r="E28" s="466"/>
      <c r="F28" s="466"/>
      <c r="G28" s="308" t="str">
        <f>Data!U16</f>
        <v>(361) 593-2315</v>
      </c>
      <c r="H28" s="309" t="str">
        <f>Data!V16</f>
        <v>kagww00@tamuk.edu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Data!W16</f>
        <v>46709</v>
      </c>
      <c r="D32" s="140">
        <f>Data!AQ16</f>
        <v>10172</v>
      </c>
      <c r="E32" s="140">
        <f>Data!BK16</f>
        <v>2220</v>
      </c>
      <c r="F32" s="140">
        <f>Data!CE16</f>
        <v>141</v>
      </c>
      <c r="G32" s="140">
        <f>Data!CY16</f>
        <v>0</v>
      </c>
      <c r="H32" s="141">
        <f>SUM(C32:G32)</f>
        <v>59242</v>
      </c>
      <c r="W32" s="144"/>
    </row>
    <row r="33" spans="2:23">
      <c r="B33" s="129" t="s">
        <v>43</v>
      </c>
      <c r="C33" s="140">
        <f>Data!X16</f>
        <v>12766</v>
      </c>
      <c r="D33" s="140">
        <f>Data!AR16</f>
        <v>5482</v>
      </c>
      <c r="E33" s="140">
        <f>Data!BL16</f>
        <v>1259</v>
      </c>
      <c r="F33" s="140">
        <f>Data!CF16</f>
        <v>0</v>
      </c>
      <c r="G33" s="140">
        <f>Data!CZ16</f>
        <v>0</v>
      </c>
      <c r="H33" s="141">
        <f t="shared" ref="H33:H52" si="0">SUM(C33:G33)</f>
        <v>19507</v>
      </c>
      <c r="W33" s="144"/>
    </row>
    <row r="34" spans="2:23">
      <c r="B34" s="129" t="s">
        <v>44</v>
      </c>
      <c r="C34" s="140">
        <f>Data!Y16</f>
        <v>8488</v>
      </c>
      <c r="D34" s="140">
        <f>Data!AS16</f>
        <v>1850</v>
      </c>
      <c r="E34" s="140">
        <f>Data!BM16</f>
        <v>351</v>
      </c>
      <c r="F34" s="140">
        <f>Data!CG16</f>
        <v>0</v>
      </c>
      <c r="G34" s="140">
        <f>Data!DA16</f>
        <v>0</v>
      </c>
      <c r="H34" s="141">
        <f t="shared" si="0"/>
        <v>10689</v>
      </c>
      <c r="W34" s="144"/>
    </row>
    <row r="35" spans="2:23">
      <c r="B35" s="129" t="s">
        <v>45</v>
      </c>
      <c r="C35" s="140">
        <f>Data!Z16</f>
        <v>223</v>
      </c>
      <c r="D35" s="140">
        <f>Data!AT16</f>
        <v>2740</v>
      </c>
      <c r="E35" s="140">
        <f>Data!BN16</f>
        <v>3307</v>
      </c>
      <c r="F35" s="140">
        <f>Data!CH16</f>
        <v>2058</v>
      </c>
      <c r="G35" s="140">
        <f>Data!DB16</f>
        <v>0</v>
      </c>
      <c r="H35" s="141">
        <f t="shared" si="0"/>
        <v>8328</v>
      </c>
      <c r="W35" s="144"/>
    </row>
    <row r="36" spans="2:23">
      <c r="B36" s="129" t="s">
        <v>46</v>
      </c>
      <c r="C36" s="140">
        <f>Data!AA16</f>
        <v>3849</v>
      </c>
      <c r="D36" s="140">
        <f>Data!AU16</f>
        <v>6065</v>
      </c>
      <c r="E36" s="140">
        <f>Data!BO16</f>
        <v>1520</v>
      </c>
      <c r="F36" s="140">
        <f>Data!CI16</f>
        <v>321</v>
      </c>
      <c r="G36" s="140">
        <f>Data!DC16</f>
        <v>0</v>
      </c>
      <c r="H36" s="141">
        <f t="shared" si="0"/>
        <v>11755</v>
      </c>
      <c r="W36" s="144"/>
    </row>
    <row r="37" spans="2:23">
      <c r="B37" s="129" t="s">
        <v>47</v>
      </c>
      <c r="C37" s="140">
        <f>Data!AB16</f>
        <v>4461</v>
      </c>
      <c r="D37" s="140">
        <f>Data!AV16</f>
        <v>8854</v>
      </c>
      <c r="E37" s="140">
        <f>Data!BP16</f>
        <v>9252</v>
      </c>
      <c r="F37" s="140">
        <f>Data!CJ16</f>
        <v>437</v>
      </c>
      <c r="G37" s="140">
        <f>Data!DD16</f>
        <v>0</v>
      </c>
      <c r="H37" s="141">
        <f t="shared" si="0"/>
        <v>23004</v>
      </c>
      <c r="W37" s="144"/>
    </row>
    <row r="38" spans="2:23">
      <c r="B38" s="129" t="s">
        <v>48</v>
      </c>
      <c r="C38" s="140">
        <f>Data!AC16</f>
        <v>446</v>
      </c>
      <c r="D38" s="140">
        <f>Data!AW16</f>
        <v>621</v>
      </c>
      <c r="E38" s="140">
        <f>Data!BQ16</f>
        <v>66</v>
      </c>
      <c r="F38" s="140">
        <f>Data!CK16</f>
        <v>0</v>
      </c>
      <c r="G38" s="140">
        <f>Data!DE16</f>
        <v>0</v>
      </c>
      <c r="H38" s="141">
        <f t="shared" si="0"/>
        <v>1133</v>
      </c>
      <c r="W38" s="144"/>
    </row>
    <row r="39" spans="2:23">
      <c r="B39" s="129" t="s">
        <v>49</v>
      </c>
      <c r="C39" s="140">
        <f>Data!AD16</f>
        <v>0</v>
      </c>
      <c r="D39" s="140">
        <f>Data!AX16</f>
        <v>0</v>
      </c>
      <c r="E39" s="140">
        <f>Data!BR16</f>
        <v>0</v>
      </c>
      <c r="F39" s="140">
        <f>Data!CL16</f>
        <v>0</v>
      </c>
      <c r="G39" s="140">
        <f>Data!DF16</f>
        <v>0</v>
      </c>
      <c r="H39" s="141">
        <f t="shared" si="0"/>
        <v>0</v>
      </c>
      <c r="W39" s="144"/>
    </row>
    <row r="40" spans="2:23">
      <c r="B40" s="129" t="s">
        <v>50</v>
      </c>
      <c r="C40" s="140">
        <f>Data!AE16</f>
        <v>36</v>
      </c>
      <c r="D40" s="140">
        <f>Data!AY16</f>
        <v>546</v>
      </c>
      <c r="E40" s="140">
        <f>Data!BS16</f>
        <v>889</v>
      </c>
      <c r="F40" s="140">
        <f>Data!CM16</f>
        <v>0</v>
      </c>
      <c r="G40" s="140">
        <f>Data!DG16</f>
        <v>0</v>
      </c>
      <c r="H40" s="141">
        <f t="shared" si="0"/>
        <v>1471</v>
      </c>
      <c r="W40" s="144"/>
    </row>
    <row r="41" spans="2:23">
      <c r="B41" s="129" t="s">
        <v>51</v>
      </c>
      <c r="C41" s="140">
        <f>Data!AF16</f>
        <v>39</v>
      </c>
      <c r="D41" s="140">
        <f>Data!AZ16</f>
        <v>0</v>
      </c>
      <c r="E41" s="140">
        <f>Data!BT16</f>
        <v>0</v>
      </c>
      <c r="F41" s="140">
        <f>Data!CN16</f>
        <v>0</v>
      </c>
      <c r="G41" s="140">
        <f>Data!DH16</f>
        <v>0</v>
      </c>
      <c r="H41" s="141">
        <f t="shared" si="0"/>
        <v>39</v>
      </c>
      <c r="W41" s="144"/>
    </row>
    <row r="42" spans="2:23">
      <c r="B42" s="129" t="s">
        <v>52</v>
      </c>
      <c r="C42" s="140">
        <f>Data!AG16</f>
        <v>0</v>
      </c>
      <c r="D42" s="140">
        <f>Data!BA16</f>
        <v>0</v>
      </c>
      <c r="E42" s="140">
        <f>Data!BU16</f>
        <v>0</v>
      </c>
      <c r="F42" s="140">
        <f>Data!CO16</f>
        <v>0</v>
      </c>
      <c r="G42" s="140">
        <f>Data!DI16</f>
        <v>0</v>
      </c>
      <c r="H42" s="141">
        <f t="shared" si="0"/>
        <v>0</v>
      </c>
      <c r="W42" s="144"/>
    </row>
    <row r="43" spans="2:23">
      <c r="B43" s="129" t="s">
        <v>53</v>
      </c>
      <c r="C43" s="140">
        <f>Data!AH16</f>
        <v>144</v>
      </c>
      <c r="D43" s="140">
        <f>Data!BB16</f>
        <v>45</v>
      </c>
      <c r="E43" s="140">
        <f>Data!BV16</f>
        <v>0</v>
      </c>
      <c r="F43" s="140">
        <f>Data!CP16</f>
        <v>0</v>
      </c>
      <c r="G43" s="140">
        <f>Data!DJ16</f>
        <v>0</v>
      </c>
      <c r="H43" s="141">
        <f t="shared" si="0"/>
        <v>189</v>
      </c>
      <c r="W43" s="144"/>
    </row>
    <row r="44" spans="2:23">
      <c r="B44" s="129" t="s">
        <v>54</v>
      </c>
      <c r="C44" s="140">
        <f>Data!AI16</f>
        <v>0</v>
      </c>
      <c r="D44" s="140">
        <f>Data!BC16</f>
        <v>0</v>
      </c>
      <c r="E44" s="140">
        <f>Data!BW16</f>
        <v>0</v>
      </c>
      <c r="F44" s="140">
        <f>Data!CQ16</f>
        <v>0</v>
      </c>
      <c r="G44" s="140">
        <f>Data!DK16</f>
        <v>0</v>
      </c>
      <c r="H44" s="141">
        <f t="shared" si="0"/>
        <v>0</v>
      </c>
      <c r="W44" s="144"/>
    </row>
    <row r="45" spans="2:23">
      <c r="B45" s="129" t="s">
        <v>55</v>
      </c>
      <c r="C45" s="140">
        <f>Data!AJ16</f>
        <v>1283</v>
      </c>
      <c r="D45" s="140">
        <f>Data!BD16</f>
        <v>1125</v>
      </c>
      <c r="E45" s="140">
        <f>Data!BX16</f>
        <v>2088</v>
      </c>
      <c r="F45" s="140">
        <f>Data!CR16</f>
        <v>0</v>
      </c>
      <c r="G45" s="140">
        <f>Data!DL16</f>
        <v>0</v>
      </c>
      <c r="H45" s="141">
        <f t="shared" si="0"/>
        <v>4496</v>
      </c>
      <c r="W45" s="144"/>
    </row>
    <row r="46" spans="2:23">
      <c r="B46" s="129" t="s">
        <v>56</v>
      </c>
      <c r="C46" s="140">
        <f>Data!AK16</f>
        <v>0</v>
      </c>
      <c r="D46" s="140">
        <f>Data!BE16</f>
        <v>0</v>
      </c>
      <c r="E46" s="140">
        <f>Data!BY16</f>
        <v>0</v>
      </c>
      <c r="F46" s="140">
        <f>Data!CS16</f>
        <v>0</v>
      </c>
      <c r="G46" s="140">
        <f>Data!DM16</f>
        <v>0</v>
      </c>
      <c r="H46" s="141">
        <f t="shared" si="0"/>
        <v>0</v>
      </c>
      <c r="W46" s="144"/>
    </row>
    <row r="47" spans="2:23">
      <c r="B47" s="129" t="s">
        <v>57</v>
      </c>
      <c r="C47" s="140">
        <f>Data!AL16</f>
        <v>4086</v>
      </c>
      <c r="D47" s="140">
        <f>Data!BF16</f>
        <v>4374</v>
      </c>
      <c r="E47" s="140">
        <f>Data!BZ16</f>
        <v>2214</v>
      </c>
      <c r="F47" s="140">
        <f>Data!CT16</f>
        <v>0</v>
      </c>
      <c r="G47" s="140">
        <f>Data!DN16</f>
        <v>0</v>
      </c>
      <c r="H47" s="141">
        <f t="shared" si="0"/>
        <v>10674</v>
      </c>
      <c r="W47" s="144"/>
    </row>
    <row r="48" spans="2:23">
      <c r="B48" s="129" t="s">
        <v>58</v>
      </c>
      <c r="C48" s="140">
        <f>Data!AM16</f>
        <v>0</v>
      </c>
      <c r="D48" s="140">
        <f>Data!BG16</f>
        <v>0</v>
      </c>
      <c r="E48" s="140">
        <f>Data!CA16</f>
        <v>0</v>
      </c>
      <c r="F48" s="140">
        <f>Data!CU16</f>
        <v>0</v>
      </c>
      <c r="G48" s="140">
        <f>Data!DO16</f>
        <v>0</v>
      </c>
      <c r="H48" s="141">
        <f t="shared" si="0"/>
        <v>0</v>
      </c>
      <c r="W48" s="144"/>
    </row>
    <row r="49" spans="2:23">
      <c r="B49" s="129" t="s">
        <v>59</v>
      </c>
      <c r="C49" s="140">
        <f>Data!AN16</f>
        <v>0</v>
      </c>
      <c r="D49" s="140">
        <f>Data!BH16</f>
        <v>258</v>
      </c>
      <c r="E49" s="140">
        <f>Data!CB16</f>
        <v>0</v>
      </c>
      <c r="F49" s="140">
        <f>Data!CV16</f>
        <v>0</v>
      </c>
      <c r="G49" s="140">
        <f>Data!DP16</f>
        <v>0</v>
      </c>
      <c r="H49" s="141">
        <f t="shared" si="0"/>
        <v>258</v>
      </c>
      <c r="W49" s="144"/>
    </row>
    <row r="50" spans="2:23">
      <c r="B50" s="129" t="s">
        <v>60</v>
      </c>
      <c r="C50" s="140">
        <f>Data!AO16</f>
        <v>561</v>
      </c>
      <c r="D50" s="140">
        <f>Data!BI16</f>
        <v>1006</v>
      </c>
      <c r="E50" s="140">
        <f>Data!CC16</f>
        <v>231</v>
      </c>
      <c r="F50" s="140">
        <f>Data!CW16</f>
        <v>0</v>
      </c>
      <c r="G50" s="140">
        <f>Data!DQ16</f>
        <v>0</v>
      </c>
      <c r="H50" s="141">
        <f t="shared" si="0"/>
        <v>1798</v>
      </c>
      <c r="W50" s="144"/>
    </row>
    <row r="51" spans="2:23">
      <c r="B51" s="129" t="s">
        <v>0</v>
      </c>
      <c r="C51" s="140">
        <f>Data!AP16</f>
        <v>0</v>
      </c>
      <c r="D51" s="140">
        <f>Data!BJ16</f>
        <v>0</v>
      </c>
      <c r="E51" s="140">
        <f>Data!CD16</f>
        <v>0</v>
      </c>
      <c r="F51" s="140">
        <f>Data!CX16</f>
        <v>0</v>
      </c>
      <c r="G51" s="140">
        <f>Data!DR16</f>
        <v>0</v>
      </c>
      <c r="H51" s="141">
        <f t="shared" si="0"/>
        <v>0</v>
      </c>
      <c r="W51" s="144"/>
    </row>
    <row r="52" spans="2:23">
      <c r="B52" s="142" t="s">
        <v>33</v>
      </c>
      <c r="C52" s="141">
        <f>SUM(C32:C51)</f>
        <v>83091</v>
      </c>
      <c r="D52" s="141">
        <f>SUM(D32:D51)</f>
        <v>43138</v>
      </c>
      <c r="E52" s="141">
        <f>SUM(E32:E51)</f>
        <v>23397</v>
      </c>
      <c r="F52" s="141">
        <f>SUM(F32:F51)</f>
        <v>2957</v>
      </c>
      <c r="G52" s="141">
        <f>SUM(G32:G51)</f>
        <v>0</v>
      </c>
      <c r="H52" s="141">
        <f t="shared" si="0"/>
        <v>152583</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Data!T16</f>
        <v>Weir, George W.</v>
      </c>
      <c r="E55" s="466"/>
      <c r="F55" s="466"/>
      <c r="G55" s="308" t="str">
        <f>Data!U16</f>
        <v>(361) 593-2315</v>
      </c>
      <c r="H55" s="309" t="str">
        <f>Data!V16</f>
        <v>kagww00@tamuk.edu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Data!DS16</f>
        <v>3243078.0030671898</v>
      </c>
      <c r="D61" s="320">
        <f>Data!EM16</f>
        <v>1111979.476677744</v>
      </c>
      <c r="E61" s="320">
        <f>Data!FG16</f>
        <v>410821.33888888883</v>
      </c>
      <c r="F61" s="320">
        <f>Data!GA16</f>
        <v>33130.181818181816</v>
      </c>
      <c r="G61" s="320">
        <f>Data!GU16</f>
        <v>0</v>
      </c>
      <c r="H61" s="321">
        <f>SUM(C61:G61)</f>
        <v>4799009.0004520044</v>
      </c>
    </row>
    <row r="62" spans="2:23">
      <c r="B62" s="127" t="str">
        <f>$B$33</f>
        <v>Science</v>
      </c>
      <c r="C62" s="320">
        <f>Data!DT16</f>
        <v>1275735.2489946154</v>
      </c>
      <c r="D62" s="320">
        <f>Data!EN16</f>
        <v>1059206.6078583736</v>
      </c>
      <c r="E62" s="320">
        <f>Data!FH16</f>
        <v>415170.79593880882</v>
      </c>
      <c r="F62" s="320">
        <f>Data!GB16</f>
        <v>0</v>
      </c>
      <c r="G62" s="320">
        <f>Data!GV16</f>
        <v>0</v>
      </c>
      <c r="H62" s="141">
        <f t="shared" ref="H62:H81" si="1">SUM(C62:G62)</f>
        <v>2750112.6527917976</v>
      </c>
    </row>
    <row r="63" spans="2:23">
      <c r="B63" s="127" t="str">
        <f>$B$34</f>
        <v>Fine Arts</v>
      </c>
      <c r="C63" s="320">
        <f>Data!DU16</f>
        <v>1503645.0629593718</v>
      </c>
      <c r="D63" s="320">
        <f>Data!EO16</f>
        <v>711735.97882893484</v>
      </c>
      <c r="E63" s="320">
        <f>Data!FI16</f>
        <v>79205.183112531085</v>
      </c>
      <c r="F63" s="320">
        <f>Data!GC16</f>
        <v>0</v>
      </c>
      <c r="G63" s="320">
        <f>Data!GW16</f>
        <v>0</v>
      </c>
      <c r="H63" s="141">
        <f t="shared" si="1"/>
        <v>2294586.2249008375</v>
      </c>
    </row>
    <row r="64" spans="2:23">
      <c r="B64" s="127" t="str">
        <f>$B$35</f>
        <v>Teacher Education</v>
      </c>
      <c r="C64" s="320">
        <f>Data!DV16</f>
        <v>40069.355226515836</v>
      </c>
      <c r="D64" s="320">
        <f>Data!EP16</f>
        <v>625461.23592170782</v>
      </c>
      <c r="E64" s="320">
        <f>Data!FJ16</f>
        <v>717624.36668473762</v>
      </c>
      <c r="F64" s="320">
        <f>Data!GD16</f>
        <v>653371.09340689483</v>
      </c>
      <c r="G64" s="320">
        <f>Data!GX16</f>
        <v>0</v>
      </c>
      <c r="H64" s="141">
        <f t="shared" si="1"/>
        <v>2036526.0512398561</v>
      </c>
    </row>
    <row r="65" spans="2:8">
      <c r="B65" s="127" t="str">
        <f>$B$36</f>
        <v>Agriculture</v>
      </c>
      <c r="C65" s="320">
        <f>Data!DW16</f>
        <v>264818.53049544134</v>
      </c>
      <c r="D65" s="320">
        <f>Data!EQ16</f>
        <v>528103.69274742797</v>
      </c>
      <c r="E65" s="320">
        <f>Data!FK16</f>
        <v>591835.20464934653</v>
      </c>
      <c r="F65" s="320">
        <f>Data!GE16</f>
        <v>19235.429207920792</v>
      </c>
      <c r="G65" s="320">
        <f>Data!GY16</f>
        <v>0</v>
      </c>
      <c r="H65" s="141">
        <f t="shared" si="1"/>
        <v>1403992.8571001368</v>
      </c>
    </row>
    <row r="66" spans="2:8">
      <c r="B66" s="127" t="str">
        <f>$B$37</f>
        <v>Engineering</v>
      </c>
      <c r="C66" s="320">
        <f>Data!DX16</f>
        <v>749757.24340757239</v>
      </c>
      <c r="D66" s="320">
        <f>Data!ER16</f>
        <v>2375491.3959593107</v>
      </c>
      <c r="E66" s="320">
        <f>Data!FL16</f>
        <v>1870906.5182836535</v>
      </c>
      <c r="F66" s="320">
        <f>Data!GF16</f>
        <v>66750.791071428568</v>
      </c>
      <c r="G66" s="320">
        <f>Data!GZ16</f>
        <v>0</v>
      </c>
      <c r="H66" s="141">
        <f t="shared" si="1"/>
        <v>5062905.9487219648</v>
      </c>
    </row>
    <row r="67" spans="2:8">
      <c r="B67" s="127" t="str">
        <f>$B$38</f>
        <v>Home Economics</v>
      </c>
      <c r="C67" s="320">
        <f>Data!DY16</f>
        <v>0</v>
      </c>
      <c r="D67" s="320">
        <f>Data!ES16</f>
        <v>0</v>
      </c>
      <c r="E67" s="320">
        <f>Data!FM16</f>
        <v>0</v>
      </c>
      <c r="F67" s="320">
        <f>Data!GG16</f>
        <v>0</v>
      </c>
      <c r="G67" s="320">
        <f>Data!HA16</f>
        <v>0</v>
      </c>
      <c r="H67" s="141">
        <f t="shared" si="1"/>
        <v>0</v>
      </c>
    </row>
    <row r="68" spans="2:8">
      <c r="B68" s="127" t="str">
        <f>$B$39</f>
        <v>Law</v>
      </c>
      <c r="C68" s="320">
        <f>Data!DZ16</f>
        <v>0</v>
      </c>
      <c r="D68" s="320">
        <f>Data!ET16</f>
        <v>0</v>
      </c>
      <c r="E68" s="320">
        <f>Data!FN16</f>
        <v>0</v>
      </c>
      <c r="F68" s="320">
        <f>Data!GH16</f>
        <v>0</v>
      </c>
      <c r="G68" s="320">
        <f>Data!HB16</f>
        <v>0</v>
      </c>
      <c r="H68" s="141">
        <f t="shared" si="1"/>
        <v>0</v>
      </c>
    </row>
    <row r="69" spans="2:8">
      <c r="B69" s="127" t="str">
        <f>$B$40</f>
        <v>Social Service</v>
      </c>
      <c r="C69" s="320">
        <f>Data!EA16</f>
        <v>15719.5</v>
      </c>
      <c r="D69" s="320">
        <f>Data!EU16</f>
        <v>103129.5</v>
      </c>
      <c r="E69" s="320">
        <f>Data!FO16</f>
        <v>0</v>
      </c>
      <c r="F69" s="320">
        <f>Data!GI16</f>
        <v>0</v>
      </c>
      <c r="G69" s="320">
        <f>Data!HC16</f>
        <v>0</v>
      </c>
      <c r="H69" s="141">
        <f t="shared" si="1"/>
        <v>118849</v>
      </c>
    </row>
    <row r="70" spans="2:8">
      <c r="B70" s="127" t="str">
        <f>$B$41</f>
        <v>Library Science</v>
      </c>
      <c r="C70" s="320">
        <f>Data!EB16</f>
        <v>0</v>
      </c>
      <c r="D70" s="320">
        <f>Data!EV16</f>
        <v>0</v>
      </c>
      <c r="E70" s="320">
        <f>Data!FP16</f>
        <v>0</v>
      </c>
      <c r="F70" s="320">
        <f>Data!GJ16</f>
        <v>0</v>
      </c>
      <c r="G70" s="320">
        <f>Data!HD16</f>
        <v>0</v>
      </c>
      <c r="H70" s="141">
        <f t="shared" si="1"/>
        <v>0</v>
      </c>
    </row>
    <row r="71" spans="2:8">
      <c r="B71" s="127" t="str">
        <f>$B$42</f>
        <v>Veterinary Science</v>
      </c>
      <c r="C71" s="320">
        <f>Data!EC16</f>
        <v>0</v>
      </c>
      <c r="D71" s="320">
        <f>Data!EW16</f>
        <v>0</v>
      </c>
      <c r="E71" s="320">
        <f>Data!FQ16</f>
        <v>0</v>
      </c>
      <c r="F71" s="320">
        <f>Data!GK16</f>
        <v>0</v>
      </c>
      <c r="G71" s="320">
        <f>Data!HE16</f>
        <v>0</v>
      </c>
      <c r="H71" s="141">
        <f t="shared" si="1"/>
        <v>0</v>
      </c>
    </row>
    <row r="72" spans="2:8">
      <c r="B72" s="127" t="str">
        <f>$B$43</f>
        <v>Vocational Training</v>
      </c>
      <c r="C72" s="320">
        <f>Data!ED16</f>
        <v>23916.549035294847</v>
      </c>
      <c r="D72" s="320">
        <f>Data!EX16</f>
        <v>13019.121240601504</v>
      </c>
      <c r="E72" s="320">
        <f>Data!FR16</f>
        <v>0</v>
      </c>
      <c r="F72" s="320">
        <f>Data!GL16</f>
        <v>0</v>
      </c>
      <c r="G72" s="320">
        <f>Data!HF16</f>
        <v>0</v>
      </c>
      <c r="H72" s="141">
        <f t="shared" si="1"/>
        <v>36935.670275896351</v>
      </c>
    </row>
    <row r="73" spans="2:8">
      <c r="B73" s="127" t="str">
        <f>$B$44</f>
        <v>Physical Training</v>
      </c>
      <c r="C73" s="320">
        <f>Data!EE16</f>
        <v>0</v>
      </c>
      <c r="D73" s="320">
        <f>Data!EY16</f>
        <v>0</v>
      </c>
      <c r="E73" s="320">
        <f>Data!FS16</f>
        <v>0</v>
      </c>
      <c r="F73" s="320">
        <f>Data!GM16</f>
        <v>0</v>
      </c>
      <c r="G73" s="320">
        <f>Data!HG16</f>
        <v>0</v>
      </c>
      <c r="H73" s="141">
        <f t="shared" si="1"/>
        <v>0</v>
      </c>
    </row>
    <row r="74" spans="2:8">
      <c r="B74" s="127" t="str">
        <f>$B$45</f>
        <v>Health Services</v>
      </c>
      <c r="C74" s="320">
        <f>Data!EF16</f>
        <v>130749.26587301586</v>
      </c>
      <c r="D74" s="320">
        <f>Data!EZ16</f>
        <v>103170.97380952381</v>
      </c>
      <c r="E74" s="320">
        <f>Data!FT16</f>
        <v>393475.50000000006</v>
      </c>
      <c r="F74" s="320">
        <f>Data!GN16</f>
        <v>0</v>
      </c>
      <c r="G74" s="320">
        <f>Data!HH16</f>
        <v>0</v>
      </c>
      <c r="H74" s="141">
        <f t="shared" si="1"/>
        <v>627395.73968253972</v>
      </c>
    </row>
    <row r="75" spans="2:8">
      <c r="B75" s="127" t="str">
        <f>$B$46</f>
        <v>Pharmacy</v>
      </c>
      <c r="C75" s="320">
        <f>Data!EG16</f>
        <v>0</v>
      </c>
      <c r="D75" s="320">
        <f>Data!FA16</f>
        <v>0</v>
      </c>
      <c r="E75" s="320">
        <f>Data!FU16</f>
        <v>0</v>
      </c>
      <c r="F75" s="320">
        <f>Data!GO16</f>
        <v>0</v>
      </c>
      <c r="G75" s="320">
        <f>Data!HI16</f>
        <v>0</v>
      </c>
      <c r="H75" s="141">
        <f t="shared" si="1"/>
        <v>0</v>
      </c>
    </row>
    <row r="76" spans="2:8">
      <c r="B76" s="127" t="str">
        <f>$B$47</f>
        <v>Business Administration</v>
      </c>
      <c r="C76" s="320">
        <f>Data!EH16</f>
        <v>428135.76031757187</v>
      </c>
      <c r="D76" s="320">
        <f>Data!FB16</f>
        <v>1122258.502686091</v>
      </c>
      <c r="E76" s="320">
        <f>Data!FV16</f>
        <v>267865.12027491408</v>
      </c>
      <c r="F76" s="320">
        <f>Data!GP16</f>
        <v>0</v>
      </c>
      <c r="G76" s="320">
        <f>Data!HJ16</f>
        <v>0</v>
      </c>
      <c r="H76" s="141">
        <f t="shared" si="1"/>
        <v>1818259.3832785771</v>
      </c>
    </row>
    <row r="77" spans="2:8">
      <c r="B77" s="127" t="str">
        <f>$B$48</f>
        <v>Optometry</v>
      </c>
      <c r="C77" s="320">
        <f>Data!EI16</f>
        <v>0</v>
      </c>
      <c r="D77" s="320">
        <f>Data!FC16</f>
        <v>0</v>
      </c>
      <c r="E77" s="320">
        <f>Data!FW16</f>
        <v>0</v>
      </c>
      <c r="F77" s="320">
        <f>Data!GQ16</f>
        <v>0</v>
      </c>
      <c r="G77" s="320">
        <f>Data!HK16</f>
        <v>0</v>
      </c>
      <c r="H77" s="141">
        <f t="shared" si="1"/>
        <v>0</v>
      </c>
    </row>
    <row r="78" spans="2:8">
      <c r="B78" s="127" t="str">
        <f>$B$49</f>
        <v>Teacher Ed-Practice Teaching</v>
      </c>
      <c r="C78" s="320">
        <f>Data!EJ16</f>
        <v>0</v>
      </c>
      <c r="D78" s="320">
        <f>Data!FD16</f>
        <v>36623.100361070348</v>
      </c>
      <c r="E78" s="320">
        <f>Data!FX16</f>
        <v>0</v>
      </c>
      <c r="F78" s="320">
        <f>Data!GR16</f>
        <v>0</v>
      </c>
      <c r="G78" s="320">
        <f>Data!HL16</f>
        <v>0</v>
      </c>
      <c r="H78" s="141">
        <f t="shared" si="1"/>
        <v>36623.100361070348</v>
      </c>
    </row>
    <row r="79" spans="2:8">
      <c r="B79" s="127" t="str">
        <f>$B$50</f>
        <v>Technology</v>
      </c>
      <c r="C79" s="320">
        <f>Data!EK16</f>
        <v>113970.12731116111</v>
      </c>
      <c r="D79" s="320">
        <f>Data!FE16</f>
        <v>274021.34806425462</v>
      </c>
      <c r="E79" s="320">
        <f>Data!FY16</f>
        <v>0</v>
      </c>
      <c r="F79" s="320">
        <f>Data!GS16</f>
        <v>0</v>
      </c>
      <c r="G79" s="320">
        <f>Data!HM16</f>
        <v>0</v>
      </c>
      <c r="H79" s="141">
        <f t="shared" si="1"/>
        <v>387991.47537541576</v>
      </c>
    </row>
    <row r="80" spans="2:8">
      <c r="B80" s="127" t="str">
        <f>$B$51</f>
        <v>Nursing</v>
      </c>
      <c r="C80" s="320">
        <f>Data!EL16</f>
        <v>0</v>
      </c>
      <c r="D80" s="320">
        <f>Data!FF16</f>
        <v>0</v>
      </c>
      <c r="E80" s="320">
        <f>Data!FZ16</f>
        <v>0</v>
      </c>
      <c r="F80" s="320">
        <f>Data!GT16</f>
        <v>0</v>
      </c>
      <c r="G80" s="320">
        <f>Data!HN16</f>
        <v>0</v>
      </c>
      <c r="H80" s="141">
        <f t="shared" si="1"/>
        <v>0</v>
      </c>
    </row>
    <row r="81" spans="2:8">
      <c r="B81" s="130" t="str">
        <f>$B$52</f>
        <v>Totals</v>
      </c>
      <c r="C81" s="321">
        <f>SUM(C61:C80)</f>
        <v>7789594.6466877498</v>
      </c>
      <c r="D81" s="321">
        <f>SUM(D61:D80)</f>
        <v>8064200.9341550414</v>
      </c>
      <c r="E81" s="321">
        <f>SUM(E61:E80)</f>
        <v>4746904.0278328806</v>
      </c>
      <c r="F81" s="321">
        <f>SUM(F61:F80)</f>
        <v>772487.49550442596</v>
      </c>
      <c r="G81" s="321">
        <f>SUM(G61:G80)</f>
        <v>0</v>
      </c>
      <c r="H81" s="321">
        <f t="shared" si="1"/>
        <v>21373187.104180101</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Data!T16</f>
        <v>Weir, George W.</v>
      </c>
      <c r="E84" s="466"/>
      <c r="F84" s="466"/>
      <c r="G84" s="308" t="str">
        <f>Data!U16</f>
        <v>(361) 593-2315</v>
      </c>
      <c r="H84" s="309" t="str">
        <f>Data!V16</f>
        <v>kagww00@tamuk.edu</v>
      </c>
    </row>
    <row r="85" spans="2:8" ht="13.5" customHeight="1">
      <c r="B85" s="306"/>
      <c r="C85" s="306"/>
      <c r="D85" s="306"/>
      <c r="E85" s="306"/>
      <c r="F85" s="306"/>
      <c r="G85" s="306"/>
      <c r="H85" s="296"/>
    </row>
    <row r="86" spans="2:8" ht="15" customHeight="1">
      <c r="B86" s="120" t="s">
        <v>32</v>
      </c>
      <c r="C86" s="324"/>
      <c r="D86" s="324"/>
      <c r="E86" s="324"/>
      <c r="F86" s="324"/>
      <c r="G86" s="324"/>
      <c r="H86" s="122">
        <f>H13+H14</f>
        <v>71186086</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Data!HR16</f>
        <v>86076.6</v>
      </c>
      <c r="D91" s="327">
        <f>Data!IL16</f>
        <v>28353</v>
      </c>
      <c r="E91" s="327">
        <f>Data!JF16</f>
        <v>9963</v>
      </c>
      <c r="F91" s="327">
        <f>Data!JZ16</f>
        <v>558</v>
      </c>
      <c r="G91" s="327">
        <f>Data!KT16</f>
        <v>0</v>
      </c>
      <c r="H91" s="133">
        <f t="shared" ref="H91:H111" si="2">SUM(C91:G91)</f>
        <v>124950.6</v>
      </c>
    </row>
    <row r="92" spans="2:8">
      <c r="B92" s="127" t="str">
        <f>$B$33</f>
        <v>Science</v>
      </c>
      <c r="C92" s="327">
        <f>Data!HS16</f>
        <v>33745</v>
      </c>
      <c r="D92" s="327">
        <f>Data!IM16</f>
        <v>27120</v>
      </c>
      <c r="E92" s="327">
        <f>Data!JG16</f>
        <v>12630</v>
      </c>
      <c r="F92" s="327">
        <f>Data!KA16</f>
        <v>0</v>
      </c>
      <c r="G92" s="327">
        <f>Data!KU16</f>
        <v>0</v>
      </c>
      <c r="H92" s="136">
        <f t="shared" si="2"/>
        <v>73495</v>
      </c>
    </row>
    <row r="93" spans="2:8">
      <c r="B93" s="127" t="str">
        <f>$B$34</f>
        <v>Fine Arts</v>
      </c>
      <c r="C93" s="327">
        <f>Data!HT16</f>
        <v>40515</v>
      </c>
      <c r="D93" s="327">
        <f>Data!IN16</f>
        <v>19204</v>
      </c>
      <c r="E93" s="327">
        <f>Data!JH16</f>
        <v>2137</v>
      </c>
      <c r="F93" s="327">
        <f>Data!KB16</f>
        <v>0</v>
      </c>
      <c r="G93" s="327">
        <f>Data!KV16</f>
        <v>0</v>
      </c>
      <c r="H93" s="136">
        <f t="shared" si="2"/>
        <v>61856</v>
      </c>
    </row>
    <row r="94" spans="2:8">
      <c r="B94" s="127" t="str">
        <f>$B$35</f>
        <v>Teacher Education</v>
      </c>
      <c r="C94" s="327">
        <f>Data!HU16</f>
        <v>674</v>
      </c>
      <c r="D94" s="327">
        <f>Data!IO16</f>
        <v>10529</v>
      </c>
      <c r="E94" s="327">
        <f>Data!JI16</f>
        <v>12080</v>
      </c>
      <c r="F94" s="327">
        <f>Data!KC16</f>
        <v>10999</v>
      </c>
      <c r="G94" s="327">
        <f>Data!KW16</f>
        <v>0</v>
      </c>
      <c r="H94" s="136">
        <f t="shared" si="2"/>
        <v>34282</v>
      </c>
    </row>
    <row r="95" spans="2:8">
      <c r="B95" s="127" t="str">
        <f>$B$36</f>
        <v>Agriculture</v>
      </c>
      <c r="C95" s="327">
        <f>Data!HV16</f>
        <v>14080</v>
      </c>
      <c r="D95" s="327">
        <f>Data!IP16</f>
        <v>28162</v>
      </c>
      <c r="E95" s="327">
        <f>Data!JJ16</f>
        <v>31529</v>
      </c>
      <c r="F95" s="327">
        <f>Data!KD16</f>
        <v>1025</v>
      </c>
      <c r="G95" s="327">
        <f>Data!KX16</f>
        <v>0</v>
      </c>
      <c r="H95" s="136">
        <f t="shared" si="2"/>
        <v>74796</v>
      </c>
    </row>
    <row r="96" spans="2:8">
      <c r="B96" s="127" t="str">
        <f>$B$37</f>
        <v>Engineering</v>
      </c>
      <c r="C96" s="327">
        <f>Data!HW16</f>
        <v>20697</v>
      </c>
      <c r="D96" s="327">
        <f>Data!IQ16</f>
        <v>67706</v>
      </c>
      <c r="E96" s="327">
        <f>Data!JK16</f>
        <v>53112</v>
      </c>
      <c r="F96" s="327">
        <f>Data!KE16</f>
        <v>1902</v>
      </c>
      <c r="G96" s="327">
        <f>Data!KY16</f>
        <v>0</v>
      </c>
      <c r="H96" s="136">
        <f t="shared" si="2"/>
        <v>143417</v>
      </c>
    </row>
    <row r="97" spans="2:8">
      <c r="B97" s="127" t="str">
        <f>$B$38</f>
        <v>Home Economics</v>
      </c>
      <c r="C97" s="327">
        <f>Data!HX16</f>
        <v>0</v>
      </c>
      <c r="D97" s="327">
        <f>Data!IR16</f>
        <v>0</v>
      </c>
      <c r="E97" s="327">
        <f>Data!JL16</f>
        <v>0</v>
      </c>
      <c r="F97" s="327">
        <f>Data!KF16</f>
        <v>0</v>
      </c>
      <c r="G97" s="327">
        <f>Data!KZ16</f>
        <v>0</v>
      </c>
      <c r="H97" s="136">
        <f t="shared" si="2"/>
        <v>0</v>
      </c>
    </row>
    <row r="98" spans="2:8">
      <c r="B98" s="127" t="str">
        <f>$B$39</f>
        <v>Law</v>
      </c>
      <c r="C98" s="327">
        <f>Data!HY16</f>
        <v>0</v>
      </c>
      <c r="D98" s="327">
        <f>Data!IS16</f>
        <v>0</v>
      </c>
      <c r="E98" s="327">
        <f>Data!JM16</f>
        <v>0</v>
      </c>
      <c r="F98" s="327">
        <f>Data!KG16</f>
        <v>0</v>
      </c>
      <c r="G98" s="327">
        <f>Data!LA16</f>
        <v>0</v>
      </c>
      <c r="H98" s="136">
        <f t="shared" si="2"/>
        <v>0</v>
      </c>
    </row>
    <row r="99" spans="2:8">
      <c r="B99" s="127" t="str">
        <f>$B$40</f>
        <v>Social Service</v>
      </c>
      <c r="C99" s="327">
        <f>Data!HZ16</f>
        <v>424</v>
      </c>
      <c r="D99" s="327">
        <f>Data!IT16</f>
        <v>2783</v>
      </c>
      <c r="E99" s="327">
        <f>Data!JN16</f>
        <v>0</v>
      </c>
      <c r="F99" s="327">
        <f>Data!KH16</f>
        <v>0</v>
      </c>
      <c r="G99" s="327">
        <f>Data!LB16</f>
        <v>0</v>
      </c>
      <c r="H99" s="136">
        <f t="shared" si="2"/>
        <v>3207</v>
      </c>
    </row>
    <row r="100" spans="2:8">
      <c r="B100" s="127" t="str">
        <f>$B$41</f>
        <v>Library Science</v>
      </c>
      <c r="C100" s="327">
        <f>Data!IA16</f>
        <v>0</v>
      </c>
      <c r="D100" s="327">
        <f>Data!IU16</f>
        <v>0</v>
      </c>
      <c r="E100" s="327">
        <f>Data!JO16</f>
        <v>0</v>
      </c>
      <c r="F100" s="327">
        <f>Data!KI16</f>
        <v>0</v>
      </c>
      <c r="G100" s="327">
        <f>Data!LC16</f>
        <v>0</v>
      </c>
      <c r="H100" s="136">
        <f t="shared" si="2"/>
        <v>0</v>
      </c>
    </row>
    <row r="101" spans="2:8">
      <c r="B101" s="127" t="str">
        <f>$B$42</f>
        <v>Veterinary Science</v>
      </c>
      <c r="C101" s="327">
        <f>Data!IB16</f>
        <v>0</v>
      </c>
      <c r="D101" s="327">
        <f>Data!IV16</f>
        <v>0</v>
      </c>
      <c r="E101" s="327">
        <f>Data!JP16</f>
        <v>0</v>
      </c>
      <c r="F101" s="327">
        <f>Data!KJ16</f>
        <v>0</v>
      </c>
      <c r="G101" s="327">
        <f>Data!LD16</f>
        <v>0</v>
      </c>
      <c r="H101" s="136">
        <f t="shared" si="2"/>
        <v>0</v>
      </c>
    </row>
    <row r="102" spans="2:8">
      <c r="B102" s="127" t="str">
        <f>$B$43</f>
        <v>Vocational Training</v>
      </c>
      <c r="C102" s="327">
        <f>Data!IC16</f>
        <v>1274</v>
      </c>
      <c r="D102" s="327">
        <f>Data!IW16</f>
        <v>694</v>
      </c>
      <c r="E102" s="327">
        <f>Data!JQ16</f>
        <v>0</v>
      </c>
      <c r="F102" s="327">
        <f>Data!KK16</f>
        <v>0</v>
      </c>
      <c r="G102" s="327">
        <f>Data!LE16</f>
        <v>0</v>
      </c>
      <c r="H102" s="136">
        <f t="shared" si="2"/>
        <v>1968</v>
      </c>
    </row>
    <row r="103" spans="2:8">
      <c r="B103" s="127" t="str">
        <f>$B$44</f>
        <v>Physical Training</v>
      </c>
      <c r="C103" s="327">
        <f>Data!ID16</f>
        <v>0</v>
      </c>
      <c r="D103" s="327">
        <f>Data!IX16</f>
        <v>0</v>
      </c>
      <c r="E103" s="327">
        <f>Data!JR16</f>
        <v>0</v>
      </c>
      <c r="F103" s="327">
        <f>Data!KL16</f>
        <v>0</v>
      </c>
      <c r="G103" s="327">
        <f>Data!LF16</f>
        <v>0</v>
      </c>
      <c r="H103" s="136">
        <f t="shared" si="2"/>
        <v>0</v>
      </c>
    </row>
    <row r="104" spans="2:8">
      <c r="B104" s="127" t="str">
        <f>$B$45</f>
        <v>Health Services</v>
      </c>
      <c r="C104" s="327">
        <f>Data!IE16</f>
        <v>2350</v>
      </c>
      <c r="D104" s="327">
        <f>Data!IY16</f>
        <v>2357</v>
      </c>
      <c r="E104" s="327">
        <f>Data!JS16</f>
        <v>10617</v>
      </c>
      <c r="F104" s="327">
        <f>Data!KM16</f>
        <v>0</v>
      </c>
      <c r="G104" s="327">
        <f>Data!LG16</f>
        <v>0</v>
      </c>
      <c r="H104" s="136">
        <f t="shared" si="2"/>
        <v>15324</v>
      </c>
    </row>
    <row r="105" spans="2:8">
      <c r="B105" s="127" t="str">
        <f>$B$46</f>
        <v>Pharmacy</v>
      </c>
      <c r="C105" s="327">
        <f>Data!IF16</f>
        <v>0</v>
      </c>
      <c r="D105" s="327">
        <f>Data!IZ16</f>
        <v>0</v>
      </c>
      <c r="E105" s="327">
        <f>Data!JT16</f>
        <v>0</v>
      </c>
      <c r="F105" s="327">
        <f>Data!KN16</f>
        <v>0</v>
      </c>
      <c r="G105" s="327">
        <f>Data!LH16</f>
        <v>0</v>
      </c>
      <c r="H105" s="136">
        <f t="shared" si="2"/>
        <v>0</v>
      </c>
    </row>
    <row r="106" spans="2:8">
      <c r="B106" s="127" t="str">
        <f>$B$47</f>
        <v>Business Administration</v>
      </c>
      <c r="C106" s="327">
        <f>Data!IG16</f>
        <v>6811</v>
      </c>
      <c r="D106" s="327">
        <f>Data!JA16</f>
        <v>11404</v>
      </c>
      <c r="E106" s="327">
        <f>Data!JU16</f>
        <v>3590</v>
      </c>
      <c r="F106" s="327">
        <f>Data!KO16</f>
        <v>0</v>
      </c>
      <c r="G106" s="327">
        <f>Data!LI16</f>
        <v>0</v>
      </c>
      <c r="H106" s="136">
        <f t="shared" si="2"/>
        <v>21805</v>
      </c>
    </row>
    <row r="107" spans="2:8">
      <c r="B107" s="127" t="str">
        <f>$B$48</f>
        <v>Optometry</v>
      </c>
      <c r="C107" s="327">
        <f>Data!IH16</f>
        <v>0</v>
      </c>
      <c r="D107" s="327">
        <f>Data!JB16</f>
        <v>0</v>
      </c>
      <c r="E107" s="327">
        <f>Data!JV16</f>
        <v>0</v>
      </c>
      <c r="F107" s="327">
        <f>Data!KP16</f>
        <v>0</v>
      </c>
      <c r="G107" s="327">
        <f>Data!LJ16</f>
        <v>0</v>
      </c>
      <c r="H107" s="136">
        <f t="shared" si="2"/>
        <v>0</v>
      </c>
    </row>
    <row r="108" spans="2:8">
      <c r="B108" s="127" t="str">
        <f>$B$49</f>
        <v>Teacher Ed-Practice Teaching</v>
      </c>
      <c r="C108" s="327">
        <f>Data!II16</f>
        <v>0</v>
      </c>
      <c r="D108" s="327">
        <f>Data!JC16</f>
        <v>897</v>
      </c>
      <c r="E108" s="327">
        <f>Data!JW16</f>
        <v>0</v>
      </c>
      <c r="F108" s="327">
        <f>Data!KQ16</f>
        <v>0</v>
      </c>
      <c r="G108" s="327">
        <f>Data!LK16</f>
        <v>0</v>
      </c>
      <c r="H108" s="136">
        <f t="shared" si="2"/>
        <v>897</v>
      </c>
    </row>
    <row r="109" spans="2:8">
      <c r="B109" s="127" t="str">
        <f>$B$50</f>
        <v>Technology</v>
      </c>
      <c r="C109" s="327">
        <f>Data!IJ16</f>
        <v>3972</v>
      </c>
      <c r="D109" s="327">
        <f>Data!JD16</f>
        <v>8024</v>
      </c>
      <c r="E109" s="327">
        <f>Data!JX16</f>
        <v>0</v>
      </c>
      <c r="F109" s="327">
        <f>Data!KR16</f>
        <v>0</v>
      </c>
      <c r="G109" s="327">
        <f>Data!LL16</f>
        <v>0</v>
      </c>
      <c r="H109" s="136">
        <f t="shared" si="2"/>
        <v>11996</v>
      </c>
    </row>
    <row r="110" spans="2:8">
      <c r="B110" s="127" t="str">
        <f>$B$51</f>
        <v>Nursing</v>
      </c>
      <c r="C110" s="327">
        <f>Data!IK16</f>
        <v>0</v>
      </c>
      <c r="D110" s="327">
        <f>Data!JE16</f>
        <v>0</v>
      </c>
      <c r="E110" s="327">
        <f>Data!JY16</f>
        <v>0</v>
      </c>
      <c r="F110" s="327">
        <f>Data!KS16</f>
        <v>0</v>
      </c>
      <c r="G110" s="327">
        <f>Data!HPM16</f>
        <v>0</v>
      </c>
      <c r="H110" s="136">
        <f t="shared" si="2"/>
        <v>0</v>
      </c>
    </row>
    <row r="111" spans="2:8">
      <c r="B111" s="130" t="str">
        <f>$B$52</f>
        <v>Totals</v>
      </c>
      <c r="C111" s="133">
        <f>SUM(C91:C110)</f>
        <v>210618.6</v>
      </c>
      <c r="D111" s="133">
        <f>SUM(D91:D110)</f>
        <v>207233</v>
      </c>
      <c r="E111" s="133">
        <f>SUM(E91:E110)</f>
        <v>135658</v>
      </c>
      <c r="F111" s="133">
        <f>SUM(F91:F110)</f>
        <v>14484</v>
      </c>
      <c r="G111" s="133">
        <f>SUM(G91:G110)</f>
        <v>0</v>
      </c>
      <c r="H111" s="133">
        <f t="shared" si="2"/>
        <v>567993.59999999998</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3329154.6030671899</v>
      </c>
      <c r="D116" s="321">
        <f t="shared" si="3"/>
        <v>1140332.476677744</v>
      </c>
      <c r="E116" s="321">
        <f t="shared" si="3"/>
        <v>420784.33888888883</v>
      </c>
      <c r="F116" s="321">
        <f t="shared" si="3"/>
        <v>33688.181818181816</v>
      </c>
      <c r="G116" s="321">
        <f t="shared" si="3"/>
        <v>0</v>
      </c>
      <c r="H116" s="133">
        <f t="shared" ref="H116:H136" si="4">SUM(C116:G116)</f>
        <v>4923959.6004520049</v>
      </c>
    </row>
    <row r="117" spans="2:8">
      <c r="B117" s="127" t="str">
        <f>$B$33</f>
        <v>Science</v>
      </c>
      <c r="C117" s="141">
        <f t="shared" si="3"/>
        <v>1309480.2489946154</v>
      </c>
      <c r="D117" s="141">
        <f t="shared" si="3"/>
        <v>1086326.6078583736</v>
      </c>
      <c r="E117" s="141">
        <f t="shared" si="3"/>
        <v>427800.79593880882</v>
      </c>
      <c r="F117" s="141">
        <f t="shared" si="3"/>
        <v>0</v>
      </c>
      <c r="G117" s="141">
        <f t="shared" si="3"/>
        <v>0</v>
      </c>
      <c r="H117" s="136">
        <f t="shared" si="4"/>
        <v>2823607.6527917976</v>
      </c>
    </row>
    <row r="118" spans="2:8">
      <c r="B118" s="127" t="str">
        <f>$B$34</f>
        <v>Fine Arts</v>
      </c>
      <c r="C118" s="141">
        <f t="shared" si="3"/>
        <v>1544160.0629593718</v>
      </c>
      <c r="D118" s="141">
        <f t="shared" si="3"/>
        <v>730939.97882893484</v>
      </c>
      <c r="E118" s="141">
        <f t="shared" si="3"/>
        <v>81342.183112531085</v>
      </c>
      <c r="F118" s="141">
        <f t="shared" si="3"/>
        <v>0</v>
      </c>
      <c r="G118" s="141">
        <f t="shared" si="3"/>
        <v>0</v>
      </c>
      <c r="H118" s="136">
        <f t="shared" si="4"/>
        <v>2356442.2249008375</v>
      </c>
    </row>
    <row r="119" spans="2:8">
      <c r="B119" s="127" t="str">
        <f>$B$35</f>
        <v>Teacher Education</v>
      </c>
      <c r="C119" s="141">
        <f t="shared" si="3"/>
        <v>40743.355226515836</v>
      </c>
      <c r="D119" s="141">
        <f t="shared" si="3"/>
        <v>635990.23592170782</v>
      </c>
      <c r="E119" s="141">
        <f t="shared" si="3"/>
        <v>729704.36668473762</v>
      </c>
      <c r="F119" s="141">
        <f t="shared" si="3"/>
        <v>664370.09340689483</v>
      </c>
      <c r="G119" s="141">
        <f t="shared" si="3"/>
        <v>0</v>
      </c>
      <c r="H119" s="136">
        <f t="shared" si="4"/>
        <v>2070808.0512398561</v>
      </c>
    </row>
    <row r="120" spans="2:8">
      <c r="B120" s="127" t="str">
        <f>$B$36</f>
        <v>Agriculture</v>
      </c>
      <c r="C120" s="141">
        <f t="shared" si="3"/>
        <v>278898.53049544134</v>
      </c>
      <c r="D120" s="141">
        <f t="shared" si="3"/>
        <v>556265.69274742797</v>
      </c>
      <c r="E120" s="141">
        <f t="shared" si="3"/>
        <v>623364.20464934653</v>
      </c>
      <c r="F120" s="141">
        <f t="shared" si="3"/>
        <v>20260.429207920792</v>
      </c>
      <c r="G120" s="141">
        <f t="shared" si="3"/>
        <v>0</v>
      </c>
      <c r="H120" s="136">
        <f t="shared" si="4"/>
        <v>1478788.8571001368</v>
      </c>
    </row>
    <row r="121" spans="2:8">
      <c r="B121" s="127" t="str">
        <f>$B$37</f>
        <v>Engineering</v>
      </c>
      <c r="C121" s="141">
        <f t="shared" si="3"/>
        <v>770454.24340757239</v>
      </c>
      <c r="D121" s="141">
        <f t="shared" si="3"/>
        <v>2443197.3959593107</v>
      </c>
      <c r="E121" s="141">
        <f t="shared" si="3"/>
        <v>1924018.5182836535</v>
      </c>
      <c r="F121" s="141">
        <f t="shared" si="3"/>
        <v>68652.791071428568</v>
      </c>
      <c r="G121" s="141">
        <f t="shared" si="3"/>
        <v>0</v>
      </c>
      <c r="H121" s="136">
        <f t="shared" si="4"/>
        <v>5206322.9487219648</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16143.5</v>
      </c>
      <c r="D124" s="141">
        <f t="shared" si="3"/>
        <v>105912.5</v>
      </c>
      <c r="E124" s="141">
        <f t="shared" si="3"/>
        <v>0</v>
      </c>
      <c r="F124" s="141">
        <f t="shared" si="3"/>
        <v>0</v>
      </c>
      <c r="G124" s="141">
        <f t="shared" si="3"/>
        <v>0</v>
      </c>
      <c r="H124" s="136">
        <f t="shared" si="4"/>
        <v>122056</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25190.549035294847</v>
      </c>
      <c r="D127" s="141">
        <f t="shared" si="3"/>
        <v>13713.121240601504</v>
      </c>
      <c r="E127" s="141">
        <f t="shared" si="3"/>
        <v>0</v>
      </c>
      <c r="F127" s="141">
        <f t="shared" si="3"/>
        <v>0</v>
      </c>
      <c r="G127" s="141">
        <f t="shared" si="3"/>
        <v>0</v>
      </c>
      <c r="H127" s="136">
        <f t="shared" si="4"/>
        <v>38903.670275896351</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133099.26587301586</v>
      </c>
      <c r="D129" s="141">
        <f t="shared" si="3"/>
        <v>105527.97380952381</v>
      </c>
      <c r="E129" s="141">
        <f t="shared" si="3"/>
        <v>404092.50000000006</v>
      </c>
      <c r="F129" s="141">
        <f t="shared" si="3"/>
        <v>0</v>
      </c>
      <c r="G129" s="141">
        <f t="shared" si="3"/>
        <v>0</v>
      </c>
      <c r="H129" s="136">
        <f t="shared" si="4"/>
        <v>642719.73968253972</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434946.76031757187</v>
      </c>
      <c r="D131" s="141">
        <f t="shared" si="3"/>
        <v>1133662.502686091</v>
      </c>
      <c r="E131" s="141">
        <f t="shared" si="3"/>
        <v>271455.12027491408</v>
      </c>
      <c r="F131" s="141">
        <f t="shared" si="3"/>
        <v>0</v>
      </c>
      <c r="G131" s="141">
        <f t="shared" si="3"/>
        <v>0</v>
      </c>
      <c r="H131" s="136">
        <f t="shared" si="4"/>
        <v>1840064.3832785771</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37520.100361070348</v>
      </c>
      <c r="E133" s="141">
        <f t="shared" si="5"/>
        <v>0</v>
      </c>
      <c r="F133" s="141">
        <f t="shared" si="5"/>
        <v>0</v>
      </c>
      <c r="G133" s="141">
        <f t="shared" si="5"/>
        <v>0</v>
      </c>
      <c r="H133" s="136">
        <f t="shared" si="4"/>
        <v>37520.100361070348</v>
      </c>
    </row>
    <row r="134" spans="2:12">
      <c r="B134" s="127" t="str">
        <f>$B$50</f>
        <v>Technology</v>
      </c>
      <c r="C134" s="141">
        <f t="shared" si="5"/>
        <v>117942.12731116111</v>
      </c>
      <c r="D134" s="141">
        <f t="shared" si="5"/>
        <v>282045.34806425462</v>
      </c>
      <c r="E134" s="141">
        <f t="shared" si="5"/>
        <v>0</v>
      </c>
      <c r="F134" s="141">
        <f t="shared" si="5"/>
        <v>0</v>
      </c>
      <c r="G134" s="141">
        <f t="shared" si="5"/>
        <v>0</v>
      </c>
      <c r="H134" s="136">
        <f t="shared" si="4"/>
        <v>399987.47537541576</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8000213.2466877503</v>
      </c>
      <c r="D136" s="133">
        <f>SUM(D116:D135)</f>
        <v>8271433.9341550414</v>
      </c>
      <c r="E136" s="133">
        <f>SUM(E116:E135)</f>
        <v>4882562.0278328806</v>
      </c>
      <c r="F136" s="133">
        <f>SUM(F116:F135)</f>
        <v>786971.49550442596</v>
      </c>
      <c r="G136" s="133">
        <f>SUM(G116:G135)</f>
        <v>0</v>
      </c>
      <c r="H136" s="133">
        <f t="shared" si="4"/>
        <v>21941180.704180099</v>
      </c>
    </row>
    <row r="137" spans="2:12">
      <c r="B137" s="328"/>
      <c r="C137" s="331"/>
      <c r="D137" s="331"/>
      <c r="E137" s="331"/>
      <c r="F137" s="331"/>
      <c r="G137" s="331"/>
      <c r="H137" s="332"/>
    </row>
    <row r="138" spans="2:12">
      <c r="B138" s="120" t="s">
        <v>4</v>
      </c>
      <c r="C138" s="325"/>
      <c r="D138" s="325"/>
      <c r="E138" s="325"/>
      <c r="F138" s="325"/>
      <c r="G138" s="325"/>
      <c r="H138" s="122">
        <f>H86-H81-H111</f>
        <v>49244905.295819901</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Data!LN16</f>
        <v>3461365</v>
      </c>
      <c r="D143" s="327">
        <f>Data!MH16</f>
        <v>1222545</v>
      </c>
      <c r="E143" s="327">
        <f>Data!NB16</f>
        <v>402923</v>
      </c>
      <c r="F143" s="327">
        <f>Data!NV16</f>
        <v>23871</v>
      </c>
      <c r="G143" s="327">
        <f>Data!OP16</f>
        <v>0</v>
      </c>
      <c r="H143" s="341">
        <f>Data!PJ16</f>
        <v>1098689.3764653755</v>
      </c>
      <c r="I143" s="342">
        <f t="shared" ref="I143:I162" si="6">SUM(C143:H143)</f>
        <v>6209393.3764653755</v>
      </c>
    </row>
    <row r="144" spans="2:12">
      <c r="B144" s="127" t="str">
        <f>$B$33</f>
        <v>Science</v>
      </c>
      <c r="C144" s="327">
        <f>Data!LO16</f>
        <v>1405653</v>
      </c>
      <c r="D144" s="327">
        <f>Data!MI16</f>
        <v>1575416</v>
      </c>
      <c r="E144" s="327">
        <f>Data!NC16</f>
        <v>1404608</v>
      </c>
      <c r="F144" s="327">
        <f>Data!NW16</f>
        <v>0</v>
      </c>
      <c r="G144" s="327">
        <f>Data!OQ16</f>
        <v>0</v>
      </c>
      <c r="H144" s="341">
        <f>Data!PK16</f>
        <v>629614.22961069096</v>
      </c>
      <c r="I144" s="342">
        <f t="shared" si="6"/>
        <v>5015291.2296106908</v>
      </c>
    </row>
    <row r="145" spans="2:9">
      <c r="B145" s="127" t="str">
        <f>$B$34</f>
        <v>Fine Arts</v>
      </c>
      <c r="C145" s="327">
        <f>Data!LP16</f>
        <v>1616739</v>
      </c>
      <c r="D145" s="327">
        <f>Data!MJ16</f>
        <v>766204</v>
      </c>
      <c r="E145" s="327">
        <f>Data!ND16</f>
        <v>85267</v>
      </c>
      <c r="F145" s="327">
        <f>Data!NX16</f>
        <v>0</v>
      </c>
      <c r="G145" s="327">
        <f>Data!OR16</f>
        <v>0</v>
      </c>
      <c r="H145" s="341">
        <f>Data!PL16</f>
        <v>525324.6052351417</v>
      </c>
      <c r="I145" s="342">
        <f t="shared" si="6"/>
        <v>2993534.6052351417</v>
      </c>
    </row>
    <row r="146" spans="2:9">
      <c r="B146" s="127" t="str">
        <f>$B$35</f>
        <v>Teacher Education</v>
      </c>
      <c r="C146" s="327">
        <f>Data!LQ16</f>
        <v>28851</v>
      </c>
      <c r="D146" s="327">
        <f>Data!MK16</f>
        <v>450683</v>
      </c>
      <c r="E146" s="327">
        <f>Data!NE16</f>
        <v>517069</v>
      </c>
      <c r="F146" s="327">
        <f>Data!NY16</f>
        <v>470773</v>
      </c>
      <c r="G146" s="327">
        <f>Data!OS16</f>
        <v>0</v>
      </c>
      <c r="H146" s="341">
        <f>Data!PN16</f>
        <v>466244.080221868</v>
      </c>
      <c r="I146" s="342">
        <f t="shared" si="6"/>
        <v>1933620.0802218681</v>
      </c>
    </row>
    <row r="147" spans="2:9">
      <c r="B147" s="127" t="str">
        <f>$B$36</f>
        <v>Agriculture</v>
      </c>
      <c r="C147" s="327">
        <f>Data!LR16</f>
        <v>3609897</v>
      </c>
      <c r="D147" s="327">
        <f>Data!ML16</f>
        <v>7222131</v>
      </c>
      <c r="E147" s="327">
        <f>Data!NF16</f>
        <v>8084999</v>
      </c>
      <c r="F147" s="327">
        <f>Data!NZ16</f>
        <v>262773</v>
      </c>
      <c r="G147" s="327">
        <f>Data!OT16</f>
        <v>0</v>
      </c>
      <c r="H147" s="341">
        <f>Data!PM16</f>
        <v>321431.36980653752</v>
      </c>
      <c r="I147" s="342">
        <f t="shared" si="6"/>
        <v>19501231.369806539</v>
      </c>
    </row>
    <row r="148" spans="2:9">
      <c r="B148" s="127" t="str">
        <f>$B$37</f>
        <v>Engineering</v>
      </c>
      <c r="C148" s="327">
        <f>Data!LS16</f>
        <v>1131204</v>
      </c>
      <c r="D148" s="327">
        <f>Data!MM16</f>
        <v>3691093</v>
      </c>
      <c r="E148" s="327">
        <f>Data!NG16</f>
        <v>2895880</v>
      </c>
      <c r="F148" s="327">
        <f>Data!OA16</f>
        <v>103634</v>
      </c>
      <c r="G148" s="327">
        <f>Data!OU16</f>
        <v>0</v>
      </c>
      <c r="H148" s="341">
        <f>Data!PO16</f>
        <v>1159106.1778338519</v>
      </c>
      <c r="I148" s="342">
        <f t="shared" si="6"/>
        <v>8980917.1778338514</v>
      </c>
    </row>
    <row r="149" spans="2:9">
      <c r="B149" s="127" t="str">
        <f>$B$38</f>
        <v>Home Economics</v>
      </c>
      <c r="C149" s="327">
        <f>Data!LT16</f>
        <v>0</v>
      </c>
      <c r="D149" s="327">
        <f>Data!MN16</f>
        <v>0</v>
      </c>
      <c r="E149" s="327">
        <f>Data!NH16</f>
        <v>0</v>
      </c>
      <c r="F149" s="327">
        <f>Data!OB16</f>
        <v>0</v>
      </c>
      <c r="G149" s="327">
        <f>Data!OV16</f>
        <v>0</v>
      </c>
      <c r="H149" s="341">
        <f>Data!PP16</f>
        <v>0</v>
      </c>
      <c r="I149" s="342">
        <f t="shared" si="6"/>
        <v>0</v>
      </c>
    </row>
    <row r="150" spans="2:9">
      <c r="B150" s="127" t="str">
        <f>$B$39</f>
        <v>Law</v>
      </c>
      <c r="C150" s="327">
        <f>Data!LU16</f>
        <v>0</v>
      </c>
      <c r="D150" s="327">
        <f>Data!MO16</f>
        <v>0</v>
      </c>
      <c r="E150" s="327">
        <f>Data!NI16</f>
        <v>0</v>
      </c>
      <c r="F150" s="327">
        <f>Data!OC16</f>
        <v>0</v>
      </c>
      <c r="G150" s="327">
        <f>Data!OW16</f>
        <v>0</v>
      </c>
      <c r="H150" s="341">
        <f>Data!PQ16</f>
        <v>0</v>
      </c>
      <c r="I150" s="342">
        <f t="shared" si="6"/>
        <v>0</v>
      </c>
    </row>
    <row r="151" spans="2:9">
      <c r="B151" s="127" t="str">
        <f>$B$40</f>
        <v>Social Service</v>
      </c>
      <c r="C151" s="327">
        <f>Data!LV16</f>
        <v>16922</v>
      </c>
      <c r="D151" s="327">
        <f>Data!MP16</f>
        <v>111022</v>
      </c>
      <c r="E151" s="327">
        <f>Data!NJ16</f>
        <v>0</v>
      </c>
      <c r="F151" s="327">
        <f>Data!OD16</f>
        <v>0</v>
      </c>
      <c r="G151" s="327">
        <f>Data!OX16</f>
        <v>0</v>
      </c>
      <c r="H151" s="341">
        <f>Data!PR16</f>
        <v>27209.395458777977</v>
      </c>
      <c r="I151" s="342">
        <f t="shared" si="6"/>
        <v>155153.39545877799</v>
      </c>
    </row>
    <row r="152" spans="2:9">
      <c r="B152" s="127" t="str">
        <f>$B$41</f>
        <v>Library Science</v>
      </c>
      <c r="C152" s="327">
        <f>Data!LW16</f>
        <v>0</v>
      </c>
      <c r="D152" s="327">
        <f>Data!MQ16</f>
        <v>0</v>
      </c>
      <c r="E152" s="327">
        <f>Data!NK16</f>
        <v>0</v>
      </c>
      <c r="F152" s="327">
        <f>Data!OE16</f>
        <v>0</v>
      </c>
      <c r="G152" s="327">
        <f>Data!OY16</f>
        <v>0</v>
      </c>
      <c r="H152" s="341">
        <f>Data!PS16</f>
        <v>0</v>
      </c>
      <c r="I152" s="342">
        <f t="shared" si="6"/>
        <v>0</v>
      </c>
    </row>
    <row r="153" spans="2:9">
      <c r="B153" s="127" t="str">
        <f>$B$42</f>
        <v>Veterinary Science</v>
      </c>
      <c r="C153" s="327">
        <f>Data!LX16</f>
        <v>0</v>
      </c>
      <c r="D153" s="327">
        <f>Data!MR16</f>
        <v>0</v>
      </c>
      <c r="E153" s="327">
        <f>Data!NL16</f>
        <v>0</v>
      </c>
      <c r="F153" s="327">
        <f>Data!OF16</f>
        <v>0</v>
      </c>
      <c r="G153" s="327">
        <f>Data!OZ16</f>
        <v>0</v>
      </c>
      <c r="H153" s="341">
        <f>Data!PT16</f>
        <v>0</v>
      </c>
      <c r="I153" s="342">
        <f t="shared" si="6"/>
        <v>0</v>
      </c>
    </row>
    <row r="154" spans="2:9">
      <c r="B154" s="127" t="str">
        <f>$B$43</f>
        <v>Vocational Training</v>
      </c>
      <c r="C154" s="327">
        <f>Data!LY16</f>
        <v>326721</v>
      </c>
      <c r="D154" s="327">
        <f>Data!MS16</f>
        <v>177853</v>
      </c>
      <c r="E154" s="327">
        <f>Data!NM16</f>
        <v>0</v>
      </c>
      <c r="F154" s="327">
        <f>Data!OG16</f>
        <v>0</v>
      </c>
      <c r="G154" s="327">
        <f>Data!PA16</f>
        <v>0</v>
      </c>
      <c r="H154" s="341">
        <f>Data!PU16</f>
        <v>8456.0851085991053</v>
      </c>
      <c r="I154" s="342">
        <f t="shared" si="6"/>
        <v>513030.0851085991</v>
      </c>
    </row>
    <row r="155" spans="2:9">
      <c r="B155" s="127" t="str">
        <f>$B$44</f>
        <v>Physical Training</v>
      </c>
      <c r="C155" s="327">
        <f>Data!LZ16</f>
        <v>0</v>
      </c>
      <c r="D155" s="327">
        <f>Data!MT16</f>
        <v>0</v>
      </c>
      <c r="E155" s="327">
        <f>Data!NN16</f>
        <v>0</v>
      </c>
      <c r="F155" s="327">
        <f>Data!OH16</f>
        <v>0</v>
      </c>
      <c r="G155" s="327">
        <f>Data!PB16</f>
        <v>0</v>
      </c>
      <c r="H155" s="341">
        <f>Data!PV16</f>
        <v>0</v>
      </c>
      <c r="I155" s="342">
        <f t="shared" si="6"/>
        <v>0</v>
      </c>
    </row>
    <row r="156" spans="2:9">
      <c r="B156" s="127" t="str">
        <f>$B$45</f>
        <v>Health Services</v>
      </c>
      <c r="C156" s="327">
        <f>Data!MA16</f>
        <v>99431</v>
      </c>
      <c r="D156" s="327">
        <f>Data!MU16</f>
        <v>96111</v>
      </c>
      <c r="E156" s="327">
        <f>Data!NO16</f>
        <v>423588</v>
      </c>
      <c r="F156" s="327">
        <f>Data!OI16</f>
        <v>0</v>
      </c>
      <c r="G156" s="327">
        <f>Data!PC16</f>
        <v>0</v>
      </c>
      <c r="H156" s="341">
        <f>Data!PW16</f>
        <v>143636.53703585849</v>
      </c>
      <c r="I156" s="342">
        <f t="shared" si="6"/>
        <v>762766.53703585849</v>
      </c>
    </row>
    <row r="157" spans="2:9">
      <c r="B157" s="127" t="str">
        <f>$B$46</f>
        <v>Pharmacy</v>
      </c>
      <c r="C157" s="327">
        <f>Data!MB16</f>
        <v>0</v>
      </c>
      <c r="D157" s="327">
        <f>Data!MV16</f>
        <v>0</v>
      </c>
      <c r="E157" s="327">
        <f>Data!NP16</f>
        <v>0</v>
      </c>
      <c r="F157" s="327">
        <f>Data!OJ16</f>
        <v>0</v>
      </c>
      <c r="G157" s="327">
        <f>Data!PD16</f>
        <v>0</v>
      </c>
      <c r="H157" s="341">
        <f>Data!PX16</f>
        <v>0</v>
      </c>
      <c r="I157" s="342">
        <f t="shared" si="6"/>
        <v>0</v>
      </c>
    </row>
    <row r="158" spans="2:9">
      <c r="B158" s="127" t="str">
        <f>$B$47</f>
        <v>Business Administration</v>
      </c>
      <c r="C158" s="327">
        <f>Data!MC16</f>
        <v>347534</v>
      </c>
      <c r="D158" s="327">
        <f>Data!MW16</f>
        <v>757371</v>
      </c>
      <c r="E158" s="327">
        <f>Data!NQ16</f>
        <v>224190</v>
      </c>
      <c r="F158" s="327">
        <f>Data!OK16</f>
        <v>0</v>
      </c>
      <c r="G158" s="327">
        <f>Data!PE16</f>
        <v>0</v>
      </c>
      <c r="H158" s="341">
        <f>Data!PY16</f>
        <v>416273.91569353186</v>
      </c>
      <c r="I158" s="342">
        <f t="shared" si="6"/>
        <v>1745368.9156935317</v>
      </c>
    </row>
    <row r="159" spans="2:9">
      <c r="B159" s="127" t="str">
        <f>$B$48</f>
        <v>Optometry</v>
      </c>
      <c r="C159" s="327">
        <f>Data!MD16</f>
        <v>0</v>
      </c>
      <c r="D159" s="327">
        <f>Data!MX16</f>
        <v>0</v>
      </c>
      <c r="E159" s="327">
        <f>Data!NR16</f>
        <v>0</v>
      </c>
      <c r="F159" s="327">
        <f>Data!OL16</f>
        <v>0</v>
      </c>
      <c r="G159" s="327">
        <f>Data!PF16</f>
        <v>0</v>
      </c>
      <c r="H159" s="341">
        <f>Data!PZ16</f>
        <v>0</v>
      </c>
      <c r="I159" s="342">
        <f t="shared" si="6"/>
        <v>0</v>
      </c>
    </row>
    <row r="160" spans="2:9">
      <c r="B160" s="127" t="str">
        <f>$B$49</f>
        <v>Teacher Ed-Practice Teaching</v>
      </c>
      <c r="C160" s="327">
        <f>Data!ME16</f>
        <v>0</v>
      </c>
      <c r="D160" s="327">
        <f>Data!MY16</f>
        <v>125918</v>
      </c>
      <c r="E160" s="327">
        <f>Data!NS16</f>
        <v>0</v>
      </c>
      <c r="F160" s="327">
        <f>Data!OM16</f>
        <v>0</v>
      </c>
      <c r="G160" s="327">
        <f>Data!PG16</f>
        <v>0</v>
      </c>
      <c r="H160" s="341">
        <f>Data!QA16</f>
        <v>8384.5250751026742</v>
      </c>
      <c r="I160" s="342">
        <f t="shared" si="6"/>
        <v>134302.52507510266</v>
      </c>
    </row>
    <row r="161" spans="2:10">
      <c r="B161" s="127" t="str">
        <f>$B$50</f>
        <v>Technology</v>
      </c>
      <c r="C161" s="327">
        <f>Data!MF16</f>
        <v>539664</v>
      </c>
      <c r="D161" s="327">
        <f>Data!MZ16</f>
        <v>671805</v>
      </c>
      <c r="E161" s="327">
        <f>Data!NT16</f>
        <v>0</v>
      </c>
      <c r="F161" s="327">
        <f>Data!ON16</f>
        <v>0</v>
      </c>
      <c r="G161" s="327">
        <f>Data!PH16</f>
        <v>0</v>
      </c>
      <c r="H161" s="341">
        <f>Data!QB16</f>
        <v>88827.11245466437</v>
      </c>
      <c r="I161" s="342">
        <f t="shared" si="6"/>
        <v>1300296.1124546644</v>
      </c>
    </row>
    <row r="162" spans="2:10">
      <c r="B162" s="127" t="str">
        <f>$B$51</f>
        <v>Nursing</v>
      </c>
      <c r="C162" s="327">
        <f>Data!MG16</f>
        <v>0</v>
      </c>
      <c r="D162" s="327">
        <f>Data!NA16</f>
        <v>0</v>
      </c>
      <c r="E162" s="327">
        <f>Data!NU16</f>
        <v>0</v>
      </c>
      <c r="F162" s="327">
        <f>Data!OO16</f>
        <v>0</v>
      </c>
      <c r="G162" s="327">
        <f>Data!PI16</f>
        <v>0</v>
      </c>
      <c r="H162" s="341">
        <f>Data!QC16</f>
        <v>0</v>
      </c>
      <c r="I162" s="342">
        <f t="shared" si="6"/>
        <v>0</v>
      </c>
    </row>
    <row r="163" spans="2:10" ht="14.4" thickBot="1">
      <c r="B163" s="130" t="str">
        <f>$B$52</f>
        <v>Totals</v>
      </c>
      <c r="C163" s="133">
        <f t="shared" ref="C163:H163" si="7">SUM(C143:C162)</f>
        <v>12583981</v>
      </c>
      <c r="D163" s="133">
        <f t="shared" si="7"/>
        <v>16868152</v>
      </c>
      <c r="E163" s="133">
        <f t="shared" si="7"/>
        <v>14038524</v>
      </c>
      <c r="F163" s="133">
        <f t="shared" si="7"/>
        <v>861051</v>
      </c>
      <c r="G163" s="134">
        <f t="shared" si="7"/>
        <v>0</v>
      </c>
      <c r="H163" s="343">
        <f t="shared" si="7"/>
        <v>4893197.4099999992</v>
      </c>
      <c r="I163" s="342">
        <f>SUM(I143:I162)</f>
        <v>49244905.410000004</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4204203.506364869</v>
      </c>
      <c r="D168" s="321">
        <f t="shared" si="8"/>
        <v>1476988.8377701715</v>
      </c>
      <c r="E168" s="321">
        <f t="shared" si="8"/>
        <v>496813.14541829092</v>
      </c>
      <c r="F168" s="321">
        <f t="shared" si="8"/>
        <v>31387.886912043858</v>
      </c>
      <c r="G168" s="321">
        <f t="shared" si="8"/>
        <v>0</v>
      </c>
      <c r="H168" s="133">
        <f t="shared" ref="H168:H188" si="9">SUM(C168:G168)</f>
        <v>6209393.3764653755</v>
      </c>
      <c r="I168" s="347"/>
      <c r="J168" s="288"/>
    </row>
    <row r="169" spans="2:10">
      <c r="B169" s="127" t="str">
        <f>$B$33</f>
        <v>Science</v>
      </c>
      <c r="C169" s="141">
        <f t="shared" si="8"/>
        <v>1697643.7790113762</v>
      </c>
      <c r="D169" s="141">
        <f t="shared" si="8"/>
        <v>1817647.4904962394</v>
      </c>
      <c r="E169" s="141">
        <f t="shared" si="8"/>
        <v>1499999.9601030755</v>
      </c>
      <c r="F169" s="141">
        <f t="shared" si="8"/>
        <v>0</v>
      </c>
      <c r="G169" s="141">
        <f t="shared" si="8"/>
        <v>0</v>
      </c>
      <c r="H169" s="136">
        <f t="shared" si="9"/>
        <v>5015291.2296106908</v>
      </c>
      <c r="I169" s="347"/>
      <c r="J169" s="288"/>
    </row>
    <row r="170" spans="2:10">
      <c r="B170" s="127" t="str">
        <f>$B$34</f>
        <v>Fine Arts</v>
      </c>
      <c r="C170" s="141">
        <f t="shared" si="8"/>
        <v>1960980.5294218129</v>
      </c>
      <c r="D170" s="141">
        <f t="shared" si="8"/>
        <v>929153.36144468863</v>
      </c>
      <c r="E170" s="141">
        <f t="shared" si="8"/>
        <v>103400.71436864029</v>
      </c>
      <c r="F170" s="141">
        <f t="shared" si="8"/>
        <v>0</v>
      </c>
      <c r="G170" s="141">
        <f t="shared" si="8"/>
        <v>0</v>
      </c>
      <c r="H170" s="136">
        <f t="shared" si="9"/>
        <v>2993534.6052351417</v>
      </c>
      <c r="I170" s="347"/>
      <c r="J170" s="288"/>
    </row>
    <row r="171" spans="2:10">
      <c r="B171" s="127" t="str">
        <f>$B$35</f>
        <v>Teacher Education</v>
      </c>
      <c r="C171" s="141">
        <f t="shared" si="8"/>
        <v>38024.398843686176</v>
      </c>
      <c r="D171" s="141">
        <f t="shared" si="8"/>
        <v>593876.70759634906</v>
      </c>
      <c r="E171" s="141">
        <f t="shared" si="8"/>
        <v>681362.51869435981</v>
      </c>
      <c r="F171" s="141">
        <f t="shared" si="8"/>
        <v>620356.45508747292</v>
      </c>
      <c r="G171" s="141">
        <f t="shared" si="8"/>
        <v>0</v>
      </c>
      <c r="H171" s="136">
        <f t="shared" si="9"/>
        <v>1933620.0802218679</v>
      </c>
      <c r="I171" s="347"/>
      <c r="J171" s="288"/>
    </row>
    <row r="172" spans="2:10">
      <c r="B172" s="127" t="str">
        <f>$B$36</f>
        <v>Agriculture</v>
      </c>
      <c r="C172" s="141">
        <f t="shared" si="8"/>
        <v>3670518.7285610163</v>
      </c>
      <c r="D172" s="141">
        <f t="shared" si="8"/>
        <v>7343041.5970319603</v>
      </c>
      <c r="E172" s="141">
        <f t="shared" si="8"/>
        <v>8220494.2123332331</v>
      </c>
      <c r="F172" s="141">
        <f t="shared" si="8"/>
        <v>267176.83188032731</v>
      </c>
      <c r="G172" s="141">
        <f t="shared" si="8"/>
        <v>0</v>
      </c>
      <c r="H172" s="136">
        <f t="shared" si="9"/>
        <v>19501231.369806536</v>
      </c>
      <c r="I172" s="347"/>
      <c r="J172" s="288"/>
    </row>
    <row r="173" spans="2:10">
      <c r="B173" s="127" t="str">
        <f>$B$37</f>
        <v>Engineering</v>
      </c>
      <c r="C173" s="141">
        <f t="shared" si="8"/>
        <v>1302733.5578218489</v>
      </c>
      <c r="D173" s="141">
        <f t="shared" si="8"/>
        <v>4235032.5948380791</v>
      </c>
      <c r="E173" s="141">
        <f t="shared" si="8"/>
        <v>3324232.5576062789</v>
      </c>
      <c r="F173" s="141">
        <f t="shared" si="8"/>
        <v>118918.46756764554</v>
      </c>
      <c r="G173" s="141">
        <f t="shared" si="8"/>
        <v>0</v>
      </c>
      <c r="H173" s="136">
        <f t="shared" si="9"/>
        <v>8980917.1778338514</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20520.797892678624</v>
      </c>
      <c r="D176" s="141">
        <f t="shared" si="8"/>
        <v>134632.59756609934</v>
      </c>
      <c r="E176" s="141">
        <f t="shared" si="8"/>
        <v>0</v>
      </c>
      <c r="F176" s="141">
        <f t="shared" si="8"/>
        <v>0</v>
      </c>
      <c r="G176" s="141">
        <f t="shared" si="8"/>
        <v>0</v>
      </c>
      <c r="H176" s="136">
        <f t="shared" si="9"/>
        <v>155153.39545877796</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332196.40694911685</v>
      </c>
      <c r="D179" s="141">
        <f t="shared" si="8"/>
        <v>180833.67815948228</v>
      </c>
      <c r="E179" s="141">
        <f t="shared" si="8"/>
        <v>0</v>
      </c>
      <c r="F179" s="141">
        <f t="shared" si="8"/>
        <v>0</v>
      </c>
      <c r="G179" s="141">
        <f t="shared" si="8"/>
        <v>0</v>
      </c>
      <c r="H179" s="136">
        <f t="shared" si="9"/>
        <v>513030.08510859916</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129176.34070084417</v>
      </c>
      <c r="D181" s="141">
        <f t="shared" si="8"/>
        <v>119694.64273345275</v>
      </c>
      <c r="E181" s="141">
        <f t="shared" si="8"/>
        <v>513895.55360156158</v>
      </c>
      <c r="F181" s="141">
        <f t="shared" si="8"/>
        <v>0</v>
      </c>
      <c r="G181" s="141">
        <f t="shared" si="8"/>
        <v>0</v>
      </c>
      <c r="H181" s="136">
        <f t="shared" si="9"/>
        <v>762766.53703585849</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445931.09560217086</v>
      </c>
      <c r="D183" s="141">
        <f t="shared" si="8"/>
        <v>1013837.0961630181</v>
      </c>
      <c r="E183" s="141">
        <f t="shared" si="8"/>
        <v>285600.72392834286</v>
      </c>
      <c r="F183" s="141">
        <f t="shared" si="8"/>
        <v>0</v>
      </c>
      <c r="G183" s="141">
        <f t="shared" si="8"/>
        <v>0</v>
      </c>
      <c r="H183" s="136">
        <f t="shared" si="9"/>
        <v>1745368.9156935317</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134302.52507510266</v>
      </c>
      <c r="E185" s="141">
        <f t="shared" si="10"/>
        <v>0</v>
      </c>
      <c r="F185" s="141">
        <f t="shared" si="10"/>
        <v>0</v>
      </c>
      <c r="G185" s="141">
        <f t="shared" si="10"/>
        <v>0</v>
      </c>
      <c r="H185" s="136">
        <f t="shared" si="9"/>
        <v>134302.52507510266</v>
      </c>
      <c r="I185" s="347"/>
      <c r="J185" s="288"/>
    </row>
    <row r="186" spans="2:10">
      <c r="B186" s="127" t="str">
        <f>$B$50</f>
        <v>Technology</v>
      </c>
      <c r="C186" s="141">
        <f t="shared" si="10"/>
        <v>565855.96662589989</v>
      </c>
      <c r="D186" s="141">
        <f t="shared" si="10"/>
        <v>734440.14582876442</v>
      </c>
      <c r="E186" s="141">
        <f t="shared" si="10"/>
        <v>0</v>
      </c>
      <c r="F186" s="141">
        <f t="shared" si="10"/>
        <v>0</v>
      </c>
      <c r="G186" s="141">
        <f t="shared" si="10"/>
        <v>0</v>
      </c>
      <c r="H186" s="136">
        <f t="shared" si="9"/>
        <v>1300296.1124546644</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14367785.10779532</v>
      </c>
      <c r="D188" s="133">
        <f>SUM(D168:D187)</f>
        <v>18713481.27470341</v>
      </c>
      <c r="E188" s="133">
        <f>SUM(E168:E187)</f>
        <v>15125799.386053784</v>
      </c>
      <c r="F188" s="133">
        <f>SUM(F168:F187)</f>
        <v>1037839.6414474896</v>
      </c>
      <c r="G188" s="133">
        <f>SUM(G168:G187)</f>
        <v>0</v>
      </c>
      <c r="H188" s="133">
        <f t="shared" si="9"/>
        <v>49244905.410000004</v>
      </c>
      <c r="I188" s="347"/>
      <c r="J188" s="288"/>
    </row>
    <row r="189" spans="2:10">
      <c r="B189" s="328"/>
      <c r="C189" s="329"/>
      <c r="D189" s="329"/>
      <c r="E189" s="329"/>
      <c r="F189" s="329"/>
      <c r="G189" s="329"/>
      <c r="H189" s="344"/>
    </row>
    <row r="190" spans="2:10">
      <c r="B190" s="474" t="s">
        <v>34</v>
      </c>
      <c r="C190" s="474"/>
      <c r="D190" s="474"/>
      <c r="E190" s="474"/>
      <c r="F190" s="474"/>
      <c r="G190" s="474"/>
      <c r="H190" s="122">
        <f>H15</f>
        <v>18719976</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2840398.3864840134</v>
      </c>
      <c r="D193" s="135">
        <f t="shared" si="11"/>
        <v>972919.22815079079</v>
      </c>
      <c r="E193" s="135">
        <f t="shared" si="11"/>
        <v>359008.6072111504</v>
      </c>
      <c r="F193" s="135">
        <f t="shared" si="11"/>
        <v>28742.389191473816</v>
      </c>
      <c r="G193" s="135">
        <f t="shared" si="11"/>
        <v>0</v>
      </c>
      <c r="H193" s="135">
        <f>SUM(C193:G193)</f>
        <v>4201068.6110374285</v>
      </c>
    </row>
    <row r="194" spans="2:8">
      <c r="B194" s="127" t="str">
        <f>$B$33</f>
        <v>Science</v>
      </c>
      <c r="C194" s="138">
        <f t="shared" si="11"/>
        <v>1117234.2621007205</v>
      </c>
      <c r="D194" s="138">
        <f t="shared" si="11"/>
        <v>926842.01007450221</v>
      </c>
      <c r="E194" s="138">
        <f t="shared" si="11"/>
        <v>364994.97181706736</v>
      </c>
      <c r="F194" s="138">
        <f t="shared" si="11"/>
        <v>0</v>
      </c>
      <c r="G194" s="138">
        <f t="shared" si="11"/>
        <v>0</v>
      </c>
      <c r="H194" s="138">
        <f t="shared" ref="H194:H213" si="12">SUM(C194:G194)</f>
        <v>2409071.24399229</v>
      </c>
    </row>
    <row r="195" spans="2:8">
      <c r="B195" s="127" t="str">
        <f>$B$34</f>
        <v>Fine Arts</v>
      </c>
      <c r="C195" s="138">
        <f t="shared" si="11"/>
        <v>1317460.5190344572</v>
      </c>
      <c r="D195" s="138">
        <f t="shared" si="11"/>
        <v>623630.01543081657</v>
      </c>
      <c r="E195" s="138">
        <f t="shared" si="11"/>
        <v>69400.263193862091</v>
      </c>
      <c r="F195" s="138">
        <f t="shared" si="11"/>
        <v>0</v>
      </c>
      <c r="G195" s="138">
        <f t="shared" si="11"/>
        <v>0</v>
      </c>
      <c r="H195" s="138">
        <f t="shared" si="12"/>
        <v>2010490.7976591359</v>
      </c>
    </row>
    <row r="196" spans="2:8">
      <c r="B196" s="127" t="str">
        <f>$B$35</f>
        <v>Teacher Education</v>
      </c>
      <c r="C196" s="138">
        <f t="shared" si="11"/>
        <v>34761.786171996813</v>
      </c>
      <c r="D196" s="138">
        <f t="shared" si="11"/>
        <v>542619.93067768239</v>
      </c>
      <c r="E196" s="138">
        <f t="shared" si="11"/>
        <v>622575.80462983286</v>
      </c>
      <c r="F196" s="138">
        <f t="shared" si="11"/>
        <v>566833.3154617066</v>
      </c>
      <c r="G196" s="138">
        <f t="shared" si="11"/>
        <v>0</v>
      </c>
      <c r="H196" s="138">
        <f t="shared" si="12"/>
        <v>1766790.8369412187</v>
      </c>
    </row>
    <row r="197" spans="2:8">
      <c r="B197" s="127" t="str">
        <f>$B$36</f>
        <v>Agriculture</v>
      </c>
      <c r="C197" s="138">
        <f t="shared" si="11"/>
        <v>237953.18345449213</v>
      </c>
      <c r="D197" s="138">
        <f t="shared" si="11"/>
        <v>474599.82023079327</v>
      </c>
      <c r="E197" s="138">
        <f t="shared" si="11"/>
        <v>531847.53854525613</v>
      </c>
      <c r="F197" s="138">
        <f t="shared" si="11"/>
        <v>17285.977160277394</v>
      </c>
      <c r="G197" s="138">
        <f t="shared" si="11"/>
        <v>0</v>
      </c>
      <c r="H197" s="138">
        <f t="shared" si="12"/>
        <v>1261686.5193908187</v>
      </c>
    </row>
    <row r="198" spans="2:8">
      <c r="B198" s="127" t="str">
        <f>$B$37</f>
        <v>Engineering</v>
      </c>
      <c r="C198" s="138">
        <f t="shared" si="11"/>
        <v>657343.15487133991</v>
      </c>
      <c r="D198" s="138">
        <f t="shared" si="11"/>
        <v>2084509.3631131407</v>
      </c>
      <c r="E198" s="138">
        <f t="shared" si="11"/>
        <v>1641551.6088869232</v>
      </c>
      <c r="F198" s="138">
        <f t="shared" si="11"/>
        <v>58573.812344807535</v>
      </c>
      <c r="G198" s="138">
        <f t="shared" si="11"/>
        <v>0</v>
      </c>
      <c r="H198" s="138">
        <f t="shared" si="12"/>
        <v>4441977.9392162105</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13773.458075500266</v>
      </c>
      <c r="D201" s="138">
        <f t="shared" si="11"/>
        <v>90363.3895017451</v>
      </c>
      <c r="E201" s="138">
        <f t="shared" si="11"/>
        <v>0</v>
      </c>
      <c r="F201" s="138">
        <f t="shared" si="11"/>
        <v>0</v>
      </c>
      <c r="G201" s="138">
        <f t="shared" si="11"/>
        <v>0</v>
      </c>
      <c r="H201" s="138">
        <f t="shared" si="12"/>
        <v>104136.84757724537</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21492.301609717055</v>
      </c>
      <c r="D204" s="138">
        <f t="shared" si="11"/>
        <v>11699.885433250349</v>
      </c>
      <c r="E204" s="138">
        <f t="shared" si="11"/>
        <v>0</v>
      </c>
      <c r="F204" s="138">
        <f t="shared" si="11"/>
        <v>0</v>
      </c>
      <c r="G204" s="138">
        <f t="shared" si="11"/>
        <v>0</v>
      </c>
      <c r="H204" s="138">
        <f t="shared" si="12"/>
        <v>33192.187042967402</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113558.84153881422</v>
      </c>
      <c r="D206" s="138">
        <f t="shared" si="11"/>
        <v>90035.315951185694</v>
      </c>
      <c r="E206" s="138">
        <f t="shared" si="11"/>
        <v>344767.31237799063</v>
      </c>
      <c r="F206" s="138">
        <f t="shared" si="11"/>
        <v>0</v>
      </c>
      <c r="G206" s="138">
        <f t="shared" si="11"/>
        <v>0</v>
      </c>
      <c r="H206" s="138">
        <f t="shared" si="12"/>
        <v>548361.46986799059</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371091.83066303702</v>
      </c>
      <c r="D208" s="138">
        <f t="shared" si="11"/>
        <v>967228.47911008028</v>
      </c>
      <c r="E208" s="138">
        <f t="shared" si="11"/>
        <v>231602.54706144339</v>
      </c>
      <c r="F208" s="138">
        <f t="shared" si="11"/>
        <v>0</v>
      </c>
      <c r="G208" s="138">
        <f t="shared" si="11"/>
        <v>0</v>
      </c>
      <c r="H208" s="138">
        <f t="shared" si="12"/>
        <v>1569922.8568345606</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32011.740286292617</v>
      </c>
      <c r="E210" s="138">
        <f t="shared" si="13"/>
        <v>0</v>
      </c>
      <c r="F210" s="138">
        <f t="shared" si="13"/>
        <v>0</v>
      </c>
      <c r="G210" s="138">
        <f t="shared" si="13"/>
        <v>0</v>
      </c>
      <c r="H210" s="138">
        <f t="shared" si="12"/>
        <v>32011.740286292617</v>
      </c>
    </row>
    <row r="211" spans="2:8">
      <c r="B211" s="127" t="str">
        <f>$B$50</f>
        <v>Technology</v>
      </c>
      <c r="C211" s="138">
        <f t="shared" si="13"/>
        <v>100626.93628120249</v>
      </c>
      <c r="D211" s="138">
        <f t="shared" si="13"/>
        <v>240638.01387263549</v>
      </c>
      <c r="E211" s="138">
        <f t="shared" si="13"/>
        <v>0</v>
      </c>
      <c r="F211" s="138">
        <f t="shared" si="13"/>
        <v>0</v>
      </c>
      <c r="G211" s="138">
        <f t="shared" si="13"/>
        <v>0</v>
      </c>
      <c r="H211" s="138">
        <f t="shared" si="12"/>
        <v>341264.95015383797</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6825694.6602852903</v>
      </c>
      <c r="D213" s="135">
        <f>SUM(D193:D212)</f>
        <v>7057097.191832914</v>
      </c>
      <c r="E213" s="135">
        <f>SUM(E193:E212)</f>
        <v>4165748.6537235258</v>
      </c>
      <c r="F213" s="135">
        <f>SUM(F193:F212)</f>
        <v>671435.49415826541</v>
      </c>
      <c r="G213" s="135">
        <f>SUM(G193:G212)</f>
        <v>0</v>
      </c>
      <c r="H213" s="135">
        <f t="shared" si="12"/>
        <v>18719975.999999996</v>
      </c>
    </row>
    <row r="214" spans="2:8">
      <c r="B214" s="143"/>
      <c r="C214" s="144"/>
      <c r="D214" s="144"/>
      <c r="E214" s="144"/>
      <c r="F214" s="144"/>
      <c r="G214" s="144"/>
      <c r="H214" s="144"/>
    </row>
    <row r="215" spans="2:8">
      <c r="B215" s="474" t="s">
        <v>35</v>
      </c>
      <c r="C215" s="474"/>
      <c r="D215" s="474"/>
      <c r="E215" s="474"/>
      <c r="F215" s="474"/>
      <c r="G215" s="474"/>
      <c r="H215" s="122">
        <f>H17</f>
        <v>15217462</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3747846.8366458644</v>
      </c>
      <c r="D218" s="135">
        <f t="shared" si="14"/>
        <v>1268197.6918617277</v>
      </c>
      <c r="E218" s="135">
        <f t="shared" si="14"/>
        <v>250527.45236973825</v>
      </c>
      <c r="F218" s="135">
        <f t="shared" si="14"/>
        <v>25357.435440200636</v>
      </c>
      <c r="G218" s="135">
        <f t="shared" si="14"/>
        <v>0</v>
      </c>
      <c r="H218" s="135">
        <f>SUM(C218:G218)</f>
        <v>5291929.4163175309</v>
      </c>
    </row>
    <row r="219" spans="2:8">
      <c r="B219" s="127" t="str">
        <f>$B$33</f>
        <v>Science</v>
      </c>
      <c r="C219" s="138">
        <f t="shared" si="14"/>
        <v>1024321.0669597101</v>
      </c>
      <c r="D219" s="138">
        <f t="shared" si="14"/>
        <v>683470.28576346755</v>
      </c>
      <c r="E219" s="138">
        <f t="shared" si="14"/>
        <v>142078.40654662182</v>
      </c>
      <c r="F219" s="138">
        <f t="shared" si="14"/>
        <v>0</v>
      </c>
      <c r="G219" s="138">
        <f t="shared" si="14"/>
        <v>0</v>
      </c>
      <c r="H219" s="138">
        <f t="shared" ref="H219:H238" si="15">SUM(C219:G219)</f>
        <v>1849869.7592697993</v>
      </c>
    </row>
    <row r="220" spans="2:8">
      <c r="B220" s="127" t="str">
        <f>$B$34</f>
        <v>Fine Arts</v>
      </c>
      <c r="C220" s="138">
        <f t="shared" si="14"/>
        <v>681061.97840780357</v>
      </c>
      <c r="D220" s="138">
        <f t="shared" si="14"/>
        <v>230649.40325837556</v>
      </c>
      <c r="E220" s="138">
        <f t="shared" si="14"/>
        <v>39610.421523323479</v>
      </c>
      <c r="F220" s="138">
        <f t="shared" si="14"/>
        <v>0</v>
      </c>
      <c r="G220" s="138">
        <f t="shared" si="14"/>
        <v>0</v>
      </c>
      <c r="H220" s="138">
        <f t="shared" si="15"/>
        <v>951321.80318950268</v>
      </c>
    </row>
    <row r="221" spans="2:8">
      <c r="B221" s="127" t="str">
        <f>$B$35</f>
        <v>Teacher Education</v>
      </c>
      <c r="C221" s="138">
        <f t="shared" si="14"/>
        <v>17893.122194267224</v>
      </c>
      <c r="D221" s="138">
        <f t="shared" si="14"/>
        <v>341610.46752862114</v>
      </c>
      <c r="E221" s="138">
        <f t="shared" si="14"/>
        <v>373195.62386789388</v>
      </c>
      <c r="F221" s="138">
        <f t="shared" si="14"/>
        <v>370110.65344633273</v>
      </c>
      <c r="G221" s="138">
        <f t="shared" si="14"/>
        <v>0</v>
      </c>
      <c r="H221" s="138">
        <f t="shared" si="15"/>
        <v>1102809.8670371149</v>
      </c>
    </row>
    <row r="222" spans="2:8">
      <c r="B222" s="127" t="str">
        <f>$B$36</f>
        <v>Agriculture</v>
      </c>
      <c r="C222" s="138">
        <f t="shared" si="14"/>
        <v>308836.89383737464</v>
      </c>
      <c r="D222" s="138">
        <f t="shared" si="14"/>
        <v>756156.01662813395</v>
      </c>
      <c r="E222" s="138">
        <f t="shared" si="14"/>
        <v>171532.30973063159</v>
      </c>
      <c r="F222" s="138">
        <f t="shared" si="14"/>
        <v>57728.629619180174</v>
      </c>
      <c r="G222" s="138">
        <f t="shared" si="14"/>
        <v>0</v>
      </c>
      <c r="H222" s="138">
        <f t="shared" si="15"/>
        <v>1294253.8498153205</v>
      </c>
    </row>
    <row r="223" spans="2:8">
      <c r="B223" s="127" t="str">
        <f>$B$37</f>
        <v>Engineering</v>
      </c>
      <c r="C223" s="138">
        <f t="shared" si="14"/>
        <v>357942.68210146227</v>
      </c>
      <c r="D223" s="138">
        <f t="shared" si="14"/>
        <v>1103875.5764592742</v>
      </c>
      <c r="E223" s="138">
        <f t="shared" si="14"/>
        <v>1044090.0852814497</v>
      </c>
      <c r="F223" s="138">
        <f t="shared" si="14"/>
        <v>78590.065867855883</v>
      </c>
      <c r="G223" s="138">
        <f t="shared" si="14"/>
        <v>0</v>
      </c>
      <c r="H223" s="138">
        <f t="shared" si="15"/>
        <v>2584498.4097100417</v>
      </c>
    </row>
    <row r="224" spans="2:8">
      <c r="B224" s="127" t="str">
        <f>$B$38</f>
        <v>Home Economics</v>
      </c>
      <c r="C224" s="138">
        <f t="shared" si="14"/>
        <v>35786.244388534447</v>
      </c>
      <c r="D224" s="138">
        <f t="shared" si="14"/>
        <v>77423.39428294661</v>
      </c>
      <c r="E224" s="138">
        <f t="shared" si="14"/>
        <v>7448.1134488300559</v>
      </c>
      <c r="F224" s="138">
        <f t="shared" si="14"/>
        <v>0</v>
      </c>
      <c r="G224" s="138">
        <f t="shared" si="14"/>
        <v>0</v>
      </c>
      <c r="H224" s="138">
        <f t="shared" si="15"/>
        <v>120657.75212031111</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2888.5757802404487</v>
      </c>
      <c r="D226" s="138">
        <f t="shared" si="14"/>
        <v>68072.742799498956</v>
      </c>
      <c r="E226" s="138">
        <f t="shared" si="14"/>
        <v>100323.83115166545</v>
      </c>
      <c r="F226" s="138">
        <f t="shared" si="14"/>
        <v>0</v>
      </c>
      <c r="G226" s="138">
        <f t="shared" si="14"/>
        <v>0</v>
      </c>
      <c r="H226" s="138">
        <f t="shared" si="15"/>
        <v>171285.14973140485</v>
      </c>
    </row>
    <row r="227" spans="2:10">
      <c r="B227" s="127" t="str">
        <f>$B$41</f>
        <v>Library Science</v>
      </c>
      <c r="C227" s="138">
        <f t="shared" si="14"/>
        <v>3129.2904285938193</v>
      </c>
      <c r="D227" s="138">
        <f t="shared" si="14"/>
        <v>0</v>
      </c>
      <c r="E227" s="138">
        <f t="shared" si="14"/>
        <v>0</v>
      </c>
      <c r="F227" s="138">
        <f t="shared" si="14"/>
        <v>0</v>
      </c>
      <c r="G227" s="138">
        <f t="shared" si="14"/>
        <v>0</v>
      </c>
      <c r="H227" s="138">
        <f t="shared" si="15"/>
        <v>3129.2904285938193</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11554.303120961795</v>
      </c>
      <c r="D229" s="138">
        <f t="shared" si="14"/>
        <v>5610.3908900685947</v>
      </c>
      <c r="E229" s="138">
        <f t="shared" si="14"/>
        <v>0</v>
      </c>
      <c r="F229" s="138">
        <f t="shared" si="14"/>
        <v>0</v>
      </c>
      <c r="G229" s="138">
        <f t="shared" si="14"/>
        <v>0</v>
      </c>
      <c r="H229" s="138">
        <f t="shared" si="15"/>
        <v>17164.694011030391</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102945.63127912488</v>
      </c>
      <c r="D231" s="138">
        <f t="shared" si="14"/>
        <v>140259.77225171486</v>
      </c>
      <c r="E231" s="138">
        <f t="shared" si="14"/>
        <v>235631.22547207813</v>
      </c>
      <c r="F231" s="138">
        <f t="shared" si="14"/>
        <v>0</v>
      </c>
      <c r="G231" s="138">
        <f t="shared" si="14"/>
        <v>0</v>
      </c>
      <c r="H231" s="138">
        <f t="shared" si="15"/>
        <v>478836.62900291791</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327853.35105729091</v>
      </c>
      <c r="D233" s="138">
        <f t="shared" si="14"/>
        <v>545329.99451466743</v>
      </c>
      <c r="E233" s="138">
        <f t="shared" si="14"/>
        <v>249850.35114711733</v>
      </c>
      <c r="F233" s="138">
        <f t="shared" si="14"/>
        <v>0</v>
      </c>
      <c r="G233" s="138">
        <f t="shared" si="14"/>
        <v>0</v>
      </c>
      <c r="H233" s="138">
        <f t="shared" si="15"/>
        <v>1123033.6967190756</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32166.241103059947</v>
      </c>
      <c r="E235" s="138">
        <f t="shared" si="16"/>
        <v>0</v>
      </c>
      <c r="F235" s="138">
        <f t="shared" si="16"/>
        <v>0</v>
      </c>
      <c r="G235" s="138">
        <f t="shared" si="16"/>
        <v>0</v>
      </c>
      <c r="H235" s="138">
        <f t="shared" si="15"/>
        <v>32166.241103059947</v>
      </c>
    </row>
    <row r="236" spans="2:10">
      <c r="B236" s="127" t="str">
        <f>$B$50</f>
        <v>Technology</v>
      </c>
      <c r="C236" s="138">
        <f t="shared" si="16"/>
        <v>45013.639242080324</v>
      </c>
      <c r="D236" s="138">
        <f t="shared" si="16"/>
        <v>125423.40523131126</v>
      </c>
      <c r="E236" s="138">
        <f t="shared" si="16"/>
        <v>26068.397070905197</v>
      </c>
      <c r="F236" s="138">
        <f t="shared" si="16"/>
        <v>0</v>
      </c>
      <c r="G236" s="138">
        <f t="shared" si="16"/>
        <v>0</v>
      </c>
      <c r="H236" s="138">
        <f t="shared" si="15"/>
        <v>196505.44154429677</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6667073.6154433088</v>
      </c>
      <c r="D238" s="135">
        <f>SUM(D218:D237)</f>
        <v>5378245.382572867</v>
      </c>
      <c r="E238" s="135">
        <f>SUM(E218:E237)</f>
        <v>2640356.2176102549</v>
      </c>
      <c r="F238" s="135">
        <f>SUM(F218:F237)</f>
        <v>531786.78437356942</v>
      </c>
      <c r="G238" s="135">
        <f>SUM(G218:G237)</f>
        <v>0</v>
      </c>
      <c r="H238" s="135">
        <f t="shared" si="15"/>
        <v>15217462</v>
      </c>
    </row>
    <row r="239" spans="2:10">
      <c r="B239" s="328"/>
      <c r="C239" s="348"/>
      <c r="D239" s="348"/>
      <c r="E239" s="348"/>
      <c r="F239" s="348"/>
      <c r="G239" s="348"/>
      <c r="H239" s="348"/>
    </row>
    <row r="240" spans="2:10">
      <c r="B240" s="120" t="s">
        <v>11</v>
      </c>
      <c r="C240" s="121"/>
      <c r="D240" s="121"/>
      <c r="E240" s="121"/>
      <c r="F240" s="121"/>
      <c r="G240" s="121"/>
      <c r="H240" s="122">
        <f>H16</f>
        <v>18310535</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4509627.208337592</v>
      </c>
      <c r="D243" s="135">
        <f t="shared" si="17"/>
        <v>1525969.1940583377</v>
      </c>
      <c r="E243" s="135">
        <f t="shared" si="17"/>
        <v>301449.19600107596</v>
      </c>
      <c r="F243" s="135">
        <f t="shared" si="17"/>
        <v>30511.540566885211</v>
      </c>
      <c r="G243" s="135">
        <f t="shared" si="17"/>
        <v>0</v>
      </c>
      <c r="H243" s="135">
        <f>SUM(C243:G243)</f>
        <v>6367557.1389638912</v>
      </c>
    </row>
    <row r="244" spans="2:8">
      <c r="B244" s="127" t="str">
        <f>$B$33</f>
        <v>Science</v>
      </c>
      <c r="C244" s="138">
        <f t="shared" si="17"/>
        <v>1232522.6603360742</v>
      </c>
      <c r="D244" s="138">
        <f t="shared" si="17"/>
        <v>822391.18382105848</v>
      </c>
      <c r="E244" s="138">
        <f t="shared" si="17"/>
        <v>170956.99899340299</v>
      </c>
      <c r="F244" s="138">
        <f t="shared" si="17"/>
        <v>0</v>
      </c>
      <c r="G244" s="138">
        <f t="shared" si="17"/>
        <v>0</v>
      </c>
      <c r="H244" s="138">
        <f t="shared" ref="H244:H263" si="18">SUM(C244:G244)</f>
        <v>2225870.8431505356</v>
      </c>
    </row>
    <row r="245" spans="2:8">
      <c r="B245" s="127" t="str">
        <f>$B$34</f>
        <v>Fine Arts</v>
      </c>
      <c r="C245" s="138">
        <f t="shared" si="17"/>
        <v>819493.3683951589</v>
      </c>
      <c r="D245" s="138">
        <f t="shared" si="17"/>
        <v>277530.7716287775</v>
      </c>
      <c r="E245" s="138">
        <f t="shared" si="17"/>
        <v>47661.562070440385</v>
      </c>
      <c r="F245" s="138">
        <f t="shared" si="17"/>
        <v>0</v>
      </c>
      <c r="G245" s="138">
        <f t="shared" si="17"/>
        <v>0</v>
      </c>
      <c r="H245" s="138">
        <f t="shared" si="18"/>
        <v>1144685.702094377</v>
      </c>
    </row>
    <row r="246" spans="2:8">
      <c r="B246" s="127" t="str">
        <f>$B$35</f>
        <v>Teacher Education</v>
      </c>
      <c r="C246" s="138">
        <f t="shared" si="17"/>
        <v>21530.044904820974</v>
      </c>
      <c r="D246" s="138">
        <f t="shared" si="17"/>
        <v>411045.57527721644</v>
      </c>
      <c r="E246" s="138">
        <f t="shared" si="17"/>
        <v>449050.67170070187</v>
      </c>
      <c r="F246" s="138">
        <f t="shared" si="17"/>
        <v>445338.65593368624</v>
      </c>
      <c r="G246" s="138">
        <f t="shared" si="17"/>
        <v>0</v>
      </c>
      <c r="H246" s="138">
        <f t="shared" si="18"/>
        <v>1326964.9478164255</v>
      </c>
    </row>
    <row r="247" spans="2:8">
      <c r="B247" s="127" t="str">
        <f>$B$36</f>
        <v>Agriculture</v>
      </c>
      <c r="C247" s="138">
        <f t="shared" si="17"/>
        <v>371610.5060029414</v>
      </c>
      <c r="D247" s="138">
        <f t="shared" si="17"/>
        <v>909850.88104245171</v>
      </c>
      <c r="E247" s="138">
        <f t="shared" si="17"/>
        <v>206397.64771244838</v>
      </c>
      <c r="F247" s="138">
        <f t="shared" si="17"/>
        <v>69462.443418228038</v>
      </c>
      <c r="G247" s="138">
        <f t="shared" si="17"/>
        <v>0</v>
      </c>
      <c r="H247" s="138">
        <f t="shared" si="18"/>
        <v>1557321.4781760697</v>
      </c>
    </row>
    <row r="248" spans="2:8">
      <c r="B248" s="127" t="str">
        <f>$B$37</f>
        <v>Engineering</v>
      </c>
      <c r="C248" s="138">
        <f t="shared" si="17"/>
        <v>430697.4453829882</v>
      </c>
      <c r="D248" s="138">
        <f t="shared" si="17"/>
        <v>1328247.271351998</v>
      </c>
      <c r="E248" s="138">
        <f t="shared" si="17"/>
        <v>1256309.892523403</v>
      </c>
      <c r="F248" s="138">
        <f t="shared" si="17"/>
        <v>94564.136366871186</v>
      </c>
      <c r="G248" s="138">
        <f t="shared" si="17"/>
        <v>0</v>
      </c>
      <c r="H248" s="138">
        <f t="shared" si="18"/>
        <v>3109818.7456252603</v>
      </c>
    </row>
    <row r="249" spans="2:8">
      <c r="B249" s="127" t="str">
        <f>$B$38</f>
        <v>Home Economics</v>
      </c>
      <c r="C249" s="138">
        <f t="shared" si="17"/>
        <v>43060.089809641948</v>
      </c>
      <c r="D249" s="138">
        <f t="shared" si="17"/>
        <v>93160.329287281522</v>
      </c>
      <c r="E249" s="138">
        <f t="shared" si="17"/>
        <v>8962.0031243563117</v>
      </c>
      <c r="F249" s="138">
        <f t="shared" si="17"/>
        <v>0</v>
      </c>
      <c r="G249" s="138">
        <f t="shared" si="17"/>
        <v>0</v>
      </c>
      <c r="H249" s="138">
        <f t="shared" si="18"/>
        <v>145182.42222127976</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3475.7023164733409</v>
      </c>
      <c r="D251" s="138">
        <f t="shared" si="17"/>
        <v>81909.081788817581</v>
      </c>
      <c r="E251" s="138">
        <f t="shared" si="17"/>
        <v>120715.466326557</v>
      </c>
      <c r="F251" s="138">
        <f t="shared" si="17"/>
        <v>0</v>
      </c>
      <c r="G251" s="138">
        <f t="shared" si="17"/>
        <v>0</v>
      </c>
      <c r="H251" s="138">
        <f t="shared" si="18"/>
        <v>206100.25043184793</v>
      </c>
    </row>
    <row r="252" spans="2:8">
      <c r="B252" s="127" t="str">
        <f>$B$41</f>
        <v>Library Science</v>
      </c>
      <c r="C252" s="138">
        <f t="shared" si="17"/>
        <v>3765.3441761794529</v>
      </c>
      <c r="D252" s="138">
        <f t="shared" si="17"/>
        <v>0</v>
      </c>
      <c r="E252" s="138">
        <f t="shared" si="17"/>
        <v>0</v>
      </c>
      <c r="F252" s="138">
        <f t="shared" si="17"/>
        <v>0</v>
      </c>
      <c r="G252" s="138">
        <f t="shared" si="17"/>
        <v>0</v>
      </c>
      <c r="H252" s="138">
        <f t="shared" si="18"/>
        <v>3765.3441761794529</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13902.809265893364</v>
      </c>
      <c r="D254" s="138">
        <f t="shared" si="17"/>
        <v>6750.7484990783714</v>
      </c>
      <c r="E254" s="138">
        <f t="shared" si="17"/>
        <v>0</v>
      </c>
      <c r="F254" s="138">
        <f t="shared" si="17"/>
        <v>0</v>
      </c>
      <c r="G254" s="138">
        <f t="shared" si="17"/>
        <v>0</v>
      </c>
      <c r="H254" s="138">
        <f t="shared" si="18"/>
        <v>20653.557764971734</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123870.16866764713</v>
      </c>
      <c r="D256" s="138">
        <f t="shared" si="17"/>
        <v>168768.71247695928</v>
      </c>
      <c r="E256" s="138">
        <f t="shared" si="17"/>
        <v>283525.18975236331</v>
      </c>
      <c r="F256" s="138">
        <f t="shared" si="17"/>
        <v>0</v>
      </c>
      <c r="G256" s="138">
        <f t="shared" si="17"/>
        <v>0</v>
      </c>
      <c r="H256" s="138">
        <f t="shared" si="18"/>
        <v>576164.07089696964</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394492.21291972423</v>
      </c>
      <c r="D258" s="138">
        <f t="shared" si="17"/>
        <v>656172.75411041768</v>
      </c>
      <c r="E258" s="138">
        <f t="shared" si="17"/>
        <v>300634.46844431624</v>
      </c>
      <c r="F258" s="138">
        <f t="shared" si="17"/>
        <v>0</v>
      </c>
      <c r="G258" s="138">
        <f t="shared" si="17"/>
        <v>0</v>
      </c>
      <c r="H258" s="138">
        <f t="shared" si="18"/>
        <v>1351299.4354744582</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38704.291394715998</v>
      </c>
      <c r="E260" s="138">
        <f t="shared" si="19"/>
        <v>0</v>
      </c>
      <c r="F260" s="138">
        <f t="shared" si="19"/>
        <v>0</v>
      </c>
      <c r="G260" s="138">
        <f t="shared" si="19"/>
        <v>0</v>
      </c>
      <c r="H260" s="138">
        <f t="shared" si="18"/>
        <v>38704.291394715998</v>
      </c>
    </row>
    <row r="261" spans="2:10">
      <c r="B261" s="127" t="str">
        <f>$B$50</f>
        <v>Technology</v>
      </c>
      <c r="C261" s="138">
        <f t="shared" si="19"/>
        <v>54163.027765042905</v>
      </c>
      <c r="D261" s="138">
        <f t="shared" si="19"/>
        <v>150916.73311272982</v>
      </c>
      <c r="E261" s="138">
        <f t="shared" si="19"/>
        <v>31367.010935247094</v>
      </c>
      <c r="F261" s="138">
        <f t="shared" si="19"/>
        <v>0</v>
      </c>
      <c r="G261" s="138">
        <f t="shared" si="19"/>
        <v>0</v>
      </c>
      <c r="H261" s="138">
        <f t="shared" si="18"/>
        <v>236446.77181301982</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8022210.5882801777</v>
      </c>
      <c r="D263" s="135">
        <f>SUM(D243:D262)</f>
        <v>6471417.52784984</v>
      </c>
      <c r="E263" s="135">
        <f>SUM(E243:E262)</f>
        <v>3177030.1075843126</v>
      </c>
      <c r="F263" s="135">
        <f>SUM(F243:F262)</f>
        <v>639876.7762856707</v>
      </c>
      <c r="G263" s="135">
        <f>SUM(G243:G262)</f>
        <v>0</v>
      </c>
      <c r="H263" s="135">
        <f t="shared" si="18"/>
        <v>18310535</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18631230.54089953</v>
      </c>
      <c r="D268" s="135">
        <f t="shared" si="20"/>
        <v>6384407.4285187712</v>
      </c>
      <c r="E268" s="135">
        <f t="shared" si="20"/>
        <v>1828582.7398891444</v>
      </c>
      <c r="F268" s="135">
        <f t="shared" si="20"/>
        <v>149687.43392878535</v>
      </c>
      <c r="G268" s="135">
        <f t="shared" si="20"/>
        <v>0</v>
      </c>
      <c r="H268" s="135">
        <f>SUM(C268:G268)</f>
        <v>26993908.143236231</v>
      </c>
    </row>
    <row r="269" spans="2:10">
      <c r="B269" s="127" t="str">
        <f>$B$33</f>
        <v>Science</v>
      </c>
      <c r="C269" s="138">
        <f t="shared" si="20"/>
        <v>6381202.0174024962</v>
      </c>
      <c r="D269" s="138">
        <f t="shared" si="20"/>
        <v>5336677.5780136418</v>
      </c>
      <c r="E269" s="138">
        <f t="shared" si="20"/>
        <v>2605831.1333989766</v>
      </c>
      <c r="F269" s="138">
        <f t="shared" si="20"/>
        <v>0</v>
      </c>
      <c r="G269" s="138">
        <f t="shared" si="20"/>
        <v>0</v>
      </c>
      <c r="H269" s="138">
        <f t="shared" ref="H269:H288" si="21">SUM(C269:G269)</f>
        <v>14323710.728815114</v>
      </c>
    </row>
    <row r="270" spans="2:10">
      <c r="B270" s="127" t="str">
        <f>$B$34</f>
        <v>Fine Arts</v>
      </c>
      <c r="C270" s="138">
        <f t="shared" si="20"/>
        <v>6323156.4582186043</v>
      </c>
      <c r="D270" s="138">
        <f t="shared" si="20"/>
        <v>2791903.5305915931</v>
      </c>
      <c r="E270" s="138">
        <f t="shared" si="20"/>
        <v>341415.1442687973</v>
      </c>
      <c r="F270" s="138">
        <f t="shared" si="20"/>
        <v>0</v>
      </c>
      <c r="G270" s="138">
        <f t="shared" si="20"/>
        <v>0</v>
      </c>
      <c r="H270" s="138">
        <f t="shared" si="21"/>
        <v>9456475.1330789942</v>
      </c>
    </row>
    <row r="271" spans="2:10">
      <c r="B271" s="127" t="str">
        <f>$B$35</f>
        <v>Teacher Education</v>
      </c>
      <c r="C271" s="138">
        <f t="shared" si="20"/>
        <v>152952.70734128705</v>
      </c>
      <c r="D271" s="138">
        <f t="shared" si="20"/>
        <v>2525142.9170015771</v>
      </c>
      <c r="E271" s="138">
        <f t="shared" si="20"/>
        <v>2855888.985577526</v>
      </c>
      <c r="F271" s="138">
        <f t="shared" si="20"/>
        <v>2667009.1733360933</v>
      </c>
      <c r="G271" s="138">
        <f t="shared" si="20"/>
        <v>0</v>
      </c>
      <c r="H271" s="138">
        <f t="shared" si="21"/>
        <v>8200993.7832564833</v>
      </c>
    </row>
    <row r="272" spans="2:10">
      <c r="B272" s="127" t="str">
        <f>$B$36</f>
        <v>Agriculture</v>
      </c>
      <c r="C272" s="138">
        <f t="shared" si="20"/>
        <v>4867817.8423512662</v>
      </c>
      <c r="D272" s="138">
        <f t="shared" si="20"/>
        <v>10039914.007680766</v>
      </c>
      <c r="E272" s="138">
        <f t="shared" si="20"/>
        <v>9753635.9129709154</v>
      </c>
      <c r="F272" s="138">
        <f t="shared" si="20"/>
        <v>431914.31128593371</v>
      </c>
      <c r="G272" s="138">
        <f t="shared" si="20"/>
        <v>0</v>
      </c>
      <c r="H272" s="138">
        <f t="shared" si="21"/>
        <v>25093282.074288882</v>
      </c>
    </row>
    <row r="273" spans="2:10">
      <c r="B273" s="127" t="str">
        <f>$B$37</f>
        <v>Engineering</v>
      </c>
      <c r="C273" s="138">
        <f t="shared" si="20"/>
        <v>3519171.083585212</v>
      </c>
      <c r="D273" s="138">
        <f t="shared" si="20"/>
        <v>11194862.201721802</v>
      </c>
      <c r="E273" s="138">
        <f t="shared" si="20"/>
        <v>9190202.6625817083</v>
      </c>
      <c r="F273" s="138">
        <f t="shared" si="20"/>
        <v>419299.27321860869</v>
      </c>
      <c r="G273" s="138">
        <f t="shared" si="20"/>
        <v>0</v>
      </c>
      <c r="H273" s="138">
        <f t="shared" si="21"/>
        <v>24323535.221107334</v>
      </c>
    </row>
    <row r="274" spans="2:10">
      <c r="B274" s="127" t="str">
        <f>$B$38</f>
        <v>Home Economics</v>
      </c>
      <c r="C274" s="138">
        <f t="shared" si="20"/>
        <v>78846.334198176395</v>
      </c>
      <c r="D274" s="138">
        <f t="shared" si="20"/>
        <v>170583.72357022815</v>
      </c>
      <c r="E274" s="138">
        <f t="shared" si="20"/>
        <v>16410.116573186366</v>
      </c>
      <c r="F274" s="138">
        <f t="shared" si="20"/>
        <v>0</v>
      </c>
      <c r="G274" s="138">
        <f t="shared" si="20"/>
        <v>0</v>
      </c>
      <c r="H274" s="138">
        <f t="shared" si="21"/>
        <v>265840.1743415909</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56802.034064892679</v>
      </c>
      <c r="D276" s="138">
        <f t="shared" si="20"/>
        <v>480890.31165616098</v>
      </c>
      <c r="E276" s="138">
        <f t="shared" si="20"/>
        <v>221039.29747822246</v>
      </c>
      <c r="F276" s="138">
        <f t="shared" si="20"/>
        <v>0</v>
      </c>
      <c r="G276" s="138">
        <f t="shared" si="20"/>
        <v>0</v>
      </c>
      <c r="H276" s="138">
        <f t="shared" si="21"/>
        <v>758731.64319927618</v>
      </c>
    </row>
    <row r="277" spans="2:10">
      <c r="B277" s="127" t="str">
        <f>$B$41</f>
        <v>Library Science</v>
      </c>
      <c r="C277" s="138">
        <f>C252+C227+C202+C177+C125</f>
        <v>6894.6346047732723</v>
      </c>
      <c r="D277" s="138">
        <f t="shared" si="20"/>
        <v>0</v>
      </c>
      <c r="E277" s="138">
        <f t="shared" si="20"/>
        <v>0</v>
      </c>
      <c r="F277" s="138">
        <f t="shared" si="20"/>
        <v>0</v>
      </c>
      <c r="G277" s="138">
        <f t="shared" si="20"/>
        <v>0</v>
      </c>
      <c r="H277" s="138">
        <f t="shared" si="21"/>
        <v>6894.6346047732723</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404336.3699809839</v>
      </c>
      <c r="D279" s="138">
        <f t="shared" si="20"/>
        <v>218607.82422248108</v>
      </c>
      <c r="E279" s="138">
        <f t="shared" si="20"/>
        <v>0</v>
      </c>
      <c r="F279" s="138">
        <f t="shared" si="20"/>
        <v>0</v>
      </c>
      <c r="G279" s="138">
        <f t="shared" si="20"/>
        <v>0</v>
      </c>
      <c r="H279" s="138">
        <f t="shared" si="21"/>
        <v>622944.19420346501</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602650.24805944622</v>
      </c>
      <c r="D281" s="138">
        <f t="shared" si="20"/>
        <v>624286.41722283652</v>
      </c>
      <c r="E281" s="138">
        <f t="shared" si="20"/>
        <v>1781911.7812039936</v>
      </c>
      <c r="F281" s="138">
        <f t="shared" si="20"/>
        <v>0</v>
      </c>
      <c r="G281" s="138">
        <f t="shared" si="20"/>
        <v>0</v>
      </c>
      <c r="H281" s="138">
        <f t="shared" si="21"/>
        <v>3008848.4464862766</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1974315.2505597949</v>
      </c>
      <c r="D283" s="138">
        <f t="shared" si="20"/>
        <v>4316230.8265842749</v>
      </c>
      <c r="E283" s="138">
        <f t="shared" si="20"/>
        <v>1339143.2108561336</v>
      </c>
      <c r="F283" s="138">
        <f t="shared" si="20"/>
        <v>0</v>
      </c>
      <c r="G283" s="138">
        <f t="shared" si="20"/>
        <v>0</v>
      </c>
      <c r="H283" s="138">
        <f t="shared" si="21"/>
        <v>7629689.2880002037</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274704.89822024159</v>
      </c>
      <c r="E285" s="138">
        <f t="shared" si="22"/>
        <v>0</v>
      </c>
      <c r="F285" s="138">
        <f t="shared" si="22"/>
        <v>0</v>
      </c>
      <c r="G285" s="138">
        <f t="shared" si="22"/>
        <v>0</v>
      </c>
      <c r="H285" s="138">
        <f t="shared" si="21"/>
        <v>274704.89822024159</v>
      </c>
    </row>
    <row r="286" spans="2:10">
      <c r="B286" s="127" t="str">
        <f>$B$50</f>
        <v>Technology</v>
      </c>
      <c r="C286" s="138">
        <f t="shared" si="22"/>
        <v>883601.69722538674</v>
      </c>
      <c r="D286" s="138">
        <f t="shared" si="22"/>
        <v>1533463.6461096955</v>
      </c>
      <c r="E286" s="138">
        <f t="shared" si="22"/>
        <v>57435.408006152291</v>
      </c>
      <c r="F286" s="138">
        <f t="shared" si="22"/>
        <v>0</v>
      </c>
      <c r="G286" s="138">
        <f t="shared" si="22"/>
        <v>0</v>
      </c>
      <c r="H286" s="138">
        <f t="shared" si="21"/>
        <v>2474500.7513412344</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43882977.218491837</v>
      </c>
      <c r="D288" s="135">
        <f>SUM(D268:D287)</f>
        <v>45891675.311114065</v>
      </c>
      <c r="E288" s="135">
        <f>SUM(E268:E287)</f>
        <v>29991496.392804753</v>
      </c>
      <c r="F288" s="135">
        <f>SUM(F268:F287)</f>
        <v>3667910.1917694211</v>
      </c>
      <c r="G288" s="135">
        <f>SUM(G268:G287)</f>
        <v>0</v>
      </c>
      <c r="H288" s="135">
        <f t="shared" si="21"/>
        <v>123434059.11418007</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398.87881438051619</v>
      </c>
      <c r="D293" s="133">
        <f t="shared" si="23"/>
        <v>627.64524464400029</v>
      </c>
      <c r="E293" s="133">
        <f t="shared" si="23"/>
        <v>823.685918868984</v>
      </c>
      <c r="F293" s="133">
        <f t="shared" si="23"/>
        <v>1061.6130065871303</v>
      </c>
      <c r="G293" s="134">
        <f t="shared" si="23"/>
        <v>0</v>
      </c>
      <c r="H293" s="135">
        <f t="shared" si="23"/>
        <v>455.65490940947689</v>
      </c>
    </row>
    <row r="294" spans="2:10">
      <c r="B294" s="127" t="str">
        <f>$B$33</f>
        <v>Science</v>
      </c>
      <c r="C294" s="136">
        <f t="shared" si="23"/>
        <v>499.85915849933389</v>
      </c>
      <c r="D294" s="136">
        <f t="shared" si="23"/>
        <v>973.49098467961358</v>
      </c>
      <c r="E294" s="136">
        <f t="shared" si="23"/>
        <v>2069.7626158848107</v>
      </c>
      <c r="F294" s="136">
        <f t="shared" si="23"/>
        <v>0</v>
      </c>
      <c r="G294" s="137">
        <f t="shared" si="23"/>
        <v>0</v>
      </c>
      <c r="H294" s="138">
        <f t="shared" si="23"/>
        <v>734.28567841365225</v>
      </c>
    </row>
    <row r="295" spans="2:10">
      <c r="B295" s="127" t="str">
        <f>$B$34</f>
        <v>Fine Arts</v>
      </c>
      <c r="C295" s="136">
        <f t="shared" si="23"/>
        <v>744.95245737730966</v>
      </c>
      <c r="D295" s="136">
        <f t="shared" si="23"/>
        <v>1509.1370435630233</v>
      </c>
      <c r="E295" s="136">
        <f t="shared" si="23"/>
        <v>972.69271871452224</v>
      </c>
      <c r="F295" s="136">
        <f t="shared" si="23"/>
        <v>0</v>
      </c>
      <c r="G295" s="137">
        <f t="shared" si="23"/>
        <v>0</v>
      </c>
      <c r="H295" s="138">
        <f t="shared" si="23"/>
        <v>884.69221939180409</v>
      </c>
    </row>
    <row r="296" spans="2:10">
      <c r="B296" s="127" t="str">
        <f>$B$35</f>
        <v>Teacher Education</v>
      </c>
      <c r="C296" s="136">
        <f t="shared" si="23"/>
        <v>685.88658000577152</v>
      </c>
      <c r="D296" s="136">
        <f t="shared" si="23"/>
        <v>921.58500620495511</v>
      </c>
      <c r="E296" s="136">
        <f t="shared" si="23"/>
        <v>863.58904916163476</v>
      </c>
      <c r="F296" s="136">
        <f t="shared" si="23"/>
        <v>1295.9228247502883</v>
      </c>
      <c r="G296" s="137">
        <f t="shared" si="23"/>
        <v>0</v>
      </c>
      <c r="H296" s="138">
        <f t="shared" si="23"/>
        <v>984.74949366672467</v>
      </c>
    </row>
    <row r="297" spans="2:10">
      <c r="B297" s="127" t="str">
        <f>$B$36</f>
        <v>Agriculture</v>
      </c>
      <c r="C297" s="136">
        <f t="shared" si="23"/>
        <v>1264.6967634064085</v>
      </c>
      <c r="D297" s="136">
        <f t="shared" si="23"/>
        <v>1655.3856566662434</v>
      </c>
      <c r="E297" s="136">
        <f t="shared" si="23"/>
        <v>6416.8657322177078</v>
      </c>
      <c r="F297" s="136">
        <f t="shared" si="23"/>
        <v>1345.5274494888902</v>
      </c>
      <c r="G297" s="137">
        <f t="shared" si="23"/>
        <v>0</v>
      </c>
      <c r="H297" s="138">
        <f t="shared" si="23"/>
        <v>2134.6900956434611</v>
      </c>
    </row>
    <row r="298" spans="2:10">
      <c r="B298" s="127" t="str">
        <f>$B$37</f>
        <v>Engineering</v>
      </c>
      <c r="C298" s="136">
        <f t="shared" si="23"/>
        <v>788.87493467500826</v>
      </c>
      <c r="D298" s="136">
        <f t="shared" si="23"/>
        <v>1264.3847076713128</v>
      </c>
      <c r="E298" s="136">
        <f t="shared" si="23"/>
        <v>993.32065094916868</v>
      </c>
      <c r="F298" s="136">
        <f t="shared" si="23"/>
        <v>959.49490439040892</v>
      </c>
      <c r="G298" s="137">
        <f t="shared" si="23"/>
        <v>0</v>
      </c>
      <c r="H298" s="138">
        <f t="shared" si="23"/>
        <v>1057.3611207228018</v>
      </c>
    </row>
    <row r="299" spans="2:10">
      <c r="B299" s="127" t="str">
        <f>$B$38</f>
        <v>Home Economics</v>
      </c>
      <c r="C299" s="136">
        <f t="shared" si="23"/>
        <v>176.78550268649417</v>
      </c>
      <c r="D299" s="136">
        <f t="shared" si="23"/>
        <v>274.69198642548815</v>
      </c>
      <c r="E299" s="136">
        <f t="shared" si="23"/>
        <v>248.6381298967631</v>
      </c>
      <c r="F299" s="136">
        <f t="shared" si="23"/>
        <v>0</v>
      </c>
      <c r="G299" s="137">
        <f t="shared" si="23"/>
        <v>0</v>
      </c>
      <c r="H299" s="138">
        <f t="shared" si="23"/>
        <v>234.63386967483751</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1577.8342795803521</v>
      </c>
      <c r="D301" s="136">
        <f t="shared" si="23"/>
        <v>880.75148654974544</v>
      </c>
      <c r="E301" s="136">
        <f t="shared" si="23"/>
        <v>248.63812989676319</v>
      </c>
      <c r="F301" s="136">
        <f t="shared" si="23"/>
        <v>0</v>
      </c>
      <c r="G301" s="137">
        <f t="shared" si="23"/>
        <v>0</v>
      </c>
      <c r="H301" s="138">
        <f t="shared" si="23"/>
        <v>515.79309530882131</v>
      </c>
    </row>
    <row r="302" spans="2:10">
      <c r="B302" s="127" t="str">
        <f>$B$41</f>
        <v>Library Science</v>
      </c>
      <c r="C302" s="136">
        <f t="shared" si="23"/>
        <v>176.78550268649417</v>
      </c>
      <c r="D302" s="136">
        <f t="shared" si="23"/>
        <v>0</v>
      </c>
      <c r="E302" s="136">
        <f t="shared" si="23"/>
        <v>0</v>
      </c>
      <c r="F302" s="136">
        <f t="shared" si="23"/>
        <v>0</v>
      </c>
      <c r="G302" s="137">
        <f t="shared" si="23"/>
        <v>0</v>
      </c>
      <c r="H302" s="138">
        <f t="shared" si="23"/>
        <v>176.78550268649417</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2807.8914582012771</v>
      </c>
      <c r="D304" s="136">
        <f t="shared" si="23"/>
        <v>4857.9516493884685</v>
      </c>
      <c r="E304" s="136">
        <f t="shared" si="23"/>
        <v>0</v>
      </c>
      <c r="F304" s="136">
        <f t="shared" si="23"/>
        <v>0</v>
      </c>
      <c r="G304" s="137">
        <f t="shared" si="23"/>
        <v>0</v>
      </c>
      <c r="H304" s="138">
        <f t="shared" si="23"/>
        <v>3296.0010275315608</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469.71960098164163</v>
      </c>
      <c r="D306" s="136">
        <f t="shared" si="23"/>
        <v>554.92125975363251</v>
      </c>
      <c r="E306" s="136">
        <f t="shared" si="23"/>
        <v>853.40602548083984</v>
      </c>
      <c r="F306" s="136">
        <f t="shared" si="23"/>
        <v>0</v>
      </c>
      <c r="G306" s="137">
        <f t="shared" si="23"/>
        <v>0</v>
      </c>
      <c r="H306" s="138">
        <f t="shared" si="23"/>
        <v>669.22785731456327</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483.19022284870164</v>
      </c>
      <c r="D308" s="136">
        <f t="shared" si="23"/>
        <v>986.79259867038752</v>
      </c>
      <c r="E308" s="136">
        <f t="shared" si="23"/>
        <v>604.85239876067465</v>
      </c>
      <c r="F308" s="136">
        <f t="shared" si="23"/>
        <v>0</v>
      </c>
      <c r="G308" s="137">
        <f t="shared" si="23"/>
        <v>0</v>
      </c>
      <c r="H308" s="138">
        <f t="shared" si="23"/>
        <v>714.79195128351171</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1064.7476675203163</v>
      </c>
      <c r="E310" s="136">
        <f t="shared" si="24"/>
        <v>0</v>
      </c>
      <c r="F310" s="136">
        <f t="shared" si="24"/>
        <v>0</v>
      </c>
      <c r="G310" s="137">
        <f t="shared" si="24"/>
        <v>0</v>
      </c>
      <c r="H310" s="138">
        <f t="shared" si="24"/>
        <v>1064.7476675203163</v>
      </c>
    </row>
    <row r="311" spans="2:10">
      <c r="B311" s="127" t="str">
        <f>$B$50</f>
        <v>Technology</v>
      </c>
      <c r="C311" s="136">
        <f t="shared" si="24"/>
        <v>1575.047588637053</v>
      </c>
      <c r="D311" s="136">
        <f t="shared" si="24"/>
        <v>1524.3177396716655</v>
      </c>
      <c r="E311" s="136">
        <f t="shared" si="24"/>
        <v>248.63812989676316</v>
      </c>
      <c r="F311" s="136">
        <f t="shared" si="24"/>
        <v>0</v>
      </c>
      <c r="G311" s="137">
        <f t="shared" si="24"/>
        <v>0</v>
      </c>
      <c r="H311" s="138">
        <f t="shared" si="24"/>
        <v>1376.2518083099189</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528.13153312021564</v>
      </c>
      <c r="D313" s="135">
        <f t="shared" si="24"/>
        <v>1063.8340978050458</v>
      </c>
      <c r="E313" s="135">
        <f t="shared" si="24"/>
        <v>1281.8522200626044</v>
      </c>
      <c r="F313" s="135">
        <f t="shared" si="24"/>
        <v>1240.4160269764698</v>
      </c>
      <c r="G313" s="135">
        <f t="shared" si="24"/>
        <v>0</v>
      </c>
      <c r="H313" s="135">
        <f t="shared" si="24"/>
        <v>808.96337805771338</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1.5735236418077825</v>
      </c>
      <c r="E318" s="128">
        <f t="shared" si="25"/>
        <v>2.0650029261348961</v>
      </c>
      <c r="F318" s="128">
        <f t="shared" si="25"/>
        <v>2.6614925844980806</v>
      </c>
      <c r="G318" s="128">
        <f t="shared" si="25"/>
        <v>0</v>
      </c>
      <c r="H318" s="128">
        <f t="shared" si="25"/>
        <v>1.1423392092586755</v>
      </c>
    </row>
    <row r="319" spans="2:10">
      <c r="B319" s="127" t="str">
        <f>$B$33</f>
        <v>Science</v>
      </c>
      <c r="C319" s="128">
        <f t="shared" ref="C319:H334" si="26">IF($C$293=0,"",C294/$C$293)</f>
        <v>1.2531604599648807</v>
      </c>
      <c r="D319" s="128">
        <f t="shared" si="26"/>
        <v>2.4405682868655387</v>
      </c>
      <c r="E319" s="128">
        <f t="shared" si="26"/>
        <v>5.1889509827672393</v>
      </c>
      <c r="F319" s="128">
        <f t="shared" si="26"/>
        <v>0</v>
      </c>
      <c r="G319" s="128">
        <f t="shared" si="26"/>
        <v>0</v>
      </c>
      <c r="H319" s="128">
        <f t="shared" si="26"/>
        <v>1.8408740999545037</v>
      </c>
    </row>
    <row r="320" spans="2:10">
      <c r="B320" s="127" t="str">
        <f>$B$34</f>
        <v>Fine Arts</v>
      </c>
      <c r="C320" s="128">
        <f t="shared" si="26"/>
        <v>1.8676160039591663</v>
      </c>
      <c r="D320" s="128">
        <f t="shared" si="26"/>
        <v>3.7834474761634254</v>
      </c>
      <c r="E320" s="128">
        <f t="shared" si="26"/>
        <v>2.4385670124525793</v>
      </c>
      <c r="F320" s="128">
        <f t="shared" si="26"/>
        <v>0</v>
      </c>
      <c r="G320" s="128">
        <f t="shared" si="26"/>
        <v>0</v>
      </c>
      <c r="H320" s="128">
        <f t="shared" si="26"/>
        <v>2.2179473752342216</v>
      </c>
    </row>
    <row r="321" spans="2:8">
      <c r="B321" s="127" t="str">
        <f>$B$35</f>
        <v>Teacher Education</v>
      </c>
      <c r="C321" s="128">
        <f t="shared" si="26"/>
        <v>1.7195362482988634</v>
      </c>
      <c r="D321" s="128">
        <f t="shared" si="26"/>
        <v>2.3104385918220158</v>
      </c>
      <c r="E321" s="128">
        <f t="shared" si="26"/>
        <v>2.1650411554267244</v>
      </c>
      <c r="F321" s="128">
        <f t="shared" si="26"/>
        <v>3.2489136500341282</v>
      </c>
      <c r="G321" s="128">
        <f t="shared" si="26"/>
        <v>0</v>
      </c>
      <c r="H321" s="128">
        <f t="shared" si="26"/>
        <v>2.4687936740789365</v>
      </c>
    </row>
    <row r="322" spans="2:8">
      <c r="B322" s="127" t="str">
        <f>$B$36</f>
        <v>Agriculture</v>
      </c>
      <c r="C322" s="128">
        <f t="shared" si="26"/>
        <v>3.1706290678048719</v>
      </c>
      <c r="D322" s="128">
        <f t="shared" si="26"/>
        <v>4.1500967135523634</v>
      </c>
      <c r="E322" s="128">
        <f t="shared" si="26"/>
        <v>16.087256331684355</v>
      </c>
      <c r="F322" s="128">
        <f t="shared" si="26"/>
        <v>3.3732737888789073</v>
      </c>
      <c r="G322" s="128">
        <f t="shared" si="26"/>
        <v>0</v>
      </c>
      <c r="H322" s="128">
        <f t="shared" si="26"/>
        <v>5.3517259345016068</v>
      </c>
    </row>
    <row r="323" spans="2:8">
      <c r="B323" s="127" t="str">
        <f>$B$37</f>
        <v>Engineering</v>
      </c>
      <c r="C323" s="128">
        <f t="shared" si="26"/>
        <v>1.9777308451444846</v>
      </c>
      <c r="D323" s="128">
        <f t="shared" si="26"/>
        <v>3.1698467356181386</v>
      </c>
      <c r="E323" s="128">
        <f t="shared" si="26"/>
        <v>2.4902817977230951</v>
      </c>
      <c r="F323" s="128">
        <f t="shared" si="26"/>
        <v>2.4054797341908585</v>
      </c>
      <c r="G323" s="128">
        <f t="shared" si="26"/>
        <v>0</v>
      </c>
      <c r="H323" s="128">
        <f t="shared" si="26"/>
        <v>2.6508329913809785</v>
      </c>
    </row>
    <row r="324" spans="2:8">
      <c r="B324" s="127" t="str">
        <f>$B$38</f>
        <v>Home Economics</v>
      </c>
      <c r="C324" s="128">
        <f t="shared" si="26"/>
        <v>0.44320604733308072</v>
      </c>
      <c r="D324" s="128">
        <f t="shared" si="26"/>
        <v>0.68866025600307212</v>
      </c>
      <c r="E324" s="128">
        <f t="shared" si="26"/>
        <v>0.62334253144758689</v>
      </c>
      <c r="F324" s="128">
        <f t="shared" si="26"/>
        <v>0</v>
      </c>
      <c r="G324" s="128">
        <f t="shared" si="26"/>
        <v>0</v>
      </c>
      <c r="H324" s="128">
        <f t="shared" si="26"/>
        <v>0.58823347145984328</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3.9556733090245157</v>
      </c>
      <c r="D326" s="128">
        <f t="shared" si="26"/>
        <v>2.2080678511783276</v>
      </c>
      <c r="E326" s="128">
        <f t="shared" si="26"/>
        <v>0.62334253144758711</v>
      </c>
      <c r="F326" s="128">
        <f t="shared" si="26"/>
        <v>0</v>
      </c>
      <c r="G326" s="128">
        <f t="shared" si="26"/>
        <v>0</v>
      </c>
      <c r="H326" s="128">
        <f t="shared" si="26"/>
        <v>1.2931072714650949</v>
      </c>
    </row>
    <row r="327" spans="2:8">
      <c r="B327" s="127" t="str">
        <f>$B$41</f>
        <v>Library Science</v>
      </c>
      <c r="C327" s="128">
        <f t="shared" si="26"/>
        <v>0.44320604733308072</v>
      </c>
      <c r="D327" s="128">
        <f t="shared" si="26"/>
        <v>0</v>
      </c>
      <c r="E327" s="128">
        <f t="shared" si="26"/>
        <v>0</v>
      </c>
      <c r="F327" s="128">
        <f t="shared" si="26"/>
        <v>0</v>
      </c>
      <c r="G327" s="128">
        <f t="shared" si="26"/>
        <v>0</v>
      </c>
      <c r="H327" s="128">
        <f t="shared" si="26"/>
        <v>0.44320604733308072</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7.0394599988021644</v>
      </c>
      <c r="D329" s="128">
        <f t="shared" si="26"/>
        <v>12.179016468781807</v>
      </c>
      <c r="E329" s="128">
        <f t="shared" si="26"/>
        <v>0</v>
      </c>
      <c r="F329" s="128">
        <f t="shared" si="26"/>
        <v>0</v>
      </c>
      <c r="G329" s="128">
        <f t="shared" si="26"/>
        <v>0</v>
      </c>
      <c r="H329" s="128">
        <f t="shared" si="26"/>
        <v>8.2631639202258889</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1.1775997722795724</v>
      </c>
      <c r="D331" s="128">
        <f t="shared" si="26"/>
        <v>1.3912026403695068</v>
      </c>
      <c r="E331" s="128">
        <f t="shared" si="26"/>
        <v>2.1395120390292801</v>
      </c>
      <c r="F331" s="128">
        <f t="shared" si="26"/>
        <v>0</v>
      </c>
      <c r="G331" s="128">
        <f t="shared" si="26"/>
        <v>0</v>
      </c>
      <c r="H331" s="128">
        <f t="shared" si="26"/>
        <v>1.6777723789465131</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1.2113709864464133</v>
      </c>
      <c r="D333" s="128">
        <f t="shared" si="26"/>
        <v>2.4739157937052592</v>
      </c>
      <c r="E333" s="128">
        <f t="shared" si="26"/>
        <v>1.5163813593360389</v>
      </c>
      <c r="F333" s="128">
        <f t="shared" si="26"/>
        <v>0</v>
      </c>
      <c r="G333" s="128">
        <f t="shared" si="26"/>
        <v>0</v>
      </c>
      <c r="H333" s="128">
        <f t="shared" si="26"/>
        <v>1.7920027976257111</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2.6693512644283608</v>
      </c>
      <c r="E335" s="128">
        <f t="shared" si="27"/>
        <v>0</v>
      </c>
      <c r="F335" s="128">
        <f t="shared" si="27"/>
        <v>0</v>
      </c>
      <c r="G335" s="128">
        <f t="shared" si="27"/>
        <v>0</v>
      </c>
      <c r="H335" s="128">
        <f t="shared" si="27"/>
        <v>2.6693512644283608</v>
      </c>
    </row>
    <row r="336" spans="2:8">
      <c r="B336" s="127" t="str">
        <f>$B$50</f>
        <v>Technology</v>
      </c>
      <c r="C336" s="128">
        <f t="shared" si="27"/>
        <v>3.9486869992912523</v>
      </c>
      <c r="D336" s="128">
        <f t="shared" si="27"/>
        <v>3.8215058928086383</v>
      </c>
      <c r="E336" s="128">
        <f t="shared" si="27"/>
        <v>0.62334253144758711</v>
      </c>
      <c r="F336" s="128">
        <f t="shared" si="27"/>
        <v>0</v>
      </c>
      <c r="G336" s="128">
        <f t="shared" si="27"/>
        <v>0</v>
      </c>
      <c r="H336" s="128">
        <f t="shared" si="27"/>
        <v>3.4503005892838012</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1.324040069514439</v>
      </c>
      <c r="D338" s="128">
        <f t="shared" si="27"/>
        <v>2.6670609203881805</v>
      </c>
      <c r="E338" s="128">
        <f t="shared" si="27"/>
        <v>3.213638262672339</v>
      </c>
      <c r="F338" s="128">
        <f t="shared" si="27"/>
        <v>3.1097566034007436</v>
      </c>
      <c r="G338" s="128">
        <f t="shared" si="27"/>
        <v>0</v>
      </c>
      <c r="H338" s="128">
        <f t="shared" si="27"/>
        <v>2.0280931172393406</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11966.364431415486</v>
      </c>
      <c r="D343" s="135">
        <f t="shared" si="28"/>
        <v>18829.357339320009</v>
      </c>
      <c r="E343" s="135">
        <f>E293*24</f>
        <v>19768.462052855615</v>
      </c>
      <c r="F343" s="135">
        <f>F293*18</f>
        <v>19109.034118568343</v>
      </c>
      <c r="G343" s="135">
        <f>G293*24</f>
        <v>0</v>
      </c>
      <c r="H343" s="135">
        <f>IF((C32/30+D32/30+E32/24+F32/18+G32/24)=0,0,H268/(C32/30+D32/30+E32/24+F32/18+G32/24))</f>
        <v>13521.51816294747</v>
      </c>
    </row>
    <row r="344" spans="2:10">
      <c r="B344" s="127" t="str">
        <f>$B$33</f>
        <v>Science</v>
      </c>
      <c r="C344" s="138">
        <f t="shared" si="28"/>
        <v>14995.774754980017</v>
      </c>
      <c r="D344" s="138">
        <f t="shared" si="28"/>
        <v>29204.729540388405</v>
      </c>
      <c r="E344" s="138">
        <f>E294*24</f>
        <v>49674.302781235456</v>
      </c>
      <c r="F344" s="138">
        <f>F294*18</f>
        <v>0</v>
      </c>
      <c r="G344" s="138">
        <f>G294*24</f>
        <v>0</v>
      </c>
      <c r="H344" s="138">
        <f t="shared" ref="H344:H363" si="29">IF((C33/30+D33/30+E33/24+F33/18+G33/24)=0,0,H269/(C33/30+D33/30+E33/24+F33/18+G33/24))</f>
        <v>21678.778203965514</v>
      </c>
    </row>
    <row r="345" spans="2:10">
      <c r="B345" s="127" t="str">
        <f>$B$34</f>
        <v>Fine Arts</v>
      </c>
      <c r="C345" s="138">
        <f t="shared" si="28"/>
        <v>22348.573721319292</v>
      </c>
      <c r="D345" s="138">
        <f t="shared" si="28"/>
        <v>45274.1113068907</v>
      </c>
      <c r="E345" s="138">
        <f t="shared" ref="E345:E363" si="30">E295*24</f>
        <v>23344.625249148536</v>
      </c>
      <c r="F345" s="138">
        <f t="shared" ref="F345:F363" si="31">F295*18</f>
        <v>0</v>
      </c>
      <c r="G345" s="138">
        <f t="shared" ref="G345:G363" si="32">G295*24</f>
        <v>0</v>
      </c>
      <c r="H345" s="138">
        <f t="shared" si="29"/>
        <v>26324.657618704136</v>
      </c>
    </row>
    <row r="346" spans="2:10">
      <c r="B346" s="127" t="str">
        <f>$B$35</f>
        <v>Teacher Education</v>
      </c>
      <c r="C346" s="138">
        <f t="shared" si="28"/>
        <v>20576.597400173145</v>
      </c>
      <c r="D346" s="138">
        <f t="shared" si="28"/>
        <v>27647.550186148652</v>
      </c>
      <c r="E346" s="138">
        <f t="shared" si="30"/>
        <v>20726.137179879235</v>
      </c>
      <c r="F346" s="138">
        <f t="shared" si="31"/>
        <v>23326.610845505191</v>
      </c>
      <c r="G346" s="138">
        <f t="shared" si="32"/>
        <v>0</v>
      </c>
      <c r="H346" s="138">
        <f t="shared" si="29"/>
        <v>23371.86819271803</v>
      </c>
    </row>
    <row r="347" spans="2:10">
      <c r="B347" s="127" t="str">
        <f>$B$36</f>
        <v>Agriculture</v>
      </c>
      <c r="C347" s="138">
        <f t="shared" si="28"/>
        <v>37940.902902192254</v>
      </c>
      <c r="D347" s="138">
        <f t="shared" si="28"/>
        <v>49661.569699987303</v>
      </c>
      <c r="E347" s="138">
        <f t="shared" si="30"/>
        <v>154004.77757322497</v>
      </c>
      <c r="F347" s="138">
        <f t="shared" si="31"/>
        <v>24219.494090800024</v>
      </c>
      <c r="G347" s="138">
        <f t="shared" si="32"/>
        <v>0</v>
      </c>
      <c r="H347" s="138">
        <f t="shared" si="29"/>
        <v>60960.277125975095</v>
      </c>
    </row>
    <row r="348" spans="2:10">
      <c r="B348" s="127" t="str">
        <f>$B$37</f>
        <v>Engineering</v>
      </c>
      <c r="C348" s="138">
        <f t="shared" si="28"/>
        <v>23666.248040250248</v>
      </c>
      <c r="D348" s="138">
        <f t="shared" si="28"/>
        <v>37931.541230139381</v>
      </c>
      <c r="E348" s="138">
        <f t="shared" si="30"/>
        <v>23839.695622780047</v>
      </c>
      <c r="F348" s="138">
        <f t="shared" si="31"/>
        <v>17270.908279027361</v>
      </c>
      <c r="G348" s="138">
        <f t="shared" si="32"/>
        <v>0</v>
      </c>
      <c r="H348" s="138">
        <f t="shared" si="29"/>
        <v>28494.867164330102</v>
      </c>
    </row>
    <row r="349" spans="2:10">
      <c r="B349" s="127" t="str">
        <f>$B$38</f>
        <v>Home Economics</v>
      </c>
      <c r="C349" s="138">
        <f t="shared" si="28"/>
        <v>5303.5650805948253</v>
      </c>
      <c r="D349" s="138">
        <f t="shared" si="28"/>
        <v>8240.7595927646453</v>
      </c>
      <c r="E349" s="138">
        <f t="shared" si="30"/>
        <v>5967.3151175223147</v>
      </c>
      <c r="F349" s="138">
        <f t="shared" si="31"/>
        <v>0</v>
      </c>
      <c r="G349" s="138">
        <f t="shared" si="32"/>
        <v>0</v>
      </c>
      <c r="H349" s="138">
        <f t="shared" si="29"/>
        <v>6937.9775817727077</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47335.028387410566</v>
      </c>
      <c r="D351" s="138">
        <f t="shared" si="28"/>
        <v>26422.544596492364</v>
      </c>
      <c r="E351" s="138">
        <f t="shared" si="30"/>
        <v>5967.3151175223165</v>
      </c>
      <c r="F351" s="138">
        <f t="shared" si="31"/>
        <v>0</v>
      </c>
      <c r="G351" s="138">
        <f t="shared" si="32"/>
        <v>0</v>
      </c>
      <c r="H351" s="138">
        <f t="shared" si="29"/>
        <v>13442.757593963259</v>
      </c>
    </row>
    <row r="352" spans="2:10">
      <c r="B352" s="127" t="str">
        <f>$B$41</f>
        <v>Library Science</v>
      </c>
      <c r="C352" s="138">
        <f t="shared" si="28"/>
        <v>5303.5650805948253</v>
      </c>
      <c r="D352" s="138">
        <f t="shared" si="28"/>
        <v>0</v>
      </c>
      <c r="E352" s="138">
        <f t="shared" si="30"/>
        <v>0</v>
      </c>
      <c r="F352" s="138">
        <f t="shared" si="31"/>
        <v>0</v>
      </c>
      <c r="G352" s="138">
        <f t="shared" si="32"/>
        <v>0</v>
      </c>
      <c r="H352" s="138">
        <f t="shared" si="29"/>
        <v>5303.5650805948244</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84236.743746038308</v>
      </c>
      <c r="D354" s="138">
        <f t="shared" si="28"/>
        <v>145738.54948165404</v>
      </c>
      <c r="E354" s="138">
        <f t="shared" si="30"/>
        <v>0</v>
      </c>
      <c r="F354" s="138">
        <f t="shared" si="31"/>
        <v>0</v>
      </c>
      <c r="G354" s="138">
        <f t="shared" si="32"/>
        <v>0</v>
      </c>
      <c r="H354" s="138">
        <f t="shared" si="29"/>
        <v>98880.030825946829</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14091.588029449249</v>
      </c>
      <c r="D356" s="138">
        <f t="shared" si="28"/>
        <v>16647.637792608977</v>
      </c>
      <c r="E356" s="138">
        <f t="shared" si="30"/>
        <v>20481.744611540154</v>
      </c>
      <c r="F356" s="138">
        <f t="shared" si="31"/>
        <v>0</v>
      </c>
      <c r="G356" s="138">
        <f t="shared" si="32"/>
        <v>0</v>
      </c>
      <c r="H356" s="138">
        <f t="shared" si="29"/>
        <v>17988.332681265107</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14495.706685461049</v>
      </c>
      <c r="D358" s="138">
        <f t="shared" si="28"/>
        <v>29603.777960111627</v>
      </c>
      <c r="E358" s="138">
        <f t="shared" si="30"/>
        <v>14516.457570256192</v>
      </c>
      <c r="F358" s="138">
        <f t="shared" si="31"/>
        <v>0</v>
      </c>
      <c r="G358" s="138">
        <f t="shared" si="32"/>
        <v>0</v>
      </c>
      <c r="H358" s="138">
        <f t="shared" si="29"/>
        <v>20386.611323981841</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31942.43002560949</v>
      </c>
      <c r="E360" s="138">
        <f t="shared" si="30"/>
        <v>0</v>
      </c>
      <c r="F360" s="138">
        <f t="shared" si="31"/>
        <v>0</v>
      </c>
      <c r="G360" s="138">
        <f t="shared" si="32"/>
        <v>0</v>
      </c>
      <c r="H360" s="138">
        <f t="shared" si="29"/>
        <v>31942.43002560949</v>
      </c>
    </row>
    <row r="361" spans="2:9">
      <c r="B361" s="127" t="str">
        <f>$B$50</f>
        <v>Technology</v>
      </c>
      <c r="C361" s="138">
        <f t="shared" si="33"/>
        <v>47251.427659111592</v>
      </c>
      <c r="D361" s="138">
        <f t="shared" si="33"/>
        <v>45729.53219014997</v>
      </c>
      <c r="E361" s="138">
        <f t="shared" si="30"/>
        <v>5967.3151175223156</v>
      </c>
      <c r="F361" s="138">
        <f t="shared" si="31"/>
        <v>0</v>
      </c>
      <c r="G361" s="138">
        <f t="shared" si="32"/>
        <v>0</v>
      </c>
      <c r="H361" s="138">
        <f t="shared" si="29"/>
        <v>40002.706474598963</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15843.945993606469</v>
      </c>
      <c r="D363" s="135">
        <f t="shared" si="33"/>
        <v>31915.022934151373</v>
      </c>
      <c r="E363" s="135">
        <f t="shared" si="30"/>
        <v>30764.453281502505</v>
      </c>
      <c r="F363" s="135">
        <f t="shared" si="31"/>
        <v>22327.488485576454</v>
      </c>
      <c r="G363" s="135">
        <f t="shared" si="32"/>
        <v>0</v>
      </c>
      <c r="H363" s="135">
        <f t="shared" si="29"/>
        <v>23085.6549241184</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54" priority="6" stopIfTrue="1">
      <formula>C32=0</formula>
    </cfRule>
  </conditionalFormatting>
  <conditionalFormatting sqref="C91:G110">
    <cfRule type="expression" dxfId="153" priority="5" stopIfTrue="1">
      <formula>C32=0</formula>
    </cfRule>
  </conditionalFormatting>
  <conditionalFormatting sqref="C143:H162">
    <cfRule type="expression" dxfId="152" priority="3" stopIfTrue="1">
      <formula>C32=0</formula>
    </cfRule>
  </conditionalFormatting>
  <conditionalFormatting sqref="H143:H162">
    <cfRule type="expression" dxfId="151" priority="1" stopIfTrue="1">
      <formula>OR(AND(#REF!&gt;0,H143&gt;0,H61=0),AND(#REF!&gt;0,H143&gt;0,H32=0))</formula>
    </cfRule>
    <cfRule type="expression" dxfId="15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799</v>
      </c>
      <c r="C3" s="119"/>
      <c r="D3" s="119"/>
      <c r="E3" s="119"/>
      <c r="F3" s="119"/>
      <c r="G3" s="119"/>
      <c r="H3" s="119"/>
    </row>
    <row r="4" spans="2:8">
      <c r="B4" s="292" t="s">
        <v>787</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Data!$G17</f>
        <v>31500476</v>
      </c>
    </row>
    <row r="14" spans="2:8">
      <c r="B14" s="467" t="s">
        <v>13</v>
      </c>
      <c r="C14" s="467"/>
      <c r="D14" s="467"/>
      <c r="E14" s="467"/>
      <c r="F14" s="354"/>
      <c r="G14" s="301"/>
      <c r="H14" s="355">
        <f>Data!$H17</f>
        <v>6238510</v>
      </c>
    </row>
    <row r="15" spans="2:8">
      <c r="B15" s="467" t="s">
        <v>14</v>
      </c>
      <c r="C15" s="467"/>
      <c r="D15" s="467"/>
      <c r="E15" s="467"/>
      <c r="F15" s="354"/>
      <c r="G15" s="301"/>
      <c r="H15" s="355">
        <f>Data!$I17</f>
        <v>11593540</v>
      </c>
    </row>
    <row r="16" spans="2:8">
      <c r="B16" s="467" t="s">
        <v>18</v>
      </c>
      <c r="C16" s="467"/>
      <c r="D16" s="467"/>
      <c r="E16" s="467"/>
      <c r="F16" s="354"/>
      <c r="G16" s="301"/>
      <c r="H16" s="355">
        <f>Data!$J17</f>
        <v>22822369</v>
      </c>
    </row>
    <row r="17" spans="2:23">
      <c r="B17" s="467" t="s">
        <v>15</v>
      </c>
      <c r="C17" s="467"/>
      <c r="D17" s="467"/>
      <c r="E17" s="467"/>
      <c r="F17" s="354"/>
      <c r="G17" s="301"/>
      <c r="H17" s="355">
        <f>Data!$K17</f>
        <v>11898440</v>
      </c>
    </row>
    <row r="18" spans="2:23">
      <c r="B18" s="467" t="s">
        <v>1</v>
      </c>
      <c r="C18" s="467"/>
      <c r="D18" s="467"/>
      <c r="E18" s="467"/>
      <c r="F18" s="356"/>
      <c r="G18" s="301"/>
      <c r="H18" s="357">
        <f>SUM(H13:H17)</f>
        <v>84053335</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Data!L17</f>
        <v>Nancy Hranicky</v>
      </c>
      <c r="E21" s="466"/>
      <c r="F21" s="466"/>
      <c r="G21" s="308" t="str">
        <f>Data!M17</f>
        <v>979-458-6090</v>
      </c>
      <c r="H21" s="309" t="str">
        <f>Data!N17</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Data!O17</f>
        <v>2448</v>
      </c>
      <c r="D25" s="316">
        <f>Data!P17</f>
        <v>4237</v>
      </c>
      <c r="E25" s="316">
        <f>Data!Q17</f>
        <v>826</v>
      </c>
      <c r="F25" s="316">
        <f>Data!R17</f>
        <v>0</v>
      </c>
      <c r="G25" s="316">
        <f>Data!S17</f>
        <v>0</v>
      </c>
      <c r="H25" s="317">
        <f>SUM(C25:G25)</f>
        <v>7511</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Data!T17</f>
        <v>Jane Mims</v>
      </c>
      <c r="E28" s="466"/>
      <c r="F28" s="466"/>
      <c r="G28" s="308" t="str">
        <f>Data!U17</f>
        <v>(210) 784-1205</v>
      </c>
      <c r="H28" s="309" t="str">
        <f>Data!V17</f>
        <v>Jane.Mims@tamusa.edu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Data!W17</f>
        <v>42079</v>
      </c>
      <c r="D32" s="140">
        <f>Data!AQ17</f>
        <v>20719</v>
      </c>
      <c r="E32" s="140">
        <f>Data!BK17</f>
        <v>2484</v>
      </c>
      <c r="F32" s="140">
        <f>Data!CE17</f>
        <v>0</v>
      </c>
      <c r="G32" s="140">
        <f>Data!CY17</f>
        <v>0</v>
      </c>
      <c r="H32" s="141">
        <f>SUM(C32:G32)</f>
        <v>65282</v>
      </c>
      <c r="W32" s="144"/>
    </row>
    <row r="33" spans="2:23">
      <c r="B33" s="129" t="s">
        <v>43</v>
      </c>
      <c r="C33" s="140">
        <f>Data!X17</f>
        <v>11330</v>
      </c>
      <c r="D33" s="140">
        <f>Data!AR17</f>
        <v>4992</v>
      </c>
      <c r="E33" s="140">
        <f>Data!BL17</f>
        <v>543</v>
      </c>
      <c r="F33" s="140">
        <f>Data!CF17</f>
        <v>0</v>
      </c>
      <c r="G33" s="140">
        <f>Data!CZ17</f>
        <v>0</v>
      </c>
      <c r="H33" s="141">
        <f t="shared" ref="H33:H52" si="0">SUM(C33:G33)</f>
        <v>16865</v>
      </c>
      <c r="W33" s="144"/>
    </row>
    <row r="34" spans="2:23">
      <c r="B34" s="129" t="s">
        <v>44</v>
      </c>
      <c r="C34" s="140">
        <f>Data!Y17</f>
        <v>3822</v>
      </c>
      <c r="D34" s="140">
        <f>Data!AS17</f>
        <v>78</v>
      </c>
      <c r="E34" s="140">
        <f>Data!BM17</f>
        <v>0</v>
      </c>
      <c r="F34" s="140">
        <f>Data!CG17</f>
        <v>0</v>
      </c>
      <c r="G34" s="140">
        <f>Data!DA17</f>
        <v>0</v>
      </c>
      <c r="H34" s="141">
        <f t="shared" si="0"/>
        <v>3900</v>
      </c>
      <c r="W34" s="144"/>
    </row>
    <row r="35" spans="2:23">
      <c r="B35" s="129" t="s">
        <v>45</v>
      </c>
      <c r="C35" s="140">
        <f>Data!Z17</f>
        <v>1233</v>
      </c>
      <c r="D35" s="140">
        <f>Data!AT17</f>
        <v>14500</v>
      </c>
      <c r="E35" s="140">
        <f>Data!BN17</f>
        <v>6193</v>
      </c>
      <c r="F35" s="140">
        <f>Data!CH17</f>
        <v>0</v>
      </c>
      <c r="G35" s="140">
        <f>Data!DB17</f>
        <v>0</v>
      </c>
      <c r="H35" s="141">
        <f t="shared" si="0"/>
        <v>21926</v>
      </c>
      <c r="W35" s="144"/>
    </row>
    <row r="36" spans="2:23">
      <c r="B36" s="129" t="s">
        <v>46</v>
      </c>
      <c r="C36" s="140">
        <f>Data!AA17</f>
        <v>0</v>
      </c>
      <c r="D36" s="140">
        <f>Data!AU17</f>
        <v>0</v>
      </c>
      <c r="E36" s="140">
        <f>Data!BO17</f>
        <v>0</v>
      </c>
      <c r="F36" s="140">
        <f>Data!CI17</f>
        <v>0</v>
      </c>
      <c r="G36" s="140">
        <f>Data!DC17</f>
        <v>0</v>
      </c>
      <c r="H36" s="141">
        <f t="shared" si="0"/>
        <v>0</v>
      </c>
      <c r="W36" s="144"/>
    </row>
    <row r="37" spans="2:23">
      <c r="B37" s="129" t="s">
        <v>47</v>
      </c>
      <c r="C37" s="140">
        <f>Data!AB17</f>
        <v>4671</v>
      </c>
      <c r="D37" s="140">
        <f>Data!AV17</f>
        <v>3852</v>
      </c>
      <c r="E37" s="140">
        <f>Data!BP17</f>
        <v>708</v>
      </c>
      <c r="F37" s="140">
        <f>Data!CJ17</f>
        <v>0</v>
      </c>
      <c r="G37" s="140">
        <f>Data!DD17</f>
        <v>0</v>
      </c>
      <c r="H37" s="141">
        <f t="shared" si="0"/>
        <v>9231</v>
      </c>
      <c r="W37" s="144"/>
    </row>
    <row r="38" spans="2:23">
      <c r="B38" s="129" t="s">
        <v>48</v>
      </c>
      <c r="C38" s="140">
        <f>Data!AC17</f>
        <v>0</v>
      </c>
      <c r="D38" s="140">
        <f>Data!AW17</f>
        <v>0</v>
      </c>
      <c r="E38" s="140">
        <f>Data!BQ17</f>
        <v>255</v>
      </c>
      <c r="F38" s="140">
        <f>Data!CK17</f>
        <v>0</v>
      </c>
      <c r="G38" s="140">
        <f>Data!DE17</f>
        <v>0</v>
      </c>
      <c r="H38" s="141">
        <f t="shared" si="0"/>
        <v>255</v>
      </c>
      <c r="W38" s="144"/>
    </row>
    <row r="39" spans="2:23">
      <c r="B39" s="129" t="s">
        <v>49</v>
      </c>
      <c r="C39" s="140">
        <f>Data!AD17</f>
        <v>0</v>
      </c>
      <c r="D39" s="140">
        <f>Data!AX17</f>
        <v>0</v>
      </c>
      <c r="E39" s="140">
        <f>Data!BR17</f>
        <v>0</v>
      </c>
      <c r="F39" s="140">
        <f>Data!CL17</f>
        <v>0</v>
      </c>
      <c r="G39" s="140">
        <f>Data!DF17</f>
        <v>0</v>
      </c>
      <c r="H39" s="141">
        <f t="shared" si="0"/>
        <v>0</v>
      </c>
      <c r="W39" s="144"/>
    </row>
    <row r="40" spans="2:23">
      <c r="B40" s="129" t="s">
        <v>50</v>
      </c>
      <c r="C40" s="140">
        <f>Data!AE17</f>
        <v>0</v>
      </c>
      <c r="D40" s="140">
        <f>Data!AY17</f>
        <v>0</v>
      </c>
      <c r="E40" s="140">
        <f>Data!BS17</f>
        <v>0</v>
      </c>
      <c r="F40" s="140">
        <f>Data!CM17</f>
        <v>0</v>
      </c>
      <c r="G40" s="140">
        <f>Data!DG17</f>
        <v>0</v>
      </c>
      <c r="H40" s="141">
        <f t="shared" si="0"/>
        <v>0</v>
      </c>
      <c r="W40" s="144"/>
    </row>
    <row r="41" spans="2:23">
      <c r="B41" s="129" t="s">
        <v>51</v>
      </c>
      <c r="C41" s="140">
        <f>Data!AF17</f>
        <v>0</v>
      </c>
      <c r="D41" s="140">
        <f>Data!AZ17</f>
        <v>0</v>
      </c>
      <c r="E41" s="140">
        <f>Data!BT17</f>
        <v>0</v>
      </c>
      <c r="F41" s="140">
        <f>Data!CN17</f>
        <v>0</v>
      </c>
      <c r="G41" s="140">
        <f>Data!DH17</f>
        <v>0</v>
      </c>
      <c r="H41" s="141">
        <f t="shared" si="0"/>
        <v>0</v>
      </c>
      <c r="W41" s="144"/>
    </row>
    <row r="42" spans="2:23">
      <c r="B42" s="129" t="s">
        <v>52</v>
      </c>
      <c r="C42" s="140">
        <f>Data!AG17</f>
        <v>0</v>
      </c>
      <c r="D42" s="140">
        <f>Data!BA17</f>
        <v>0</v>
      </c>
      <c r="E42" s="140">
        <f>Data!BU17</f>
        <v>0</v>
      </c>
      <c r="F42" s="140">
        <f>Data!CO17</f>
        <v>0</v>
      </c>
      <c r="G42" s="140">
        <f>Data!DI17</f>
        <v>0</v>
      </c>
      <c r="H42" s="141">
        <f t="shared" si="0"/>
        <v>0</v>
      </c>
      <c r="W42" s="144"/>
    </row>
    <row r="43" spans="2:23">
      <c r="B43" s="129" t="s">
        <v>53</v>
      </c>
      <c r="C43" s="140">
        <f>Data!AH17</f>
        <v>0</v>
      </c>
      <c r="D43" s="140">
        <f>Data!BB17</f>
        <v>0</v>
      </c>
      <c r="E43" s="140">
        <f>Data!BV17</f>
        <v>0</v>
      </c>
      <c r="F43" s="140">
        <f>Data!CP17</f>
        <v>0</v>
      </c>
      <c r="G43" s="140">
        <f>Data!DJ17</f>
        <v>0</v>
      </c>
      <c r="H43" s="141">
        <f t="shared" si="0"/>
        <v>0</v>
      </c>
      <c r="W43" s="144"/>
    </row>
    <row r="44" spans="2:23">
      <c r="B44" s="129" t="s">
        <v>54</v>
      </c>
      <c r="C44" s="140">
        <f>Data!AI17</f>
        <v>0</v>
      </c>
      <c r="D44" s="140">
        <f>Data!BC17</f>
        <v>0</v>
      </c>
      <c r="E44" s="140">
        <f>Data!BW17</f>
        <v>0</v>
      </c>
      <c r="F44" s="140">
        <f>Data!CQ17</f>
        <v>0</v>
      </c>
      <c r="G44" s="140">
        <f>Data!DK17</f>
        <v>0</v>
      </c>
      <c r="H44" s="141">
        <f t="shared" si="0"/>
        <v>0</v>
      </c>
      <c r="W44" s="144"/>
    </row>
    <row r="45" spans="2:23">
      <c r="B45" s="129" t="s">
        <v>55</v>
      </c>
      <c r="C45" s="140">
        <f>Data!AJ17</f>
        <v>1410</v>
      </c>
      <c r="D45" s="140">
        <f>Data!BD17</f>
        <v>240</v>
      </c>
      <c r="E45" s="140">
        <f>Data!BX17</f>
        <v>57</v>
      </c>
      <c r="F45" s="140">
        <f>Data!CR17</f>
        <v>0</v>
      </c>
      <c r="G45" s="140">
        <f>Data!DL17</f>
        <v>0</v>
      </c>
      <c r="H45" s="141">
        <f t="shared" si="0"/>
        <v>1707</v>
      </c>
      <c r="W45" s="144"/>
    </row>
    <row r="46" spans="2:23">
      <c r="B46" s="129" t="s">
        <v>56</v>
      </c>
      <c r="C46" s="140">
        <f>Data!AK17</f>
        <v>0</v>
      </c>
      <c r="D46" s="140">
        <f>Data!BE17</f>
        <v>0</v>
      </c>
      <c r="E46" s="140">
        <f>Data!BY17</f>
        <v>0</v>
      </c>
      <c r="F46" s="140">
        <f>Data!CS17</f>
        <v>0</v>
      </c>
      <c r="G46" s="140">
        <f>Data!DM17</f>
        <v>0</v>
      </c>
      <c r="H46" s="141">
        <f t="shared" si="0"/>
        <v>0</v>
      </c>
      <c r="W46" s="144"/>
    </row>
    <row r="47" spans="2:23">
      <c r="B47" s="129" t="s">
        <v>57</v>
      </c>
      <c r="C47" s="140">
        <f>Data!AL17</f>
        <v>7443</v>
      </c>
      <c r="D47" s="140">
        <f>Data!BF17</f>
        <v>20547</v>
      </c>
      <c r="E47" s="140">
        <f>Data!BZ17</f>
        <v>2628</v>
      </c>
      <c r="F47" s="140">
        <f>Data!CT17</f>
        <v>0</v>
      </c>
      <c r="G47" s="140">
        <f>Data!DN17</f>
        <v>0</v>
      </c>
      <c r="H47" s="141">
        <f t="shared" si="0"/>
        <v>30618</v>
      </c>
      <c r="W47" s="144"/>
    </row>
    <row r="48" spans="2:23">
      <c r="B48" s="129" t="s">
        <v>58</v>
      </c>
      <c r="C48" s="140">
        <f>Data!AM17</f>
        <v>0</v>
      </c>
      <c r="D48" s="140">
        <f>Data!BG17</f>
        <v>0</v>
      </c>
      <c r="E48" s="140">
        <f>Data!CA17</f>
        <v>0</v>
      </c>
      <c r="F48" s="140">
        <f>Data!CU17</f>
        <v>0</v>
      </c>
      <c r="G48" s="140">
        <f>Data!DO17</f>
        <v>0</v>
      </c>
      <c r="H48" s="141">
        <f t="shared" si="0"/>
        <v>0</v>
      </c>
      <c r="W48" s="144"/>
    </row>
    <row r="49" spans="2:23">
      <c r="B49" s="129" t="s">
        <v>59</v>
      </c>
      <c r="C49" s="140">
        <f>Data!AN17</f>
        <v>0</v>
      </c>
      <c r="D49" s="140">
        <f>Data!BH17</f>
        <v>673</v>
      </c>
      <c r="E49" s="140">
        <f>Data!CB17</f>
        <v>0</v>
      </c>
      <c r="F49" s="140">
        <f>Data!CV17</f>
        <v>0</v>
      </c>
      <c r="G49" s="140">
        <f>Data!DP17</f>
        <v>0</v>
      </c>
      <c r="H49" s="141">
        <f t="shared" si="0"/>
        <v>673</v>
      </c>
      <c r="W49" s="144"/>
    </row>
    <row r="50" spans="2:23">
      <c r="B50" s="129" t="s">
        <v>60</v>
      </c>
      <c r="C50" s="140">
        <f>Data!AO17</f>
        <v>78</v>
      </c>
      <c r="D50" s="140">
        <f>Data!BI17</f>
        <v>1697</v>
      </c>
      <c r="E50" s="140">
        <f>Data!CC17</f>
        <v>30</v>
      </c>
      <c r="F50" s="140">
        <f>Data!CW17</f>
        <v>0</v>
      </c>
      <c r="G50" s="140">
        <f>Data!DQ17</f>
        <v>0</v>
      </c>
      <c r="H50" s="141">
        <f t="shared" si="0"/>
        <v>1805</v>
      </c>
      <c r="W50" s="144"/>
    </row>
    <row r="51" spans="2:23">
      <c r="B51" s="129" t="s">
        <v>0</v>
      </c>
      <c r="C51" s="140">
        <f>Data!AP17</f>
        <v>0</v>
      </c>
      <c r="D51" s="140">
        <f>Data!BJ17</f>
        <v>0</v>
      </c>
      <c r="E51" s="140">
        <f>Data!CD17</f>
        <v>0</v>
      </c>
      <c r="F51" s="140">
        <f>Data!CX17</f>
        <v>0</v>
      </c>
      <c r="G51" s="140">
        <f>Data!DR17</f>
        <v>0</v>
      </c>
      <c r="H51" s="141">
        <f t="shared" si="0"/>
        <v>0</v>
      </c>
      <c r="W51" s="144"/>
    </row>
    <row r="52" spans="2:23">
      <c r="B52" s="142" t="s">
        <v>33</v>
      </c>
      <c r="C52" s="141">
        <f>SUM(C32:C51)</f>
        <v>72066</v>
      </c>
      <c r="D52" s="141">
        <f>SUM(D32:D51)</f>
        <v>67298</v>
      </c>
      <c r="E52" s="141">
        <f>SUM(E32:E51)</f>
        <v>12898</v>
      </c>
      <c r="F52" s="141">
        <f>SUM(F32:F51)</f>
        <v>0</v>
      </c>
      <c r="G52" s="141">
        <f>SUM(G32:G51)</f>
        <v>0</v>
      </c>
      <c r="H52" s="141">
        <f t="shared" si="0"/>
        <v>152262</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Data!T17</f>
        <v>Jane Mims</v>
      </c>
      <c r="E55" s="466"/>
      <c r="F55" s="466"/>
      <c r="G55" s="308" t="str">
        <f>Data!U17</f>
        <v>(210) 784-1205</v>
      </c>
      <c r="H55" s="309" t="str">
        <f>Data!V17</f>
        <v>Jane.Mims@tamusa.edu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Data!DS17</f>
        <v>2943573.5792089873</v>
      </c>
      <c r="D61" s="320">
        <f>Data!EM17</f>
        <v>2088970.4293720215</v>
      </c>
      <c r="E61" s="320">
        <f>Data!FG17</f>
        <v>469846.06666666665</v>
      </c>
      <c r="F61" s="320">
        <f>Data!GA17</f>
        <v>0</v>
      </c>
      <c r="G61" s="320">
        <f>Data!GU17</f>
        <v>0</v>
      </c>
      <c r="H61" s="321">
        <f>SUM(C61:G61)</f>
        <v>5502390.0752476752</v>
      </c>
    </row>
    <row r="62" spans="2:23">
      <c r="B62" s="127" t="str">
        <f>$B$33</f>
        <v>Science</v>
      </c>
      <c r="C62" s="320">
        <f>Data!DT17</f>
        <v>758453.30963528727</v>
      </c>
      <c r="D62" s="320">
        <f>Data!EN17</f>
        <v>656834.08136161428</v>
      </c>
      <c r="E62" s="320">
        <f>Data!FH17</f>
        <v>212918.204297663</v>
      </c>
      <c r="F62" s="320">
        <f>Data!GB17</f>
        <v>0</v>
      </c>
      <c r="G62" s="320">
        <f>Data!GV17</f>
        <v>0</v>
      </c>
      <c r="H62" s="141">
        <f t="shared" ref="H62:H81" si="1">SUM(C62:G62)</f>
        <v>1628205.5952945645</v>
      </c>
    </row>
    <row r="63" spans="2:23">
      <c r="B63" s="127" t="str">
        <f>$B$34</f>
        <v>Fine Arts</v>
      </c>
      <c r="C63" s="320">
        <f>Data!DU17</f>
        <v>270916.86666666658</v>
      </c>
      <c r="D63" s="320">
        <f>Data!EO17</f>
        <v>8073.8</v>
      </c>
      <c r="E63" s="320">
        <f>Data!FI17</f>
        <v>0</v>
      </c>
      <c r="F63" s="320">
        <f>Data!GC17</f>
        <v>0</v>
      </c>
      <c r="G63" s="320">
        <f>Data!GW17</f>
        <v>0</v>
      </c>
      <c r="H63" s="141">
        <f t="shared" si="1"/>
        <v>278990.66666666657</v>
      </c>
    </row>
    <row r="64" spans="2:23">
      <c r="B64" s="127" t="str">
        <f>$B$35</f>
        <v>Teacher Education</v>
      </c>
      <c r="C64" s="320">
        <f>Data!DV17</f>
        <v>148341.42359838285</v>
      </c>
      <c r="D64" s="320">
        <f>Data!EP17</f>
        <v>1260596.0521682715</v>
      </c>
      <c r="E64" s="320">
        <f>Data!FJ17</f>
        <v>1038435.5642857148</v>
      </c>
      <c r="F64" s="320">
        <f>Data!GD17</f>
        <v>0</v>
      </c>
      <c r="G64" s="320">
        <f>Data!GX17</f>
        <v>0</v>
      </c>
      <c r="H64" s="141">
        <f t="shared" si="1"/>
        <v>2447373.0400523692</v>
      </c>
    </row>
    <row r="65" spans="2:8">
      <c r="B65" s="127" t="str">
        <f>$B$36</f>
        <v>Agriculture</v>
      </c>
      <c r="C65" s="320">
        <f>Data!DW17</f>
        <v>0</v>
      </c>
      <c r="D65" s="320">
        <f>Data!EQ17</f>
        <v>0</v>
      </c>
      <c r="E65" s="320">
        <f>Data!FK17</f>
        <v>0</v>
      </c>
      <c r="F65" s="320">
        <f>Data!GE17</f>
        <v>0</v>
      </c>
      <c r="G65" s="320">
        <f>Data!GY17</f>
        <v>0</v>
      </c>
      <c r="H65" s="141">
        <f t="shared" si="1"/>
        <v>0</v>
      </c>
    </row>
    <row r="66" spans="2:8">
      <c r="B66" s="127" t="str">
        <f>$B$37</f>
        <v>Engineering</v>
      </c>
      <c r="C66" s="320">
        <f>Data!DX17</f>
        <v>399488.37844442722</v>
      </c>
      <c r="D66" s="320">
        <f>Data!ER17</f>
        <v>370262.25798216555</v>
      </c>
      <c r="E66" s="320">
        <f>Data!FL17</f>
        <v>109877.12309721674</v>
      </c>
      <c r="F66" s="320">
        <f>Data!GF17</f>
        <v>0</v>
      </c>
      <c r="G66" s="320">
        <f>Data!GZ17</f>
        <v>0</v>
      </c>
      <c r="H66" s="141">
        <f t="shared" si="1"/>
        <v>879627.75952380942</v>
      </c>
    </row>
    <row r="67" spans="2:8">
      <c r="B67" s="127" t="str">
        <f>$B$38</f>
        <v>Home Economics</v>
      </c>
      <c r="C67" s="320">
        <f>Data!DY17</f>
        <v>0</v>
      </c>
      <c r="D67" s="320">
        <f>Data!ES17</f>
        <v>0</v>
      </c>
      <c r="E67" s="320">
        <f>Data!FM17</f>
        <v>35994.5</v>
      </c>
      <c r="F67" s="320">
        <f>Data!GG17</f>
        <v>0</v>
      </c>
      <c r="G67" s="320">
        <f>Data!HA17</f>
        <v>0</v>
      </c>
      <c r="H67" s="141">
        <f t="shared" si="1"/>
        <v>35994.5</v>
      </c>
    </row>
    <row r="68" spans="2:8">
      <c r="B68" s="127" t="str">
        <f>$B$39</f>
        <v>Law</v>
      </c>
      <c r="C68" s="320">
        <f>Data!DZ17</f>
        <v>0</v>
      </c>
      <c r="D68" s="320">
        <f>Data!ET17</f>
        <v>0</v>
      </c>
      <c r="E68" s="320">
        <f>Data!FN17</f>
        <v>0</v>
      </c>
      <c r="F68" s="320">
        <f>Data!GH17</f>
        <v>0</v>
      </c>
      <c r="G68" s="320">
        <f>Data!HB17</f>
        <v>0</v>
      </c>
      <c r="H68" s="141">
        <f t="shared" si="1"/>
        <v>0</v>
      </c>
    </row>
    <row r="69" spans="2:8">
      <c r="B69" s="127" t="str">
        <f>$B$40</f>
        <v>Social Service</v>
      </c>
      <c r="C69" s="320">
        <f>Data!EA17</f>
        <v>0</v>
      </c>
      <c r="D69" s="320">
        <f>Data!EU17</f>
        <v>0</v>
      </c>
      <c r="E69" s="320">
        <f>Data!FO17</f>
        <v>0</v>
      </c>
      <c r="F69" s="320">
        <f>Data!GI17</f>
        <v>0</v>
      </c>
      <c r="G69" s="320">
        <f>Data!HC17</f>
        <v>0</v>
      </c>
      <c r="H69" s="141">
        <f t="shared" si="1"/>
        <v>0</v>
      </c>
    </row>
    <row r="70" spans="2:8">
      <c r="B70" s="127" t="str">
        <f>$B$41</f>
        <v>Library Science</v>
      </c>
      <c r="C70" s="320">
        <f>Data!EB17</f>
        <v>0</v>
      </c>
      <c r="D70" s="320">
        <f>Data!EV17</f>
        <v>0</v>
      </c>
      <c r="E70" s="320">
        <f>Data!FP17</f>
        <v>0</v>
      </c>
      <c r="F70" s="320">
        <f>Data!GJ17</f>
        <v>0</v>
      </c>
      <c r="G70" s="320">
        <f>Data!HD17</f>
        <v>0</v>
      </c>
      <c r="H70" s="141">
        <f t="shared" si="1"/>
        <v>0</v>
      </c>
    </row>
    <row r="71" spans="2:8">
      <c r="B71" s="127" t="str">
        <f>$B$42</f>
        <v>Veterinary Science</v>
      </c>
      <c r="C71" s="320">
        <f>Data!EC17</f>
        <v>0</v>
      </c>
      <c r="D71" s="320">
        <f>Data!EW17</f>
        <v>0</v>
      </c>
      <c r="E71" s="320">
        <f>Data!FQ17</f>
        <v>0</v>
      </c>
      <c r="F71" s="320">
        <f>Data!GK17</f>
        <v>0</v>
      </c>
      <c r="G71" s="320">
        <f>Data!HE17</f>
        <v>0</v>
      </c>
      <c r="H71" s="141">
        <f t="shared" si="1"/>
        <v>0</v>
      </c>
    </row>
    <row r="72" spans="2:8">
      <c r="B72" s="127" t="str">
        <f>$B$43</f>
        <v>Vocational Training</v>
      </c>
      <c r="C72" s="320">
        <f>Data!ED17</f>
        <v>0</v>
      </c>
      <c r="D72" s="320">
        <f>Data!EX17</f>
        <v>0</v>
      </c>
      <c r="E72" s="320">
        <f>Data!FR17</f>
        <v>0</v>
      </c>
      <c r="F72" s="320">
        <f>Data!GL17</f>
        <v>0</v>
      </c>
      <c r="G72" s="320">
        <f>Data!HF17</f>
        <v>0</v>
      </c>
      <c r="H72" s="141">
        <f t="shared" si="1"/>
        <v>0</v>
      </c>
    </row>
    <row r="73" spans="2:8">
      <c r="B73" s="127" t="str">
        <f>$B$44</f>
        <v>Physical Training</v>
      </c>
      <c r="C73" s="320">
        <f>Data!EE17</f>
        <v>0</v>
      </c>
      <c r="D73" s="320">
        <f>Data!EY17</f>
        <v>0</v>
      </c>
      <c r="E73" s="320">
        <f>Data!FS17</f>
        <v>0</v>
      </c>
      <c r="F73" s="320">
        <f>Data!GM17</f>
        <v>0</v>
      </c>
      <c r="G73" s="320">
        <f>Data!HG17</f>
        <v>0</v>
      </c>
      <c r="H73" s="141">
        <f t="shared" si="1"/>
        <v>0</v>
      </c>
    </row>
    <row r="74" spans="2:8">
      <c r="B74" s="127" t="str">
        <f>$B$45</f>
        <v>Health Services</v>
      </c>
      <c r="C74" s="320">
        <f>Data!EF17</f>
        <v>61163.875091520946</v>
      </c>
      <c r="D74" s="320">
        <f>Data!EZ17</f>
        <v>18881.5</v>
      </c>
      <c r="E74" s="320">
        <f>Data!FT17</f>
        <v>8535.9170305676853</v>
      </c>
      <c r="F74" s="320">
        <f>Data!GN17</f>
        <v>0</v>
      </c>
      <c r="G74" s="320">
        <f>Data!HH17</f>
        <v>0</v>
      </c>
      <c r="H74" s="141">
        <f t="shared" si="1"/>
        <v>88581.292122088635</v>
      </c>
    </row>
    <row r="75" spans="2:8">
      <c r="B75" s="127" t="str">
        <f>$B$46</f>
        <v>Pharmacy</v>
      </c>
      <c r="C75" s="320">
        <f>Data!EG17</f>
        <v>0</v>
      </c>
      <c r="D75" s="320">
        <f>Data!FA17</f>
        <v>0</v>
      </c>
      <c r="E75" s="320">
        <f>Data!FU17</f>
        <v>0</v>
      </c>
      <c r="F75" s="320">
        <f>Data!GO17</f>
        <v>0</v>
      </c>
      <c r="G75" s="320">
        <f>Data!HI17</f>
        <v>0</v>
      </c>
      <c r="H75" s="141">
        <f t="shared" si="1"/>
        <v>0</v>
      </c>
    </row>
    <row r="76" spans="2:8">
      <c r="B76" s="127" t="str">
        <f>$B$47</f>
        <v>Business Administration</v>
      </c>
      <c r="C76" s="320">
        <f>Data!EH17</f>
        <v>599405.94983178284</v>
      </c>
      <c r="D76" s="320">
        <f>Data!FB17</f>
        <v>2300084.526418563</v>
      </c>
      <c r="E76" s="320">
        <f>Data!FV17</f>
        <v>529746.26735735731</v>
      </c>
      <c r="F76" s="320">
        <f>Data!GP17</f>
        <v>0</v>
      </c>
      <c r="G76" s="320">
        <f>Data!HJ17</f>
        <v>0</v>
      </c>
      <c r="H76" s="141">
        <f t="shared" si="1"/>
        <v>3429236.7436077031</v>
      </c>
    </row>
    <row r="77" spans="2:8">
      <c r="B77" s="127" t="str">
        <f>$B$48</f>
        <v>Optometry</v>
      </c>
      <c r="C77" s="320">
        <f>Data!EI17</f>
        <v>0</v>
      </c>
      <c r="D77" s="320">
        <f>Data!FC17</f>
        <v>0</v>
      </c>
      <c r="E77" s="320">
        <f>Data!FW17</f>
        <v>0</v>
      </c>
      <c r="F77" s="320">
        <f>Data!GQ17</f>
        <v>0</v>
      </c>
      <c r="G77" s="320">
        <f>Data!HK17</f>
        <v>0</v>
      </c>
      <c r="H77" s="141">
        <f t="shared" si="1"/>
        <v>0</v>
      </c>
    </row>
    <row r="78" spans="2:8">
      <c r="B78" s="127" t="str">
        <f>$B$49</f>
        <v>Teacher Ed-Practice Teaching</v>
      </c>
      <c r="C78" s="320">
        <f>Data!EJ17</f>
        <v>0</v>
      </c>
      <c r="D78" s="320">
        <f>Data!FD17</f>
        <v>180540.8263305322</v>
      </c>
      <c r="E78" s="320">
        <f>Data!FX17</f>
        <v>0</v>
      </c>
      <c r="F78" s="320">
        <f>Data!GR17</f>
        <v>0</v>
      </c>
      <c r="G78" s="320">
        <f>Data!HL17</f>
        <v>0</v>
      </c>
      <c r="H78" s="141">
        <f t="shared" si="1"/>
        <v>180540.8263305322</v>
      </c>
    </row>
    <row r="79" spans="2:8">
      <c r="B79" s="127" t="str">
        <f>$B$50</f>
        <v>Technology</v>
      </c>
      <c r="C79" s="320">
        <f>Data!EK17</f>
        <v>5034.8038457412913</v>
      </c>
      <c r="D79" s="320">
        <f>Data!FE17</f>
        <v>145935.38064179334</v>
      </c>
      <c r="E79" s="320">
        <f>Data!FY17</f>
        <v>7375.0499999999993</v>
      </c>
      <c r="F79" s="320">
        <f>Data!GS17</f>
        <v>0</v>
      </c>
      <c r="G79" s="320">
        <f>Data!HM17</f>
        <v>0</v>
      </c>
      <c r="H79" s="141">
        <f t="shared" si="1"/>
        <v>158345.23448753462</v>
      </c>
    </row>
    <row r="80" spans="2:8">
      <c r="B80" s="127" t="str">
        <f>$B$51</f>
        <v>Nursing</v>
      </c>
      <c r="C80" s="320">
        <f>Data!EL17</f>
        <v>0</v>
      </c>
      <c r="D80" s="320">
        <f>Data!FF17</f>
        <v>0</v>
      </c>
      <c r="E80" s="320">
        <f>Data!FZ17</f>
        <v>0</v>
      </c>
      <c r="F80" s="320">
        <f>Data!GT17</f>
        <v>0</v>
      </c>
      <c r="G80" s="320">
        <f>Data!HN17</f>
        <v>0</v>
      </c>
      <c r="H80" s="141">
        <f t="shared" si="1"/>
        <v>0</v>
      </c>
    </row>
    <row r="81" spans="2:8">
      <c r="B81" s="130" t="str">
        <f>$B$52</f>
        <v>Totals</v>
      </c>
      <c r="C81" s="321">
        <f>SUM(C61:C80)</f>
        <v>5186378.1863227962</v>
      </c>
      <c r="D81" s="321">
        <f>SUM(D61:D80)</f>
        <v>7030178.8542749602</v>
      </c>
      <c r="E81" s="321">
        <f>SUM(E61:E80)</f>
        <v>2412728.6927351858</v>
      </c>
      <c r="F81" s="321">
        <f>SUM(F61:F80)</f>
        <v>0</v>
      </c>
      <c r="G81" s="321">
        <f>SUM(G61:G80)</f>
        <v>0</v>
      </c>
      <c r="H81" s="321">
        <f t="shared" si="1"/>
        <v>14629285.733332941</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Data!T17</f>
        <v>Jane Mims</v>
      </c>
      <c r="E84" s="466"/>
      <c r="F84" s="466"/>
      <c r="G84" s="308" t="str">
        <f>Data!U17</f>
        <v>(210) 784-1205</v>
      </c>
      <c r="H84" s="309" t="str">
        <f>Data!V17</f>
        <v>Jane.Mims@tamusa.edu</v>
      </c>
    </row>
    <row r="85" spans="2:8" ht="13.5" customHeight="1">
      <c r="B85" s="306"/>
      <c r="C85" s="306"/>
      <c r="D85" s="306"/>
      <c r="E85" s="306"/>
      <c r="F85" s="306"/>
      <c r="G85" s="306"/>
      <c r="H85" s="296"/>
    </row>
    <row r="86" spans="2:8" ht="15" customHeight="1">
      <c r="B86" s="120" t="s">
        <v>32</v>
      </c>
      <c r="C86" s="324"/>
      <c r="D86" s="324"/>
      <c r="E86" s="324"/>
      <c r="F86" s="324"/>
      <c r="G86" s="324"/>
      <c r="H86" s="122">
        <f>H13+H14</f>
        <v>37738986</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Data!HR17</f>
        <v>43406.2</v>
      </c>
      <c r="D91" s="327">
        <f>Data!IL17</f>
        <v>30804.15</v>
      </c>
      <c r="E91" s="327">
        <f>Data!JF17</f>
        <v>6928.39</v>
      </c>
      <c r="F91" s="327">
        <f>Data!JZ17</f>
        <v>0</v>
      </c>
      <c r="G91" s="327">
        <f>Data!KT17</f>
        <v>0</v>
      </c>
      <c r="H91" s="133">
        <f t="shared" ref="H91:H111" si="2">SUM(C91:G91)</f>
        <v>81138.740000000005</v>
      </c>
    </row>
    <row r="92" spans="2:8">
      <c r="B92" s="127" t="str">
        <f>$B$33</f>
        <v>Science</v>
      </c>
      <c r="C92" s="327">
        <f>Data!HS17</f>
        <v>11184.22</v>
      </c>
      <c r="D92" s="327">
        <f>Data!IM17</f>
        <v>9685.74</v>
      </c>
      <c r="E92" s="327">
        <f>Data!JG17</f>
        <v>3139.71</v>
      </c>
      <c r="F92" s="327">
        <f>Data!KA17</f>
        <v>0</v>
      </c>
      <c r="G92" s="327">
        <f>Data!KU17</f>
        <v>0</v>
      </c>
      <c r="H92" s="136">
        <f t="shared" si="2"/>
        <v>24009.67</v>
      </c>
    </row>
    <row r="93" spans="2:8">
      <c r="B93" s="127" t="str">
        <f>$B$34</f>
        <v>Fine Arts</v>
      </c>
      <c r="C93" s="327">
        <f>Data!HT17</f>
        <v>3994.96</v>
      </c>
      <c r="D93" s="327">
        <f>Data!IN17</f>
        <v>119.06</v>
      </c>
      <c r="E93" s="327">
        <f>Data!JH17</f>
        <v>0</v>
      </c>
      <c r="F93" s="327">
        <f>Data!KB17</f>
        <v>0</v>
      </c>
      <c r="G93" s="327">
        <f>Data!KV17</f>
        <v>0</v>
      </c>
      <c r="H93" s="136">
        <f t="shared" si="2"/>
        <v>4114.0200000000004</v>
      </c>
    </row>
    <row r="94" spans="2:8">
      <c r="B94" s="127" t="str">
        <f>$B$35</f>
        <v>Teacher Education</v>
      </c>
      <c r="C94" s="327">
        <f>Data!HU17</f>
        <v>2187.46</v>
      </c>
      <c r="D94" s="327">
        <f>Data!IO17</f>
        <v>18588.86</v>
      </c>
      <c r="E94" s="327">
        <f>Data!JI17</f>
        <v>15312.87</v>
      </c>
      <c r="F94" s="327">
        <f>Data!KC17</f>
        <v>0</v>
      </c>
      <c r="G94" s="327">
        <f>Data!KW17</f>
        <v>0</v>
      </c>
      <c r="H94" s="136">
        <f t="shared" si="2"/>
        <v>36089.19</v>
      </c>
    </row>
    <row r="95" spans="2:8">
      <c r="B95" s="127" t="str">
        <f>$B$36</f>
        <v>Agriculture</v>
      </c>
      <c r="C95" s="327">
        <f>Data!HV17</f>
        <v>0</v>
      </c>
      <c r="D95" s="327">
        <f>Data!IP17</f>
        <v>0</v>
      </c>
      <c r="E95" s="327">
        <f>Data!JJ17</f>
        <v>0</v>
      </c>
      <c r="F95" s="327">
        <f>Data!KD17</f>
        <v>0</v>
      </c>
      <c r="G95" s="327">
        <f>Data!KX17</f>
        <v>0</v>
      </c>
      <c r="H95" s="136">
        <f t="shared" si="2"/>
        <v>0</v>
      </c>
    </row>
    <row r="96" spans="2:8">
      <c r="B96" s="127" t="str">
        <f>$B$37</f>
        <v>Engineering</v>
      </c>
      <c r="C96" s="327">
        <f>Data!HW17</f>
        <v>5890.89</v>
      </c>
      <c r="D96" s="327">
        <f>Data!IQ17</f>
        <v>5459.92</v>
      </c>
      <c r="E96" s="327">
        <f>Data!JK17</f>
        <v>1620.26</v>
      </c>
      <c r="F96" s="327">
        <f>Data!KE17</f>
        <v>0</v>
      </c>
      <c r="G96" s="327">
        <f>Data!KY17</f>
        <v>0</v>
      </c>
      <c r="H96" s="136">
        <f t="shared" si="2"/>
        <v>12971.070000000002</v>
      </c>
    </row>
    <row r="97" spans="2:8">
      <c r="B97" s="127" t="str">
        <f>$B$38</f>
        <v>Home Economics</v>
      </c>
      <c r="C97" s="327">
        <f>Data!HX17</f>
        <v>0</v>
      </c>
      <c r="D97" s="327">
        <f>Data!IR17</f>
        <v>0</v>
      </c>
      <c r="E97" s="327">
        <f>Data!JL17</f>
        <v>530.78</v>
      </c>
      <c r="F97" s="327">
        <f>Data!KF17</f>
        <v>0</v>
      </c>
      <c r="G97" s="327">
        <f>Data!KZ17</f>
        <v>0</v>
      </c>
      <c r="H97" s="136">
        <f t="shared" si="2"/>
        <v>530.78</v>
      </c>
    </row>
    <row r="98" spans="2:8">
      <c r="B98" s="127" t="str">
        <f>$B$39</f>
        <v>Law</v>
      </c>
      <c r="C98" s="327">
        <f>Data!HY17</f>
        <v>0</v>
      </c>
      <c r="D98" s="327">
        <f>Data!IS17</f>
        <v>0</v>
      </c>
      <c r="E98" s="327">
        <f>Data!JM17</f>
        <v>0</v>
      </c>
      <c r="F98" s="327">
        <f>Data!KG17</f>
        <v>0</v>
      </c>
      <c r="G98" s="327">
        <f>Data!LA17</f>
        <v>0</v>
      </c>
      <c r="H98" s="136">
        <f t="shared" si="2"/>
        <v>0</v>
      </c>
    </row>
    <row r="99" spans="2:8">
      <c r="B99" s="127" t="str">
        <f>$B$40</f>
        <v>Social Service</v>
      </c>
      <c r="C99" s="327">
        <f>Data!HZ17</f>
        <v>0</v>
      </c>
      <c r="D99" s="327">
        <f>Data!IT17</f>
        <v>0</v>
      </c>
      <c r="E99" s="327">
        <f>Data!JN17</f>
        <v>0</v>
      </c>
      <c r="F99" s="327">
        <f>Data!KH17</f>
        <v>0</v>
      </c>
      <c r="G99" s="327">
        <f>Data!LB17</f>
        <v>0</v>
      </c>
      <c r="H99" s="136">
        <f t="shared" si="2"/>
        <v>0</v>
      </c>
    </row>
    <row r="100" spans="2:8">
      <c r="B100" s="127" t="str">
        <f>$B$41</f>
        <v>Library Science</v>
      </c>
      <c r="C100" s="327">
        <f>Data!IA17</f>
        <v>0</v>
      </c>
      <c r="D100" s="327">
        <f>Data!IU17</f>
        <v>0</v>
      </c>
      <c r="E100" s="327">
        <f>Data!JO17</f>
        <v>0</v>
      </c>
      <c r="F100" s="327">
        <f>Data!KI17</f>
        <v>0</v>
      </c>
      <c r="G100" s="327">
        <f>Data!LC17</f>
        <v>0</v>
      </c>
      <c r="H100" s="136">
        <f t="shared" si="2"/>
        <v>0</v>
      </c>
    </row>
    <row r="101" spans="2:8">
      <c r="B101" s="127" t="str">
        <f>$B$42</f>
        <v>Veterinary Science</v>
      </c>
      <c r="C101" s="327">
        <f>Data!IB17</f>
        <v>0</v>
      </c>
      <c r="D101" s="327">
        <f>Data!IV17</f>
        <v>0</v>
      </c>
      <c r="E101" s="327">
        <f>Data!JP17</f>
        <v>0</v>
      </c>
      <c r="F101" s="327">
        <f>Data!KJ17</f>
        <v>0</v>
      </c>
      <c r="G101" s="327">
        <f>Data!LD17</f>
        <v>0</v>
      </c>
      <c r="H101" s="136">
        <f t="shared" si="2"/>
        <v>0</v>
      </c>
    </row>
    <row r="102" spans="2:8">
      <c r="B102" s="127" t="str">
        <f>$B$43</f>
        <v>Vocational Training</v>
      </c>
      <c r="C102" s="327">
        <f>Data!IC17</f>
        <v>0</v>
      </c>
      <c r="D102" s="327">
        <f>Data!IW17</f>
        <v>0</v>
      </c>
      <c r="E102" s="327">
        <f>Data!JQ17</f>
        <v>0</v>
      </c>
      <c r="F102" s="327">
        <f>Data!KK17</f>
        <v>0</v>
      </c>
      <c r="G102" s="327">
        <f>Data!LE17</f>
        <v>0</v>
      </c>
      <c r="H102" s="136">
        <f t="shared" si="2"/>
        <v>0</v>
      </c>
    </row>
    <row r="103" spans="2:8">
      <c r="B103" s="127" t="str">
        <f>$B$44</f>
        <v>Physical Training</v>
      </c>
      <c r="C103" s="327">
        <f>Data!ID17</f>
        <v>0</v>
      </c>
      <c r="D103" s="327">
        <f>Data!IX17</f>
        <v>0</v>
      </c>
      <c r="E103" s="327">
        <f>Data!JR17</f>
        <v>0</v>
      </c>
      <c r="F103" s="327">
        <f>Data!KL17</f>
        <v>0</v>
      </c>
      <c r="G103" s="327">
        <f>Data!LF17</f>
        <v>0</v>
      </c>
      <c r="H103" s="136">
        <f t="shared" si="2"/>
        <v>0</v>
      </c>
    </row>
    <row r="104" spans="2:8">
      <c r="B104" s="127" t="str">
        <f>$B$45</f>
        <v>Health Services</v>
      </c>
      <c r="C104" s="327">
        <f>Data!IE17</f>
        <v>901.93</v>
      </c>
      <c r="D104" s="327">
        <f>Data!IY17</f>
        <v>278.43</v>
      </c>
      <c r="E104" s="327">
        <f>Data!JS17</f>
        <v>125.87</v>
      </c>
      <c r="F104" s="327">
        <f>Data!KM17</f>
        <v>0</v>
      </c>
      <c r="G104" s="327">
        <f>Data!LG17</f>
        <v>0</v>
      </c>
      <c r="H104" s="136">
        <f t="shared" si="2"/>
        <v>1306.23</v>
      </c>
    </row>
    <row r="105" spans="2:8">
      <c r="B105" s="127" t="str">
        <f>$B$46</f>
        <v>Pharmacy</v>
      </c>
      <c r="C105" s="327">
        <f>Data!IF17</f>
        <v>0</v>
      </c>
      <c r="D105" s="327">
        <f>Data!IZ17</f>
        <v>0</v>
      </c>
      <c r="E105" s="327">
        <f>Data!JT17</f>
        <v>0</v>
      </c>
      <c r="F105" s="327">
        <f>Data!KN17</f>
        <v>0</v>
      </c>
      <c r="G105" s="327">
        <f>Data!LH17</f>
        <v>0</v>
      </c>
      <c r="H105" s="136">
        <f t="shared" si="2"/>
        <v>0</v>
      </c>
    </row>
    <row r="106" spans="2:8">
      <c r="B106" s="127" t="str">
        <f>$B$47</f>
        <v>Business Administration</v>
      </c>
      <c r="C106" s="327">
        <f>Data!IG17</f>
        <v>8838.89</v>
      </c>
      <c r="D106" s="327">
        <f>Data!JA17</f>
        <v>33917.26</v>
      </c>
      <c r="E106" s="327">
        <f>Data!JU17</f>
        <v>7811.69</v>
      </c>
      <c r="F106" s="327">
        <f>Data!KO17</f>
        <v>0</v>
      </c>
      <c r="G106" s="327">
        <f>Data!LI17</f>
        <v>0</v>
      </c>
      <c r="H106" s="136">
        <f t="shared" si="2"/>
        <v>50567.840000000004</v>
      </c>
    </row>
    <row r="107" spans="2:8">
      <c r="B107" s="127" t="str">
        <f>$B$48</f>
        <v>Optometry</v>
      </c>
      <c r="C107" s="327">
        <f>Data!IH17</f>
        <v>0</v>
      </c>
      <c r="D107" s="327">
        <f>Data!JB17</f>
        <v>0</v>
      </c>
      <c r="E107" s="327">
        <f>Data!JV17</f>
        <v>0</v>
      </c>
      <c r="F107" s="327">
        <f>Data!KP17</f>
        <v>0</v>
      </c>
      <c r="G107" s="327">
        <f>Data!LJ17</f>
        <v>0</v>
      </c>
      <c r="H107" s="136">
        <f t="shared" si="2"/>
        <v>0</v>
      </c>
    </row>
    <row r="108" spans="2:8">
      <c r="B108" s="127" t="str">
        <f>$B$49</f>
        <v>Teacher Ed-Practice Teaching</v>
      </c>
      <c r="C108" s="327">
        <f>Data!II17</f>
        <v>0</v>
      </c>
      <c r="D108" s="327">
        <f>Data!JC17</f>
        <v>2662.27</v>
      </c>
      <c r="E108" s="327">
        <f>Data!JW17</f>
        <v>0</v>
      </c>
      <c r="F108" s="327">
        <f>Data!KQ17</f>
        <v>0</v>
      </c>
      <c r="G108" s="327">
        <f>Data!LK17</f>
        <v>0</v>
      </c>
      <c r="H108" s="136">
        <f t="shared" si="2"/>
        <v>2662.27</v>
      </c>
    </row>
    <row r="109" spans="2:8">
      <c r="B109" s="127" t="str">
        <f>$B$50</f>
        <v>Technology</v>
      </c>
      <c r="C109" s="327">
        <f>Data!IJ17</f>
        <v>74.239999999999995</v>
      </c>
      <c r="D109" s="327">
        <f>Data!JD17</f>
        <v>2151.98</v>
      </c>
      <c r="E109" s="327">
        <f>Data!JX17</f>
        <v>108.75</v>
      </c>
      <c r="F109" s="327">
        <f>Data!KR17</f>
        <v>0</v>
      </c>
      <c r="G109" s="327">
        <f>Data!LL17</f>
        <v>0</v>
      </c>
      <c r="H109" s="136">
        <f t="shared" si="2"/>
        <v>2334.9699999999998</v>
      </c>
    </row>
    <row r="110" spans="2:8">
      <c r="B110" s="127" t="str">
        <f>$B$51</f>
        <v>Nursing</v>
      </c>
      <c r="C110" s="327">
        <f>Data!IK17</f>
        <v>0</v>
      </c>
      <c r="D110" s="327">
        <f>Data!JE17</f>
        <v>0</v>
      </c>
      <c r="E110" s="327">
        <f>Data!JY17</f>
        <v>0</v>
      </c>
      <c r="F110" s="327">
        <f>Data!KS17</f>
        <v>0</v>
      </c>
      <c r="G110" s="327">
        <f>Data!HPM17</f>
        <v>0</v>
      </c>
      <c r="H110" s="136">
        <f t="shared" si="2"/>
        <v>0</v>
      </c>
    </row>
    <row r="111" spans="2:8">
      <c r="B111" s="130" t="str">
        <f>$B$52</f>
        <v>Totals</v>
      </c>
      <c r="C111" s="133">
        <f>SUM(C91:C110)</f>
        <v>76478.789999999994</v>
      </c>
      <c r="D111" s="133">
        <f>SUM(D91:D110)</f>
        <v>103667.67</v>
      </c>
      <c r="E111" s="133">
        <f>SUM(E91:E110)</f>
        <v>35578.32</v>
      </c>
      <c r="F111" s="133">
        <f>SUM(F91:F110)</f>
        <v>0</v>
      </c>
      <c r="G111" s="133">
        <f>SUM(G91:G110)</f>
        <v>0</v>
      </c>
      <c r="H111" s="133">
        <f t="shared" si="2"/>
        <v>215724.78</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2986979.7792089875</v>
      </c>
      <c r="D116" s="321">
        <f t="shared" si="3"/>
        <v>2119774.5793720214</v>
      </c>
      <c r="E116" s="321">
        <f t="shared" si="3"/>
        <v>476774.45666666667</v>
      </c>
      <c r="F116" s="321">
        <f t="shared" si="3"/>
        <v>0</v>
      </c>
      <c r="G116" s="321">
        <f t="shared" si="3"/>
        <v>0</v>
      </c>
      <c r="H116" s="133">
        <f t="shared" ref="H116:H136" si="4">SUM(C116:G116)</f>
        <v>5583528.8152476754</v>
      </c>
    </row>
    <row r="117" spans="2:8">
      <c r="B117" s="127" t="str">
        <f>$B$33</f>
        <v>Science</v>
      </c>
      <c r="C117" s="141">
        <f t="shared" si="3"/>
        <v>769637.52963528724</v>
      </c>
      <c r="D117" s="141">
        <f t="shared" si="3"/>
        <v>666519.82136161427</v>
      </c>
      <c r="E117" s="141">
        <f t="shared" si="3"/>
        <v>216057.914297663</v>
      </c>
      <c r="F117" s="141">
        <f t="shared" si="3"/>
        <v>0</v>
      </c>
      <c r="G117" s="141">
        <f t="shared" si="3"/>
        <v>0</v>
      </c>
      <c r="H117" s="136">
        <f t="shared" si="4"/>
        <v>1652215.2652945644</v>
      </c>
    </row>
    <row r="118" spans="2:8">
      <c r="B118" s="127" t="str">
        <f>$B$34</f>
        <v>Fine Arts</v>
      </c>
      <c r="C118" s="141">
        <f t="shared" si="3"/>
        <v>274911.8266666666</v>
      </c>
      <c r="D118" s="141">
        <f t="shared" si="3"/>
        <v>8192.86</v>
      </c>
      <c r="E118" s="141">
        <f t="shared" si="3"/>
        <v>0</v>
      </c>
      <c r="F118" s="141">
        <f t="shared" si="3"/>
        <v>0</v>
      </c>
      <c r="G118" s="141">
        <f t="shared" si="3"/>
        <v>0</v>
      </c>
      <c r="H118" s="136">
        <f t="shared" si="4"/>
        <v>283104.68666666659</v>
      </c>
    </row>
    <row r="119" spans="2:8">
      <c r="B119" s="127" t="str">
        <f>$B$35</f>
        <v>Teacher Education</v>
      </c>
      <c r="C119" s="141">
        <f t="shared" si="3"/>
        <v>150528.88359838285</v>
      </c>
      <c r="D119" s="141">
        <f t="shared" si="3"/>
        <v>1279184.9121682716</v>
      </c>
      <c r="E119" s="141">
        <f t="shared" si="3"/>
        <v>1053748.4342857148</v>
      </c>
      <c r="F119" s="141">
        <f t="shared" si="3"/>
        <v>0</v>
      </c>
      <c r="G119" s="141">
        <f t="shared" si="3"/>
        <v>0</v>
      </c>
      <c r="H119" s="136">
        <f t="shared" si="4"/>
        <v>2483462.2300523692</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405379.26844442723</v>
      </c>
      <c r="D121" s="141">
        <f t="shared" si="3"/>
        <v>375722.17798216554</v>
      </c>
      <c r="E121" s="141">
        <f t="shared" si="3"/>
        <v>111497.38309721673</v>
      </c>
      <c r="F121" s="141">
        <f t="shared" si="3"/>
        <v>0</v>
      </c>
      <c r="G121" s="141">
        <f t="shared" si="3"/>
        <v>0</v>
      </c>
      <c r="H121" s="136">
        <f t="shared" si="4"/>
        <v>892598.82952380949</v>
      </c>
    </row>
    <row r="122" spans="2:8">
      <c r="B122" s="127" t="str">
        <f>$B$38</f>
        <v>Home Economics</v>
      </c>
      <c r="C122" s="141">
        <f t="shared" si="3"/>
        <v>0</v>
      </c>
      <c r="D122" s="141">
        <f t="shared" si="3"/>
        <v>0</v>
      </c>
      <c r="E122" s="141">
        <f t="shared" si="3"/>
        <v>36525.279999999999</v>
      </c>
      <c r="F122" s="141">
        <f t="shared" si="3"/>
        <v>0</v>
      </c>
      <c r="G122" s="141">
        <f t="shared" si="3"/>
        <v>0</v>
      </c>
      <c r="H122" s="136">
        <f t="shared" si="4"/>
        <v>36525.279999999999</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62065.805091520946</v>
      </c>
      <c r="D129" s="141">
        <f t="shared" si="3"/>
        <v>19159.93</v>
      </c>
      <c r="E129" s="141">
        <f t="shared" si="3"/>
        <v>8661.7870305676861</v>
      </c>
      <c r="F129" s="141">
        <f t="shared" si="3"/>
        <v>0</v>
      </c>
      <c r="G129" s="141">
        <f t="shared" si="3"/>
        <v>0</v>
      </c>
      <c r="H129" s="136">
        <f t="shared" si="4"/>
        <v>89887.522122088631</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608244.83983178285</v>
      </c>
      <c r="D131" s="141">
        <f t="shared" si="3"/>
        <v>2334001.7864185628</v>
      </c>
      <c r="E131" s="141">
        <f t="shared" si="3"/>
        <v>537557.95735735726</v>
      </c>
      <c r="F131" s="141">
        <f t="shared" si="3"/>
        <v>0</v>
      </c>
      <c r="G131" s="141">
        <f t="shared" si="3"/>
        <v>0</v>
      </c>
      <c r="H131" s="136">
        <f t="shared" si="4"/>
        <v>3479804.583607703</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183203.09633053219</v>
      </c>
      <c r="E133" s="141">
        <f t="shared" si="5"/>
        <v>0</v>
      </c>
      <c r="F133" s="141">
        <f t="shared" si="5"/>
        <v>0</v>
      </c>
      <c r="G133" s="141">
        <f t="shared" si="5"/>
        <v>0</v>
      </c>
      <c r="H133" s="136">
        <f t="shared" si="4"/>
        <v>183203.09633053219</v>
      </c>
    </row>
    <row r="134" spans="2:12">
      <c r="B134" s="127" t="str">
        <f>$B$50</f>
        <v>Technology</v>
      </c>
      <c r="C134" s="141">
        <f t="shared" si="5"/>
        <v>5109.0438457412911</v>
      </c>
      <c r="D134" s="141">
        <f t="shared" si="5"/>
        <v>148087.36064179335</v>
      </c>
      <c r="E134" s="141">
        <f t="shared" si="5"/>
        <v>7483.7999999999993</v>
      </c>
      <c r="F134" s="141">
        <f t="shared" si="5"/>
        <v>0</v>
      </c>
      <c r="G134" s="141">
        <f t="shared" si="5"/>
        <v>0</v>
      </c>
      <c r="H134" s="136">
        <f t="shared" si="4"/>
        <v>160680.20448753462</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5262856.9763227962</v>
      </c>
      <c r="D136" s="133">
        <f>SUM(D116:D135)</f>
        <v>7133846.5242749602</v>
      </c>
      <c r="E136" s="133">
        <f>SUM(E116:E135)</f>
        <v>2448307.0127351861</v>
      </c>
      <c r="F136" s="133">
        <f>SUM(F116:F135)</f>
        <v>0</v>
      </c>
      <c r="G136" s="133">
        <f>SUM(G116:G135)</f>
        <v>0</v>
      </c>
      <c r="H136" s="133">
        <f t="shared" si="4"/>
        <v>14845010.513332943</v>
      </c>
    </row>
    <row r="137" spans="2:12">
      <c r="B137" s="328"/>
      <c r="C137" s="331"/>
      <c r="D137" s="331"/>
      <c r="E137" s="331"/>
      <c r="F137" s="331"/>
      <c r="G137" s="331"/>
      <c r="H137" s="332"/>
    </row>
    <row r="138" spans="2:12">
      <c r="B138" s="120" t="s">
        <v>4</v>
      </c>
      <c r="C138" s="325"/>
      <c r="D138" s="325"/>
      <c r="E138" s="325"/>
      <c r="F138" s="325"/>
      <c r="G138" s="325"/>
      <c r="H138" s="122">
        <f>H86-H81-H111</f>
        <v>22893975.486667059</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Data!LN17</f>
        <v>4606520.28</v>
      </c>
      <c r="D143" s="327">
        <f>Data!MH17</f>
        <v>3269116.39</v>
      </c>
      <c r="E143" s="327">
        <f>Data!NB17</f>
        <v>735281.58</v>
      </c>
      <c r="F143" s="327">
        <f>Data!NV17</f>
        <v>0</v>
      </c>
      <c r="G143" s="327">
        <f>Data!OP17</f>
        <v>0</v>
      </c>
      <c r="H143" s="341">
        <f>Data!PJ17</f>
        <v>0</v>
      </c>
      <c r="I143" s="342">
        <f t="shared" ref="I143:I162" si="6">SUM(C143:H143)</f>
        <v>8610918.25</v>
      </c>
    </row>
    <row r="144" spans="2:12">
      <c r="B144" s="127" t="str">
        <f>$B$33</f>
        <v>Science</v>
      </c>
      <c r="C144" s="327">
        <f>Data!LO17</f>
        <v>1186935.01</v>
      </c>
      <c r="D144" s="327">
        <f>Data!MI17</f>
        <v>1027906.87</v>
      </c>
      <c r="E144" s="327">
        <f>Data!NC17</f>
        <v>333204.52</v>
      </c>
      <c r="F144" s="327">
        <f>Data!NW17</f>
        <v>0</v>
      </c>
      <c r="G144" s="327">
        <f>Data!OQ17</f>
        <v>0</v>
      </c>
      <c r="H144" s="341">
        <f>Data!PK17</f>
        <v>0</v>
      </c>
      <c r="I144" s="342">
        <f t="shared" si="6"/>
        <v>2548046.4</v>
      </c>
    </row>
    <row r="145" spans="2:9">
      <c r="B145" s="127" t="str">
        <f>$B$34</f>
        <v>Fine Arts</v>
      </c>
      <c r="C145" s="327">
        <f>Data!LP17</f>
        <v>423969.03</v>
      </c>
      <c r="D145" s="327">
        <f>Data!MJ17</f>
        <v>12635.02</v>
      </c>
      <c r="E145" s="327">
        <f>Data!ND17</f>
        <v>0</v>
      </c>
      <c r="F145" s="327">
        <f>Data!NX17</f>
        <v>0</v>
      </c>
      <c r="G145" s="327">
        <f>Data!OR17</f>
        <v>0</v>
      </c>
      <c r="H145" s="341">
        <f>Data!PL17</f>
        <v>0</v>
      </c>
      <c r="I145" s="342">
        <f t="shared" si="6"/>
        <v>436604.05000000005</v>
      </c>
    </row>
    <row r="146" spans="2:9">
      <c r="B146" s="127" t="str">
        <f>$B$35</f>
        <v>Teacher Education</v>
      </c>
      <c r="C146" s="327">
        <f>Data!LQ17</f>
        <v>232145.64</v>
      </c>
      <c r="D146" s="327">
        <f>Data!MK17</f>
        <v>1972759</v>
      </c>
      <c r="E146" s="327">
        <f>Data!NE17</f>
        <v>1625090.85</v>
      </c>
      <c r="F146" s="327">
        <f>Data!NY17</f>
        <v>0</v>
      </c>
      <c r="G146" s="327">
        <f>Data!OS17</f>
        <v>0</v>
      </c>
      <c r="H146" s="341">
        <f>Data!PN17</f>
        <v>0</v>
      </c>
      <c r="I146" s="342">
        <f t="shared" si="6"/>
        <v>3829995.49</v>
      </c>
    </row>
    <row r="147" spans="2:9">
      <c r="B147" s="127" t="str">
        <f>$B$36</f>
        <v>Agriculture</v>
      </c>
      <c r="C147" s="327">
        <f>Data!LR17</f>
        <v>0</v>
      </c>
      <c r="D147" s="327">
        <f>Data!ML17</f>
        <v>0</v>
      </c>
      <c r="E147" s="327">
        <f>Data!NF17</f>
        <v>0</v>
      </c>
      <c r="F147" s="327">
        <f>Data!NZ17</f>
        <v>0</v>
      </c>
      <c r="G147" s="327">
        <f>Data!OT17</f>
        <v>0</v>
      </c>
      <c r="H147" s="341">
        <f>Data!PM17</f>
        <v>0</v>
      </c>
      <c r="I147" s="342">
        <f t="shared" si="6"/>
        <v>0</v>
      </c>
    </row>
    <row r="148" spans="2:9">
      <c r="B148" s="127" t="str">
        <f>$B$37</f>
        <v>Engineering</v>
      </c>
      <c r="C148" s="327">
        <f>Data!LS17</f>
        <v>625175.92000000004</v>
      </c>
      <c r="D148" s="327">
        <f>Data!MM17</f>
        <v>579438.75</v>
      </c>
      <c r="E148" s="327">
        <f>Data!NG17</f>
        <v>171951.26</v>
      </c>
      <c r="F148" s="327">
        <f>Data!OA17</f>
        <v>0</v>
      </c>
      <c r="G148" s="327">
        <f>Data!OU17</f>
        <v>0</v>
      </c>
      <c r="H148" s="341">
        <f>Data!PO17</f>
        <v>0</v>
      </c>
      <c r="I148" s="342">
        <f t="shared" si="6"/>
        <v>1376565.93</v>
      </c>
    </row>
    <row r="149" spans="2:9">
      <c r="B149" s="127" t="str">
        <f>$B$38</f>
        <v>Home Economics</v>
      </c>
      <c r="C149" s="327">
        <f>Data!LT17</f>
        <v>0</v>
      </c>
      <c r="D149" s="327">
        <f>Data!MN17</f>
        <v>0</v>
      </c>
      <c r="E149" s="327">
        <f>Data!NH17</f>
        <v>56329.279999999999</v>
      </c>
      <c r="F149" s="327">
        <f>Data!OB17</f>
        <v>0</v>
      </c>
      <c r="G149" s="327">
        <f>Data!OV17</f>
        <v>0</v>
      </c>
      <c r="H149" s="341">
        <f>Data!PP17</f>
        <v>0</v>
      </c>
      <c r="I149" s="342">
        <f t="shared" si="6"/>
        <v>56329.279999999999</v>
      </c>
    </row>
    <row r="150" spans="2:9">
      <c r="B150" s="127" t="str">
        <f>$B$39</f>
        <v>Law</v>
      </c>
      <c r="C150" s="327">
        <f>Data!LU17</f>
        <v>0</v>
      </c>
      <c r="D150" s="327">
        <f>Data!MO17</f>
        <v>0</v>
      </c>
      <c r="E150" s="327">
        <f>Data!NI17</f>
        <v>0</v>
      </c>
      <c r="F150" s="327">
        <f>Data!OC17</f>
        <v>0</v>
      </c>
      <c r="G150" s="327">
        <f>Data!OW17</f>
        <v>0</v>
      </c>
      <c r="H150" s="341">
        <f>Data!PQ17</f>
        <v>0</v>
      </c>
      <c r="I150" s="342">
        <f t="shared" si="6"/>
        <v>0</v>
      </c>
    </row>
    <row r="151" spans="2:9">
      <c r="B151" s="127" t="str">
        <f>$B$40</f>
        <v>Social Service</v>
      </c>
      <c r="C151" s="327">
        <f>Data!LV17</f>
        <v>0</v>
      </c>
      <c r="D151" s="327">
        <f>Data!MP17</f>
        <v>0</v>
      </c>
      <c r="E151" s="327">
        <f>Data!NJ17</f>
        <v>0</v>
      </c>
      <c r="F151" s="327">
        <f>Data!OD17</f>
        <v>0</v>
      </c>
      <c r="G151" s="327">
        <f>Data!OX17</f>
        <v>0</v>
      </c>
      <c r="H151" s="341">
        <f>Data!PR17</f>
        <v>0</v>
      </c>
      <c r="I151" s="342">
        <f t="shared" si="6"/>
        <v>0</v>
      </c>
    </row>
    <row r="152" spans="2:9">
      <c r="B152" s="127" t="str">
        <f>$B$41</f>
        <v>Library Science</v>
      </c>
      <c r="C152" s="327">
        <f>Data!LW17</f>
        <v>0</v>
      </c>
      <c r="D152" s="327">
        <f>Data!MQ17</f>
        <v>0</v>
      </c>
      <c r="E152" s="327">
        <f>Data!NK17</f>
        <v>0</v>
      </c>
      <c r="F152" s="327">
        <f>Data!OE17</f>
        <v>0</v>
      </c>
      <c r="G152" s="327">
        <f>Data!OY17</f>
        <v>0</v>
      </c>
      <c r="H152" s="341">
        <f>Data!PS17</f>
        <v>0</v>
      </c>
      <c r="I152" s="342">
        <f t="shared" si="6"/>
        <v>0</v>
      </c>
    </row>
    <row r="153" spans="2:9">
      <c r="B153" s="127" t="str">
        <f>$B$42</f>
        <v>Veterinary Science</v>
      </c>
      <c r="C153" s="327">
        <f>Data!LX17</f>
        <v>0</v>
      </c>
      <c r="D153" s="327">
        <f>Data!MR17</f>
        <v>0</v>
      </c>
      <c r="E153" s="327">
        <f>Data!NL17</f>
        <v>0</v>
      </c>
      <c r="F153" s="327">
        <f>Data!OF17</f>
        <v>0</v>
      </c>
      <c r="G153" s="327">
        <f>Data!OZ17</f>
        <v>0</v>
      </c>
      <c r="H153" s="341">
        <f>Data!PT17</f>
        <v>0</v>
      </c>
      <c r="I153" s="342">
        <f t="shared" si="6"/>
        <v>0</v>
      </c>
    </row>
    <row r="154" spans="2:9">
      <c r="B154" s="127" t="str">
        <f>$B$43</f>
        <v>Vocational Training</v>
      </c>
      <c r="C154" s="327">
        <f>Data!LY17</f>
        <v>0</v>
      </c>
      <c r="D154" s="327">
        <f>Data!MS17</f>
        <v>0</v>
      </c>
      <c r="E154" s="327">
        <f>Data!NM17</f>
        <v>0</v>
      </c>
      <c r="F154" s="327">
        <f>Data!OG17</f>
        <v>0</v>
      </c>
      <c r="G154" s="327">
        <f>Data!PA17</f>
        <v>0</v>
      </c>
      <c r="H154" s="341">
        <f>Data!PU17</f>
        <v>0</v>
      </c>
      <c r="I154" s="342">
        <f t="shared" si="6"/>
        <v>0</v>
      </c>
    </row>
    <row r="155" spans="2:9">
      <c r="B155" s="127" t="str">
        <f>$B$44</f>
        <v>Physical Training</v>
      </c>
      <c r="C155" s="327">
        <f>Data!LZ17</f>
        <v>0</v>
      </c>
      <c r="D155" s="327">
        <f>Data!MT17</f>
        <v>0</v>
      </c>
      <c r="E155" s="327">
        <f>Data!NN17</f>
        <v>0</v>
      </c>
      <c r="F155" s="327">
        <f>Data!OH17</f>
        <v>0</v>
      </c>
      <c r="G155" s="327">
        <f>Data!PB17</f>
        <v>0</v>
      </c>
      <c r="H155" s="341">
        <f>Data!PV17</f>
        <v>0</v>
      </c>
      <c r="I155" s="342">
        <f t="shared" si="6"/>
        <v>0</v>
      </c>
    </row>
    <row r="156" spans="2:9">
      <c r="B156" s="127" t="str">
        <f>$B$45</f>
        <v>Health Services</v>
      </c>
      <c r="C156" s="327">
        <f>Data!MA17</f>
        <v>95717.88</v>
      </c>
      <c r="D156" s="327">
        <f>Data!MU17</f>
        <v>29548.44</v>
      </c>
      <c r="E156" s="327">
        <f>Data!NO17</f>
        <v>13358.21</v>
      </c>
      <c r="F156" s="327">
        <f>Data!OI17</f>
        <v>0</v>
      </c>
      <c r="G156" s="327">
        <f>Data!PC17</f>
        <v>0</v>
      </c>
      <c r="H156" s="341">
        <f>Data!PW17</f>
        <v>0</v>
      </c>
      <c r="I156" s="342">
        <f t="shared" si="6"/>
        <v>138624.53</v>
      </c>
    </row>
    <row r="157" spans="2:9">
      <c r="B157" s="127" t="str">
        <f>$B$46</f>
        <v>Pharmacy</v>
      </c>
      <c r="C157" s="327">
        <f>Data!MB17</f>
        <v>0</v>
      </c>
      <c r="D157" s="327">
        <f>Data!MV17</f>
        <v>0</v>
      </c>
      <c r="E157" s="327">
        <f>Data!NP17</f>
        <v>0</v>
      </c>
      <c r="F157" s="327">
        <f>Data!OJ17</f>
        <v>0</v>
      </c>
      <c r="G157" s="327">
        <f>Data!PD17</f>
        <v>0</v>
      </c>
      <c r="H157" s="341">
        <f>Data!PX17</f>
        <v>0</v>
      </c>
      <c r="I157" s="342">
        <f t="shared" si="6"/>
        <v>0</v>
      </c>
    </row>
    <row r="158" spans="2:9">
      <c r="B158" s="127" t="str">
        <f>$B$47</f>
        <v>Business Administration</v>
      </c>
      <c r="C158" s="327">
        <f>Data!MC17</f>
        <v>938035.21</v>
      </c>
      <c r="D158" s="327">
        <f>Data!MW17</f>
        <v>3599497.59</v>
      </c>
      <c r="E158" s="327">
        <f>Data!NQ17</f>
        <v>829021.89</v>
      </c>
      <c r="F158" s="327">
        <f>Data!OK17</f>
        <v>0</v>
      </c>
      <c r="G158" s="327">
        <f>Data!PE17</f>
        <v>0</v>
      </c>
      <c r="H158" s="341">
        <f>Data!PY17</f>
        <v>0</v>
      </c>
      <c r="I158" s="342">
        <f t="shared" si="6"/>
        <v>5366554.6899999995</v>
      </c>
    </row>
    <row r="159" spans="2:9">
      <c r="B159" s="127" t="str">
        <f>$B$48</f>
        <v>Optometry</v>
      </c>
      <c r="C159" s="327">
        <f>Data!MD17</f>
        <v>0</v>
      </c>
      <c r="D159" s="327">
        <f>Data!MX17</f>
        <v>0</v>
      </c>
      <c r="E159" s="327">
        <f>Data!NR17</f>
        <v>0</v>
      </c>
      <c r="F159" s="327">
        <f>Data!OL17</f>
        <v>0</v>
      </c>
      <c r="G159" s="327">
        <f>Data!PF17</f>
        <v>0</v>
      </c>
      <c r="H159" s="341">
        <f>Data!PZ17</f>
        <v>0</v>
      </c>
      <c r="I159" s="342">
        <f t="shared" si="6"/>
        <v>0</v>
      </c>
    </row>
    <row r="160" spans="2:9">
      <c r="B160" s="127" t="str">
        <f>$B$49</f>
        <v>Teacher Ed-Practice Teaching</v>
      </c>
      <c r="C160" s="327">
        <f>Data!ME17</f>
        <v>0</v>
      </c>
      <c r="D160" s="327">
        <f>Data!MY17</f>
        <v>282535.82</v>
      </c>
      <c r="E160" s="327">
        <f>Data!NS17</f>
        <v>0</v>
      </c>
      <c r="F160" s="327">
        <f>Data!OM17</f>
        <v>0</v>
      </c>
      <c r="G160" s="327">
        <f>Data!PG17</f>
        <v>0</v>
      </c>
      <c r="H160" s="341">
        <f>Data!QA17</f>
        <v>0</v>
      </c>
      <c r="I160" s="342">
        <f t="shared" si="6"/>
        <v>282535.82</v>
      </c>
    </row>
    <row r="161" spans="2:10">
      <c r="B161" s="127" t="str">
        <f>$B$50</f>
        <v>Technology</v>
      </c>
      <c r="C161" s="327">
        <f>Data!MF17</f>
        <v>7879.17</v>
      </c>
      <c r="D161" s="327">
        <f>Data!MZ17</f>
        <v>228380.32</v>
      </c>
      <c r="E161" s="327">
        <f>Data!NT17</f>
        <v>11541.52</v>
      </c>
      <c r="F161" s="327">
        <f>Data!ON17</f>
        <v>0</v>
      </c>
      <c r="G161" s="327">
        <f>Data!PH17</f>
        <v>0</v>
      </c>
      <c r="H161" s="341">
        <f>Data!QB17</f>
        <v>0</v>
      </c>
      <c r="I161" s="342">
        <f t="shared" si="6"/>
        <v>247801.01</v>
      </c>
    </row>
    <row r="162" spans="2:10">
      <c r="B162" s="127" t="str">
        <f>$B$51</f>
        <v>Nursing</v>
      </c>
      <c r="C162" s="327">
        <f>Data!MG17</f>
        <v>0</v>
      </c>
      <c r="D162" s="327">
        <f>Data!NA17</f>
        <v>0</v>
      </c>
      <c r="E162" s="327">
        <f>Data!NU17</f>
        <v>0</v>
      </c>
      <c r="F162" s="327">
        <f>Data!OO17</f>
        <v>0</v>
      </c>
      <c r="G162" s="327">
        <f>Data!PI17</f>
        <v>0</v>
      </c>
      <c r="H162" s="341">
        <f>Data!QC17</f>
        <v>0</v>
      </c>
      <c r="I162" s="342">
        <f t="shared" si="6"/>
        <v>0</v>
      </c>
    </row>
    <row r="163" spans="2:10" ht="14.4" thickBot="1">
      <c r="B163" s="130" t="str">
        <f>$B$52</f>
        <v>Totals</v>
      </c>
      <c r="C163" s="133">
        <f t="shared" ref="C163:H163" si="7">SUM(C143:C162)</f>
        <v>8116378.1399999997</v>
      </c>
      <c r="D163" s="133">
        <f t="shared" si="7"/>
        <v>11001818.199999999</v>
      </c>
      <c r="E163" s="133">
        <f t="shared" si="7"/>
        <v>3775779.11</v>
      </c>
      <c r="F163" s="133">
        <f t="shared" si="7"/>
        <v>0</v>
      </c>
      <c r="G163" s="134">
        <f t="shared" si="7"/>
        <v>0</v>
      </c>
      <c r="H163" s="343">
        <f t="shared" si="7"/>
        <v>0</v>
      </c>
      <c r="I163" s="342">
        <f>SUM(I143:I162)</f>
        <v>22893975.450000007</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4606520.28</v>
      </c>
      <c r="D168" s="321">
        <f t="shared" si="8"/>
        <v>3269116.39</v>
      </c>
      <c r="E168" s="321">
        <f t="shared" si="8"/>
        <v>735281.58</v>
      </c>
      <c r="F168" s="321">
        <f t="shared" si="8"/>
        <v>0</v>
      </c>
      <c r="G168" s="321">
        <f t="shared" si="8"/>
        <v>0</v>
      </c>
      <c r="H168" s="133">
        <f t="shared" ref="H168:H188" si="9">SUM(C168:G168)</f>
        <v>8610918.25</v>
      </c>
      <c r="I168" s="347"/>
      <c r="J168" s="288"/>
    </row>
    <row r="169" spans="2:10">
      <c r="B169" s="127" t="str">
        <f>$B$33</f>
        <v>Science</v>
      </c>
      <c r="C169" s="141">
        <f t="shared" si="8"/>
        <v>1186935.01</v>
      </c>
      <c r="D169" s="141">
        <f t="shared" si="8"/>
        <v>1027906.87</v>
      </c>
      <c r="E169" s="141">
        <f t="shared" si="8"/>
        <v>333204.52</v>
      </c>
      <c r="F169" s="141">
        <f t="shared" si="8"/>
        <v>0</v>
      </c>
      <c r="G169" s="141">
        <f t="shared" si="8"/>
        <v>0</v>
      </c>
      <c r="H169" s="136">
        <f t="shared" si="9"/>
        <v>2548046.4</v>
      </c>
      <c r="I169" s="347"/>
      <c r="J169" s="288"/>
    </row>
    <row r="170" spans="2:10">
      <c r="B170" s="127" t="str">
        <f>$B$34</f>
        <v>Fine Arts</v>
      </c>
      <c r="C170" s="141">
        <f t="shared" si="8"/>
        <v>423969.03</v>
      </c>
      <c r="D170" s="141">
        <f t="shared" si="8"/>
        <v>12635.02</v>
      </c>
      <c r="E170" s="141">
        <f t="shared" si="8"/>
        <v>0</v>
      </c>
      <c r="F170" s="141">
        <f t="shared" si="8"/>
        <v>0</v>
      </c>
      <c r="G170" s="141">
        <f t="shared" si="8"/>
        <v>0</v>
      </c>
      <c r="H170" s="136">
        <f t="shared" si="9"/>
        <v>436604.05000000005</v>
      </c>
      <c r="I170" s="347"/>
      <c r="J170" s="288"/>
    </row>
    <row r="171" spans="2:10">
      <c r="B171" s="127" t="str">
        <f>$B$35</f>
        <v>Teacher Education</v>
      </c>
      <c r="C171" s="141">
        <f t="shared" si="8"/>
        <v>232145.64</v>
      </c>
      <c r="D171" s="141">
        <f t="shared" si="8"/>
        <v>1972759</v>
      </c>
      <c r="E171" s="141">
        <f t="shared" si="8"/>
        <v>1625090.85</v>
      </c>
      <c r="F171" s="141">
        <f t="shared" si="8"/>
        <v>0</v>
      </c>
      <c r="G171" s="141">
        <f t="shared" si="8"/>
        <v>0</v>
      </c>
      <c r="H171" s="136">
        <f t="shared" si="9"/>
        <v>3829995.49</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625175.92000000004</v>
      </c>
      <c r="D173" s="141">
        <f t="shared" si="8"/>
        <v>579438.75</v>
      </c>
      <c r="E173" s="141">
        <f t="shared" si="8"/>
        <v>171951.26</v>
      </c>
      <c r="F173" s="141">
        <f t="shared" si="8"/>
        <v>0</v>
      </c>
      <c r="G173" s="141">
        <f t="shared" si="8"/>
        <v>0</v>
      </c>
      <c r="H173" s="136">
        <f t="shared" si="9"/>
        <v>1376565.93</v>
      </c>
      <c r="I173" s="347"/>
      <c r="J173" s="288"/>
    </row>
    <row r="174" spans="2:10">
      <c r="B174" s="127" t="str">
        <f>$B$38</f>
        <v>Home Economics</v>
      </c>
      <c r="C174" s="141">
        <f t="shared" si="8"/>
        <v>0</v>
      </c>
      <c r="D174" s="141">
        <f t="shared" si="8"/>
        <v>0</v>
      </c>
      <c r="E174" s="141">
        <f t="shared" si="8"/>
        <v>56329.279999999999</v>
      </c>
      <c r="F174" s="141">
        <f t="shared" si="8"/>
        <v>0</v>
      </c>
      <c r="G174" s="141">
        <f t="shared" si="8"/>
        <v>0</v>
      </c>
      <c r="H174" s="136">
        <f t="shared" si="9"/>
        <v>56329.279999999999</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95717.88</v>
      </c>
      <c r="D181" s="141">
        <f t="shared" si="8"/>
        <v>29548.44</v>
      </c>
      <c r="E181" s="141">
        <f t="shared" si="8"/>
        <v>13358.21</v>
      </c>
      <c r="F181" s="141">
        <f t="shared" si="8"/>
        <v>0</v>
      </c>
      <c r="G181" s="141">
        <f t="shared" si="8"/>
        <v>0</v>
      </c>
      <c r="H181" s="136">
        <f t="shared" si="9"/>
        <v>138624.53</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938035.21</v>
      </c>
      <c r="D183" s="141">
        <f t="shared" si="8"/>
        <v>3599497.59</v>
      </c>
      <c r="E183" s="141">
        <f t="shared" si="8"/>
        <v>829021.89</v>
      </c>
      <c r="F183" s="141">
        <f t="shared" si="8"/>
        <v>0</v>
      </c>
      <c r="G183" s="141">
        <f t="shared" si="8"/>
        <v>0</v>
      </c>
      <c r="H183" s="136">
        <f t="shared" si="9"/>
        <v>5366554.6899999995</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282535.82</v>
      </c>
      <c r="E185" s="141">
        <f t="shared" si="10"/>
        <v>0</v>
      </c>
      <c r="F185" s="141">
        <f t="shared" si="10"/>
        <v>0</v>
      </c>
      <c r="G185" s="141">
        <f t="shared" si="10"/>
        <v>0</v>
      </c>
      <c r="H185" s="136">
        <f t="shared" si="9"/>
        <v>282535.82</v>
      </c>
      <c r="I185" s="347"/>
      <c r="J185" s="288"/>
    </row>
    <row r="186" spans="2:10">
      <c r="B186" s="127" t="str">
        <f>$B$50</f>
        <v>Technology</v>
      </c>
      <c r="C186" s="141">
        <f t="shared" si="10"/>
        <v>7879.17</v>
      </c>
      <c r="D186" s="141">
        <f t="shared" si="10"/>
        <v>228380.32</v>
      </c>
      <c r="E186" s="141">
        <f t="shared" si="10"/>
        <v>11541.52</v>
      </c>
      <c r="F186" s="141">
        <f t="shared" si="10"/>
        <v>0</v>
      </c>
      <c r="G186" s="141">
        <f t="shared" si="10"/>
        <v>0</v>
      </c>
      <c r="H186" s="136">
        <f t="shared" si="9"/>
        <v>247801.01</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8116378.1399999997</v>
      </c>
      <c r="D188" s="133">
        <f>SUM(D168:D187)</f>
        <v>11001818.199999999</v>
      </c>
      <c r="E188" s="133">
        <f>SUM(E168:E187)</f>
        <v>3775779.11</v>
      </c>
      <c r="F188" s="133">
        <f>SUM(F168:F187)</f>
        <v>0</v>
      </c>
      <c r="G188" s="133">
        <f>SUM(G168:G187)</f>
        <v>0</v>
      </c>
      <c r="H188" s="133">
        <f t="shared" si="9"/>
        <v>22893975.449999999</v>
      </c>
      <c r="I188" s="347"/>
      <c r="J188" s="288"/>
    </row>
    <row r="189" spans="2:10">
      <c r="B189" s="328"/>
      <c r="C189" s="329"/>
      <c r="D189" s="329"/>
      <c r="E189" s="329"/>
      <c r="F189" s="329"/>
      <c r="G189" s="329"/>
      <c r="H189" s="344"/>
    </row>
    <row r="190" spans="2:10">
      <c r="B190" s="474" t="s">
        <v>34</v>
      </c>
      <c r="C190" s="474"/>
      <c r="D190" s="474"/>
      <c r="E190" s="474"/>
      <c r="F190" s="474"/>
      <c r="G190" s="474"/>
      <c r="H190" s="122">
        <f>H15</f>
        <v>11593540</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2332748.064970932</v>
      </c>
      <c r="D193" s="135">
        <f t="shared" si="11"/>
        <v>1655484.9425576506</v>
      </c>
      <c r="E193" s="135">
        <f t="shared" si="11"/>
        <v>372347.57963820756</v>
      </c>
      <c r="F193" s="135">
        <f t="shared" si="11"/>
        <v>0</v>
      </c>
      <c r="G193" s="135">
        <f t="shared" si="11"/>
        <v>0</v>
      </c>
      <c r="H193" s="135">
        <f>SUM(C193:G193)</f>
        <v>4360580.5871667899</v>
      </c>
    </row>
    <row r="194" spans="2:8">
      <c r="B194" s="127" t="str">
        <f>$B$33</f>
        <v>Science</v>
      </c>
      <c r="C194" s="138">
        <f t="shared" si="11"/>
        <v>601065.48778216867</v>
      </c>
      <c r="D194" s="138">
        <f t="shared" si="11"/>
        <v>520533.42790215521</v>
      </c>
      <c r="E194" s="138">
        <f t="shared" si="11"/>
        <v>168735.21709376972</v>
      </c>
      <c r="F194" s="138">
        <f t="shared" si="11"/>
        <v>0</v>
      </c>
      <c r="G194" s="138">
        <f t="shared" si="11"/>
        <v>0</v>
      </c>
      <c r="H194" s="138">
        <f t="shared" ref="H194:H213" si="12">SUM(C194:G194)</f>
        <v>1290334.1327780935</v>
      </c>
    </row>
    <row r="195" spans="2:8">
      <c r="B195" s="127" t="str">
        <f>$B$34</f>
        <v>Fine Arts</v>
      </c>
      <c r="C195" s="138">
        <f t="shared" si="11"/>
        <v>214698.48445513079</v>
      </c>
      <c r="D195" s="138">
        <f t="shared" si="11"/>
        <v>6398.39561171685</v>
      </c>
      <c r="E195" s="138">
        <f t="shared" si="11"/>
        <v>0</v>
      </c>
      <c r="F195" s="138">
        <f t="shared" si="11"/>
        <v>0</v>
      </c>
      <c r="G195" s="138">
        <f t="shared" si="11"/>
        <v>0</v>
      </c>
      <c r="H195" s="138">
        <f t="shared" si="12"/>
        <v>221096.88006684763</v>
      </c>
    </row>
    <row r="196" spans="2:8">
      <c r="B196" s="127" t="str">
        <f>$B$35</f>
        <v>Teacher Education</v>
      </c>
      <c r="C196" s="138">
        <f t="shared" si="11"/>
        <v>117558.86811840178</v>
      </c>
      <c r="D196" s="138">
        <f t="shared" si="11"/>
        <v>999007.81028747861</v>
      </c>
      <c r="E196" s="138">
        <f t="shared" si="11"/>
        <v>822948.19608625304</v>
      </c>
      <c r="F196" s="138">
        <f t="shared" si="11"/>
        <v>0</v>
      </c>
      <c r="G196" s="138">
        <f t="shared" si="11"/>
        <v>0</v>
      </c>
      <c r="H196" s="138">
        <f t="shared" si="12"/>
        <v>1939514.8744921335</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316589.92492192105</v>
      </c>
      <c r="D198" s="138">
        <f t="shared" si="11"/>
        <v>293428.56277609838</v>
      </c>
      <c r="E198" s="138">
        <f t="shared" si="11"/>
        <v>87076.352668926847</v>
      </c>
      <c r="F198" s="138">
        <f t="shared" si="11"/>
        <v>0</v>
      </c>
      <c r="G198" s="138">
        <f t="shared" si="11"/>
        <v>0</v>
      </c>
      <c r="H198" s="138">
        <f t="shared" si="12"/>
        <v>697094.8403669463</v>
      </c>
    </row>
    <row r="199" spans="2:8">
      <c r="B199" s="127" t="str">
        <f>$B$38</f>
        <v>Home Economics</v>
      </c>
      <c r="C199" s="138">
        <f t="shared" si="11"/>
        <v>0</v>
      </c>
      <c r="D199" s="138">
        <f t="shared" si="11"/>
        <v>0</v>
      </c>
      <c r="E199" s="138">
        <f t="shared" si="11"/>
        <v>28525.226998719518</v>
      </c>
      <c r="F199" s="138">
        <f t="shared" si="11"/>
        <v>0</v>
      </c>
      <c r="G199" s="138">
        <f t="shared" si="11"/>
        <v>0</v>
      </c>
      <c r="H199" s="138">
        <f t="shared" si="12"/>
        <v>28525.226998719518</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48471.666174603364</v>
      </c>
      <c r="D206" s="138">
        <f t="shared" si="11"/>
        <v>14963.372013289869</v>
      </c>
      <c r="E206" s="138">
        <f t="shared" si="11"/>
        <v>6764.6145700048828</v>
      </c>
      <c r="F206" s="138">
        <f t="shared" si="11"/>
        <v>0</v>
      </c>
      <c r="G206" s="138">
        <f t="shared" si="11"/>
        <v>0</v>
      </c>
      <c r="H206" s="138">
        <f t="shared" si="12"/>
        <v>70199.652757898119</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475022.28941164596</v>
      </c>
      <c r="D208" s="138">
        <f t="shared" si="11"/>
        <v>1822790.4282460362</v>
      </c>
      <c r="E208" s="138">
        <f t="shared" si="11"/>
        <v>419817.80176870932</v>
      </c>
      <c r="F208" s="138">
        <f t="shared" si="11"/>
        <v>0</v>
      </c>
      <c r="G208" s="138">
        <f t="shared" si="11"/>
        <v>0</v>
      </c>
      <c r="H208" s="138">
        <f t="shared" si="12"/>
        <v>2717630.5194263915</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143076.51877539913</v>
      </c>
      <c r="E210" s="138">
        <f t="shared" si="13"/>
        <v>0</v>
      </c>
      <c r="F210" s="138">
        <f t="shared" si="13"/>
        <v>0</v>
      </c>
      <c r="G210" s="138">
        <f t="shared" si="13"/>
        <v>0</v>
      </c>
      <c r="H210" s="138">
        <f t="shared" si="12"/>
        <v>143076.51877539913</v>
      </c>
    </row>
    <row r="211" spans="2:8">
      <c r="B211" s="127" t="str">
        <f>$B$50</f>
        <v>Technology</v>
      </c>
      <c r="C211" s="138">
        <f t="shared" si="13"/>
        <v>3990.0210332728811</v>
      </c>
      <c r="D211" s="138">
        <f t="shared" si="13"/>
        <v>115652.10664910435</v>
      </c>
      <c r="E211" s="138">
        <f t="shared" si="13"/>
        <v>5844.6394884041174</v>
      </c>
      <c r="F211" s="138">
        <f t="shared" si="13"/>
        <v>0</v>
      </c>
      <c r="G211" s="138">
        <f t="shared" si="13"/>
        <v>0</v>
      </c>
      <c r="H211" s="138">
        <f t="shared" si="12"/>
        <v>125486.76717078134</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4110144.8068680763</v>
      </c>
      <c r="D213" s="135">
        <f>SUM(D193:D212)</f>
        <v>5571335.5648189289</v>
      </c>
      <c r="E213" s="135">
        <f>SUM(E193:E212)</f>
        <v>1912059.6283129952</v>
      </c>
      <c r="F213" s="135">
        <f>SUM(F193:F212)</f>
        <v>0</v>
      </c>
      <c r="G213" s="135">
        <f>SUM(G193:G212)</f>
        <v>0</v>
      </c>
      <c r="H213" s="135">
        <f t="shared" si="12"/>
        <v>11593540.000000002</v>
      </c>
    </row>
    <row r="214" spans="2:8">
      <c r="B214" s="143"/>
      <c r="C214" s="144"/>
      <c r="D214" s="144"/>
      <c r="E214" s="144"/>
      <c r="F214" s="144"/>
      <c r="G214" s="144"/>
      <c r="H214" s="144"/>
    </row>
    <row r="215" spans="2:8">
      <c r="B215" s="474" t="s">
        <v>35</v>
      </c>
      <c r="C215" s="474"/>
      <c r="D215" s="474"/>
      <c r="E215" s="474"/>
      <c r="F215" s="474"/>
      <c r="G215" s="474"/>
      <c r="H215" s="122">
        <f>H17</f>
        <v>11898440</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2264324.5196150634</v>
      </c>
      <c r="D218" s="135">
        <f t="shared" si="14"/>
        <v>2066414.1143443221</v>
      </c>
      <c r="E218" s="135">
        <f t="shared" si="14"/>
        <v>252000.57352137216</v>
      </c>
      <c r="F218" s="135">
        <f t="shared" si="14"/>
        <v>0</v>
      </c>
      <c r="G218" s="135">
        <f t="shared" si="14"/>
        <v>0</v>
      </c>
      <c r="H218" s="135">
        <f>SUM(C218:G218)</f>
        <v>4582739.2074807575</v>
      </c>
    </row>
    <row r="219" spans="2:8">
      <c r="B219" s="127" t="str">
        <f>$B$33</f>
        <v>Science</v>
      </c>
      <c r="C219" s="138">
        <f t="shared" si="14"/>
        <v>609681.71314048977</v>
      </c>
      <c r="D219" s="138">
        <f t="shared" si="14"/>
        <v>497878.24020497402</v>
      </c>
      <c r="E219" s="138">
        <f t="shared" si="14"/>
        <v>55087.081892956958</v>
      </c>
      <c r="F219" s="138">
        <f t="shared" si="14"/>
        <v>0</v>
      </c>
      <c r="G219" s="138">
        <f t="shared" si="14"/>
        <v>0</v>
      </c>
      <c r="H219" s="138">
        <f t="shared" ref="H219:H238" si="15">SUM(C219:G219)</f>
        <v>1162647.0352384208</v>
      </c>
    </row>
    <row r="220" spans="2:8">
      <c r="B220" s="127" t="str">
        <f>$B$34</f>
        <v>Fine Arts</v>
      </c>
      <c r="C220" s="138">
        <f t="shared" si="14"/>
        <v>205666.68204968685</v>
      </c>
      <c r="D220" s="138">
        <f t="shared" si="14"/>
        <v>7779.3475032027191</v>
      </c>
      <c r="E220" s="138">
        <f t="shared" si="14"/>
        <v>0</v>
      </c>
      <c r="F220" s="138">
        <f t="shared" si="14"/>
        <v>0</v>
      </c>
      <c r="G220" s="138">
        <f t="shared" si="14"/>
        <v>0</v>
      </c>
      <c r="H220" s="138">
        <f t="shared" si="15"/>
        <v>213446.02955288955</v>
      </c>
    </row>
    <row r="221" spans="2:8">
      <c r="B221" s="127" t="str">
        <f>$B$35</f>
        <v>Teacher Education</v>
      </c>
      <c r="C221" s="138">
        <f t="shared" si="14"/>
        <v>66349.298526233353</v>
      </c>
      <c r="D221" s="138">
        <f t="shared" si="14"/>
        <v>1446160.7538005053</v>
      </c>
      <c r="E221" s="138">
        <f t="shared" si="14"/>
        <v>628276.79219720513</v>
      </c>
      <c r="F221" s="138">
        <f t="shared" si="14"/>
        <v>0</v>
      </c>
      <c r="G221" s="138">
        <f t="shared" si="14"/>
        <v>0</v>
      </c>
      <c r="H221" s="138">
        <f t="shared" si="15"/>
        <v>2140786.844523944</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251352.45208113219</v>
      </c>
      <c r="D223" s="138">
        <f t="shared" si="14"/>
        <v>384180.08438893425</v>
      </c>
      <c r="E223" s="138">
        <f t="shared" si="14"/>
        <v>71826.250423965976</v>
      </c>
      <c r="F223" s="138">
        <f t="shared" si="14"/>
        <v>0</v>
      </c>
      <c r="G223" s="138">
        <f t="shared" si="14"/>
        <v>0</v>
      </c>
      <c r="H223" s="138">
        <f t="shared" si="15"/>
        <v>707358.78689403238</v>
      </c>
    </row>
    <row r="224" spans="2:8">
      <c r="B224" s="127" t="str">
        <f>$B$38</f>
        <v>Home Economics</v>
      </c>
      <c r="C224" s="138">
        <f t="shared" si="14"/>
        <v>0</v>
      </c>
      <c r="D224" s="138">
        <f t="shared" si="14"/>
        <v>0</v>
      </c>
      <c r="E224" s="138">
        <f t="shared" si="14"/>
        <v>25869.624093377577</v>
      </c>
      <c r="F224" s="138">
        <f t="shared" si="14"/>
        <v>0</v>
      </c>
      <c r="G224" s="138">
        <f t="shared" si="14"/>
        <v>0</v>
      </c>
      <c r="H224" s="138">
        <f t="shared" si="15"/>
        <v>25869.624093377577</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75873.893691799691</v>
      </c>
      <c r="D231" s="138">
        <f t="shared" si="14"/>
        <v>23936.453856008364</v>
      </c>
      <c r="E231" s="138">
        <f t="shared" si="14"/>
        <v>5782.6218561667529</v>
      </c>
      <c r="F231" s="138">
        <f t="shared" si="14"/>
        <v>0</v>
      </c>
      <c r="G231" s="138">
        <f t="shared" si="14"/>
        <v>0</v>
      </c>
      <c r="H231" s="138">
        <f t="shared" si="15"/>
        <v>105592.9694039748</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400517.29840288305</v>
      </c>
      <c r="D233" s="138">
        <f t="shared" si="14"/>
        <v>2049259.6557475161</v>
      </c>
      <c r="E233" s="138">
        <f t="shared" si="14"/>
        <v>266609.30242116185</v>
      </c>
      <c r="F233" s="138">
        <f t="shared" si="14"/>
        <v>0</v>
      </c>
      <c r="G233" s="138">
        <f t="shared" si="14"/>
        <v>0</v>
      </c>
      <c r="H233" s="138">
        <f t="shared" si="15"/>
        <v>2716386.2565715611</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67121.806021223456</v>
      </c>
      <c r="E235" s="138">
        <f t="shared" si="16"/>
        <v>0</v>
      </c>
      <c r="F235" s="138">
        <f t="shared" si="16"/>
        <v>0</v>
      </c>
      <c r="G235" s="138">
        <f t="shared" si="16"/>
        <v>0</v>
      </c>
      <c r="H235" s="138">
        <f t="shared" si="15"/>
        <v>67121.806021223456</v>
      </c>
    </row>
    <row r="236" spans="2:10">
      <c r="B236" s="127" t="str">
        <f>$B$50</f>
        <v>Technology</v>
      </c>
      <c r="C236" s="138">
        <f t="shared" si="16"/>
        <v>4197.279225503813</v>
      </c>
      <c r="D236" s="138">
        <f t="shared" si="16"/>
        <v>169250.67580685913</v>
      </c>
      <c r="E236" s="138">
        <f t="shared" si="16"/>
        <v>3043.4851874561855</v>
      </c>
      <c r="F236" s="138">
        <f t="shared" si="16"/>
        <v>0</v>
      </c>
      <c r="G236" s="138">
        <f t="shared" si="16"/>
        <v>0</v>
      </c>
      <c r="H236" s="138">
        <f t="shared" si="15"/>
        <v>176491.44021981914</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3877963.1367327925</v>
      </c>
      <c r="D238" s="135">
        <f>SUM(D218:D237)</f>
        <v>6711981.1316735456</v>
      </c>
      <c r="E238" s="135">
        <f>SUM(E218:E237)</f>
        <v>1308495.7315936626</v>
      </c>
      <c r="F238" s="135">
        <f>SUM(F218:F237)</f>
        <v>0</v>
      </c>
      <c r="G238" s="135">
        <f>SUM(G218:G237)</f>
        <v>0</v>
      </c>
      <c r="H238" s="135">
        <f t="shared" si="15"/>
        <v>11898440.000000002</v>
      </c>
    </row>
    <row r="239" spans="2:10">
      <c r="B239" s="328"/>
      <c r="C239" s="348"/>
      <c r="D239" s="348"/>
      <c r="E239" s="348"/>
      <c r="F239" s="348"/>
      <c r="G239" s="348"/>
      <c r="H239" s="348"/>
    </row>
    <row r="240" spans="2:10">
      <c r="B240" s="120" t="s">
        <v>11</v>
      </c>
      <c r="C240" s="121"/>
      <c r="D240" s="121"/>
      <c r="E240" s="121"/>
      <c r="F240" s="121"/>
      <c r="G240" s="121"/>
      <c r="H240" s="122">
        <f>H16</f>
        <v>22822369</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4343195.3871602258</v>
      </c>
      <c r="D243" s="135">
        <f t="shared" si="17"/>
        <v>3963583.9172508591</v>
      </c>
      <c r="E243" s="135">
        <f t="shared" si="17"/>
        <v>483361.69087009592</v>
      </c>
      <c r="F243" s="135">
        <f t="shared" si="17"/>
        <v>0</v>
      </c>
      <c r="G243" s="135">
        <f t="shared" si="17"/>
        <v>0</v>
      </c>
      <c r="H243" s="135">
        <f>SUM(C243:G243)</f>
        <v>8790140.9952811804</v>
      </c>
    </row>
    <row r="244" spans="2:8">
      <c r="B244" s="127" t="str">
        <f>$B$33</f>
        <v>Science</v>
      </c>
      <c r="C244" s="138">
        <f t="shared" si="17"/>
        <v>1169429.0200937609</v>
      </c>
      <c r="D244" s="138">
        <f t="shared" si="17"/>
        <v>954979.04893654562</v>
      </c>
      <c r="E244" s="138">
        <f t="shared" si="17"/>
        <v>105662.39860807653</v>
      </c>
      <c r="F244" s="138">
        <f t="shared" si="17"/>
        <v>0</v>
      </c>
      <c r="G244" s="138">
        <f t="shared" si="17"/>
        <v>0</v>
      </c>
      <c r="H244" s="138">
        <f t="shared" ref="H244:H263" si="18">SUM(C244:G244)</f>
        <v>2230070.4676383827</v>
      </c>
    </row>
    <row r="245" spans="2:8">
      <c r="B245" s="127" t="str">
        <f>$B$34</f>
        <v>Fine Arts</v>
      </c>
      <c r="C245" s="138">
        <f t="shared" si="17"/>
        <v>394488.76564857492</v>
      </c>
      <c r="D245" s="138">
        <f t="shared" si="17"/>
        <v>14921.547639633525</v>
      </c>
      <c r="E245" s="138">
        <f t="shared" si="17"/>
        <v>0</v>
      </c>
      <c r="F245" s="138">
        <f t="shared" si="17"/>
        <v>0</v>
      </c>
      <c r="G245" s="138">
        <f t="shared" si="17"/>
        <v>0</v>
      </c>
      <c r="H245" s="138">
        <f t="shared" si="18"/>
        <v>409410.31328820845</v>
      </c>
    </row>
    <row r="246" spans="2:8">
      <c r="B246" s="127" t="str">
        <f>$B$35</f>
        <v>Teacher Education</v>
      </c>
      <c r="C246" s="138">
        <f t="shared" si="17"/>
        <v>127264.42910640838</v>
      </c>
      <c r="D246" s="138">
        <f t="shared" si="17"/>
        <v>2773877.4458293091</v>
      </c>
      <c r="E246" s="138">
        <f t="shared" si="17"/>
        <v>1205096.1962795909</v>
      </c>
      <c r="F246" s="138">
        <f t="shared" si="17"/>
        <v>0</v>
      </c>
      <c r="G246" s="138">
        <f t="shared" si="17"/>
        <v>0</v>
      </c>
      <c r="H246" s="138">
        <f t="shared" si="18"/>
        <v>4106238.0712153083</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482118.53070237918</v>
      </c>
      <c r="D248" s="138">
        <f t="shared" si="17"/>
        <v>736894.89112651721</v>
      </c>
      <c r="E248" s="138">
        <f t="shared" si="17"/>
        <v>137769.75730113845</v>
      </c>
      <c r="F248" s="138">
        <f t="shared" si="17"/>
        <v>0</v>
      </c>
      <c r="G248" s="138">
        <f t="shared" si="17"/>
        <v>0</v>
      </c>
      <c r="H248" s="138">
        <f t="shared" si="18"/>
        <v>1356783.1791300348</v>
      </c>
    </row>
    <row r="249" spans="2:8">
      <c r="B249" s="127" t="str">
        <f>$B$38</f>
        <v>Home Economics</v>
      </c>
      <c r="C249" s="138">
        <f t="shared" si="17"/>
        <v>0</v>
      </c>
      <c r="D249" s="138">
        <f t="shared" si="17"/>
        <v>0</v>
      </c>
      <c r="E249" s="138">
        <f t="shared" si="17"/>
        <v>49620.463434732068</v>
      </c>
      <c r="F249" s="138">
        <f t="shared" si="17"/>
        <v>0</v>
      </c>
      <c r="G249" s="138">
        <f t="shared" si="17"/>
        <v>0</v>
      </c>
      <c r="H249" s="138">
        <f t="shared" si="18"/>
        <v>49620.463434732068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145533.53206815559</v>
      </c>
      <c r="D256" s="138">
        <f t="shared" si="17"/>
        <v>45912.454275795462</v>
      </c>
      <c r="E256" s="138">
        <f t="shared" si="17"/>
        <v>11091.633003057757</v>
      </c>
      <c r="F256" s="138">
        <f t="shared" si="17"/>
        <v>0</v>
      </c>
      <c r="G256" s="138">
        <f t="shared" si="17"/>
        <v>0</v>
      </c>
      <c r="H256" s="138">
        <f t="shared" si="18"/>
        <v>202537.61934700882</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768231.26183211477</v>
      </c>
      <c r="D258" s="138">
        <f t="shared" si="17"/>
        <v>3930679.9916865388</v>
      </c>
      <c r="E258" s="138">
        <f t="shared" si="17"/>
        <v>511382.65845676814</v>
      </c>
      <c r="F258" s="138">
        <f t="shared" si="17"/>
        <v>0</v>
      </c>
      <c r="G258" s="138">
        <f t="shared" si="17"/>
        <v>0</v>
      </c>
      <c r="H258" s="138">
        <f t="shared" si="18"/>
        <v>5210293.9119754219</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128746.17386504312</v>
      </c>
      <c r="E260" s="138">
        <f t="shared" si="19"/>
        <v>0</v>
      </c>
      <c r="F260" s="138">
        <f t="shared" si="19"/>
        <v>0</v>
      </c>
      <c r="G260" s="138">
        <f t="shared" si="19"/>
        <v>0</v>
      </c>
      <c r="H260" s="138">
        <f t="shared" si="18"/>
        <v>128746.17386504312</v>
      </c>
    </row>
    <row r="261" spans="2:10">
      <c r="B261" s="127" t="str">
        <f>$B$50</f>
        <v>Technology</v>
      </c>
      <c r="C261" s="138">
        <f t="shared" si="19"/>
        <v>8050.7911356852019</v>
      </c>
      <c r="D261" s="138">
        <f t="shared" si="19"/>
        <v>324639.31210843707</v>
      </c>
      <c r="E261" s="138">
        <f t="shared" si="19"/>
        <v>5837.7015805567144</v>
      </c>
      <c r="F261" s="138">
        <f t="shared" si="19"/>
        <v>0</v>
      </c>
      <c r="G261" s="138">
        <f t="shared" si="19"/>
        <v>0</v>
      </c>
      <c r="H261" s="138">
        <f t="shared" si="18"/>
        <v>338527.80482467898</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7438311.7177473046</v>
      </c>
      <c r="D263" s="135">
        <f>SUM(D243:D262)</f>
        <v>12874234.782718679</v>
      </c>
      <c r="E263" s="135">
        <f>SUM(E243:E262)</f>
        <v>2509822.499534016</v>
      </c>
      <c r="F263" s="135">
        <f>SUM(F243:F262)</f>
        <v>0</v>
      </c>
      <c r="G263" s="135">
        <f>SUM(G243:G262)</f>
        <v>0</v>
      </c>
      <c r="H263" s="135">
        <f t="shared" si="18"/>
        <v>22822368.999999996</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16533768.03095521</v>
      </c>
      <c r="D268" s="135">
        <f t="shared" si="20"/>
        <v>13074373.943524852</v>
      </c>
      <c r="E268" s="135">
        <f t="shared" si="20"/>
        <v>2319765.8806963423</v>
      </c>
      <c r="F268" s="135">
        <f t="shared" si="20"/>
        <v>0</v>
      </c>
      <c r="G268" s="135">
        <f t="shared" si="20"/>
        <v>0</v>
      </c>
      <c r="H268" s="135">
        <f>SUM(C268:G268)</f>
        <v>31927907.855176404</v>
      </c>
    </row>
    <row r="269" spans="2:10">
      <c r="B269" s="127" t="str">
        <f>$B$33</f>
        <v>Science</v>
      </c>
      <c r="C269" s="138">
        <f t="shared" si="20"/>
        <v>4336748.7606517058</v>
      </c>
      <c r="D269" s="138">
        <f t="shared" si="20"/>
        <v>3667817.4084052895</v>
      </c>
      <c r="E269" s="138">
        <f t="shared" si="20"/>
        <v>878747.13189246622</v>
      </c>
      <c r="F269" s="138">
        <f t="shared" si="20"/>
        <v>0</v>
      </c>
      <c r="G269" s="138">
        <f t="shared" si="20"/>
        <v>0</v>
      </c>
      <c r="H269" s="138">
        <f t="shared" ref="H269:H288" si="21">SUM(C269:G269)</f>
        <v>8883313.3009494618</v>
      </c>
    </row>
    <row r="270" spans="2:10">
      <c r="B270" s="127" t="str">
        <f>$B$34</f>
        <v>Fine Arts</v>
      </c>
      <c r="C270" s="138">
        <f t="shared" si="20"/>
        <v>1513734.7888200593</v>
      </c>
      <c r="D270" s="138">
        <f t="shared" si="20"/>
        <v>49927.170754553095</v>
      </c>
      <c r="E270" s="138">
        <f t="shared" si="20"/>
        <v>0</v>
      </c>
      <c r="F270" s="138">
        <f t="shared" si="20"/>
        <v>0</v>
      </c>
      <c r="G270" s="138">
        <f t="shared" si="20"/>
        <v>0</v>
      </c>
      <c r="H270" s="138">
        <f t="shared" si="21"/>
        <v>1563661.9595746123</v>
      </c>
    </row>
    <row r="271" spans="2:10">
      <c r="B271" s="127" t="str">
        <f>$B$35</f>
        <v>Teacher Education</v>
      </c>
      <c r="C271" s="138">
        <f t="shared" si="20"/>
        <v>693847.11934942636</v>
      </c>
      <c r="D271" s="138">
        <f t="shared" si="20"/>
        <v>8470989.9220855646</v>
      </c>
      <c r="E271" s="138">
        <f t="shared" si="20"/>
        <v>5335160.4688487649</v>
      </c>
      <c r="F271" s="138">
        <f t="shared" si="20"/>
        <v>0</v>
      </c>
      <c r="G271" s="138">
        <f t="shared" si="20"/>
        <v>0</v>
      </c>
      <c r="H271" s="138">
        <f t="shared" si="21"/>
        <v>14499997.510283755</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2080616.0961498599</v>
      </c>
      <c r="D273" s="138">
        <f t="shared" si="20"/>
        <v>2369664.4662737153</v>
      </c>
      <c r="E273" s="138">
        <f t="shared" si="20"/>
        <v>580121.003491248</v>
      </c>
      <c r="F273" s="138">
        <f t="shared" si="20"/>
        <v>0</v>
      </c>
      <c r="G273" s="138">
        <f t="shared" si="20"/>
        <v>0</v>
      </c>
      <c r="H273" s="138">
        <f t="shared" si="21"/>
        <v>5030401.5659148237</v>
      </c>
    </row>
    <row r="274" spans="2:10">
      <c r="B274" s="127" t="str">
        <f>$B$38</f>
        <v>Home Economics</v>
      </c>
      <c r="C274" s="138">
        <f t="shared" si="20"/>
        <v>0</v>
      </c>
      <c r="D274" s="138">
        <f t="shared" si="20"/>
        <v>0</v>
      </c>
      <c r="E274" s="138">
        <f t="shared" si="20"/>
        <v>196869.87452682914</v>
      </c>
      <c r="F274" s="138">
        <f t="shared" si="20"/>
        <v>0</v>
      </c>
      <c r="G274" s="138">
        <f t="shared" si="20"/>
        <v>0</v>
      </c>
      <c r="H274" s="138">
        <f t="shared" si="21"/>
        <v>196869.87452682914</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427662.7770260796</v>
      </c>
      <c r="D281" s="138">
        <f t="shared" si="20"/>
        <v>133520.65014509371</v>
      </c>
      <c r="E281" s="138">
        <f t="shared" si="20"/>
        <v>45658.866459797078</v>
      </c>
      <c r="F281" s="138">
        <f t="shared" si="20"/>
        <v>0</v>
      </c>
      <c r="G281" s="138">
        <f t="shared" si="20"/>
        <v>0</v>
      </c>
      <c r="H281" s="138">
        <f t="shared" si="21"/>
        <v>606842.29363097041</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3190050.8994784267</v>
      </c>
      <c r="D283" s="138">
        <f t="shared" si="20"/>
        <v>13736229.452098655</v>
      </c>
      <c r="E283" s="138">
        <f t="shared" si="20"/>
        <v>2564389.6100039966</v>
      </c>
      <c r="F283" s="138">
        <f t="shared" si="20"/>
        <v>0</v>
      </c>
      <c r="G283" s="138">
        <f t="shared" si="20"/>
        <v>0</v>
      </c>
      <c r="H283" s="138">
        <f t="shared" si="21"/>
        <v>19490669.961581077</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804683.414992198</v>
      </c>
      <c r="E285" s="138">
        <f t="shared" si="22"/>
        <v>0</v>
      </c>
      <c r="F285" s="138">
        <f t="shared" si="22"/>
        <v>0</v>
      </c>
      <c r="G285" s="138">
        <f t="shared" si="22"/>
        <v>0</v>
      </c>
      <c r="H285" s="138">
        <f t="shared" si="21"/>
        <v>804683.414992198</v>
      </c>
    </row>
    <row r="286" spans="2:10">
      <c r="B286" s="127" t="str">
        <f>$B$50</f>
        <v>Technology</v>
      </c>
      <c r="C286" s="138">
        <f t="shared" si="22"/>
        <v>29226.305240203183</v>
      </c>
      <c r="D286" s="138">
        <f t="shared" si="22"/>
        <v>986009.77520619403</v>
      </c>
      <c r="E286" s="138">
        <f t="shared" si="22"/>
        <v>33751.146256417022</v>
      </c>
      <c r="F286" s="138">
        <f t="shared" si="22"/>
        <v>0</v>
      </c>
      <c r="G286" s="138">
        <f t="shared" si="22"/>
        <v>0</v>
      </c>
      <c r="H286" s="138">
        <f t="shared" si="21"/>
        <v>1048987.2267028142</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28805654.777670976</v>
      </c>
      <c r="D288" s="135">
        <f>SUM(D268:D287)</f>
        <v>43293216.203486115</v>
      </c>
      <c r="E288" s="135">
        <f>SUM(E268:E287)</f>
        <v>11954463.982175859</v>
      </c>
      <c r="F288" s="135">
        <f>SUM(F268:F287)</f>
        <v>0</v>
      </c>
      <c r="G288" s="135">
        <f>SUM(G268:G287)</f>
        <v>0</v>
      </c>
      <c r="H288" s="135">
        <f t="shared" si="21"/>
        <v>84053334.963332951</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392.92207588001639</v>
      </c>
      <c r="D293" s="133">
        <f t="shared" si="23"/>
        <v>631.03305871542318</v>
      </c>
      <c r="E293" s="133">
        <f t="shared" si="23"/>
        <v>933.88320478918774</v>
      </c>
      <c r="F293" s="133">
        <f t="shared" si="23"/>
        <v>0</v>
      </c>
      <c r="G293" s="134">
        <f t="shared" si="23"/>
        <v>0</v>
      </c>
      <c r="H293" s="135">
        <f t="shared" si="23"/>
        <v>489.07674175387405</v>
      </c>
    </row>
    <row r="294" spans="2:10">
      <c r="B294" s="127" t="str">
        <f>$B$33</f>
        <v>Science</v>
      </c>
      <c r="C294" s="136">
        <f t="shared" si="23"/>
        <v>382.76688090482838</v>
      </c>
      <c r="D294" s="136">
        <f t="shared" si="23"/>
        <v>734.73906418375191</v>
      </c>
      <c r="E294" s="136">
        <f t="shared" si="23"/>
        <v>1618.3188432642103</v>
      </c>
      <c r="F294" s="136">
        <f t="shared" si="23"/>
        <v>0</v>
      </c>
      <c r="G294" s="137">
        <f t="shared" si="23"/>
        <v>0</v>
      </c>
      <c r="H294" s="138">
        <f t="shared" si="23"/>
        <v>526.73070269489847</v>
      </c>
    </row>
    <row r="295" spans="2:10">
      <c r="B295" s="127" t="str">
        <f>$B$34</f>
        <v>Fine Arts</v>
      </c>
      <c r="C295" s="136">
        <f t="shared" si="23"/>
        <v>396.05829116171094</v>
      </c>
      <c r="D295" s="136">
        <f t="shared" si="23"/>
        <v>640.09193275068071</v>
      </c>
      <c r="E295" s="136">
        <f t="shared" si="23"/>
        <v>0</v>
      </c>
      <c r="F295" s="136">
        <f t="shared" si="23"/>
        <v>0</v>
      </c>
      <c r="G295" s="137">
        <f t="shared" si="23"/>
        <v>0</v>
      </c>
      <c r="H295" s="138">
        <f t="shared" si="23"/>
        <v>400.93896399349035</v>
      </c>
    </row>
    <row r="296" spans="2:10">
      <c r="B296" s="127" t="str">
        <f>$B$35</f>
        <v>Teacher Education</v>
      </c>
      <c r="C296" s="136">
        <f t="shared" si="23"/>
        <v>562.73083483327366</v>
      </c>
      <c r="D296" s="136">
        <f t="shared" si="23"/>
        <v>584.20620152314234</v>
      </c>
      <c r="E296" s="136">
        <f t="shared" si="23"/>
        <v>861.48239445321576</v>
      </c>
      <c r="F296" s="136">
        <f t="shared" si="23"/>
        <v>0</v>
      </c>
      <c r="G296" s="137">
        <f t="shared" si="23"/>
        <v>0</v>
      </c>
      <c r="H296" s="138">
        <f t="shared" si="23"/>
        <v>661.31521984327992</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445.43269024831085</v>
      </c>
      <c r="D298" s="136">
        <f t="shared" si="23"/>
        <v>615.17769114063219</v>
      </c>
      <c r="E298" s="136">
        <f t="shared" si="23"/>
        <v>819.37994843396609</v>
      </c>
      <c r="F298" s="136">
        <f t="shared" si="23"/>
        <v>0</v>
      </c>
      <c r="G298" s="137">
        <f t="shared" si="23"/>
        <v>0</v>
      </c>
      <c r="H298" s="138">
        <f t="shared" si="23"/>
        <v>544.94654597712315</v>
      </c>
    </row>
    <row r="299" spans="2:10">
      <c r="B299" s="127" t="str">
        <f>$B$38</f>
        <v>Home Economics</v>
      </c>
      <c r="C299" s="136">
        <f t="shared" si="23"/>
        <v>0</v>
      </c>
      <c r="D299" s="136">
        <f t="shared" si="23"/>
        <v>0</v>
      </c>
      <c r="E299" s="136">
        <f t="shared" si="23"/>
        <v>772.03872363462403</v>
      </c>
      <c r="F299" s="136">
        <f t="shared" si="23"/>
        <v>0</v>
      </c>
      <c r="G299" s="137">
        <f t="shared" si="23"/>
        <v>0</v>
      </c>
      <c r="H299" s="138">
        <f t="shared" si="23"/>
        <v>772.03872363462403</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303.30693406104933</v>
      </c>
      <c r="D306" s="136">
        <f t="shared" si="23"/>
        <v>556.33604227122373</v>
      </c>
      <c r="E306" s="136">
        <f t="shared" si="23"/>
        <v>801.0327449087207</v>
      </c>
      <c r="F306" s="136">
        <f t="shared" si="23"/>
        <v>0</v>
      </c>
      <c r="G306" s="137">
        <f t="shared" si="23"/>
        <v>0</v>
      </c>
      <c r="H306" s="138">
        <f t="shared" si="23"/>
        <v>355.5022223965849</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428.59746063125442</v>
      </c>
      <c r="D308" s="136">
        <f t="shared" si="23"/>
        <v>668.52725225573829</v>
      </c>
      <c r="E308" s="136">
        <f t="shared" si="23"/>
        <v>975.79513318264708</v>
      </c>
      <c r="F308" s="136">
        <f t="shared" si="23"/>
        <v>0</v>
      </c>
      <c r="G308" s="137">
        <f t="shared" si="23"/>
        <v>0</v>
      </c>
      <c r="H308" s="138">
        <f t="shared" si="23"/>
        <v>636.57554254298373</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1195.6662927075749</v>
      </c>
      <c r="E310" s="136">
        <f t="shared" si="24"/>
        <v>0</v>
      </c>
      <c r="F310" s="136">
        <f t="shared" si="24"/>
        <v>0</v>
      </c>
      <c r="G310" s="137">
        <f t="shared" si="24"/>
        <v>0</v>
      </c>
      <c r="H310" s="138">
        <f t="shared" si="24"/>
        <v>1195.6662927075749</v>
      </c>
    </row>
    <row r="311" spans="2:10">
      <c r="B311" s="127" t="str">
        <f>$B$50</f>
        <v>Technology</v>
      </c>
      <c r="C311" s="136">
        <f t="shared" si="24"/>
        <v>374.69622102824593</v>
      </c>
      <c r="D311" s="136">
        <f t="shared" si="24"/>
        <v>581.03109911973718</v>
      </c>
      <c r="E311" s="136">
        <f t="shared" si="24"/>
        <v>1125.038208547234</v>
      </c>
      <c r="F311" s="136">
        <f t="shared" si="24"/>
        <v>0</v>
      </c>
      <c r="G311" s="137">
        <f t="shared" si="24"/>
        <v>0</v>
      </c>
      <c r="H311" s="138">
        <f t="shared" si="24"/>
        <v>581.15635828410757</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399.7121357876249</v>
      </c>
      <c r="D313" s="135">
        <f t="shared" si="24"/>
        <v>643.30613396365595</v>
      </c>
      <c r="E313" s="135">
        <f t="shared" si="24"/>
        <v>926.84633138283914</v>
      </c>
      <c r="F313" s="135">
        <f t="shared" si="24"/>
        <v>0</v>
      </c>
      <c r="G313" s="135">
        <f t="shared" si="24"/>
        <v>0</v>
      </c>
      <c r="H313" s="135">
        <f t="shared" si="24"/>
        <v>552.03093984929239</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33" si="25">IF($C$293=0,"",C293/$C$293)</f>
        <v>1</v>
      </c>
      <c r="D318" s="128">
        <f t="shared" si="25"/>
        <v>1.6060005213555801</v>
      </c>
      <c r="E318" s="128">
        <f t="shared" si="25"/>
        <v>2.3767644072876184</v>
      </c>
      <c r="F318" s="128">
        <f t="shared" si="25"/>
        <v>0</v>
      </c>
      <c r="G318" s="128">
        <f t="shared" si="25"/>
        <v>0</v>
      </c>
      <c r="H318" s="128">
        <f t="shared" si="25"/>
        <v>1.2447168835156508</v>
      </c>
    </row>
    <row r="319" spans="2:10">
      <c r="B319" s="127" t="str">
        <f>$B$33</f>
        <v>Science</v>
      </c>
      <c r="C319" s="128">
        <f t="shared" si="25"/>
        <v>0.97415468460904442</v>
      </c>
      <c r="D319" s="128">
        <f t="shared" si="25"/>
        <v>1.8699358200685918</v>
      </c>
      <c r="E319" s="128">
        <f t="shared" si="25"/>
        <v>4.1186763040475842</v>
      </c>
      <c r="F319" s="128">
        <f t="shared" si="25"/>
        <v>0</v>
      </c>
      <c r="G319" s="128">
        <f t="shared" si="25"/>
        <v>0</v>
      </c>
      <c r="H319" s="128">
        <f t="shared" si="25"/>
        <v>1.3405474902757619</v>
      </c>
    </row>
    <row r="320" spans="2:10">
      <c r="B320" s="127" t="str">
        <f>$B$34</f>
        <v>Fine Arts</v>
      </c>
      <c r="C320" s="128">
        <f t="shared" si="25"/>
        <v>1.0079817741842845</v>
      </c>
      <c r="D320" s="128">
        <f t="shared" si="25"/>
        <v>1.6290556627979862</v>
      </c>
      <c r="E320" s="128">
        <f t="shared" si="25"/>
        <v>0</v>
      </c>
      <c r="F320" s="128">
        <f t="shared" si="25"/>
        <v>0</v>
      </c>
      <c r="G320" s="128">
        <f t="shared" si="25"/>
        <v>0</v>
      </c>
      <c r="H320" s="128">
        <f t="shared" si="25"/>
        <v>1.0204032519565585</v>
      </c>
    </row>
    <row r="321" spans="2:8">
      <c r="B321" s="127" t="str">
        <f>$B$35</f>
        <v>Teacher Education</v>
      </c>
      <c r="C321" s="128">
        <f t="shared" si="25"/>
        <v>1.4321690466816899</v>
      </c>
      <c r="D321" s="128">
        <f t="shared" si="25"/>
        <v>1.4868245827489135</v>
      </c>
      <c r="E321" s="128">
        <f t="shared" si="25"/>
        <v>2.1925018911797669</v>
      </c>
      <c r="F321" s="128">
        <f t="shared" si="25"/>
        <v>0</v>
      </c>
      <c r="G321" s="128">
        <f t="shared" si="25"/>
        <v>0</v>
      </c>
      <c r="H321" s="128">
        <f t="shared" si="25"/>
        <v>1.6830696477466964</v>
      </c>
    </row>
    <row r="322" spans="2:8">
      <c r="B322" s="127" t="str">
        <f>$B$36</f>
        <v>Agriculture</v>
      </c>
      <c r="C322" s="128">
        <f t="shared" si="25"/>
        <v>0</v>
      </c>
      <c r="D322" s="128">
        <f t="shared" si="25"/>
        <v>0</v>
      </c>
      <c r="E322" s="128">
        <f t="shared" si="25"/>
        <v>0</v>
      </c>
      <c r="F322" s="128">
        <f t="shared" si="25"/>
        <v>0</v>
      </c>
      <c r="G322" s="128">
        <f t="shared" si="25"/>
        <v>0</v>
      </c>
      <c r="H322" s="128">
        <f t="shared" si="25"/>
        <v>0</v>
      </c>
    </row>
    <row r="323" spans="2:8">
      <c r="B323" s="127" t="str">
        <f>$B$37</f>
        <v>Engineering</v>
      </c>
      <c r="C323" s="128">
        <f t="shared" si="25"/>
        <v>1.1336412932530908</v>
      </c>
      <c r="D323" s="128">
        <f t="shared" si="25"/>
        <v>1.5656480735088152</v>
      </c>
      <c r="E323" s="128">
        <f t="shared" si="25"/>
        <v>2.0853497391278517</v>
      </c>
      <c r="F323" s="128">
        <f t="shared" si="25"/>
        <v>0</v>
      </c>
      <c r="G323" s="128">
        <f t="shared" si="25"/>
        <v>0</v>
      </c>
      <c r="H323" s="128">
        <f t="shared" si="25"/>
        <v>1.3869074287990102</v>
      </c>
    </row>
    <row r="324" spans="2:8">
      <c r="B324" s="127" t="str">
        <f>$B$38</f>
        <v>Home Economics</v>
      </c>
      <c r="C324" s="128">
        <f t="shared" si="25"/>
        <v>0</v>
      </c>
      <c r="D324" s="128">
        <f t="shared" si="25"/>
        <v>0</v>
      </c>
      <c r="E324" s="128">
        <f t="shared" si="25"/>
        <v>1.964864717528306</v>
      </c>
      <c r="F324" s="128">
        <f t="shared" si="25"/>
        <v>0</v>
      </c>
      <c r="G324" s="128">
        <f t="shared" si="25"/>
        <v>0</v>
      </c>
      <c r="H324" s="128">
        <f t="shared" si="25"/>
        <v>1.964864717528306</v>
      </c>
    </row>
    <row r="325" spans="2:8">
      <c r="B325" s="127" t="str">
        <f>$B$39</f>
        <v>Law</v>
      </c>
      <c r="C325" s="128">
        <f t="shared" si="25"/>
        <v>0</v>
      </c>
      <c r="D325" s="128">
        <f t="shared" si="25"/>
        <v>0</v>
      </c>
      <c r="E325" s="128">
        <f t="shared" si="25"/>
        <v>0</v>
      </c>
      <c r="F325" s="128">
        <f t="shared" si="25"/>
        <v>0</v>
      </c>
      <c r="G325" s="128">
        <f t="shared" si="25"/>
        <v>0</v>
      </c>
      <c r="H325" s="128">
        <f t="shared" si="25"/>
        <v>0</v>
      </c>
    </row>
    <row r="326" spans="2:8">
      <c r="B326" s="127" t="str">
        <f>$B$40</f>
        <v>Social Service</v>
      </c>
      <c r="C326" s="128">
        <f t="shared" si="25"/>
        <v>0</v>
      </c>
      <c r="D326" s="128">
        <f t="shared" si="25"/>
        <v>0</v>
      </c>
      <c r="E326" s="128">
        <f t="shared" si="25"/>
        <v>0</v>
      </c>
      <c r="F326" s="128">
        <f t="shared" si="25"/>
        <v>0</v>
      </c>
      <c r="G326" s="128">
        <f t="shared" si="25"/>
        <v>0</v>
      </c>
      <c r="H326" s="128">
        <f t="shared" si="25"/>
        <v>0</v>
      </c>
    </row>
    <row r="327" spans="2:8">
      <c r="B327" s="127" t="str">
        <f>$B$41</f>
        <v>Library Science</v>
      </c>
      <c r="C327" s="128">
        <f t="shared" si="25"/>
        <v>0</v>
      </c>
      <c r="D327" s="128">
        <f t="shared" si="25"/>
        <v>0</v>
      </c>
      <c r="E327" s="128">
        <f t="shared" si="25"/>
        <v>0</v>
      </c>
      <c r="F327" s="128">
        <f t="shared" si="25"/>
        <v>0</v>
      </c>
      <c r="G327" s="128">
        <f t="shared" si="25"/>
        <v>0</v>
      </c>
      <c r="H327" s="128">
        <f t="shared" si="25"/>
        <v>0</v>
      </c>
    </row>
    <row r="328" spans="2:8">
      <c r="B328" s="127" t="str">
        <f>$B$42</f>
        <v>Veterinary Science</v>
      </c>
      <c r="C328" s="128">
        <f t="shared" si="25"/>
        <v>0</v>
      </c>
      <c r="D328" s="128">
        <f t="shared" si="25"/>
        <v>0</v>
      </c>
      <c r="E328" s="128">
        <f t="shared" si="25"/>
        <v>0</v>
      </c>
      <c r="F328" s="128">
        <f t="shared" si="25"/>
        <v>0</v>
      </c>
      <c r="G328" s="128">
        <f t="shared" si="25"/>
        <v>0</v>
      </c>
      <c r="H328" s="128">
        <f t="shared" si="25"/>
        <v>0</v>
      </c>
    </row>
    <row r="329" spans="2:8">
      <c r="B329" s="127" t="str">
        <f>$B$43</f>
        <v>Vocational Training</v>
      </c>
      <c r="C329" s="128">
        <f t="shared" si="25"/>
        <v>0</v>
      </c>
      <c r="D329" s="128">
        <f t="shared" si="25"/>
        <v>0</v>
      </c>
      <c r="E329" s="128">
        <f t="shared" si="25"/>
        <v>0</v>
      </c>
      <c r="F329" s="128">
        <f t="shared" si="25"/>
        <v>0</v>
      </c>
      <c r="G329" s="128">
        <f t="shared" si="25"/>
        <v>0</v>
      </c>
      <c r="H329" s="128">
        <f t="shared" si="25"/>
        <v>0</v>
      </c>
    </row>
    <row r="330" spans="2:8">
      <c r="B330" s="127" t="str">
        <f>$B$44</f>
        <v>Physical Training</v>
      </c>
      <c r="C330" s="128">
        <f t="shared" si="25"/>
        <v>0</v>
      </c>
      <c r="D330" s="128">
        <f t="shared" si="25"/>
        <v>0</v>
      </c>
      <c r="E330" s="128">
        <f t="shared" si="25"/>
        <v>0</v>
      </c>
      <c r="F330" s="128">
        <f t="shared" si="25"/>
        <v>0</v>
      </c>
      <c r="G330" s="128">
        <f t="shared" si="25"/>
        <v>0</v>
      </c>
      <c r="H330" s="128">
        <f t="shared" si="25"/>
        <v>0</v>
      </c>
    </row>
    <row r="331" spans="2:8">
      <c r="B331" s="127" t="str">
        <f>$B$45</f>
        <v>Health Services</v>
      </c>
      <c r="C331" s="128">
        <f t="shared" si="25"/>
        <v>0.7719264268411018</v>
      </c>
      <c r="D331" s="128">
        <f t="shared" si="25"/>
        <v>1.4158940828794455</v>
      </c>
      <c r="E331" s="128">
        <f t="shared" si="25"/>
        <v>2.0386554843340643</v>
      </c>
      <c r="F331" s="128">
        <f t="shared" si="25"/>
        <v>0</v>
      </c>
      <c r="G331" s="128">
        <f t="shared" si="25"/>
        <v>0</v>
      </c>
      <c r="H331" s="128">
        <f t="shared" si="25"/>
        <v>0.90476520465381505</v>
      </c>
    </row>
    <row r="332" spans="2:8">
      <c r="B332" s="127" t="str">
        <f>$B$46</f>
        <v>Pharmacy</v>
      </c>
      <c r="C332" s="128">
        <f t="shared" si="25"/>
        <v>0</v>
      </c>
      <c r="D332" s="128">
        <f t="shared" si="25"/>
        <v>0</v>
      </c>
      <c r="E332" s="128">
        <f t="shared" si="25"/>
        <v>0</v>
      </c>
      <c r="F332" s="128">
        <f t="shared" si="25"/>
        <v>0</v>
      </c>
      <c r="G332" s="128">
        <f t="shared" si="25"/>
        <v>0</v>
      </c>
      <c r="H332" s="128">
        <f t="shared" si="25"/>
        <v>0</v>
      </c>
    </row>
    <row r="333" spans="2:8">
      <c r="B333" s="127" t="str">
        <f>$B$47</f>
        <v>Business Administration</v>
      </c>
      <c r="C333" s="128">
        <f t="shared" si="25"/>
        <v>1.0907950632993499</v>
      </c>
      <c r="D333" s="128">
        <f t="shared" si="25"/>
        <v>1.7014245146660616</v>
      </c>
      <c r="E333" s="128">
        <f t="shared" si="25"/>
        <v>2.4834316855248879</v>
      </c>
      <c r="F333" s="128">
        <f t="shared" si="25"/>
        <v>0</v>
      </c>
      <c r="G333" s="128">
        <f t="shared" si="25"/>
        <v>0</v>
      </c>
      <c r="H333" s="128">
        <f t="shared" si="25"/>
        <v>1.6201063305421657</v>
      </c>
    </row>
    <row r="334" spans="2:8">
      <c r="B334" s="127" t="str">
        <f>$B$48</f>
        <v>Optometry</v>
      </c>
      <c r="C334" s="128">
        <f t="shared" ref="C334:H338" si="26">IF($C$293=0,"",C309/$C$293)</f>
        <v>0</v>
      </c>
      <c r="D334" s="128">
        <f t="shared" si="26"/>
        <v>0</v>
      </c>
      <c r="E334" s="128">
        <f t="shared" si="26"/>
        <v>0</v>
      </c>
      <c r="F334" s="128">
        <f t="shared" si="26"/>
        <v>0</v>
      </c>
      <c r="G334" s="128">
        <f t="shared" si="26"/>
        <v>0</v>
      </c>
      <c r="H334" s="128">
        <f t="shared" si="26"/>
        <v>0</v>
      </c>
    </row>
    <row r="335" spans="2:8">
      <c r="B335" s="127" t="str">
        <f>$B$49</f>
        <v>Teacher Ed-Practice Teaching</v>
      </c>
      <c r="C335" s="128">
        <f t="shared" si="26"/>
        <v>0</v>
      </c>
      <c r="D335" s="128">
        <f t="shared" si="26"/>
        <v>3.0430112383725834</v>
      </c>
      <c r="E335" s="128">
        <f t="shared" si="26"/>
        <v>0</v>
      </c>
      <c r="F335" s="128">
        <f t="shared" si="26"/>
        <v>0</v>
      </c>
      <c r="G335" s="128">
        <f t="shared" si="26"/>
        <v>0</v>
      </c>
      <c r="H335" s="128">
        <f t="shared" si="26"/>
        <v>3.0430112383725834</v>
      </c>
    </row>
    <row r="336" spans="2:8">
      <c r="B336" s="127" t="str">
        <f>$B$50</f>
        <v>Technology</v>
      </c>
      <c r="C336" s="128">
        <f t="shared" si="26"/>
        <v>0.95361458169294633</v>
      </c>
      <c r="D336" s="128">
        <f t="shared" si="26"/>
        <v>1.4787438395219163</v>
      </c>
      <c r="E336" s="128">
        <f t="shared" si="26"/>
        <v>2.863260370462815</v>
      </c>
      <c r="F336" s="128">
        <f t="shared" si="26"/>
        <v>0</v>
      </c>
      <c r="G336" s="128">
        <f t="shared" si="26"/>
        <v>0</v>
      </c>
      <c r="H336" s="128">
        <f t="shared" si="26"/>
        <v>1.4790626283405131</v>
      </c>
    </row>
    <row r="337" spans="2:10">
      <c r="B337" s="127" t="str">
        <f>$B$51</f>
        <v>Nursing</v>
      </c>
      <c r="C337" s="128">
        <f t="shared" si="26"/>
        <v>0</v>
      </c>
      <c r="D337" s="128">
        <f t="shared" si="26"/>
        <v>0</v>
      </c>
      <c r="E337" s="128">
        <f t="shared" si="26"/>
        <v>0</v>
      </c>
      <c r="F337" s="128">
        <f t="shared" si="26"/>
        <v>0</v>
      </c>
      <c r="G337" s="128">
        <f t="shared" si="26"/>
        <v>0</v>
      </c>
      <c r="H337" s="128">
        <f t="shared" si="26"/>
        <v>0</v>
      </c>
    </row>
    <row r="338" spans="2:10">
      <c r="B338" s="130" t="str">
        <f>$B$52</f>
        <v>Totals</v>
      </c>
      <c r="C338" s="128">
        <f t="shared" si="26"/>
        <v>1.0172809325930618</v>
      </c>
      <c r="D338" s="128">
        <f t="shared" si="26"/>
        <v>1.6372359138204733</v>
      </c>
      <c r="E338" s="128">
        <f t="shared" si="26"/>
        <v>2.3588553259752785</v>
      </c>
      <c r="F338" s="128">
        <f t="shared" si="26"/>
        <v>0</v>
      </c>
      <c r="G338" s="128">
        <f t="shared" si="26"/>
        <v>0</v>
      </c>
      <c r="H338" s="128">
        <f t="shared" si="26"/>
        <v>1.4049374513074238</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7">C293*30</f>
        <v>11787.662276400491</v>
      </c>
      <c r="D343" s="135">
        <f t="shared" si="27"/>
        <v>18930.991761462694</v>
      </c>
      <c r="E343" s="135">
        <f>E293*24</f>
        <v>22413.196914940505</v>
      </c>
      <c r="F343" s="135">
        <f>F293*18</f>
        <v>0</v>
      </c>
      <c r="G343" s="135">
        <f>G293*24</f>
        <v>0</v>
      </c>
      <c r="H343" s="135">
        <f>IF((C32/30+D32/30+E32/24+F32/18+G32/24)=0,0,H268/(C32/30+D32/30+E32/24+F32/18+G32/24))</f>
        <v>14534.0460321274</v>
      </c>
    </row>
    <row r="344" spans="2:10">
      <c r="B344" s="127" t="str">
        <f>$B$33</f>
        <v>Science</v>
      </c>
      <c r="C344" s="138">
        <f t="shared" si="27"/>
        <v>11483.006427144852</v>
      </c>
      <c r="D344" s="138">
        <f t="shared" si="27"/>
        <v>22042.171925512557</v>
      </c>
      <c r="E344" s="138">
        <f>E294*24</f>
        <v>38839.652238341048</v>
      </c>
      <c r="F344" s="138">
        <f>F294*18</f>
        <v>0</v>
      </c>
      <c r="G344" s="138">
        <f>G294*24</f>
        <v>0</v>
      </c>
      <c r="H344" s="138">
        <f t="shared" ref="H344:H363" si="28">IF((C33/30+D33/30+E33/24+F33/18+G33/24)=0,0,H269/(C33/30+D33/30+E33/24+F33/18+G33/24))</f>
        <v>15675.743660043459</v>
      </c>
    </row>
    <row r="345" spans="2:10">
      <c r="B345" s="127" t="str">
        <f>$B$34</f>
        <v>Fine Arts</v>
      </c>
      <c r="C345" s="138">
        <f t="shared" si="27"/>
        <v>11881.748734851328</v>
      </c>
      <c r="D345" s="138">
        <f t="shared" si="27"/>
        <v>19202.757982520423</v>
      </c>
      <c r="E345" s="138">
        <f t="shared" ref="E345:E363" si="29">E295*24</f>
        <v>0</v>
      </c>
      <c r="F345" s="138">
        <f t="shared" ref="F345:F363" si="30">F295*18</f>
        <v>0</v>
      </c>
      <c r="G345" s="138">
        <f t="shared" ref="G345:G363" si="31">G295*24</f>
        <v>0</v>
      </c>
      <c r="H345" s="138">
        <f t="shared" si="28"/>
        <v>12028.16891980471</v>
      </c>
    </row>
    <row r="346" spans="2:10">
      <c r="B346" s="127" t="str">
        <f>$B$35</f>
        <v>Teacher Education</v>
      </c>
      <c r="C346" s="138">
        <f t="shared" si="27"/>
        <v>16881.92504499821</v>
      </c>
      <c r="D346" s="138">
        <f t="shared" si="27"/>
        <v>17526.18604569427</v>
      </c>
      <c r="E346" s="138">
        <f t="shared" si="29"/>
        <v>20675.577466877177</v>
      </c>
      <c r="F346" s="138">
        <f t="shared" si="30"/>
        <v>0</v>
      </c>
      <c r="G346" s="138">
        <f t="shared" si="31"/>
        <v>0</v>
      </c>
      <c r="H346" s="138">
        <f t="shared" si="28"/>
        <v>18530.940298774731</v>
      </c>
    </row>
    <row r="347" spans="2:10">
      <c r="B347" s="127" t="str">
        <f>$B$36</f>
        <v>Agriculture</v>
      </c>
      <c r="C347" s="138">
        <f t="shared" si="27"/>
        <v>0</v>
      </c>
      <c r="D347" s="138">
        <f t="shared" si="27"/>
        <v>0</v>
      </c>
      <c r="E347" s="138">
        <f t="shared" si="29"/>
        <v>0</v>
      </c>
      <c r="F347" s="138">
        <f t="shared" si="30"/>
        <v>0</v>
      </c>
      <c r="G347" s="138">
        <f t="shared" si="31"/>
        <v>0</v>
      </c>
      <c r="H347" s="138">
        <f t="shared" si="28"/>
        <v>0</v>
      </c>
    </row>
    <row r="348" spans="2:10">
      <c r="B348" s="127" t="str">
        <f>$B$37</f>
        <v>Engineering</v>
      </c>
      <c r="C348" s="138">
        <f t="shared" si="27"/>
        <v>13362.980707449326</v>
      </c>
      <c r="D348" s="138">
        <f t="shared" si="27"/>
        <v>18455.330734218966</v>
      </c>
      <c r="E348" s="138">
        <f t="shared" si="29"/>
        <v>19665.118762415186</v>
      </c>
      <c r="F348" s="138">
        <f t="shared" si="30"/>
        <v>0</v>
      </c>
      <c r="G348" s="138">
        <f t="shared" si="31"/>
        <v>0</v>
      </c>
      <c r="H348" s="138">
        <f t="shared" si="28"/>
        <v>16040.821319881452</v>
      </c>
    </row>
    <row r="349" spans="2:10">
      <c r="B349" s="127" t="str">
        <f>$B$38</f>
        <v>Home Economics</v>
      </c>
      <c r="C349" s="138">
        <f t="shared" si="27"/>
        <v>0</v>
      </c>
      <c r="D349" s="138">
        <f t="shared" si="27"/>
        <v>0</v>
      </c>
      <c r="E349" s="138">
        <f t="shared" si="29"/>
        <v>18528.929367230976</v>
      </c>
      <c r="F349" s="138">
        <f t="shared" si="30"/>
        <v>0</v>
      </c>
      <c r="G349" s="138">
        <f t="shared" si="31"/>
        <v>0</v>
      </c>
      <c r="H349" s="138">
        <f t="shared" si="28"/>
        <v>18528.92936723098</v>
      </c>
    </row>
    <row r="350" spans="2:10">
      <c r="B350" s="127" t="str">
        <f>$B$39</f>
        <v>Law</v>
      </c>
      <c r="C350" s="138">
        <f t="shared" si="27"/>
        <v>0</v>
      </c>
      <c r="D350" s="138">
        <f t="shared" si="27"/>
        <v>0</v>
      </c>
      <c r="E350" s="138">
        <f t="shared" si="29"/>
        <v>0</v>
      </c>
      <c r="F350" s="138">
        <f t="shared" si="30"/>
        <v>0</v>
      </c>
      <c r="G350" s="138">
        <f t="shared" si="31"/>
        <v>0</v>
      </c>
      <c r="H350" s="138">
        <f t="shared" si="28"/>
        <v>0</v>
      </c>
    </row>
    <row r="351" spans="2:10">
      <c r="B351" s="127" t="str">
        <f>$B$40</f>
        <v>Social Service</v>
      </c>
      <c r="C351" s="138">
        <f t="shared" si="27"/>
        <v>0</v>
      </c>
      <c r="D351" s="138">
        <f t="shared" si="27"/>
        <v>0</v>
      </c>
      <c r="E351" s="138">
        <f t="shared" si="29"/>
        <v>0</v>
      </c>
      <c r="F351" s="138">
        <f t="shared" si="30"/>
        <v>0</v>
      </c>
      <c r="G351" s="138">
        <f t="shared" si="31"/>
        <v>0</v>
      </c>
      <c r="H351" s="138">
        <f t="shared" si="28"/>
        <v>0</v>
      </c>
    </row>
    <row r="352" spans="2:10">
      <c r="B352" s="127" t="str">
        <f>$B$41</f>
        <v>Library Science</v>
      </c>
      <c r="C352" s="138">
        <f t="shared" si="27"/>
        <v>0</v>
      </c>
      <c r="D352" s="138">
        <f t="shared" si="27"/>
        <v>0</v>
      </c>
      <c r="E352" s="138">
        <f t="shared" si="29"/>
        <v>0</v>
      </c>
      <c r="F352" s="138">
        <f t="shared" si="30"/>
        <v>0</v>
      </c>
      <c r="G352" s="138">
        <f t="shared" si="31"/>
        <v>0</v>
      </c>
      <c r="H352" s="138">
        <f t="shared" si="28"/>
        <v>0</v>
      </c>
    </row>
    <row r="353" spans="2:9">
      <c r="B353" s="127" t="str">
        <f>$B$42</f>
        <v>Veterinary Science</v>
      </c>
      <c r="C353" s="138">
        <f t="shared" si="27"/>
        <v>0</v>
      </c>
      <c r="D353" s="138">
        <f t="shared" si="27"/>
        <v>0</v>
      </c>
      <c r="E353" s="138">
        <f t="shared" si="29"/>
        <v>0</v>
      </c>
      <c r="F353" s="138">
        <f t="shared" si="30"/>
        <v>0</v>
      </c>
      <c r="G353" s="138">
        <f t="shared" si="31"/>
        <v>0</v>
      </c>
      <c r="H353" s="138">
        <f t="shared" si="28"/>
        <v>0</v>
      </c>
    </row>
    <row r="354" spans="2:9">
      <c r="B354" s="127" t="str">
        <f>$B$43</f>
        <v>Vocational Training</v>
      </c>
      <c r="C354" s="138">
        <f t="shared" si="27"/>
        <v>0</v>
      </c>
      <c r="D354" s="138">
        <f t="shared" si="27"/>
        <v>0</v>
      </c>
      <c r="E354" s="138">
        <f t="shared" si="29"/>
        <v>0</v>
      </c>
      <c r="F354" s="138">
        <f t="shared" si="30"/>
        <v>0</v>
      </c>
      <c r="G354" s="138">
        <f t="shared" si="31"/>
        <v>0</v>
      </c>
      <c r="H354" s="138">
        <f t="shared" si="28"/>
        <v>0</v>
      </c>
    </row>
    <row r="355" spans="2:9">
      <c r="B355" s="127" t="str">
        <f>$B$44</f>
        <v>Physical Training</v>
      </c>
      <c r="C355" s="138">
        <f t="shared" si="27"/>
        <v>0</v>
      </c>
      <c r="D355" s="138">
        <f t="shared" si="27"/>
        <v>0</v>
      </c>
      <c r="E355" s="138">
        <f t="shared" si="29"/>
        <v>0</v>
      </c>
      <c r="F355" s="138">
        <f t="shared" si="30"/>
        <v>0</v>
      </c>
      <c r="G355" s="138">
        <f t="shared" si="31"/>
        <v>0</v>
      </c>
      <c r="H355" s="138">
        <f t="shared" si="28"/>
        <v>0</v>
      </c>
    </row>
    <row r="356" spans="2:9">
      <c r="B356" s="127" t="str">
        <f>$B$45</f>
        <v>Health Services</v>
      </c>
      <c r="C356" s="138">
        <f t="shared" si="27"/>
        <v>9099.2080218314804</v>
      </c>
      <c r="D356" s="138">
        <f t="shared" si="27"/>
        <v>16690.081268136713</v>
      </c>
      <c r="E356" s="138">
        <f t="shared" si="29"/>
        <v>19224.785877809296</v>
      </c>
      <c r="F356" s="138">
        <f t="shared" si="30"/>
        <v>0</v>
      </c>
      <c r="G356" s="138">
        <f t="shared" si="31"/>
        <v>0</v>
      </c>
      <c r="H356" s="138">
        <f t="shared" si="28"/>
        <v>10576.772002282709</v>
      </c>
    </row>
    <row r="357" spans="2:9">
      <c r="B357" s="127" t="str">
        <f>$B$46</f>
        <v>Pharmacy</v>
      </c>
      <c r="C357" s="138">
        <f t="shared" si="27"/>
        <v>0</v>
      </c>
      <c r="D357" s="138">
        <f t="shared" si="27"/>
        <v>0</v>
      </c>
      <c r="E357" s="138">
        <f t="shared" si="29"/>
        <v>0</v>
      </c>
      <c r="F357" s="138">
        <f t="shared" si="30"/>
        <v>0</v>
      </c>
      <c r="G357" s="138">
        <f t="shared" si="31"/>
        <v>0</v>
      </c>
      <c r="H357" s="138">
        <f t="shared" si="28"/>
        <v>0</v>
      </c>
    </row>
    <row r="358" spans="2:9">
      <c r="B358" s="127" t="str">
        <f>$B$47</f>
        <v>Business Administration</v>
      </c>
      <c r="C358" s="138">
        <f t="shared" si="27"/>
        <v>12857.923818937632</v>
      </c>
      <c r="D358" s="138">
        <f t="shared" si="27"/>
        <v>20055.817567672148</v>
      </c>
      <c r="E358" s="138">
        <f t="shared" si="29"/>
        <v>23419.08319638353</v>
      </c>
      <c r="F358" s="138">
        <f t="shared" si="30"/>
        <v>0</v>
      </c>
      <c r="G358" s="138">
        <f t="shared" si="31"/>
        <v>0</v>
      </c>
      <c r="H358" s="138">
        <f t="shared" si="28"/>
        <v>18696.086294082568</v>
      </c>
    </row>
    <row r="359" spans="2:9">
      <c r="B359" s="127" t="str">
        <f>$B$48</f>
        <v>Optometry</v>
      </c>
      <c r="C359" s="138">
        <f t="shared" ref="C359:D363" si="32">C309*30</f>
        <v>0</v>
      </c>
      <c r="D359" s="138">
        <f t="shared" si="32"/>
        <v>0</v>
      </c>
      <c r="E359" s="138">
        <f t="shared" si="29"/>
        <v>0</v>
      </c>
      <c r="F359" s="138">
        <f t="shared" si="30"/>
        <v>0</v>
      </c>
      <c r="G359" s="138">
        <f t="shared" si="31"/>
        <v>0</v>
      </c>
      <c r="H359" s="138">
        <f t="shared" si="28"/>
        <v>0</v>
      </c>
    </row>
    <row r="360" spans="2:9">
      <c r="B360" s="127" t="str">
        <f>$B$49</f>
        <v>Teacher Ed-Practice Teaching</v>
      </c>
      <c r="C360" s="138">
        <f t="shared" si="32"/>
        <v>0</v>
      </c>
      <c r="D360" s="138">
        <f t="shared" si="32"/>
        <v>35869.98878122725</v>
      </c>
      <c r="E360" s="138">
        <f t="shared" si="29"/>
        <v>0</v>
      </c>
      <c r="F360" s="138">
        <f t="shared" si="30"/>
        <v>0</v>
      </c>
      <c r="G360" s="138">
        <f t="shared" si="31"/>
        <v>0</v>
      </c>
      <c r="H360" s="138">
        <f t="shared" si="28"/>
        <v>35869.98878122725</v>
      </c>
    </row>
    <row r="361" spans="2:9">
      <c r="B361" s="127" t="str">
        <f>$B$50</f>
        <v>Technology</v>
      </c>
      <c r="C361" s="138">
        <f t="shared" si="32"/>
        <v>11240.886630847377</v>
      </c>
      <c r="D361" s="138">
        <f t="shared" si="32"/>
        <v>17430.932973592116</v>
      </c>
      <c r="E361" s="138">
        <f t="shared" si="29"/>
        <v>27000.917005133619</v>
      </c>
      <c r="F361" s="138">
        <f t="shared" si="30"/>
        <v>0</v>
      </c>
      <c r="G361" s="138">
        <f t="shared" si="31"/>
        <v>0</v>
      </c>
      <c r="H361" s="138">
        <f t="shared" si="28"/>
        <v>17362.547200598303</v>
      </c>
    </row>
    <row r="362" spans="2:9">
      <c r="B362" s="127" t="str">
        <f>$B$51</f>
        <v>Nursing</v>
      </c>
      <c r="C362" s="138">
        <f t="shared" si="32"/>
        <v>0</v>
      </c>
      <c r="D362" s="138">
        <f t="shared" si="32"/>
        <v>0</v>
      </c>
      <c r="E362" s="138">
        <f t="shared" si="29"/>
        <v>0</v>
      </c>
      <c r="F362" s="138">
        <f t="shared" si="30"/>
        <v>0</v>
      </c>
      <c r="G362" s="138">
        <f t="shared" si="31"/>
        <v>0</v>
      </c>
      <c r="H362" s="138">
        <f t="shared" si="28"/>
        <v>0</v>
      </c>
    </row>
    <row r="363" spans="2:9">
      <c r="B363" s="130" t="str">
        <f>$B$52</f>
        <v>Totals</v>
      </c>
      <c r="C363" s="135">
        <f t="shared" si="32"/>
        <v>11991.364073628747</v>
      </c>
      <c r="D363" s="135">
        <f t="shared" si="32"/>
        <v>19299.18401890968</v>
      </c>
      <c r="E363" s="135">
        <f t="shared" si="29"/>
        <v>22244.311953188138</v>
      </c>
      <c r="F363" s="135">
        <f t="shared" si="30"/>
        <v>0</v>
      </c>
      <c r="G363" s="135">
        <f t="shared" si="31"/>
        <v>0</v>
      </c>
      <c r="H363" s="135">
        <f t="shared" si="28"/>
        <v>16217.485433783564</v>
      </c>
      <c r="I363" s="349"/>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149" priority="6" stopIfTrue="1">
      <formula>C32=0</formula>
    </cfRule>
  </conditionalFormatting>
  <conditionalFormatting sqref="C91:G110">
    <cfRule type="expression" dxfId="148" priority="5" stopIfTrue="1">
      <formula>C32=0</formula>
    </cfRule>
  </conditionalFormatting>
  <conditionalFormatting sqref="C143:H162">
    <cfRule type="expression" dxfId="147" priority="3" stopIfTrue="1">
      <formula>C32=0</formula>
    </cfRule>
  </conditionalFormatting>
  <conditionalFormatting sqref="H143:H162">
    <cfRule type="expression" dxfId="146" priority="1" stopIfTrue="1">
      <formula>OR(AND(#REF!&gt;0,H143&gt;0,H61=0),AND(#REF!&gt;0,H143&gt;0,H32=0))</formula>
    </cfRule>
    <cfRule type="expression" dxfId="14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pageSetUpPr fitToPage="1"/>
  </sheetPr>
  <dimension ref="B1:W363"/>
  <sheetViews>
    <sheetView showGridLines="0" showZeros="0" topLeftCell="A22" zoomScale="70" zoomScaleNormal="70" workbookViewId="0">
      <selection activeCell="H22" sqref="H22"/>
    </sheetView>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122</v>
      </c>
      <c r="C3" s="119"/>
      <c r="D3" s="119"/>
      <c r="E3" s="119"/>
      <c r="F3" s="119"/>
      <c r="G3" s="119"/>
      <c r="H3" s="119"/>
    </row>
    <row r="4" spans="2:8">
      <c r="B4" s="292" t="s">
        <v>143</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Data!$G18</f>
        <v>38931859</v>
      </c>
    </row>
    <row r="14" spans="2:8">
      <c r="B14" s="467" t="s">
        <v>13</v>
      </c>
      <c r="C14" s="467"/>
      <c r="D14" s="467"/>
      <c r="E14" s="467"/>
      <c r="F14" s="354"/>
      <c r="G14" s="301"/>
      <c r="H14" s="355">
        <f>Data!$H18</f>
        <v>7496980</v>
      </c>
    </row>
    <row r="15" spans="2:8">
      <c r="B15" s="467" t="s">
        <v>14</v>
      </c>
      <c r="C15" s="467"/>
      <c r="D15" s="467"/>
      <c r="E15" s="467"/>
      <c r="F15" s="354"/>
      <c r="G15" s="301"/>
      <c r="H15" s="355">
        <f>Data!$I18</f>
        <v>26147083</v>
      </c>
    </row>
    <row r="16" spans="2:8">
      <c r="B16" s="467" t="s">
        <v>18</v>
      </c>
      <c r="C16" s="467"/>
      <c r="D16" s="467"/>
      <c r="E16" s="467"/>
      <c r="F16" s="354"/>
      <c r="G16" s="301"/>
      <c r="H16" s="355">
        <f>Data!$J18</f>
        <v>14391986</v>
      </c>
    </row>
    <row r="17" spans="2:23">
      <c r="B17" s="467" t="s">
        <v>15</v>
      </c>
      <c r="C17" s="467"/>
      <c r="D17" s="467"/>
      <c r="E17" s="467"/>
      <c r="F17" s="354"/>
      <c r="G17" s="301"/>
      <c r="H17" s="355">
        <f>Data!$K18</f>
        <v>9449066</v>
      </c>
    </row>
    <row r="18" spans="2:23">
      <c r="B18" s="467" t="s">
        <v>1</v>
      </c>
      <c r="C18" s="467"/>
      <c r="D18" s="467"/>
      <c r="E18" s="467"/>
      <c r="F18" s="356"/>
      <c r="G18" s="301"/>
      <c r="H18" s="357">
        <f>SUM(H13:H17)</f>
        <v>96416974</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Data!L18</f>
        <v>Nancy Hranicky</v>
      </c>
      <c r="E21" s="466"/>
      <c r="F21" s="466"/>
      <c r="G21" s="308" t="str">
        <f>Data!M18</f>
        <v>979-458-6090</v>
      </c>
      <c r="H21" s="309" t="str">
        <f>Data!N18</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Data!O18</f>
        <v>2875</v>
      </c>
      <c r="D25" s="316">
        <f>Data!P18</f>
        <v>4075</v>
      </c>
      <c r="E25" s="316">
        <f>Data!Q18</f>
        <v>1288</v>
      </c>
      <c r="F25" s="316">
        <f>Data!R18</f>
        <v>18</v>
      </c>
      <c r="G25" s="316">
        <f>Data!S18</f>
        <v>0</v>
      </c>
      <c r="H25" s="317">
        <f>SUM(C25:G25)</f>
        <v>8256</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Data!T18</f>
        <v>Wilkinson, Robert B</v>
      </c>
      <c r="E28" s="466"/>
      <c r="F28" s="466"/>
      <c r="G28" s="308" t="str">
        <f>Data!U18</f>
        <v>(956) 326-2276</v>
      </c>
      <c r="H28" s="309" t="str">
        <f>Data!V18</f>
        <v>robert.wilkinson@tamiu.edu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Data!W18</f>
        <v>56777</v>
      </c>
      <c r="D32" s="140">
        <f>Data!AQ18</f>
        <v>27454</v>
      </c>
      <c r="E32" s="140">
        <f>Data!BK18</f>
        <v>5679</v>
      </c>
      <c r="F32" s="140">
        <f>Data!CE18</f>
        <v>147</v>
      </c>
      <c r="G32" s="140">
        <f>Data!CY18</f>
        <v>0</v>
      </c>
      <c r="H32" s="141">
        <f>SUM(C32:G32)</f>
        <v>90057</v>
      </c>
      <c r="W32" s="144"/>
    </row>
    <row r="33" spans="2:23">
      <c r="B33" s="129" t="s">
        <v>43</v>
      </c>
      <c r="C33" s="140">
        <f>Data!X18</f>
        <v>20479</v>
      </c>
      <c r="D33" s="140">
        <f>Data!AR18</f>
        <v>7684</v>
      </c>
      <c r="E33" s="140">
        <f>Data!BL18</f>
        <v>373</v>
      </c>
      <c r="F33" s="140">
        <f>Data!CF18</f>
        <v>0</v>
      </c>
      <c r="G33" s="140">
        <f>Data!CZ18</f>
        <v>0</v>
      </c>
      <c r="H33" s="141">
        <f t="shared" ref="H33:H52" si="0">SUM(C33:G33)</f>
        <v>28536</v>
      </c>
      <c r="W33" s="144"/>
    </row>
    <row r="34" spans="2:23">
      <c r="B34" s="129" t="s">
        <v>44</v>
      </c>
      <c r="C34" s="140">
        <f>Data!Y18</f>
        <v>5118</v>
      </c>
      <c r="D34" s="140">
        <f>Data!AS18</f>
        <v>1818</v>
      </c>
      <c r="E34" s="140">
        <f>Data!BM18</f>
        <v>48</v>
      </c>
      <c r="F34" s="140">
        <f>Data!CG18</f>
        <v>0</v>
      </c>
      <c r="G34" s="140">
        <f>Data!DA18</f>
        <v>0</v>
      </c>
      <c r="H34" s="141">
        <f t="shared" si="0"/>
        <v>6984</v>
      </c>
      <c r="W34" s="144"/>
    </row>
    <row r="35" spans="2:23">
      <c r="B35" s="129" t="s">
        <v>45</v>
      </c>
      <c r="C35" s="140">
        <f>Data!Z18</f>
        <v>509</v>
      </c>
      <c r="D35" s="140">
        <f>Data!AT18</f>
        <v>3955</v>
      </c>
      <c r="E35" s="140">
        <f>Data!BN18</f>
        <v>10743</v>
      </c>
      <c r="F35" s="140">
        <f>Data!CH18</f>
        <v>0</v>
      </c>
      <c r="G35" s="140">
        <f>Data!DB18</f>
        <v>0</v>
      </c>
      <c r="H35" s="141">
        <f t="shared" si="0"/>
        <v>15207</v>
      </c>
      <c r="W35" s="144"/>
    </row>
    <row r="36" spans="2:23">
      <c r="B36" s="129" t="s">
        <v>46</v>
      </c>
      <c r="C36" s="140">
        <f>Data!AA18</f>
        <v>0</v>
      </c>
      <c r="D36" s="140">
        <f>Data!AU18</f>
        <v>0</v>
      </c>
      <c r="E36" s="140">
        <f>Data!BO18</f>
        <v>0</v>
      </c>
      <c r="F36" s="140">
        <f>Data!CI18</f>
        <v>0</v>
      </c>
      <c r="G36" s="140">
        <f>Data!DC18</f>
        <v>0</v>
      </c>
      <c r="H36" s="141">
        <f t="shared" si="0"/>
        <v>0</v>
      </c>
      <c r="W36" s="144"/>
    </row>
    <row r="37" spans="2:23">
      <c r="B37" s="129" t="s">
        <v>47</v>
      </c>
      <c r="C37" s="140">
        <f>Data!AB18</f>
        <v>3336</v>
      </c>
      <c r="D37" s="140">
        <f>Data!AV18</f>
        <v>3405</v>
      </c>
      <c r="E37" s="140">
        <f>Data!BP18</f>
        <v>291</v>
      </c>
      <c r="F37" s="140">
        <f>Data!CJ18</f>
        <v>0</v>
      </c>
      <c r="G37" s="140">
        <f>Data!DD18</f>
        <v>0</v>
      </c>
      <c r="H37" s="141">
        <f t="shared" si="0"/>
        <v>7032</v>
      </c>
      <c r="W37" s="144"/>
    </row>
    <row r="38" spans="2:23">
      <c r="B38" s="129" t="s">
        <v>48</v>
      </c>
      <c r="C38" s="140">
        <f>Data!AC18</f>
        <v>3</v>
      </c>
      <c r="D38" s="140">
        <f>Data!AW18</f>
        <v>510</v>
      </c>
      <c r="E38" s="140">
        <f>Data!BQ18</f>
        <v>0</v>
      </c>
      <c r="F38" s="140">
        <f>Data!CK18</f>
        <v>0</v>
      </c>
      <c r="G38" s="140">
        <f>Data!DE18</f>
        <v>0</v>
      </c>
      <c r="H38" s="141">
        <f t="shared" si="0"/>
        <v>513</v>
      </c>
      <c r="W38" s="144"/>
    </row>
    <row r="39" spans="2:23">
      <c r="B39" s="129" t="s">
        <v>49</v>
      </c>
      <c r="C39" s="140">
        <f>Data!AD18</f>
        <v>0</v>
      </c>
      <c r="D39" s="140">
        <f>Data!AX18</f>
        <v>0</v>
      </c>
      <c r="E39" s="140">
        <f>Data!BR18</f>
        <v>0</v>
      </c>
      <c r="F39" s="140">
        <f>Data!CL18</f>
        <v>0</v>
      </c>
      <c r="G39" s="140">
        <f>Data!DF18</f>
        <v>0</v>
      </c>
      <c r="H39" s="141">
        <f t="shared" si="0"/>
        <v>0</v>
      </c>
      <c r="W39" s="144"/>
    </row>
    <row r="40" spans="2:23">
      <c r="B40" s="129" t="s">
        <v>50</v>
      </c>
      <c r="C40" s="140">
        <f>Data!AE18</f>
        <v>0</v>
      </c>
      <c r="D40" s="140">
        <f>Data!AY18</f>
        <v>0</v>
      </c>
      <c r="E40" s="140">
        <f>Data!BS18</f>
        <v>0</v>
      </c>
      <c r="F40" s="140">
        <f>Data!CM18</f>
        <v>0</v>
      </c>
      <c r="G40" s="140">
        <f>Data!DG18</f>
        <v>0</v>
      </c>
      <c r="H40" s="141">
        <f t="shared" si="0"/>
        <v>0</v>
      </c>
      <c r="W40" s="144"/>
    </row>
    <row r="41" spans="2:23">
      <c r="B41" s="129" t="s">
        <v>51</v>
      </c>
      <c r="C41" s="140">
        <f>Data!AF18</f>
        <v>0</v>
      </c>
      <c r="D41" s="140">
        <f>Data!AZ18</f>
        <v>0</v>
      </c>
      <c r="E41" s="140">
        <f>Data!BT18</f>
        <v>0</v>
      </c>
      <c r="F41" s="140">
        <f>Data!CN18</f>
        <v>0</v>
      </c>
      <c r="G41" s="140">
        <f>Data!DH18</f>
        <v>0</v>
      </c>
      <c r="H41" s="141">
        <f t="shared" si="0"/>
        <v>0</v>
      </c>
      <c r="W41" s="144"/>
    </row>
    <row r="42" spans="2:23">
      <c r="B42" s="129" t="s">
        <v>52</v>
      </c>
      <c r="C42" s="140">
        <f>Data!AG18</f>
        <v>0</v>
      </c>
      <c r="D42" s="140">
        <f>Data!BA18</f>
        <v>0</v>
      </c>
      <c r="E42" s="140">
        <f>Data!BU18</f>
        <v>0</v>
      </c>
      <c r="F42" s="140">
        <f>Data!CO18</f>
        <v>0</v>
      </c>
      <c r="G42" s="140">
        <f>Data!DI18</f>
        <v>0</v>
      </c>
      <c r="H42" s="141">
        <f t="shared" si="0"/>
        <v>0</v>
      </c>
      <c r="W42" s="144"/>
    </row>
    <row r="43" spans="2:23">
      <c r="B43" s="129" t="s">
        <v>53</v>
      </c>
      <c r="C43" s="140">
        <f>Data!AH18</f>
        <v>0</v>
      </c>
      <c r="D43" s="140">
        <f>Data!BB18</f>
        <v>0</v>
      </c>
      <c r="E43" s="140">
        <f>Data!BV18</f>
        <v>0</v>
      </c>
      <c r="F43" s="140">
        <f>Data!CP18</f>
        <v>0</v>
      </c>
      <c r="G43" s="140">
        <f>Data!DJ18</f>
        <v>0</v>
      </c>
      <c r="H43" s="141">
        <f t="shared" si="0"/>
        <v>0</v>
      </c>
      <c r="W43" s="144"/>
    </row>
    <row r="44" spans="2:23">
      <c r="B44" s="129" t="s">
        <v>54</v>
      </c>
      <c r="C44" s="140">
        <f>Data!AI18</f>
        <v>0</v>
      </c>
      <c r="D44" s="140">
        <f>Data!BC18</f>
        <v>0</v>
      </c>
      <c r="E44" s="140">
        <f>Data!BW18</f>
        <v>0</v>
      </c>
      <c r="F44" s="140">
        <f>Data!CQ18</f>
        <v>0</v>
      </c>
      <c r="G44" s="140">
        <f>Data!DK18</f>
        <v>0</v>
      </c>
      <c r="H44" s="141">
        <f t="shared" si="0"/>
        <v>0</v>
      </c>
      <c r="W44" s="144"/>
    </row>
    <row r="45" spans="2:23">
      <c r="B45" s="129" t="s">
        <v>55</v>
      </c>
      <c r="C45" s="140">
        <f>Data!AJ18</f>
        <v>1312</v>
      </c>
      <c r="D45" s="140">
        <f>Data!BD18</f>
        <v>5369</v>
      </c>
      <c r="E45" s="140">
        <f>Data!BX18</f>
        <v>39</v>
      </c>
      <c r="F45" s="140">
        <f>Data!CR18</f>
        <v>0</v>
      </c>
      <c r="G45" s="140">
        <f>Data!DL18</f>
        <v>0</v>
      </c>
      <c r="H45" s="141">
        <f t="shared" si="0"/>
        <v>6720</v>
      </c>
      <c r="W45" s="144"/>
    </row>
    <row r="46" spans="2:23">
      <c r="B46" s="129" t="s">
        <v>56</v>
      </c>
      <c r="C46" s="140">
        <f>Data!AK18</f>
        <v>0</v>
      </c>
      <c r="D46" s="140">
        <f>Data!BE18</f>
        <v>0</v>
      </c>
      <c r="E46" s="140">
        <f>Data!BY18</f>
        <v>0</v>
      </c>
      <c r="F46" s="140">
        <f>Data!CS18</f>
        <v>0</v>
      </c>
      <c r="G46" s="140">
        <f>Data!DM18</f>
        <v>0</v>
      </c>
      <c r="H46" s="141">
        <f t="shared" si="0"/>
        <v>0</v>
      </c>
      <c r="W46" s="144"/>
    </row>
    <row r="47" spans="2:23">
      <c r="B47" s="129" t="s">
        <v>57</v>
      </c>
      <c r="C47" s="140">
        <f>Data!AL18</f>
        <v>4800</v>
      </c>
      <c r="D47" s="140">
        <f>Data!BF18</f>
        <v>14970</v>
      </c>
      <c r="E47" s="140">
        <f>Data!BZ18</f>
        <v>6478</v>
      </c>
      <c r="F47" s="140">
        <f>Data!CT18</f>
        <v>225</v>
      </c>
      <c r="G47" s="140">
        <f>Data!DN18</f>
        <v>0</v>
      </c>
      <c r="H47" s="141">
        <f t="shared" si="0"/>
        <v>26473</v>
      </c>
      <c r="W47" s="144"/>
    </row>
    <row r="48" spans="2:23">
      <c r="B48" s="129" t="s">
        <v>58</v>
      </c>
      <c r="C48" s="140">
        <f>Data!AM18</f>
        <v>0</v>
      </c>
      <c r="D48" s="140">
        <f>Data!BG18</f>
        <v>0</v>
      </c>
      <c r="E48" s="140">
        <f>Data!CA18</f>
        <v>0</v>
      </c>
      <c r="F48" s="140">
        <f>Data!CU18</f>
        <v>0</v>
      </c>
      <c r="G48" s="140">
        <f>Data!DO18</f>
        <v>0</v>
      </c>
      <c r="H48" s="141">
        <f t="shared" si="0"/>
        <v>0</v>
      </c>
      <c r="W48" s="144"/>
    </row>
    <row r="49" spans="2:23">
      <c r="B49" s="129" t="s">
        <v>59</v>
      </c>
      <c r="C49" s="140">
        <f>Data!AN18</f>
        <v>0</v>
      </c>
      <c r="D49" s="140">
        <f>Data!BH18</f>
        <v>474</v>
      </c>
      <c r="E49" s="140">
        <f>Data!CB18</f>
        <v>0</v>
      </c>
      <c r="F49" s="140">
        <f>Data!CV18</f>
        <v>0</v>
      </c>
      <c r="G49" s="140">
        <f>Data!DP18</f>
        <v>0</v>
      </c>
      <c r="H49" s="141">
        <f t="shared" si="0"/>
        <v>474</v>
      </c>
      <c r="W49" s="144"/>
    </row>
    <row r="50" spans="2:23">
      <c r="B50" s="129" t="s">
        <v>60</v>
      </c>
      <c r="C50" s="140">
        <f>Data!AO18</f>
        <v>126</v>
      </c>
      <c r="D50" s="140">
        <f>Data!BI18</f>
        <v>0</v>
      </c>
      <c r="E50" s="140">
        <f>Data!CC18</f>
        <v>210</v>
      </c>
      <c r="F50" s="140">
        <f>Data!CW18</f>
        <v>0</v>
      </c>
      <c r="G50" s="140">
        <f>Data!DQ18</f>
        <v>0</v>
      </c>
      <c r="H50" s="141">
        <f t="shared" si="0"/>
        <v>336</v>
      </c>
      <c r="W50" s="144"/>
    </row>
    <row r="51" spans="2:23">
      <c r="B51" s="129" t="s">
        <v>0</v>
      </c>
      <c r="C51" s="140">
        <f>Data!AP18</f>
        <v>1751</v>
      </c>
      <c r="D51" s="140">
        <f>Data!BJ18</f>
        <v>8345</v>
      </c>
      <c r="E51" s="140">
        <f>Data!CD18</f>
        <v>3113</v>
      </c>
      <c r="F51" s="140">
        <f>Data!CX18</f>
        <v>0</v>
      </c>
      <c r="G51" s="140">
        <f>Data!DR18</f>
        <v>0</v>
      </c>
      <c r="H51" s="141">
        <f t="shared" si="0"/>
        <v>13209</v>
      </c>
      <c r="W51" s="144"/>
    </row>
    <row r="52" spans="2:23">
      <c r="B52" s="142" t="s">
        <v>33</v>
      </c>
      <c r="C52" s="141">
        <f>SUM(C32:C51)</f>
        <v>94211</v>
      </c>
      <c r="D52" s="141">
        <f>SUM(D32:D51)</f>
        <v>73984</v>
      </c>
      <c r="E52" s="141">
        <f>SUM(E32:E51)</f>
        <v>26974</v>
      </c>
      <c r="F52" s="141">
        <f>SUM(F32:F51)</f>
        <v>372</v>
      </c>
      <c r="G52" s="141">
        <f>SUM(G32:G51)</f>
        <v>0</v>
      </c>
      <c r="H52" s="141">
        <f t="shared" si="0"/>
        <v>195541</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Data!T18</f>
        <v>Wilkinson, Robert B</v>
      </c>
      <c r="E55" s="466"/>
      <c r="F55" s="466"/>
      <c r="G55" s="308" t="str">
        <f>Data!U18</f>
        <v>(956) 326-2276</v>
      </c>
      <c r="H55" s="309" t="str">
        <f>Data!V18</f>
        <v>robert.wilkinson@tamiu.edu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Data!DS18</f>
        <v>3314837.2724929438</v>
      </c>
      <c r="D61" s="320">
        <f>Data!EM18</f>
        <v>1865319.9116604554</v>
      </c>
      <c r="E61" s="320">
        <f>Data!FG18</f>
        <v>1015286.6655364372</v>
      </c>
      <c r="F61" s="320">
        <f>Data!GA18</f>
        <v>150151.78684210533</v>
      </c>
      <c r="G61" s="320">
        <f>Data!GU18</f>
        <v>0</v>
      </c>
      <c r="H61" s="321">
        <f>SUM(C61:G61)</f>
        <v>6345595.6365319416</v>
      </c>
    </row>
    <row r="62" spans="2:23">
      <c r="B62" s="127" t="str">
        <f>$B$33</f>
        <v>Science</v>
      </c>
      <c r="C62" s="320">
        <f>Data!DT18</f>
        <v>1230113.3915531458</v>
      </c>
      <c r="D62" s="320">
        <f>Data!EN18</f>
        <v>635187.9290452071</v>
      </c>
      <c r="E62" s="320">
        <f>Data!FH18</f>
        <v>127658.28624480093</v>
      </c>
      <c r="F62" s="320">
        <f>Data!GB18</f>
        <v>0</v>
      </c>
      <c r="G62" s="320">
        <f>Data!GV18</f>
        <v>0</v>
      </c>
      <c r="H62" s="141">
        <f t="shared" ref="H62:H81" si="1">SUM(C62:G62)</f>
        <v>1992959.6068431539</v>
      </c>
    </row>
    <row r="63" spans="2:23">
      <c r="B63" s="127" t="str">
        <f>$B$34</f>
        <v>Fine Arts</v>
      </c>
      <c r="C63" s="320">
        <f>Data!DU18</f>
        <v>617622.86761281022</v>
      </c>
      <c r="D63" s="320">
        <f>Data!EO18</f>
        <v>568172.03531759302</v>
      </c>
      <c r="E63" s="320">
        <f>Data!FI18</f>
        <v>9171</v>
      </c>
      <c r="F63" s="320">
        <f>Data!GC18</f>
        <v>0</v>
      </c>
      <c r="G63" s="320">
        <f>Data!GW18</f>
        <v>0</v>
      </c>
      <c r="H63" s="141">
        <f t="shared" si="1"/>
        <v>1194965.9029304031</v>
      </c>
    </row>
    <row r="64" spans="2:23">
      <c r="B64" s="127" t="str">
        <f>$B$35</f>
        <v>Teacher Education</v>
      </c>
      <c r="C64" s="320">
        <f>Data!DV18</f>
        <v>40407.892183286502</v>
      </c>
      <c r="D64" s="320">
        <f>Data!EP18</f>
        <v>286357.58589863166</v>
      </c>
      <c r="E64" s="320">
        <f>Data!FJ18</f>
        <v>709357.47972028004</v>
      </c>
      <c r="F64" s="320">
        <f>Data!GD18</f>
        <v>0</v>
      </c>
      <c r="G64" s="320">
        <f>Data!GX18</f>
        <v>0</v>
      </c>
      <c r="H64" s="141">
        <f t="shared" si="1"/>
        <v>1036122.9578021981</v>
      </c>
    </row>
    <row r="65" spans="2:8">
      <c r="B65" s="127" t="str">
        <f>$B$36</f>
        <v>Agriculture</v>
      </c>
      <c r="C65" s="320">
        <f>Data!DW18</f>
        <v>0</v>
      </c>
      <c r="D65" s="320">
        <f>Data!EQ18</f>
        <v>0</v>
      </c>
      <c r="E65" s="320">
        <f>Data!FK18</f>
        <v>0</v>
      </c>
      <c r="F65" s="320">
        <f>Data!GE18</f>
        <v>0</v>
      </c>
      <c r="G65" s="320">
        <f>Data!GY18</f>
        <v>0</v>
      </c>
      <c r="H65" s="141">
        <f t="shared" si="1"/>
        <v>0</v>
      </c>
    </row>
    <row r="66" spans="2:8">
      <c r="B66" s="127" t="str">
        <f>$B$37</f>
        <v>Engineering</v>
      </c>
      <c r="C66" s="320">
        <f>Data!DX18</f>
        <v>236971.4214194949</v>
      </c>
      <c r="D66" s="320">
        <f>Data!ER18</f>
        <v>909295.42972336209</v>
      </c>
      <c r="E66" s="320">
        <f>Data!FL18</f>
        <v>29390.25</v>
      </c>
      <c r="F66" s="320">
        <f>Data!GF18</f>
        <v>0</v>
      </c>
      <c r="G66" s="320">
        <f>Data!GZ18</f>
        <v>0</v>
      </c>
      <c r="H66" s="141">
        <f t="shared" si="1"/>
        <v>1175657.101142857</v>
      </c>
    </row>
    <row r="67" spans="2:8">
      <c r="B67" s="127" t="str">
        <f>$B$38</f>
        <v>Home Economics</v>
      </c>
      <c r="C67" s="320">
        <f>Data!DY18</f>
        <v>230.97142857142856</v>
      </c>
      <c r="D67" s="320">
        <f>Data!ES18</f>
        <v>36944.128011204484</v>
      </c>
      <c r="E67" s="320">
        <f>Data!FM18</f>
        <v>0</v>
      </c>
      <c r="F67" s="320">
        <f>Data!GG18</f>
        <v>0</v>
      </c>
      <c r="G67" s="320">
        <f>Data!HA18</f>
        <v>0</v>
      </c>
      <c r="H67" s="141">
        <f t="shared" si="1"/>
        <v>37175.099439775913</v>
      </c>
    </row>
    <row r="68" spans="2:8">
      <c r="B68" s="127" t="str">
        <f>$B$39</f>
        <v>Law</v>
      </c>
      <c r="C68" s="320">
        <f>Data!DZ18</f>
        <v>0</v>
      </c>
      <c r="D68" s="320">
        <f>Data!ET18</f>
        <v>0</v>
      </c>
      <c r="E68" s="320">
        <f>Data!FN18</f>
        <v>0</v>
      </c>
      <c r="F68" s="320">
        <f>Data!GH18</f>
        <v>0</v>
      </c>
      <c r="G68" s="320">
        <f>Data!HB18</f>
        <v>0</v>
      </c>
      <c r="H68" s="141">
        <f t="shared" si="1"/>
        <v>0</v>
      </c>
    </row>
    <row r="69" spans="2:8">
      <c r="B69" s="127" t="str">
        <f>$B$40</f>
        <v>Social Service</v>
      </c>
      <c r="C69" s="320">
        <f>Data!EA18</f>
        <v>0</v>
      </c>
      <c r="D69" s="320">
        <f>Data!EU18</f>
        <v>0</v>
      </c>
      <c r="E69" s="320">
        <f>Data!FO18</f>
        <v>0</v>
      </c>
      <c r="F69" s="320">
        <f>Data!GI18</f>
        <v>0</v>
      </c>
      <c r="G69" s="320">
        <f>Data!HC18</f>
        <v>0</v>
      </c>
      <c r="H69" s="141">
        <f t="shared" si="1"/>
        <v>0</v>
      </c>
    </row>
    <row r="70" spans="2:8">
      <c r="B70" s="127" t="str">
        <f>$B$41</f>
        <v>Library Science</v>
      </c>
      <c r="C70" s="320">
        <f>Data!EB18</f>
        <v>0</v>
      </c>
      <c r="D70" s="320">
        <f>Data!EV18</f>
        <v>0</v>
      </c>
      <c r="E70" s="320">
        <f>Data!FP18</f>
        <v>0</v>
      </c>
      <c r="F70" s="320">
        <f>Data!GJ18</f>
        <v>0</v>
      </c>
      <c r="G70" s="320">
        <f>Data!HD18</f>
        <v>0</v>
      </c>
      <c r="H70" s="141">
        <f t="shared" si="1"/>
        <v>0</v>
      </c>
    </row>
    <row r="71" spans="2:8">
      <c r="B71" s="127" t="str">
        <f>$B$42</f>
        <v>Veterinary Science</v>
      </c>
      <c r="C71" s="320">
        <f>Data!EC18</f>
        <v>0</v>
      </c>
      <c r="D71" s="320">
        <f>Data!EW18</f>
        <v>0</v>
      </c>
      <c r="E71" s="320">
        <f>Data!FQ18</f>
        <v>0</v>
      </c>
      <c r="F71" s="320">
        <f>Data!GK18</f>
        <v>0</v>
      </c>
      <c r="G71" s="320">
        <f>Data!HE18</f>
        <v>0</v>
      </c>
      <c r="H71" s="141">
        <f t="shared" si="1"/>
        <v>0</v>
      </c>
    </row>
    <row r="72" spans="2:8">
      <c r="B72" s="127" t="str">
        <f>$B$43</f>
        <v>Vocational Training</v>
      </c>
      <c r="C72" s="320">
        <f>Data!ED18</f>
        <v>0</v>
      </c>
      <c r="D72" s="320">
        <f>Data!EX18</f>
        <v>0</v>
      </c>
      <c r="E72" s="320">
        <f>Data!FR18</f>
        <v>0</v>
      </c>
      <c r="F72" s="320">
        <f>Data!GL18</f>
        <v>0</v>
      </c>
      <c r="G72" s="320">
        <f>Data!HF18</f>
        <v>0</v>
      </c>
      <c r="H72" s="141">
        <f t="shared" si="1"/>
        <v>0</v>
      </c>
    </row>
    <row r="73" spans="2:8">
      <c r="B73" s="127" t="str">
        <f>$B$44</f>
        <v>Physical Training</v>
      </c>
      <c r="C73" s="320">
        <f>Data!EE18</f>
        <v>0</v>
      </c>
      <c r="D73" s="320">
        <f>Data!EY18</f>
        <v>0</v>
      </c>
      <c r="E73" s="320">
        <f>Data!FS18</f>
        <v>0</v>
      </c>
      <c r="F73" s="320">
        <f>Data!GM18</f>
        <v>0</v>
      </c>
      <c r="G73" s="320">
        <f>Data!HG18</f>
        <v>0</v>
      </c>
      <c r="H73" s="141">
        <f t="shared" si="1"/>
        <v>0</v>
      </c>
    </row>
    <row r="74" spans="2:8">
      <c r="B74" s="127" t="str">
        <f>$B$45</f>
        <v>Health Services</v>
      </c>
      <c r="C74" s="320">
        <f>Data!EF18</f>
        <v>104676.95730811951</v>
      </c>
      <c r="D74" s="320">
        <f>Data!EZ18</f>
        <v>504347.02364678786</v>
      </c>
      <c r="E74" s="320">
        <f>Data!FT18</f>
        <v>3000</v>
      </c>
      <c r="F74" s="320">
        <f>Data!GN18</f>
        <v>0</v>
      </c>
      <c r="G74" s="320">
        <f>Data!HH18</f>
        <v>0</v>
      </c>
      <c r="H74" s="141">
        <f t="shared" si="1"/>
        <v>612023.98095490737</v>
      </c>
    </row>
    <row r="75" spans="2:8">
      <c r="B75" s="127" t="str">
        <f>$B$46</f>
        <v>Pharmacy</v>
      </c>
      <c r="C75" s="320">
        <f>Data!EG18</f>
        <v>0</v>
      </c>
      <c r="D75" s="320">
        <f>Data!FA18</f>
        <v>0</v>
      </c>
      <c r="E75" s="320">
        <f>Data!FU18</f>
        <v>0</v>
      </c>
      <c r="F75" s="320">
        <f>Data!GO18</f>
        <v>0</v>
      </c>
      <c r="G75" s="320">
        <f>Data!HI18</f>
        <v>0</v>
      </c>
      <c r="H75" s="141">
        <f t="shared" si="1"/>
        <v>0</v>
      </c>
    </row>
    <row r="76" spans="2:8">
      <c r="B76" s="127" t="str">
        <f>$B$47</f>
        <v>Business Administration</v>
      </c>
      <c r="C76" s="320">
        <f>Data!EH18</f>
        <v>392988.61911742756</v>
      </c>
      <c r="D76" s="320">
        <f>Data!FB18</f>
        <v>1501440.2976935392</v>
      </c>
      <c r="E76" s="320">
        <f>Data!FV18</f>
        <v>602852.96255411278</v>
      </c>
      <c r="F76" s="320">
        <f>Data!GP18</f>
        <v>235312.75555555557</v>
      </c>
      <c r="G76" s="320">
        <f>Data!HJ18</f>
        <v>0</v>
      </c>
      <c r="H76" s="141">
        <f t="shared" si="1"/>
        <v>2732594.6349206353</v>
      </c>
    </row>
    <row r="77" spans="2:8">
      <c r="B77" s="127" t="str">
        <f>$B$48</f>
        <v>Optometry</v>
      </c>
      <c r="C77" s="320">
        <f>Data!EI18</f>
        <v>0</v>
      </c>
      <c r="D77" s="320">
        <f>Data!FC18</f>
        <v>0</v>
      </c>
      <c r="E77" s="320">
        <f>Data!FW18</f>
        <v>0</v>
      </c>
      <c r="F77" s="320">
        <f>Data!GQ18</f>
        <v>0</v>
      </c>
      <c r="G77" s="320">
        <f>Data!HK18</f>
        <v>0</v>
      </c>
      <c r="H77" s="141">
        <f t="shared" si="1"/>
        <v>0</v>
      </c>
    </row>
    <row r="78" spans="2:8">
      <c r="B78" s="127" t="str">
        <f>$B$49</f>
        <v>Teacher Ed-Practice Teaching</v>
      </c>
      <c r="C78" s="320">
        <f>Data!EJ18</f>
        <v>0</v>
      </c>
      <c r="D78" s="320">
        <f>Data!FD18</f>
        <v>44000</v>
      </c>
      <c r="E78" s="320">
        <f>Data!FX18</f>
        <v>0</v>
      </c>
      <c r="F78" s="320">
        <f>Data!GR18</f>
        <v>0</v>
      </c>
      <c r="G78" s="320">
        <f>Data!HL18</f>
        <v>0</v>
      </c>
      <c r="H78" s="141">
        <f t="shared" si="1"/>
        <v>44000</v>
      </c>
    </row>
    <row r="79" spans="2:8">
      <c r="B79" s="127" t="str">
        <f>$B$50</f>
        <v>Technology</v>
      </c>
      <c r="C79" s="320">
        <f>Data!EK18</f>
        <v>5083.333333333333</v>
      </c>
      <c r="D79" s="320">
        <f>Data!FE18</f>
        <v>0</v>
      </c>
      <c r="E79" s="320">
        <f>Data!FY18</f>
        <v>13304.5</v>
      </c>
      <c r="F79" s="320">
        <f>Data!GS18</f>
        <v>0</v>
      </c>
      <c r="G79" s="320">
        <f>Data!HM18</f>
        <v>0</v>
      </c>
      <c r="H79" s="141">
        <f t="shared" si="1"/>
        <v>18387.833333333332</v>
      </c>
    </row>
    <row r="80" spans="2:8">
      <c r="B80" s="127" t="str">
        <f>$B$51</f>
        <v>Nursing</v>
      </c>
      <c r="C80" s="320">
        <f>Data!EL18</f>
        <v>208825.37649297548</v>
      </c>
      <c r="D80" s="320">
        <f>Data!FF18</f>
        <v>1154410.4235070243</v>
      </c>
      <c r="E80" s="320">
        <f>Data!FZ18</f>
        <v>410067.4499999999</v>
      </c>
      <c r="F80" s="320">
        <f>Data!GT18</f>
        <v>0</v>
      </c>
      <c r="G80" s="320">
        <f>Data!HN18</f>
        <v>0</v>
      </c>
      <c r="H80" s="141">
        <f t="shared" si="1"/>
        <v>1773303.2499999998</v>
      </c>
    </row>
    <row r="81" spans="2:8">
      <c r="B81" s="130" t="str">
        <f>$B$52</f>
        <v>Totals</v>
      </c>
      <c r="C81" s="321">
        <f>SUM(C61:C80)</f>
        <v>6151758.1029421072</v>
      </c>
      <c r="D81" s="321">
        <f>SUM(D61:D80)</f>
        <v>7505474.764503805</v>
      </c>
      <c r="E81" s="321">
        <f>SUM(E61:E80)</f>
        <v>2920088.5940556307</v>
      </c>
      <c r="F81" s="321">
        <f>SUM(F61:F80)</f>
        <v>385464.5423976609</v>
      </c>
      <c r="G81" s="321">
        <f>SUM(G61:G80)</f>
        <v>0</v>
      </c>
      <c r="H81" s="321">
        <f t="shared" si="1"/>
        <v>16962786.003899202</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Data!T18</f>
        <v>Wilkinson, Robert B</v>
      </c>
      <c r="E84" s="466"/>
      <c r="F84" s="466"/>
      <c r="G84" s="308" t="str">
        <f>Data!U18</f>
        <v>(956) 326-2276</v>
      </c>
      <c r="H84" s="309" t="str">
        <f>Data!V18</f>
        <v>robert.wilkinson@tamiu.edu</v>
      </c>
    </row>
    <row r="85" spans="2:8" ht="13.5" customHeight="1">
      <c r="B85" s="306"/>
      <c r="C85" s="306"/>
      <c r="D85" s="306"/>
      <c r="E85" s="306"/>
      <c r="F85" s="306"/>
      <c r="G85" s="306"/>
      <c r="H85" s="296"/>
    </row>
    <row r="86" spans="2:8" ht="15" customHeight="1">
      <c r="B86" s="120" t="s">
        <v>32</v>
      </c>
      <c r="C86" s="324"/>
      <c r="D86" s="324"/>
      <c r="E86" s="324"/>
      <c r="F86" s="324"/>
      <c r="G86" s="324"/>
      <c r="H86" s="122">
        <f>H13+H14</f>
        <v>46428839</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Data!HR18</f>
        <v>113756.91764705883</v>
      </c>
      <c r="D91" s="327">
        <f>Data!IL18</f>
        <v>48008</v>
      </c>
      <c r="E91" s="327">
        <f>Data!JF18</f>
        <v>0</v>
      </c>
      <c r="F91" s="327">
        <f>Data!JZ18</f>
        <v>0</v>
      </c>
      <c r="G91" s="327">
        <f>Data!KT18</f>
        <v>0</v>
      </c>
      <c r="H91" s="133">
        <f t="shared" ref="H91:H111" si="2">SUM(C91:G91)</f>
        <v>161764.91764705884</v>
      </c>
    </row>
    <row r="92" spans="2:8">
      <c r="B92" s="127" t="str">
        <f>$B$33</f>
        <v>Science</v>
      </c>
      <c r="C92" s="327">
        <f>Data!HS18</f>
        <v>19778</v>
      </c>
      <c r="D92" s="327">
        <f>Data!IM18</f>
        <v>0</v>
      </c>
      <c r="E92" s="327">
        <f>Data!JG18</f>
        <v>0</v>
      </c>
      <c r="F92" s="327">
        <f>Data!KA18</f>
        <v>0</v>
      </c>
      <c r="G92" s="327">
        <f>Data!KU18</f>
        <v>0</v>
      </c>
      <c r="H92" s="136">
        <f t="shared" si="2"/>
        <v>19778</v>
      </c>
    </row>
    <row r="93" spans="2:8">
      <c r="B93" s="127" t="str">
        <f>$B$34</f>
        <v>Fine Arts</v>
      </c>
      <c r="C93" s="327">
        <f>Data!HT18</f>
        <v>0</v>
      </c>
      <c r="D93" s="327">
        <f>Data!IN18</f>
        <v>0</v>
      </c>
      <c r="E93" s="327">
        <f>Data!JH18</f>
        <v>0</v>
      </c>
      <c r="F93" s="327">
        <f>Data!KB18</f>
        <v>0</v>
      </c>
      <c r="G93" s="327">
        <f>Data!KV18</f>
        <v>0</v>
      </c>
      <c r="H93" s="136">
        <f t="shared" si="2"/>
        <v>0</v>
      </c>
    </row>
    <row r="94" spans="2:8">
      <c r="B94" s="127" t="str">
        <f>$B$35</f>
        <v>Teacher Education</v>
      </c>
      <c r="C94" s="327">
        <f>Data!HU18</f>
        <v>0</v>
      </c>
      <c r="D94" s="327">
        <f>Data!IO18</f>
        <v>0</v>
      </c>
      <c r="E94" s="327">
        <f>Data!JI18</f>
        <v>0</v>
      </c>
      <c r="F94" s="327">
        <f>Data!KC18</f>
        <v>0</v>
      </c>
      <c r="G94" s="327">
        <f>Data!KW18</f>
        <v>0</v>
      </c>
      <c r="H94" s="136">
        <f t="shared" si="2"/>
        <v>0</v>
      </c>
    </row>
    <row r="95" spans="2:8">
      <c r="B95" s="127" t="str">
        <f>$B$36</f>
        <v>Agriculture</v>
      </c>
      <c r="C95" s="327">
        <f>Data!HV18</f>
        <v>0</v>
      </c>
      <c r="D95" s="327">
        <f>Data!IP18</f>
        <v>0</v>
      </c>
      <c r="E95" s="327">
        <f>Data!JJ18</f>
        <v>0</v>
      </c>
      <c r="F95" s="327">
        <f>Data!KD18</f>
        <v>0</v>
      </c>
      <c r="G95" s="327">
        <f>Data!KX18</f>
        <v>0</v>
      </c>
      <c r="H95" s="136">
        <f t="shared" si="2"/>
        <v>0</v>
      </c>
    </row>
    <row r="96" spans="2:8">
      <c r="B96" s="127" t="str">
        <f>$B$37</f>
        <v>Engineering</v>
      </c>
      <c r="C96" s="327">
        <f>Data!HW18</f>
        <v>0</v>
      </c>
      <c r="D96" s="327">
        <f>Data!IQ18</f>
        <v>0</v>
      </c>
      <c r="E96" s="327">
        <f>Data!JK18</f>
        <v>0</v>
      </c>
      <c r="F96" s="327">
        <f>Data!KE18</f>
        <v>0</v>
      </c>
      <c r="G96" s="327">
        <f>Data!KY18</f>
        <v>0</v>
      </c>
      <c r="H96" s="136">
        <f t="shared" si="2"/>
        <v>0</v>
      </c>
    </row>
    <row r="97" spans="2:8">
      <c r="B97" s="127" t="str">
        <f>$B$38</f>
        <v>Home Economics</v>
      </c>
      <c r="C97" s="327">
        <f>Data!HX18</f>
        <v>0</v>
      </c>
      <c r="D97" s="327">
        <f>Data!IR18</f>
        <v>0</v>
      </c>
      <c r="E97" s="327">
        <f>Data!JL18</f>
        <v>0</v>
      </c>
      <c r="F97" s="327">
        <f>Data!KF18</f>
        <v>0</v>
      </c>
      <c r="G97" s="327">
        <f>Data!KZ18</f>
        <v>0</v>
      </c>
      <c r="H97" s="136">
        <f t="shared" si="2"/>
        <v>0</v>
      </c>
    </row>
    <row r="98" spans="2:8">
      <c r="B98" s="127" t="str">
        <f>$B$39</f>
        <v>Law</v>
      </c>
      <c r="C98" s="327">
        <f>Data!HY18</f>
        <v>0</v>
      </c>
      <c r="D98" s="327">
        <f>Data!IS18</f>
        <v>0</v>
      </c>
      <c r="E98" s="327">
        <f>Data!JM18</f>
        <v>0</v>
      </c>
      <c r="F98" s="327">
        <f>Data!KG18</f>
        <v>0</v>
      </c>
      <c r="G98" s="327">
        <f>Data!LA18</f>
        <v>0</v>
      </c>
      <c r="H98" s="136">
        <f t="shared" si="2"/>
        <v>0</v>
      </c>
    </row>
    <row r="99" spans="2:8">
      <c r="B99" s="127" t="str">
        <f>$B$40</f>
        <v>Social Service</v>
      </c>
      <c r="C99" s="327">
        <f>Data!HZ18</f>
        <v>0</v>
      </c>
      <c r="D99" s="327">
        <f>Data!IT18</f>
        <v>0</v>
      </c>
      <c r="E99" s="327">
        <f>Data!JN18</f>
        <v>0</v>
      </c>
      <c r="F99" s="327">
        <f>Data!KH18</f>
        <v>0</v>
      </c>
      <c r="G99" s="327">
        <f>Data!LB18</f>
        <v>0</v>
      </c>
      <c r="H99" s="136">
        <f t="shared" si="2"/>
        <v>0</v>
      </c>
    </row>
    <row r="100" spans="2:8">
      <c r="B100" s="127" t="str">
        <f>$B$41</f>
        <v>Library Science</v>
      </c>
      <c r="C100" s="327">
        <f>Data!IA18</f>
        <v>0</v>
      </c>
      <c r="D100" s="327">
        <f>Data!IU18</f>
        <v>0</v>
      </c>
      <c r="E100" s="327">
        <f>Data!JO18</f>
        <v>0</v>
      </c>
      <c r="F100" s="327">
        <f>Data!KI18</f>
        <v>0</v>
      </c>
      <c r="G100" s="327">
        <f>Data!LC18</f>
        <v>0</v>
      </c>
      <c r="H100" s="136">
        <f t="shared" si="2"/>
        <v>0</v>
      </c>
    </row>
    <row r="101" spans="2:8">
      <c r="B101" s="127" t="str">
        <f>$B$42</f>
        <v>Veterinary Science</v>
      </c>
      <c r="C101" s="327">
        <f>Data!IB18</f>
        <v>0</v>
      </c>
      <c r="D101" s="327">
        <f>Data!IV18</f>
        <v>0</v>
      </c>
      <c r="E101" s="327">
        <f>Data!JP18</f>
        <v>0</v>
      </c>
      <c r="F101" s="327">
        <f>Data!KJ18</f>
        <v>0</v>
      </c>
      <c r="G101" s="327">
        <f>Data!LD18</f>
        <v>0</v>
      </c>
      <c r="H101" s="136">
        <f t="shared" si="2"/>
        <v>0</v>
      </c>
    </row>
    <row r="102" spans="2:8">
      <c r="B102" s="127" t="str">
        <f>$B$43</f>
        <v>Vocational Training</v>
      </c>
      <c r="C102" s="327">
        <f>Data!IC18</f>
        <v>0</v>
      </c>
      <c r="D102" s="327">
        <f>Data!IW18</f>
        <v>0</v>
      </c>
      <c r="E102" s="327">
        <f>Data!JQ18</f>
        <v>0</v>
      </c>
      <c r="F102" s="327">
        <f>Data!KK18</f>
        <v>0</v>
      </c>
      <c r="G102" s="327">
        <f>Data!LE18</f>
        <v>0</v>
      </c>
      <c r="H102" s="136">
        <f t="shared" si="2"/>
        <v>0</v>
      </c>
    </row>
    <row r="103" spans="2:8">
      <c r="B103" s="127" t="str">
        <f>$B$44</f>
        <v>Physical Training</v>
      </c>
      <c r="C103" s="327">
        <f>Data!ID18</f>
        <v>0</v>
      </c>
      <c r="D103" s="327">
        <f>Data!IX18</f>
        <v>0</v>
      </c>
      <c r="E103" s="327">
        <f>Data!JR18</f>
        <v>0</v>
      </c>
      <c r="F103" s="327">
        <f>Data!KL18</f>
        <v>0</v>
      </c>
      <c r="G103" s="327">
        <f>Data!LF18</f>
        <v>0</v>
      </c>
      <c r="H103" s="136">
        <f t="shared" si="2"/>
        <v>0</v>
      </c>
    </row>
    <row r="104" spans="2:8">
      <c r="B104" s="127" t="str">
        <f>$B$45</f>
        <v>Health Services</v>
      </c>
      <c r="C104" s="327">
        <f>Data!IE18</f>
        <v>0</v>
      </c>
      <c r="D104" s="327">
        <f>Data!IY18</f>
        <v>0</v>
      </c>
      <c r="E104" s="327">
        <f>Data!JS18</f>
        <v>0</v>
      </c>
      <c r="F104" s="327">
        <f>Data!KM18</f>
        <v>0</v>
      </c>
      <c r="G104" s="327">
        <f>Data!LG18</f>
        <v>0</v>
      </c>
      <c r="H104" s="136">
        <f t="shared" si="2"/>
        <v>0</v>
      </c>
    </row>
    <row r="105" spans="2:8">
      <c r="B105" s="127" t="str">
        <f>$B$46</f>
        <v>Pharmacy</v>
      </c>
      <c r="C105" s="327">
        <f>Data!IF18</f>
        <v>0</v>
      </c>
      <c r="D105" s="327">
        <f>Data!IZ18</f>
        <v>0</v>
      </c>
      <c r="E105" s="327">
        <f>Data!JT18</f>
        <v>0</v>
      </c>
      <c r="F105" s="327">
        <f>Data!KN18</f>
        <v>0</v>
      </c>
      <c r="G105" s="327">
        <f>Data!LH18</f>
        <v>0</v>
      </c>
      <c r="H105" s="136">
        <f t="shared" si="2"/>
        <v>0</v>
      </c>
    </row>
    <row r="106" spans="2:8">
      <c r="B106" s="127" t="str">
        <f>$B$47</f>
        <v>Business Administration</v>
      </c>
      <c r="C106" s="327">
        <f>Data!IG18</f>
        <v>25502</v>
      </c>
      <c r="D106" s="327">
        <f>Data!JA18</f>
        <v>22502</v>
      </c>
      <c r="E106" s="327">
        <f>Data!JU18</f>
        <v>3000</v>
      </c>
      <c r="F106" s="327">
        <f>Data!KO18</f>
        <v>0</v>
      </c>
      <c r="G106" s="327">
        <f>Data!LI18</f>
        <v>0</v>
      </c>
      <c r="H106" s="136">
        <f t="shared" si="2"/>
        <v>51004</v>
      </c>
    </row>
    <row r="107" spans="2:8">
      <c r="B107" s="127" t="str">
        <f>$B$48</f>
        <v>Optometry</v>
      </c>
      <c r="C107" s="327">
        <f>Data!IH18</f>
        <v>0</v>
      </c>
      <c r="D107" s="327">
        <f>Data!JB18</f>
        <v>0</v>
      </c>
      <c r="E107" s="327">
        <f>Data!JV18</f>
        <v>0</v>
      </c>
      <c r="F107" s="327">
        <f>Data!KP18</f>
        <v>0</v>
      </c>
      <c r="G107" s="327">
        <f>Data!LJ18</f>
        <v>0</v>
      </c>
      <c r="H107" s="136">
        <f t="shared" si="2"/>
        <v>0</v>
      </c>
    </row>
    <row r="108" spans="2:8">
      <c r="B108" s="127" t="str">
        <f>$B$49</f>
        <v>Teacher Ed-Practice Teaching</v>
      </c>
      <c r="C108" s="327">
        <f>Data!II18</f>
        <v>0</v>
      </c>
      <c r="D108" s="327">
        <f>Data!JC18</f>
        <v>0</v>
      </c>
      <c r="E108" s="327">
        <f>Data!JW18</f>
        <v>0</v>
      </c>
      <c r="F108" s="327">
        <f>Data!KQ18</f>
        <v>0</v>
      </c>
      <c r="G108" s="327">
        <f>Data!LK18</f>
        <v>0</v>
      </c>
      <c r="H108" s="136">
        <f t="shared" si="2"/>
        <v>0</v>
      </c>
    </row>
    <row r="109" spans="2:8">
      <c r="B109" s="127" t="str">
        <f>$B$50</f>
        <v>Technology</v>
      </c>
      <c r="C109" s="327">
        <f>Data!IJ18</f>
        <v>0</v>
      </c>
      <c r="D109" s="327">
        <f>Data!JD18</f>
        <v>0</v>
      </c>
      <c r="E109" s="327">
        <f>Data!JX18</f>
        <v>0</v>
      </c>
      <c r="F109" s="327">
        <f>Data!KR18</f>
        <v>0</v>
      </c>
      <c r="G109" s="327">
        <f>Data!LL18</f>
        <v>0</v>
      </c>
      <c r="H109" s="136">
        <f t="shared" si="2"/>
        <v>0</v>
      </c>
    </row>
    <row r="110" spans="2:8">
      <c r="B110" s="127" t="str">
        <f>$B$51</f>
        <v>Nursing</v>
      </c>
      <c r="C110" s="327">
        <f>Data!IK18</f>
        <v>0</v>
      </c>
      <c r="D110" s="327">
        <f>Data!JE18</f>
        <v>0</v>
      </c>
      <c r="E110" s="327">
        <f>Data!JY18</f>
        <v>0</v>
      </c>
      <c r="F110" s="327">
        <f>Data!KS18</f>
        <v>0</v>
      </c>
      <c r="G110" s="327">
        <f>Data!HPM18</f>
        <v>0</v>
      </c>
      <c r="H110" s="136">
        <f t="shared" si="2"/>
        <v>0</v>
      </c>
    </row>
    <row r="111" spans="2:8">
      <c r="B111" s="130" t="str">
        <f>$B$52</f>
        <v>Totals</v>
      </c>
      <c r="C111" s="133">
        <f>SUM(C91:C110)</f>
        <v>159036.91764705884</v>
      </c>
      <c r="D111" s="133">
        <f>SUM(D91:D110)</f>
        <v>70510</v>
      </c>
      <c r="E111" s="133">
        <f>SUM(E91:E110)</f>
        <v>3000</v>
      </c>
      <c r="F111" s="133">
        <f>SUM(F91:F110)</f>
        <v>0</v>
      </c>
      <c r="G111" s="133">
        <f>SUM(G91:G110)</f>
        <v>0</v>
      </c>
      <c r="H111" s="133">
        <f t="shared" si="2"/>
        <v>232546.91764705884</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3428594.1901400024</v>
      </c>
      <c r="D116" s="321">
        <f t="shared" si="3"/>
        <v>1913327.9116604554</v>
      </c>
      <c r="E116" s="321">
        <f t="shared" si="3"/>
        <v>1015286.6655364372</v>
      </c>
      <c r="F116" s="321">
        <f t="shared" si="3"/>
        <v>150151.78684210533</v>
      </c>
      <c r="G116" s="321">
        <f t="shared" si="3"/>
        <v>0</v>
      </c>
      <c r="H116" s="133">
        <f t="shared" ref="H116:H136" si="4">SUM(C116:G116)</f>
        <v>6507360.5541789997</v>
      </c>
    </row>
    <row r="117" spans="2:8">
      <c r="B117" s="127" t="str">
        <f>$B$33</f>
        <v>Science</v>
      </c>
      <c r="C117" s="141">
        <f t="shared" si="3"/>
        <v>1249891.3915531458</v>
      </c>
      <c r="D117" s="141">
        <f t="shared" si="3"/>
        <v>635187.9290452071</v>
      </c>
      <c r="E117" s="141">
        <f t="shared" si="3"/>
        <v>127658.28624480093</v>
      </c>
      <c r="F117" s="141">
        <f t="shared" si="3"/>
        <v>0</v>
      </c>
      <c r="G117" s="141">
        <f t="shared" si="3"/>
        <v>0</v>
      </c>
      <c r="H117" s="136">
        <f t="shared" si="4"/>
        <v>2012737.6068431539</v>
      </c>
    </row>
    <row r="118" spans="2:8">
      <c r="B118" s="127" t="str">
        <f>$B$34</f>
        <v>Fine Arts</v>
      </c>
      <c r="C118" s="141">
        <f t="shared" si="3"/>
        <v>617622.86761281022</v>
      </c>
      <c r="D118" s="141">
        <f t="shared" si="3"/>
        <v>568172.03531759302</v>
      </c>
      <c r="E118" s="141">
        <f t="shared" si="3"/>
        <v>9171</v>
      </c>
      <c r="F118" s="141">
        <f t="shared" si="3"/>
        <v>0</v>
      </c>
      <c r="G118" s="141">
        <f t="shared" si="3"/>
        <v>0</v>
      </c>
      <c r="H118" s="136">
        <f t="shared" si="4"/>
        <v>1194965.9029304031</v>
      </c>
    </row>
    <row r="119" spans="2:8">
      <c r="B119" s="127" t="str">
        <f>$B$35</f>
        <v>Teacher Education</v>
      </c>
      <c r="C119" s="141">
        <f t="shared" si="3"/>
        <v>40407.892183286502</v>
      </c>
      <c r="D119" s="141">
        <f t="shared" si="3"/>
        <v>286357.58589863166</v>
      </c>
      <c r="E119" s="141">
        <f t="shared" si="3"/>
        <v>709357.47972028004</v>
      </c>
      <c r="F119" s="141">
        <f t="shared" si="3"/>
        <v>0</v>
      </c>
      <c r="G119" s="141">
        <f t="shared" si="3"/>
        <v>0</v>
      </c>
      <c r="H119" s="136">
        <f t="shared" si="4"/>
        <v>1036122.9578021981</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236971.4214194949</v>
      </c>
      <c r="D121" s="141">
        <f t="shared" si="3"/>
        <v>909295.42972336209</v>
      </c>
      <c r="E121" s="141">
        <f t="shared" si="3"/>
        <v>29390.25</v>
      </c>
      <c r="F121" s="141">
        <f t="shared" si="3"/>
        <v>0</v>
      </c>
      <c r="G121" s="141">
        <f t="shared" si="3"/>
        <v>0</v>
      </c>
      <c r="H121" s="136">
        <f t="shared" si="4"/>
        <v>1175657.101142857</v>
      </c>
    </row>
    <row r="122" spans="2:8">
      <c r="B122" s="127" t="str">
        <f>$B$38</f>
        <v>Home Economics</v>
      </c>
      <c r="C122" s="141">
        <f t="shared" si="3"/>
        <v>230.97142857142856</v>
      </c>
      <c r="D122" s="141">
        <f t="shared" si="3"/>
        <v>36944.128011204484</v>
      </c>
      <c r="E122" s="141">
        <f t="shared" si="3"/>
        <v>0</v>
      </c>
      <c r="F122" s="141">
        <f t="shared" si="3"/>
        <v>0</v>
      </c>
      <c r="G122" s="141">
        <f t="shared" si="3"/>
        <v>0</v>
      </c>
      <c r="H122" s="136">
        <f t="shared" si="4"/>
        <v>37175.099439775913</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104676.95730811951</v>
      </c>
      <c r="D129" s="141">
        <f t="shared" si="3"/>
        <v>504347.02364678786</v>
      </c>
      <c r="E129" s="141">
        <f t="shared" si="3"/>
        <v>3000</v>
      </c>
      <c r="F129" s="141">
        <f t="shared" si="3"/>
        <v>0</v>
      </c>
      <c r="G129" s="141">
        <f t="shared" si="3"/>
        <v>0</v>
      </c>
      <c r="H129" s="136">
        <f t="shared" si="4"/>
        <v>612023.98095490737</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418490.61911742756</v>
      </c>
      <c r="D131" s="141">
        <f t="shared" si="3"/>
        <v>1523942.2976935392</v>
      </c>
      <c r="E131" s="141">
        <f t="shared" si="3"/>
        <v>605852.96255411278</v>
      </c>
      <c r="F131" s="141">
        <f t="shared" si="3"/>
        <v>235312.75555555557</v>
      </c>
      <c r="G131" s="141">
        <f t="shared" si="3"/>
        <v>0</v>
      </c>
      <c r="H131" s="136">
        <f t="shared" si="4"/>
        <v>2783598.6349206353</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44000</v>
      </c>
      <c r="E133" s="141">
        <f t="shared" si="5"/>
        <v>0</v>
      </c>
      <c r="F133" s="141">
        <f t="shared" si="5"/>
        <v>0</v>
      </c>
      <c r="G133" s="141">
        <f t="shared" si="5"/>
        <v>0</v>
      </c>
      <c r="H133" s="136">
        <f t="shared" si="4"/>
        <v>44000</v>
      </c>
    </row>
    <row r="134" spans="2:12">
      <c r="B134" s="127" t="str">
        <f>$B$50</f>
        <v>Technology</v>
      </c>
      <c r="C134" s="141">
        <f t="shared" si="5"/>
        <v>5083.333333333333</v>
      </c>
      <c r="D134" s="141">
        <f t="shared" si="5"/>
        <v>0</v>
      </c>
      <c r="E134" s="141">
        <f t="shared" si="5"/>
        <v>13304.5</v>
      </c>
      <c r="F134" s="141">
        <f t="shared" si="5"/>
        <v>0</v>
      </c>
      <c r="G134" s="141">
        <f t="shared" si="5"/>
        <v>0</v>
      </c>
      <c r="H134" s="136">
        <f t="shared" si="4"/>
        <v>18387.833333333332</v>
      </c>
    </row>
    <row r="135" spans="2:12">
      <c r="B135" s="127" t="str">
        <f>$B$51</f>
        <v>Nursing</v>
      </c>
      <c r="C135" s="141">
        <f t="shared" si="5"/>
        <v>208825.37649297548</v>
      </c>
      <c r="D135" s="141">
        <f t="shared" si="5"/>
        <v>1154410.4235070243</v>
      </c>
      <c r="E135" s="141">
        <f t="shared" si="5"/>
        <v>410067.4499999999</v>
      </c>
      <c r="F135" s="141">
        <f t="shared" si="5"/>
        <v>0</v>
      </c>
      <c r="G135" s="141">
        <f t="shared" si="5"/>
        <v>0</v>
      </c>
      <c r="H135" s="136">
        <f t="shared" si="4"/>
        <v>1773303.2499999998</v>
      </c>
    </row>
    <row r="136" spans="2:12">
      <c r="B136" s="130" t="str">
        <f>$B$52</f>
        <v>Totals</v>
      </c>
      <c r="C136" s="133">
        <f>SUM(C116:C135)</f>
        <v>6310795.0205891654</v>
      </c>
      <c r="D136" s="133">
        <f>SUM(D116:D135)</f>
        <v>7575984.764503805</v>
      </c>
      <c r="E136" s="133">
        <f>SUM(E116:E135)</f>
        <v>2923088.5940556307</v>
      </c>
      <c r="F136" s="133">
        <f>SUM(F116:F135)</f>
        <v>385464.5423976609</v>
      </c>
      <c r="G136" s="133">
        <f>SUM(G116:G135)</f>
        <v>0</v>
      </c>
      <c r="H136" s="133">
        <f t="shared" si="4"/>
        <v>17195332.921546262</v>
      </c>
    </row>
    <row r="137" spans="2:12">
      <c r="B137" s="328"/>
      <c r="C137" s="331"/>
      <c r="D137" s="331"/>
      <c r="E137" s="331"/>
      <c r="F137" s="331"/>
      <c r="G137" s="331"/>
      <c r="H137" s="332"/>
    </row>
    <row r="138" spans="2:12">
      <c r="B138" s="120" t="s">
        <v>4</v>
      </c>
      <c r="C138" s="325"/>
      <c r="D138" s="325"/>
      <c r="E138" s="325"/>
      <c r="F138" s="325"/>
      <c r="G138" s="325"/>
      <c r="H138" s="122">
        <f>H86-H81-H111</f>
        <v>29233506.078453738</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Data!LN18</f>
        <v>5828897.2685383717</v>
      </c>
      <c r="D143" s="327">
        <f>Data!MH18</f>
        <v>3252817.6913350164</v>
      </c>
      <c r="E143" s="327">
        <f>Data!NB18</f>
        <v>1726072.3618291831</v>
      </c>
      <c r="F143" s="327">
        <f>Data!NV18</f>
        <v>255270.61286724193</v>
      </c>
      <c r="G143" s="327">
        <f>Data!OP18</f>
        <v>0</v>
      </c>
      <c r="H143" s="341">
        <f>Data!PJ18</f>
        <v>0</v>
      </c>
      <c r="I143" s="342">
        <f t="shared" ref="I143:I162" si="6">SUM(C143:H143)</f>
        <v>11063057.934569811</v>
      </c>
    </row>
    <row r="144" spans="2:12">
      <c r="B144" s="127" t="str">
        <f>$B$33</f>
        <v>Science</v>
      </c>
      <c r="C144" s="327">
        <f>Data!LO18</f>
        <v>2124920.0442401324</v>
      </c>
      <c r="D144" s="327">
        <f>Data!MI18</f>
        <v>1079872.6764653847</v>
      </c>
      <c r="E144" s="327">
        <f>Data!NC18</f>
        <v>217029.77801762678</v>
      </c>
      <c r="F144" s="327">
        <f>Data!NW18</f>
        <v>0</v>
      </c>
      <c r="G144" s="327">
        <f>Data!OQ18</f>
        <v>0</v>
      </c>
      <c r="H144" s="341">
        <f>Data!PK18</f>
        <v>0</v>
      </c>
      <c r="I144" s="342">
        <f t="shared" si="6"/>
        <v>3421822.4987231437</v>
      </c>
    </row>
    <row r="145" spans="2:9">
      <c r="B145" s="127" t="str">
        <f>$B$34</f>
        <v>Fine Arts</v>
      </c>
      <c r="C145" s="327">
        <f>Data!LP18</f>
        <v>1050010.6009536642</v>
      </c>
      <c r="D145" s="327">
        <f>Data!MJ18</f>
        <v>965940.04453684587</v>
      </c>
      <c r="E145" s="327">
        <f>Data!ND18</f>
        <v>15591.468072686244</v>
      </c>
      <c r="F145" s="327">
        <f>Data!NX18</f>
        <v>0</v>
      </c>
      <c r="G145" s="327">
        <f>Data!OR18</f>
        <v>0</v>
      </c>
      <c r="H145" s="341">
        <f>Data!PL18</f>
        <v>0</v>
      </c>
      <c r="I145" s="342">
        <f t="shared" si="6"/>
        <v>2031542.1135631963</v>
      </c>
    </row>
    <row r="146" spans="2:9">
      <c r="B146" s="127" t="str">
        <f>$B$35</f>
        <v>Teacher Education</v>
      </c>
      <c r="C146" s="327">
        <f>Data!LQ18</f>
        <v>68696.800878885566</v>
      </c>
      <c r="D146" s="327">
        <f>Data!MK18</f>
        <v>486831.87852033856</v>
      </c>
      <c r="E146" s="327">
        <f>Data!NE18</f>
        <v>1205967.1243244931</v>
      </c>
      <c r="F146" s="327">
        <f>Data!NY18</f>
        <v>0</v>
      </c>
      <c r="G146" s="327">
        <f>Data!OS18</f>
        <v>0</v>
      </c>
      <c r="H146" s="341">
        <f>Data!PN18</f>
        <v>0</v>
      </c>
      <c r="I146" s="342">
        <f t="shared" si="6"/>
        <v>1761495.8037237171</v>
      </c>
    </row>
    <row r="147" spans="2:9">
      <c r="B147" s="127" t="str">
        <f>$B$36</f>
        <v>Agriculture</v>
      </c>
      <c r="C147" s="327">
        <f>Data!LR18</f>
        <v>0</v>
      </c>
      <c r="D147" s="327">
        <f>Data!ML18</f>
        <v>0</v>
      </c>
      <c r="E147" s="327">
        <f>Data!NF18</f>
        <v>0</v>
      </c>
      <c r="F147" s="327">
        <f>Data!NZ18</f>
        <v>0</v>
      </c>
      <c r="G147" s="327">
        <f>Data!OT18</f>
        <v>0</v>
      </c>
      <c r="H147" s="341">
        <f>Data!PM18</f>
        <v>0</v>
      </c>
      <c r="I147" s="342">
        <f t="shared" si="6"/>
        <v>0</v>
      </c>
    </row>
    <row r="148" spans="2:9">
      <c r="B148" s="127" t="str">
        <f>$B$37</f>
        <v>Engineering</v>
      </c>
      <c r="C148" s="327">
        <f>Data!LS18</f>
        <v>402871.26280679664</v>
      </c>
      <c r="D148" s="327">
        <f>Data!MM18</f>
        <v>1545878.3841643571</v>
      </c>
      <c r="E148" s="327">
        <f>Data!NG18</f>
        <v>49965.886438040223</v>
      </c>
      <c r="F148" s="327">
        <f>Data!OA18</f>
        <v>0</v>
      </c>
      <c r="G148" s="327">
        <f>Data!OU18</f>
        <v>0</v>
      </c>
      <c r="H148" s="341">
        <f>Data!PO18</f>
        <v>0</v>
      </c>
      <c r="I148" s="342">
        <f t="shared" si="6"/>
        <v>1998715.5334091941</v>
      </c>
    </row>
    <row r="149" spans="2:9">
      <c r="B149" s="127" t="str">
        <f>$B$38</f>
        <v>Home Economics</v>
      </c>
      <c r="C149" s="327">
        <f>Data!LT18</f>
        <v>392.67077246474321</v>
      </c>
      <c r="D149" s="327">
        <f>Data!MN18</f>
        <v>62808.111695554282</v>
      </c>
      <c r="E149" s="327">
        <f>Data!NH18</f>
        <v>0</v>
      </c>
      <c r="F149" s="327">
        <f>Data!OB18</f>
        <v>0</v>
      </c>
      <c r="G149" s="327">
        <f>Data!OV18</f>
        <v>0</v>
      </c>
      <c r="H149" s="341">
        <f>Data!PP18</f>
        <v>0</v>
      </c>
      <c r="I149" s="342">
        <f t="shared" si="6"/>
        <v>63200.782468019024</v>
      </c>
    </row>
    <row r="150" spans="2:9">
      <c r="B150" s="127" t="str">
        <f>$B$39</f>
        <v>Law</v>
      </c>
      <c r="C150" s="327">
        <f>Data!LU18</f>
        <v>0</v>
      </c>
      <c r="D150" s="327">
        <f>Data!MO18</f>
        <v>0</v>
      </c>
      <c r="E150" s="327">
        <f>Data!NI18</f>
        <v>0</v>
      </c>
      <c r="F150" s="327">
        <f>Data!OC18</f>
        <v>0</v>
      </c>
      <c r="G150" s="327">
        <f>Data!OW18</f>
        <v>0</v>
      </c>
      <c r="H150" s="341">
        <f>Data!PQ18</f>
        <v>0</v>
      </c>
      <c r="I150" s="342">
        <f t="shared" si="6"/>
        <v>0</v>
      </c>
    </row>
    <row r="151" spans="2:9">
      <c r="B151" s="127" t="str">
        <f>$B$40</f>
        <v>Social Service</v>
      </c>
      <c r="C151" s="327">
        <f>Data!LV18</f>
        <v>0</v>
      </c>
      <c r="D151" s="327">
        <f>Data!MP18</f>
        <v>0</v>
      </c>
      <c r="E151" s="327">
        <f>Data!NJ18</f>
        <v>0</v>
      </c>
      <c r="F151" s="327">
        <f>Data!OD18</f>
        <v>0</v>
      </c>
      <c r="G151" s="327">
        <f>Data!OX18</f>
        <v>0</v>
      </c>
      <c r="H151" s="341">
        <f>Data!PR18</f>
        <v>0</v>
      </c>
      <c r="I151" s="342">
        <f t="shared" si="6"/>
        <v>0</v>
      </c>
    </row>
    <row r="152" spans="2:9">
      <c r="B152" s="127" t="str">
        <f>$B$41</f>
        <v>Library Science</v>
      </c>
      <c r="C152" s="327">
        <f>Data!LW18</f>
        <v>0</v>
      </c>
      <c r="D152" s="327">
        <f>Data!MQ18</f>
        <v>0</v>
      </c>
      <c r="E152" s="327">
        <f>Data!NK18</f>
        <v>0</v>
      </c>
      <c r="F152" s="327">
        <f>Data!OE18</f>
        <v>0</v>
      </c>
      <c r="G152" s="327">
        <f>Data!OY18</f>
        <v>0</v>
      </c>
      <c r="H152" s="341">
        <f>Data!PS18</f>
        <v>0</v>
      </c>
      <c r="I152" s="342">
        <f t="shared" si="6"/>
        <v>0</v>
      </c>
    </row>
    <row r="153" spans="2:9">
      <c r="B153" s="127" t="str">
        <f>$B$42</f>
        <v>Veterinary Science</v>
      </c>
      <c r="C153" s="327">
        <f>Data!LX18</f>
        <v>0</v>
      </c>
      <c r="D153" s="327">
        <f>Data!MR18</f>
        <v>0</v>
      </c>
      <c r="E153" s="327">
        <f>Data!NL18</f>
        <v>0</v>
      </c>
      <c r="F153" s="327">
        <f>Data!OF18</f>
        <v>0</v>
      </c>
      <c r="G153" s="327">
        <f>Data!OZ18</f>
        <v>0</v>
      </c>
      <c r="H153" s="341">
        <f>Data!PT18</f>
        <v>0</v>
      </c>
      <c r="I153" s="342">
        <f t="shared" si="6"/>
        <v>0</v>
      </c>
    </row>
    <row r="154" spans="2:9">
      <c r="B154" s="127" t="str">
        <f>$B$43</f>
        <v>Vocational Training</v>
      </c>
      <c r="C154" s="327">
        <f>Data!LY18</f>
        <v>0</v>
      </c>
      <c r="D154" s="327">
        <f>Data!MS18</f>
        <v>0</v>
      </c>
      <c r="E154" s="327">
        <f>Data!NM18</f>
        <v>0</v>
      </c>
      <c r="F154" s="327">
        <f>Data!OG18</f>
        <v>0</v>
      </c>
      <c r="G154" s="327">
        <f>Data!PA18</f>
        <v>0</v>
      </c>
      <c r="H154" s="341">
        <f>Data!PU18</f>
        <v>0</v>
      </c>
      <c r="I154" s="342">
        <f t="shared" si="6"/>
        <v>0</v>
      </c>
    </row>
    <row r="155" spans="2:9">
      <c r="B155" s="127" t="str">
        <f>$B$44</f>
        <v>Physical Training</v>
      </c>
      <c r="C155" s="327">
        <f>Data!LZ18</f>
        <v>0</v>
      </c>
      <c r="D155" s="327">
        <f>Data!MT18</f>
        <v>0</v>
      </c>
      <c r="E155" s="327">
        <f>Data!NN18</f>
        <v>0</v>
      </c>
      <c r="F155" s="327">
        <f>Data!OH18</f>
        <v>0</v>
      </c>
      <c r="G155" s="327">
        <f>Data!PB18</f>
        <v>0</v>
      </c>
      <c r="H155" s="341">
        <f>Data!PV18</f>
        <v>0</v>
      </c>
      <c r="I155" s="342">
        <f t="shared" si="6"/>
        <v>0</v>
      </c>
    </row>
    <row r="156" spans="2:9">
      <c r="B156" s="127" t="str">
        <f>$B$45</f>
        <v>Health Services</v>
      </c>
      <c r="C156" s="327">
        <f>Data!MA18</f>
        <v>177959.59413537089</v>
      </c>
      <c r="D156" s="327">
        <f>Data!MU18</f>
        <v>857432.17934175418</v>
      </c>
      <c r="E156" s="327">
        <f>Data!NO18</f>
        <v>5100.2512504698225</v>
      </c>
      <c r="F156" s="327">
        <f>Data!OI18</f>
        <v>0</v>
      </c>
      <c r="G156" s="327">
        <f>Data!PC18</f>
        <v>0</v>
      </c>
      <c r="H156" s="341">
        <f>Data!PW18</f>
        <v>0</v>
      </c>
      <c r="I156" s="342">
        <f t="shared" si="6"/>
        <v>1040492.0247275949</v>
      </c>
    </row>
    <row r="157" spans="2:9">
      <c r="B157" s="127" t="str">
        <f>$B$46</f>
        <v>Pharmacy</v>
      </c>
      <c r="C157" s="327">
        <f>Data!MB18</f>
        <v>0</v>
      </c>
      <c r="D157" s="327">
        <f>Data!MV18</f>
        <v>0</v>
      </c>
      <c r="E157" s="327">
        <f>Data!NP18</f>
        <v>0</v>
      </c>
      <c r="F157" s="327">
        <f>Data!OJ18</f>
        <v>0</v>
      </c>
      <c r="G157" s="327">
        <f>Data!PD18</f>
        <v>0</v>
      </c>
      <c r="H157" s="341">
        <f>Data!PX18</f>
        <v>0</v>
      </c>
      <c r="I157" s="342">
        <f t="shared" si="6"/>
        <v>0</v>
      </c>
    </row>
    <row r="158" spans="2:9">
      <c r="B158" s="127" t="str">
        <f>$B$47</f>
        <v>Business Administration</v>
      </c>
      <c r="C158" s="327">
        <f>Data!MC18</f>
        <v>711469.10115451657</v>
      </c>
      <c r="D158" s="327">
        <f>Data!MW18</f>
        <v>2590829.536485109</v>
      </c>
      <c r="E158" s="327">
        <f>Data!NQ18</f>
        <v>1030000.7766224867</v>
      </c>
      <c r="F158" s="327">
        <f>Data!OK18</f>
        <v>400051.39192457392</v>
      </c>
      <c r="G158" s="327">
        <f>Data!PE18</f>
        <v>0</v>
      </c>
      <c r="H158" s="341">
        <f>Data!PY18</f>
        <v>0</v>
      </c>
      <c r="I158" s="342">
        <f t="shared" si="6"/>
        <v>4732350.8061866863</v>
      </c>
    </row>
    <row r="159" spans="2:9">
      <c r="B159" s="127" t="str">
        <f>$B$48</f>
        <v>Optometry</v>
      </c>
      <c r="C159" s="327">
        <f>Data!MD18</f>
        <v>0</v>
      </c>
      <c r="D159" s="327">
        <f>Data!MX18</f>
        <v>0</v>
      </c>
      <c r="E159" s="327">
        <f>Data!NR18</f>
        <v>0</v>
      </c>
      <c r="F159" s="327">
        <f>Data!OL18</f>
        <v>0</v>
      </c>
      <c r="G159" s="327">
        <f>Data!PF18</f>
        <v>0</v>
      </c>
      <c r="H159" s="341">
        <f>Data!PZ18</f>
        <v>0</v>
      </c>
      <c r="I159" s="342">
        <f t="shared" si="6"/>
        <v>0</v>
      </c>
    </row>
    <row r="160" spans="2:9">
      <c r="B160" s="127" t="str">
        <f>$B$49</f>
        <v>Teacher Ed-Practice Teaching</v>
      </c>
      <c r="C160" s="327">
        <f>Data!ME18</f>
        <v>0</v>
      </c>
      <c r="D160" s="327">
        <f>Data!MY18</f>
        <v>74803.685006890708</v>
      </c>
      <c r="E160" s="327">
        <f>Data!NS18</f>
        <v>0</v>
      </c>
      <c r="F160" s="327">
        <f>Data!OM18</f>
        <v>0</v>
      </c>
      <c r="G160" s="327">
        <f>Data!PG18</f>
        <v>0</v>
      </c>
      <c r="H160" s="341">
        <f>Data!QA18</f>
        <v>0</v>
      </c>
      <c r="I160" s="342">
        <f t="shared" si="6"/>
        <v>74803.685006890708</v>
      </c>
    </row>
    <row r="161" spans="2:10">
      <c r="B161" s="127" t="str">
        <f>$B$50</f>
        <v>Technology</v>
      </c>
      <c r="C161" s="327">
        <f>Data!MF18</f>
        <v>8642.0923966294195</v>
      </c>
      <c r="D161" s="327">
        <f>Data!MZ18</f>
        <v>0</v>
      </c>
      <c r="E161" s="327">
        <f>Data!NT18</f>
        <v>22618.76425395858</v>
      </c>
      <c r="F161" s="327">
        <f>Data!ON18</f>
        <v>0</v>
      </c>
      <c r="G161" s="327">
        <f>Data!PH18</f>
        <v>0</v>
      </c>
      <c r="H161" s="341">
        <f>Data!QB18</f>
        <v>0</v>
      </c>
      <c r="I161" s="342">
        <f t="shared" si="6"/>
        <v>31260.856650588001</v>
      </c>
    </row>
    <row r="162" spans="2:10">
      <c r="B162" s="127" t="str">
        <f>$B$51</f>
        <v>Nursing</v>
      </c>
      <c r="C162" s="327">
        <f>Data!MG18</f>
        <v>355020.62919604318</v>
      </c>
      <c r="D162" s="327">
        <f>Data!NA18</f>
        <v>1962594.4020156991</v>
      </c>
      <c r="E162" s="327">
        <f>Data!NU18</f>
        <v>697149.00821315683</v>
      </c>
      <c r="F162" s="327">
        <f>Data!OO18</f>
        <v>0</v>
      </c>
      <c r="G162" s="327">
        <f>Data!PI18</f>
        <v>0</v>
      </c>
      <c r="H162" s="341">
        <f>Data!QC18</f>
        <v>0</v>
      </c>
      <c r="I162" s="342">
        <f t="shared" si="6"/>
        <v>3014764.039424899</v>
      </c>
    </row>
    <row r="163" spans="2:10" ht="14.4" thickBot="1">
      <c r="B163" s="130" t="str">
        <f>$B$52</f>
        <v>Totals</v>
      </c>
      <c r="C163" s="133">
        <f t="shared" ref="C163:H163" si="7">SUM(C143:C162)</f>
        <v>10728880.065072879</v>
      </c>
      <c r="D163" s="133">
        <f t="shared" si="7"/>
        <v>12879808.58956695</v>
      </c>
      <c r="E163" s="133">
        <f t="shared" si="7"/>
        <v>4969495.419022101</v>
      </c>
      <c r="F163" s="133">
        <f t="shared" si="7"/>
        <v>655322.00479181588</v>
      </c>
      <c r="G163" s="134">
        <f t="shared" si="7"/>
        <v>0</v>
      </c>
      <c r="H163" s="343">
        <f t="shared" si="7"/>
        <v>0</v>
      </c>
      <c r="I163" s="342">
        <f>SUM(I143:I162)</f>
        <v>29233506.078453738</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5828897.2685383717</v>
      </c>
      <c r="D168" s="321">
        <f t="shared" si="8"/>
        <v>3252817.6913350164</v>
      </c>
      <c r="E168" s="321">
        <f t="shared" si="8"/>
        <v>1726072.3618291831</v>
      </c>
      <c r="F168" s="321">
        <f t="shared" si="8"/>
        <v>255270.61286724193</v>
      </c>
      <c r="G168" s="321">
        <f t="shared" si="8"/>
        <v>0</v>
      </c>
      <c r="H168" s="133">
        <f t="shared" ref="H168:H188" si="9">SUM(C168:G168)</f>
        <v>11063057.934569811</v>
      </c>
      <c r="I168" s="347"/>
      <c r="J168" s="288"/>
    </row>
    <row r="169" spans="2:10">
      <c r="B169" s="127" t="str">
        <f>$B$33</f>
        <v>Science</v>
      </c>
      <c r="C169" s="141">
        <f t="shared" si="8"/>
        <v>2124920.0442401324</v>
      </c>
      <c r="D169" s="141">
        <f t="shared" si="8"/>
        <v>1079872.6764653847</v>
      </c>
      <c r="E169" s="141">
        <f t="shared" si="8"/>
        <v>217029.77801762678</v>
      </c>
      <c r="F169" s="141">
        <f t="shared" si="8"/>
        <v>0</v>
      </c>
      <c r="G169" s="141">
        <f t="shared" si="8"/>
        <v>0</v>
      </c>
      <c r="H169" s="136">
        <f t="shared" si="9"/>
        <v>3421822.4987231437</v>
      </c>
      <c r="I169" s="347"/>
      <c r="J169" s="288"/>
    </row>
    <row r="170" spans="2:10">
      <c r="B170" s="127" t="str">
        <f>$B$34</f>
        <v>Fine Arts</v>
      </c>
      <c r="C170" s="141">
        <f t="shared" si="8"/>
        <v>1050010.6009536642</v>
      </c>
      <c r="D170" s="141">
        <f t="shared" si="8"/>
        <v>965940.04453684587</v>
      </c>
      <c r="E170" s="141">
        <f t="shared" si="8"/>
        <v>15591.468072686244</v>
      </c>
      <c r="F170" s="141">
        <f t="shared" si="8"/>
        <v>0</v>
      </c>
      <c r="G170" s="141">
        <f t="shared" si="8"/>
        <v>0</v>
      </c>
      <c r="H170" s="136">
        <f t="shared" si="9"/>
        <v>2031542.1135631963</v>
      </c>
      <c r="I170" s="347"/>
      <c r="J170" s="288"/>
    </row>
    <row r="171" spans="2:10">
      <c r="B171" s="127" t="str">
        <f>$B$35</f>
        <v>Teacher Education</v>
      </c>
      <c r="C171" s="141">
        <f t="shared" si="8"/>
        <v>68696.800878885566</v>
      </c>
      <c r="D171" s="141">
        <f t="shared" si="8"/>
        <v>486831.87852033856</v>
      </c>
      <c r="E171" s="141">
        <f t="shared" si="8"/>
        <v>1205967.1243244931</v>
      </c>
      <c r="F171" s="141">
        <f t="shared" si="8"/>
        <v>0</v>
      </c>
      <c r="G171" s="141">
        <f t="shared" si="8"/>
        <v>0</v>
      </c>
      <c r="H171" s="136">
        <f t="shared" si="9"/>
        <v>1761495.8037237171</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402871.26280679664</v>
      </c>
      <c r="D173" s="141">
        <f t="shared" si="8"/>
        <v>1545878.3841643571</v>
      </c>
      <c r="E173" s="141">
        <f t="shared" si="8"/>
        <v>49965.886438040223</v>
      </c>
      <c r="F173" s="141">
        <f t="shared" si="8"/>
        <v>0</v>
      </c>
      <c r="G173" s="141">
        <f t="shared" si="8"/>
        <v>0</v>
      </c>
      <c r="H173" s="136">
        <f t="shared" si="9"/>
        <v>1998715.5334091941</v>
      </c>
      <c r="I173" s="347"/>
      <c r="J173" s="288"/>
    </row>
    <row r="174" spans="2:10">
      <c r="B174" s="127" t="str">
        <f>$B$38</f>
        <v>Home Economics</v>
      </c>
      <c r="C174" s="141">
        <f t="shared" si="8"/>
        <v>392.67077246474321</v>
      </c>
      <c r="D174" s="141">
        <f t="shared" si="8"/>
        <v>62808.111695554282</v>
      </c>
      <c r="E174" s="141">
        <f t="shared" si="8"/>
        <v>0</v>
      </c>
      <c r="F174" s="141">
        <f t="shared" si="8"/>
        <v>0</v>
      </c>
      <c r="G174" s="141">
        <f t="shared" si="8"/>
        <v>0</v>
      </c>
      <c r="H174" s="136">
        <f t="shared" si="9"/>
        <v>63200.782468019024</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177959.59413537089</v>
      </c>
      <c r="D181" s="141">
        <f t="shared" si="8"/>
        <v>857432.17934175418</v>
      </c>
      <c r="E181" s="141">
        <f t="shared" si="8"/>
        <v>5100.2512504698225</v>
      </c>
      <c r="F181" s="141">
        <f t="shared" si="8"/>
        <v>0</v>
      </c>
      <c r="G181" s="141">
        <f t="shared" si="8"/>
        <v>0</v>
      </c>
      <c r="H181" s="136">
        <f t="shared" si="9"/>
        <v>1040492.0247275949</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711469.10115451657</v>
      </c>
      <c r="D183" s="141">
        <f t="shared" si="8"/>
        <v>2590829.536485109</v>
      </c>
      <c r="E183" s="141">
        <f t="shared" si="8"/>
        <v>1030000.7766224867</v>
      </c>
      <c r="F183" s="141">
        <f t="shared" si="8"/>
        <v>400051.39192457392</v>
      </c>
      <c r="G183" s="141">
        <f t="shared" si="8"/>
        <v>0</v>
      </c>
      <c r="H183" s="136">
        <f t="shared" si="9"/>
        <v>4732350.8061866863</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74803.685006890708</v>
      </c>
      <c r="E185" s="141">
        <f t="shared" si="10"/>
        <v>0</v>
      </c>
      <c r="F185" s="141">
        <f t="shared" si="10"/>
        <v>0</v>
      </c>
      <c r="G185" s="141">
        <f t="shared" si="10"/>
        <v>0</v>
      </c>
      <c r="H185" s="136">
        <f t="shared" si="9"/>
        <v>74803.685006890708</v>
      </c>
      <c r="I185" s="347"/>
      <c r="J185" s="288"/>
    </row>
    <row r="186" spans="2:10">
      <c r="B186" s="127" t="str">
        <f>$B$50</f>
        <v>Technology</v>
      </c>
      <c r="C186" s="141">
        <f t="shared" si="10"/>
        <v>8642.0923966294195</v>
      </c>
      <c r="D186" s="141">
        <f t="shared" si="10"/>
        <v>0</v>
      </c>
      <c r="E186" s="141">
        <f t="shared" si="10"/>
        <v>22618.76425395858</v>
      </c>
      <c r="F186" s="141">
        <f t="shared" si="10"/>
        <v>0</v>
      </c>
      <c r="G186" s="141">
        <f t="shared" si="10"/>
        <v>0</v>
      </c>
      <c r="H186" s="136">
        <f t="shared" si="9"/>
        <v>31260.856650588001</v>
      </c>
      <c r="I186" s="347"/>
      <c r="J186" s="288"/>
    </row>
    <row r="187" spans="2:10">
      <c r="B187" s="127" t="str">
        <f>$B$51</f>
        <v>Nursing</v>
      </c>
      <c r="C187" s="141">
        <f t="shared" si="10"/>
        <v>355020.62919604318</v>
      </c>
      <c r="D187" s="141">
        <f t="shared" si="10"/>
        <v>1962594.4020156991</v>
      </c>
      <c r="E187" s="141">
        <f t="shared" si="10"/>
        <v>697149.00821315683</v>
      </c>
      <c r="F187" s="141">
        <f t="shared" si="10"/>
        <v>0</v>
      </c>
      <c r="G187" s="141">
        <f t="shared" si="10"/>
        <v>0</v>
      </c>
      <c r="H187" s="136">
        <f t="shared" si="9"/>
        <v>3014764.039424899</v>
      </c>
      <c r="I187" s="347"/>
      <c r="J187" s="288"/>
    </row>
    <row r="188" spans="2:10">
      <c r="B188" s="130" t="str">
        <f>$B$52</f>
        <v>Totals</v>
      </c>
      <c r="C188" s="133">
        <f>SUM(C168:C187)</f>
        <v>10728880.065072879</v>
      </c>
      <c r="D188" s="133">
        <f>SUM(D168:D187)</f>
        <v>12879808.58956695</v>
      </c>
      <c r="E188" s="133">
        <f>SUM(E168:E187)</f>
        <v>4969495.419022101</v>
      </c>
      <c r="F188" s="133">
        <f>SUM(F168:F187)</f>
        <v>655322.00479181588</v>
      </c>
      <c r="G188" s="133">
        <f>SUM(G168:G187)</f>
        <v>0</v>
      </c>
      <c r="H188" s="133">
        <f t="shared" si="9"/>
        <v>29233506.078453746</v>
      </c>
      <c r="I188" s="347"/>
      <c r="J188" s="288"/>
    </row>
    <row r="189" spans="2:10">
      <c r="B189" s="328"/>
      <c r="C189" s="329"/>
      <c r="D189" s="329"/>
      <c r="E189" s="329"/>
      <c r="F189" s="329"/>
      <c r="G189" s="329"/>
      <c r="H189" s="344"/>
    </row>
    <row r="190" spans="2:10">
      <c r="B190" s="474" t="s">
        <v>34</v>
      </c>
      <c r="C190" s="474"/>
      <c r="D190" s="474"/>
      <c r="E190" s="474"/>
      <c r="F190" s="474"/>
      <c r="G190" s="474"/>
      <c r="H190" s="122">
        <f>H15</f>
        <v>26147083</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5213492.362836265</v>
      </c>
      <c r="D193" s="135">
        <f t="shared" si="11"/>
        <v>2909390.8178838515</v>
      </c>
      <c r="E193" s="135">
        <f t="shared" si="11"/>
        <v>1543836.6232101591</v>
      </c>
      <c r="F193" s="135">
        <f t="shared" si="11"/>
        <v>228319.5824745796</v>
      </c>
      <c r="G193" s="135">
        <f t="shared" si="11"/>
        <v>0</v>
      </c>
      <c r="H193" s="135">
        <f>SUM(C193:G193)</f>
        <v>9895039.3864048552</v>
      </c>
    </row>
    <row r="194" spans="2:8">
      <c r="B194" s="127" t="str">
        <f>$B$33</f>
        <v>Science</v>
      </c>
      <c r="C194" s="138">
        <f t="shared" si="11"/>
        <v>1900574.6562182186</v>
      </c>
      <c r="D194" s="138">
        <f t="shared" si="11"/>
        <v>965861.58448449895</v>
      </c>
      <c r="E194" s="138">
        <f t="shared" si="11"/>
        <v>194116.14891725016</v>
      </c>
      <c r="F194" s="138">
        <f t="shared" si="11"/>
        <v>0</v>
      </c>
      <c r="G194" s="138">
        <f t="shared" si="11"/>
        <v>0</v>
      </c>
      <c r="H194" s="138">
        <f t="shared" ref="H194:H213" si="12">SUM(C194:G194)</f>
        <v>3060552.3896199679</v>
      </c>
    </row>
    <row r="195" spans="2:8">
      <c r="B195" s="127" t="str">
        <f>$B$34</f>
        <v>Fine Arts</v>
      </c>
      <c r="C195" s="138">
        <f t="shared" si="11"/>
        <v>939152.29532630567</v>
      </c>
      <c r="D195" s="138">
        <f t="shared" si="11"/>
        <v>863957.76304586558</v>
      </c>
      <c r="E195" s="138">
        <f t="shared" si="11"/>
        <v>13945.347803794475</v>
      </c>
      <c r="F195" s="138">
        <f t="shared" si="11"/>
        <v>0</v>
      </c>
      <c r="G195" s="138">
        <f t="shared" si="11"/>
        <v>0</v>
      </c>
      <c r="H195" s="138">
        <f t="shared" si="12"/>
        <v>1817055.4061759657</v>
      </c>
    </row>
    <row r="196" spans="2:8">
      <c r="B196" s="127" t="str">
        <f>$B$35</f>
        <v>Teacher Education</v>
      </c>
      <c r="C196" s="138">
        <f t="shared" si="11"/>
        <v>61443.911298021842</v>
      </c>
      <c r="D196" s="138">
        <f t="shared" si="11"/>
        <v>435433.00966212747</v>
      </c>
      <c r="E196" s="138">
        <f t="shared" si="11"/>
        <v>1078643.1983341393</v>
      </c>
      <c r="F196" s="138">
        <f t="shared" si="11"/>
        <v>0</v>
      </c>
      <c r="G196" s="138">
        <f t="shared" si="11"/>
        <v>0</v>
      </c>
      <c r="H196" s="138">
        <f t="shared" si="12"/>
        <v>1575520.1192942886</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360336.810735406</v>
      </c>
      <c r="D198" s="138">
        <f t="shared" si="11"/>
        <v>1382667.2144687646</v>
      </c>
      <c r="E198" s="138">
        <f t="shared" si="11"/>
        <v>44690.574451038119</v>
      </c>
      <c r="F198" s="138">
        <f t="shared" si="11"/>
        <v>0</v>
      </c>
      <c r="G198" s="138">
        <f t="shared" si="11"/>
        <v>0</v>
      </c>
      <c r="H198" s="138">
        <f t="shared" si="12"/>
        <v>1787694.5996552086</v>
      </c>
    </row>
    <row r="199" spans="2:8">
      <c r="B199" s="127" t="str">
        <f>$B$38</f>
        <v>Home Economics</v>
      </c>
      <c r="C199" s="138">
        <f t="shared" si="11"/>
        <v>351.21327054496174</v>
      </c>
      <c r="D199" s="138">
        <f t="shared" si="11"/>
        <v>56176.939747481454</v>
      </c>
      <c r="E199" s="138">
        <f t="shared" si="11"/>
        <v>0</v>
      </c>
      <c r="F199" s="138">
        <f t="shared" si="11"/>
        <v>0</v>
      </c>
      <c r="G199" s="138">
        <f t="shared" si="11"/>
        <v>0</v>
      </c>
      <c r="H199" s="138">
        <f t="shared" si="12"/>
        <v>56528.153018026416</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159170.9275656605</v>
      </c>
      <c r="D206" s="138">
        <f t="shared" si="11"/>
        <v>766905.97083884128</v>
      </c>
      <c r="E206" s="138">
        <f t="shared" si="11"/>
        <v>4561.7755328081375</v>
      </c>
      <c r="F206" s="138">
        <f t="shared" si="11"/>
        <v>0</v>
      </c>
      <c r="G206" s="138">
        <f t="shared" si="11"/>
        <v>0</v>
      </c>
      <c r="H206" s="138">
        <f t="shared" si="12"/>
        <v>930638.67393731</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636353.42233320349</v>
      </c>
      <c r="D208" s="138">
        <f t="shared" si="11"/>
        <v>2317294.2290099338</v>
      </c>
      <c r="E208" s="138">
        <f t="shared" si="11"/>
        <v>921255.07368622546</v>
      </c>
      <c r="F208" s="138">
        <f t="shared" si="11"/>
        <v>357814.65695033182</v>
      </c>
      <c r="G208" s="138">
        <f t="shared" si="11"/>
        <v>0</v>
      </c>
      <c r="H208" s="138">
        <f t="shared" si="12"/>
        <v>4232717.3819796946</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66906.041147852666</v>
      </c>
      <c r="E210" s="138">
        <f t="shared" si="13"/>
        <v>0</v>
      </c>
      <c r="F210" s="138">
        <f t="shared" si="13"/>
        <v>0</v>
      </c>
      <c r="G210" s="138">
        <f t="shared" si="13"/>
        <v>0</v>
      </c>
      <c r="H210" s="138">
        <f t="shared" si="12"/>
        <v>66906.041147852666</v>
      </c>
    </row>
    <row r="211" spans="2:8">
      <c r="B211" s="127" t="str">
        <f>$B$50</f>
        <v>Technology</v>
      </c>
      <c r="C211" s="138">
        <f t="shared" si="13"/>
        <v>7729.6752083693427</v>
      </c>
      <c r="D211" s="138">
        <f t="shared" si="13"/>
        <v>0</v>
      </c>
      <c r="E211" s="138">
        <f t="shared" si="13"/>
        <v>20230.714192081952</v>
      </c>
      <c r="F211" s="138">
        <f t="shared" si="13"/>
        <v>0</v>
      </c>
      <c r="G211" s="138">
        <f t="shared" si="13"/>
        <v>0</v>
      </c>
      <c r="H211" s="138">
        <f t="shared" si="12"/>
        <v>27960.389400451295</v>
      </c>
    </row>
    <row r="212" spans="2:8">
      <c r="B212" s="127" t="str">
        <f>$B$51</f>
        <v>Nursing</v>
      </c>
      <c r="C212" s="138">
        <f t="shared" si="13"/>
        <v>317538.16437170102</v>
      </c>
      <c r="D212" s="138">
        <f t="shared" si="13"/>
        <v>1755387.0749243412</v>
      </c>
      <c r="E212" s="138">
        <f t="shared" si="13"/>
        <v>623545.22007034125</v>
      </c>
      <c r="F212" s="138">
        <f t="shared" si="13"/>
        <v>0</v>
      </c>
      <c r="G212" s="138">
        <f t="shared" si="13"/>
        <v>0</v>
      </c>
      <c r="H212" s="138">
        <f t="shared" si="12"/>
        <v>2696470.4593663835</v>
      </c>
    </row>
    <row r="213" spans="2:8">
      <c r="B213" s="130" t="str">
        <f>$B$52</f>
        <v>Totals</v>
      </c>
      <c r="C213" s="135">
        <f>SUM(C193:C212)</f>
        <v>9596143.439163696</v>
      </c>
      <c r="D213" s="135">
        <f>SUM(D193:D212)</f>
        <v>11519980.645213556</v>
      </c>
      <c r="E213" s="135">
        <f>SUM(E193:E212)</f>
        <v>4444824.676197838</v>
      </c>
      <c r="F213" s="135">
        <f>SUM(F193:F212)</f>
        <v>586134.23942491144</v>
      </c>
      <c r="G213" s="135">
        <f>SUM(G193:G212)</f>
        <v>0</v>
      </c>
      <c r="H213" s="135">
        <f t="shared" si="12"/>
        <v>26147083</v>
      </c>
    </row>
    <row r="214" spans="2:8">
      <c r="B214" s="143"/>
      <c r="C214" s="144"/>
      <c r="D214" s="144"/>
      <c r="E214" s="144"/>
      <c r="F214" s="144"/>
      <c r="G214" s="144"/>
      <c r="H214" s="144"/>
    </row>
    <row r="215" spans="2:8">
      <c r="B215" s="474" t="s">
        <v>35</v>
      </c>
      <c r="C215" s="474"/>
      <c r="D215" s="474"/>
      <c r="E215" s="474"/>
      <c r="F215" s="474"/>
      <c r="G215" s="474"/>
      <c r="H215" s="122">
        <f>H17</f>
        <v>9449066</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1983023.5644651402</v>
      </c>
      <c r="D218" s="135">
        <f t="shared" si="14"/>
        <v>1730671.4624921584</v>
      </c>
      <c r="E218" s="135">
        <f t="shared" si="14"/>
        <v>310357.02252664499</v>
      </c>
      <c r="F218" s="135">
        <f t="shared" si="14"/>
        <v>8140.7814961552886</v>
      </c>
      <c r="G218" s="135">
        <f t="shared" si="14"/>
        <v>0</v>
      </c>
      <c r="H218" s="135">
        <f>SUM(C218:G218)</f>
        <v>4032192.8309800988</v>
      </c>
    </row>
    <row r="219" spans="2:8">
      <c r="B219" s="127" t="str">
        <f>$B$33</f>
        <v>Science</v>
      </c>
      <c r="C219" s="138">
        <f t="shared" si="14"/>
        <v>715260.39728554885</v>
      </c>
      <c r="D219" s="138">
        <f t="shared" si="14"/>
        <v>484391.32795912243</v>
      </c>
      <c r="E219" s="138">
        <f t="shared" si="14"/>
        <v>20384.428491360904</v>
      </c>
      <c r="F219" s="138">
        <f t="shared" si="14"/>
        <v>0</v>
      </c>
      <c r="G219" s="138">
        <f t="shared" si="14"/>
        <v>0</v>
      </c>
      <c r="H219" s="138">
        <f t="shared" ref="H219:H238" si="15">SUM(C219:G219)</f>
        <v>1220036.1537360323</v>
      </c>
    </row>
    <row r="220" spans="2:8">
      <c r="B220" s="127" t="str">
        <f>$B$34</f>
        <v>Fine Arts</v>
      </c>
      <c r="C220" s="138">
        <f t="shared" si="14"/>
        <v>178753.97789479169</v>
      </c>
      <c r="D220" s="138">
        <f t="shared" si="14"/>
        <v>114604.81965508648</v>
      </c>
      <c r="E220" s="138">
        <f t="shared" si="14"/>
        <v>2623.1972321322341</v>
      </c>
      <c r="F220" s="138">
        <f t="shared" si="14"/>
        <v>0</v>
      </c>
      <c r="G220" s="138">
        <f t="shared" si="14"/>
        <v>0</v>
      </c>
      <c r="H220" s="138">
        <f t="shared" si="15"/>
        <v>295981.99478201044</v>
      </c>
    </row>
    <row r="221" spans="2:8">
      <c r="B221" s="127" t="str">
        <f>$B$35</f>
        <v>Teacher Education</v>
      </c>
      <c r="C221" s="138">
        <f t="shared" si="14"/>
        <v>17777.603506926334</v>
      </c>
      <c r="D221" s="138">
        <f t="shared" si="14"/>
        <v>249319.06586131299</v>
      </c>
      <c r="E221" s="138">
        <f t="shared" si="14"/>
        <v>587104.33051659574</v>
      </c>
      <c r="F221" s="138">
        <f t="shared" si="14"/>
        <v>0</v>
      </c>
      <c r="G221" s="138">
        <f t="shared" si="14"/>
        <v>0</v>
      </c>
      <c r="H221" s="138">
        <f t="shared" si="15"/>
        <v>854200.9998848351</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116514.90235580794</v>
      </c>
      <c r="D223" s="138">
        <f t="shared" si="14"/>
        <v>214647.64077314053</v>
      </c>
      <c r="E223" s="138">
        <f t="shared" si="14"/>
        <v>15903.13321980167</v>
      </c>
      <c r="F223" s="138">
        <f t="shared" si="14"/>
        <v>0</v>
      </c>
      <c r="G223" s="138">
        <f t="shared" si="14"/>
        <v>0</v>
      </c>
      <c r="H223" s="138">
        <f t="shared" si="15"/>
        <v>347065.67634875013</v>
      </c>
    </row>
    <row r="224" spans="2:8">
      <c r="B224" s="127" t="str">
        <f>$B$38</f>
        <v>Home Economics</v>
      </c>
      <c r="C224" s="138">
        <f t="shared" si="14"/>
        <v>104.77958844946757</v>
      </c>
      <c r="D224" s="138">
        <f t="shared" si="14"/>
        <v>32149.86689994175</v>
      </c>
      <c r="E224" s="138">
        <f t="shared" si="14"/>
        <v>0</v>
      </c>
      <c r="F224" s="138">
        <f t="shared" si="14"/>
        <v>0</v>
      </c>
      <c r="G224" s="138">
        <f t="shared" si="14"/>
        <v>0</v>
      </c>
      <c r="H224" s="138">
        <f t="shared" si="15"/>
        <v>32254.646488391216</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45823.606681900485</v>
      </c>
      <c r="D231" s="138">
        <f t="shared" si="14"/>
        <v>338456.14781526919</v>
      </c>
      <c r="E231" s="138">
        <f t="shared" si="14"/>
        <v>2131.3477511074402</v>
      </c>
      <c r="F231" s="138">
        <f t="shared" si="14"/>
        <v>0</v>
      </c>
      <c r="G231" s="138">
        <f t="shared" si="14"/>
        <v>0</v>
      </c>
      <c r="H231" s="138">
        <f t="shared" si="15"/>
        <v>386411.10224827711</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167647.34151914812</v>
      </c>
      <c r="D233" s="138">
        <f t="shared" si="14"/>
        <v>943693.15194534906</v>
      </c>
      <c r="E233" s="138">
        <f t="shared" si="14"/>
        <v>354022.32645317947</v>
      </c>
      <c r="F233" s="138">
        <f t="shared" si="14"/>
        <v>12460.379841054013</v>
      </c>
      <c r="G233" s="138">
        <f t="shared" si="14"/>
        <v>0</v>
      </c>
      <c r="H233" s="138">
        <f t="shared" si="15"/>
        <v>1477823.1997587306</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29880.4645305341</v>
      </c>
      <c r="E235" s="138">
        <f t="shared" si="16"/>
        <v>0</v>
      </c>
      <c r="F235" s="138">
        <f t="shared" si="16"/>
        <v>0</v>
      </c>
      <c r="G235" s="138">
        <f t="shared" si="16"/>
        <v>0</v>
      </c>
      <c r="H235" s="138">
        <f t="shared" si="15"/>
        <v>29880.4645305341</v>
      </c>
    </row>
    <row r="236" spans="2:10">
      <c r="B236" s="127" t="str">
        <f>$B$50</f>
        <v>Technology</v>
      </c>
      <c r="C236" s="138">
        <f t="shared" si="16"/>
        <v>4400.7427148776378</v>
      </c>
      <c r="D236" s="138">
        <f t="shared" si="16"/>
        <v>0</v>
      </c>
      <c r="E236" s="138">
        <f t="shared" si="16"/>
        <v>11476.487890578524</v>
      </c>
      <c r="F236" s="138">
        <f t="shared" si="16"/>
        <v>0</v>
      </c>
      <c r="G236" s="138">
        <f t="shared" si="16"/>
        <v>0</v>
      </c>
      <c r="H236" s="138">
        <f t="shared" si="15"/>
        <v>15877.230605456163</v>
      </c>
    </row>
    <row r="237" spans="2:10">
      <c r="B237" s="127" t="str">
        <f>$B$51</f>
        <v>Nursing</v>
      </c>
      <c r="C237" s="138">
        <f t="shared" si="16"/>
        <v>61156.35312500591</v>
      </c>
      <c r="D237" s="138">
        <f t="shared" si="16"/>
        <v>526060.07701963512</v>
      </c>
      <c r="E237" s="138">
        <f t="shared" si="16"/>
        <v>170125.27049224262</v>
      </c>
      <c r="F237" s="138">
        <f t="shared" si="16"/>
        <v>0</v>
      </c>
      <c r="G237" s="138">
        <f t="shared" si="16"/>
        <v>0</v>
      </c>
      <c r="H237" s="138">
        <f t="shared" si="15"/>
        <v>757341.70063688373</v>
      </c>
    </row>
    <row r="238" spans="2:10">
      <c r="B238" s="130" t="str">
        <f>$B$52</f>
        <v>Totals</v>
      </c>
      <c r="C238" s="135">
        <f>SUM(C218:C237)</f>
        <v>3290463.2691375967</v>
      </c>
      <c r="D238" s="135">
        <f>SUM(D218:D237)</f>
        <v>4663874.0249515492</v>
      </c>
      <c r="E238" s="135">
        <f>SUM(E218:E237)</f>
        <v>1474127.5445736437</v>
      </c>
      <c r="F238" s="135">
        <f>SUM(F218:F237)</f>
        <v>20601.161337209302</v>
      </c>
      <c r="G238" s="135">
        <f>SUM(G218:G237)</f>
        <v>0</v>
      </c>
      <c r="H238" s="135">
        <f t="shared" si="15"/>
        <v>9449066</v>
      </c>
    </row>
    <row r="239" spans="2:10">
      <c r="B239" s="328"/>
      <c r="C239" s="348"/>
      <c r="D239" s="348"/>
      <c r="E239" s="348"/>
      <c r="F239" s="348"/>
      <c r="G239" s="348"/>
      <c r="H239" s="348"/>
    </row>
    <row r="240" spans="2:10">
      <c r="B240" s="120" t="s">
        <v>11</v>
      </c>
      <c r="C240" s="121"/>
      <c r="D240" s="121"/>
      <c r="E240" s="121"/>
      <c r="F240" s="121"/>
      <c r="G240" s="121"/>
      <c r="H240" s="122">
        <f>H16</f>
        <v>14391986</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3020367.0264820242</v>
      </c>
      <c r="D243" s="135">
        <f t="shared" si="17"/>
        <v>2636006.5067580934</v>
      </c>
      <c r="E243" s="135">
        <f t="shared" si="17"/>
        <v>472708.51142379141</v>
      </c>
      <c r="F243" s="135">
        <f t="shared" si="17"/>
        <v>12399.322146942985</v>
      </c>
      <c r="G243" s="135">
        <f t="shared" si="17"/>
        <v>0</v>
      </c>
      <c r="H243" s="135">
        <f>SUM(C243:G243)</f>
        <v>6141481.3668108517</v>
      </c>
    </row>
    <row r="244" spans="2:8">
      <c r="B244" s="127" t="str">
        <f>$B$33</f>
        <v>Science</v>
      </c>
      <c r="C244" s="138">
        <f t="shared" si="17"/>
        <v>1089421.708355943</v>
      </c>
      <c r="D244" s="138">
        <f t="shared" si="17"/>
        <v>737782.25387663697</v>
      </c>
      <c r="E244" s="138">
        <f t="shared" si="17"/>
        <v>31047.768050902305</v>
      </c>
      <c r="F244" s="138">
        <f t="shared" si="17"/>
        <v>0</v>
      </c>
      <c r="G244" s="138">
        <f t="shared" si="17"/>
        <v>0</v>
      </c>
      <c r="H244" s="138">
        <f t="shared" ref="H244:H263" si="18">SUM(C244:G244)</f>
        <v>1858251.7302834822</v>
      </c>
    </row>
    <row r="245" spans="2:8">
      <c r="B245" s="127" t="str">
        <f>$B$34</f>
        <v>Fine Arts</v>
      </c>
      <c r="C245" s="138">
        <f t="shared" si="17"/>
        <v>272262.33230947395</v>
      </c>
      <c r="D245" s="138">
        <f t="shared" si="17"/>
        <v>174555.97833780921</v>
      </c>
      <c r="E245" s="138">
        <f t="shared" si="17"/>
        <v>3995.4232344324678</v>
      </c>
      <c r="F245" s="138">
        <f t="shared" si="17"/>
        <v>0</v>
      </c>
      <c r="G245" s="138">
        <f t="shared" si="17"/>
        <v>0</v>
      </c>
      <c r="H245" s="138">
        <f t="shared" si="18"/>
        <v>450813.73388171563</v>
      </c>
    </row>
    <row r="246" spans="2:8">
      <c r="B246" s="127" t="str">
        <f>$B$35</f>
        <v>Teacher Education</v>
      </c>
      <c r="C246" s="138">
        <f t="shared" si="17"/>
        <v>27077.281583728454</v>
      </c>
      <c r="D246" s="138">
        <f t="shared" si="17"/>
        <v>379740.86596591608</v>
      </c>
      <c r="E246" s="138">
        <f t="shared" si="17"/>
        <v>894225.66265641677</v>
      </c>
      <c r="F246" s="138">
        <f t="shared" si="17"/>
        <v>0</v>
      </c>
      <c r="G246" s="138">
        <f t="shared" si="17"/>
        <v>0</v>
      </c>
      <c r="H246" s="138">
        <f t="shared" si="18"/>
        <v>1301043.8102060612</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177465.24825799238</v>
      </c>
      <c r="D248" s="138">
        <f t="shared" si="17"/>
        <v>326932.40167229949</v>
      </c>
      <c r="E248" s="138">
        <f t="shared" si="17"/>
        <v>24222.253358746839</v>
      </c>
      <c r="F248" s="138">
        <f t="shared" si="17"/>
        <v>0</v>
      </c>
      <c r="G248" s="138">
        <f t="shared" si="17"/>
        <v>0</v>
      </c>
      <c r="H248" s="138">
        <f t="shared" si="18"/>
        <v>528619.90328903869</v>
      </c>
    </row>
    <row r="249" spans="2:8">
      <c r="B249" s="127" t="str">
        <f>$B$38</f>
        <v>Home Economics</v>
      </c>
      <c r="C249" s="138">
        <f t="shared" si="17"/>
        <v>159.59105059171975</v>
      </c>
      <c r="D249" s="138">
        <f t="shared" si="17"/>
        <v>48967.848708626349</v>
      </c>
      <c r="E249" s="138">
        <f t="shared" si="17"/>
        <v>0</v>
      </c>
      <c r="F249" s="138">
        <f t="shared" si="17"/>
        <v>0</v>
      </c>
      <c r="G249" s="138">
        <f t="shared" si="17"/>
        <v>0</v>
      </c>
      <c r="H249" s="138">
        <f t="shared" si="18"/>
        <v>49127.439759218069</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69794.486125445444</v>
      </c>
      <c r="D256" s="138">
        <f t="shared" si="17"/>
        <v>515506.62689532328</v>
      </c>
      <c r="E256" s="138">
        <f t="shared" si="17"/>
        <v>3246.2813779763806</v>
      </c>
      <c r="F256" s="138">
        <f t="shared" si="17"/>
        <v>0</v>
      </c>
      <c r="G256" s="138">
        <f t="shared" si="17"/>
        <v>0</v>
      </c>
      <c r="H256" s="138">
        <f t="shared" si="18"/>
        <v>588547.39439874515</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255345.68094675164</v>
      </c>
      <c r="D258" s="138">
        <f t="shared" si="17"/>
        <v>1437350.3826826203</v>
      </c>
      <c r="E258" s="138">
        <f t="shared" si="17"/>
        <v>539215.66068028181</v>
      </c>
      <c r="F258" s="138">
        <f t="shared" si="17"/>
        <v>18978.554306545386</v>
      </c>
      <c r="G258" s="138">
        <f t="shared" si="17"/>
        <v>0</v>
      </c>
      <c r="H258" s="138">
        <f t="shared" si="18"/>
        <v>2250890.2786161993</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45511.294682135078</v>
      </c>
      <c r="E260" s="138">
        <f t="shared" si="19"/>
        <v>0</v>
      </c>
      <c r="F260" s="138">
        <f t="shared" si="19"/>
        <v>0</v>
      </c>
      <c r="G260" s="138">
        <f t="shared" si="19"/>
        <v>0</v>
      </c>
      <c r="H260" s="138">
        <f t="shared" si="18"/>
        <v>45511.294682135078</v>
      </c>
    </row>
    <row r="261" spans="2:10">
      <c r="B261" s="127" t="str">
        <f>$B$50</f>
        <v>Technology</v>
      </c>
      <c r="C261" s="138">
        <f t="shared" si="19"/>
        <v>6702.8241248522299</v>
      </c>
      <c r="D261" s="138">
        <f t="shared" si="19"/>
        <v>0</v>
      </c>
      <c r="E261" s="138">
        <f t="shared" si="19"/>
        <v>17479.976650642049</v>
      </c>
      <c r="F261" s="138">
        <f t="shared" si="19"/>
        <v>0</v>
      </c>
      <c r="G261" s="138">
        <f t="shared" si="19"/>
        <v>0</v>
      </c>
      <c r="H261" s="138">
        <f t="shared" si="18"/>
        <v>24182.800775494281</v>
      </c>
    </row>
    <row r="262" spans="2:10">
      <c r="B262" s="127" t="str">
        <f>$B$51</f>
        <v>Nursing</v>
      </c>
      <c r="C262" s="138">
        <f t="shared" si="19"/>
        <v>93147.976528700427</v>
      </c>
      <c r="D262" s="138">
        <f t="shared" si="19"/>
        <v>801248.42641860165</v>
      </c>
      <c r="E262" s="138">
        <f t="shared" si="19"/>
        <v>259119.8443497557</v>
      </c>
      <c r="F262" s="138">
        <f t="shared" si="19"/>
        <v>0</v>
      </c>
      <c r="G262" s="138">
        <f t="shared" si="19"/>
        <v>0</v>
      </c>
      <c r="H262" s="138">
        <f t="shared" si="18"/>
        <v>1153516.2472970579</v>
      </c>
    </row>
    <row r="263" spans="2:10">
      <c r="B263" s="130" t="str">
        <f>$B$52</f>
        <v>Totals</v>
      </c>
      <c r="C263" s="135">
        <f>SUM(C243:C262)</f>
        <v>5011744.1557655027</v>
      </c>
      <c r="D263" s="135">
        <f>SUM(D243:D262)</f>
        <v>7103602.5859980611</v>
      </c>
      <c r="E263" s="135">
        <f>SUM(E243:E262)</f>
        <v>2245261.3817829457</v>
      </c>
      <c r="F263" s="135">
        <f>SUM(F243:F262)</f>
        <v>31377.87645348837</v>
      </c>
      <c r="G263" s="135">
        <f>SUM(G243:G262)</f>
        <v>0</v>
      </c>
      <c r="H263" s="135">
        <f t="shared" si="18"/>
        <v>14391985.999999998</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19474374.412461802</v>
      </c>
      <c r="D268" s="135">
        <f t="shared" si="20"/>
        <v>12442214.390129576</v>
      </c>
      <c r="E268" s="135">
        <f t="shared" si="20"/>
        <v>5068261.1845262162</v>
      </c>
      <c r="F268" s="135">
        <f t="shared" si="20"/>
        <v>654282.08582702512</v>
      </c>
      <c r="G268" s="135">
        <f t="shared" si="20"/>
        <v>0</v>
      </c>
      <c r="H268" s="135">
        <f>SUM(C268:G268)</f>
        <v>37639132.072944611</v>
      </c>
    </row>
    <row r="269" spans="2:10">
      <c r="B269" s="127" t="str">
        <f>$B$33</f>
        <v>Science</v>
      </c>
      <c r="C269" s="138">
        <f t="shared" si="20"/>
        <v>7080068.1976529891</v>
      </c>
      <c r="D269" s="138">
        <f t="shared" si="20"/>
        <v>3903095.7718308503</v>
      </c>
      <c r="E269" s="138">
        <f t="shared" si="20"/>
        <v>590236.40972194111</v>
      </c>
      <c r="F269" s="138">
        <f t="shared" si="20"/>
        <v>0</v>
      </c>
      <c r="G269" s="138">
        <f t="shared" si="20"/>
        <v>0</v>
      </c>
      <c r="H269" s="138">
        <f t="shared" ref="H269:H288" si="21">SUM(C269:G269)</f>
        <v>11573400.37920578</v>
      </c>
    </row>
    <row r="270" spans="2:10">
      <c r="B270" s="127" t="str">
        <f>$B$34</f>
        <v>Fine Arts</v>
      </c>
      <c r="C270" s="138">
        <f t="shared" si="20"/>
        <v>3057802.0740970457</v>
      </c>
      <c r="D270" s="138">
        <f t="shared" si="20"/>
        <v>2687230.6408932004</v>
      </c>
      <c r="E270" s="138">
        <f t="shared" si="20"/>
        <v>45326.436343045418</v>
      </c>
      <c r="F270" s="138">
        <f t="shared" si="20"/>
        <v>0</v>
      </c>
      <c r="G270" s="138">
        <f t="shared" si="20"/>
        <v>0</v>
      </c>
      <c r="H270" s="138">
        <f t="shared" si="21"/>
        <v>5790359.1513332911</v>
      </c>
    </row>
    <row r="271" spans="2:10">
      <c r="B271" s="127" t="str">
        <f>$B$35</f>
        <v>Teacher Education</v>
      </c>
      <c r="C271" s="138">
        <f t="shared" si="20"/>
        <v>215403.48945084866</v>
      </c>
      <c r="D271" s="138">
        <f t="shared" si="20"/>
        <v>1837682.4059083269</v>
      </c>
      <c r="E271" s="138">
        <f t="shared" si="20"/>
        <v>4475297.795551925</v>
      </c>
      <c r="F271" s="138">
        <f t="shared" si="20"/>
        <v>0</v>
      </c>
      <c r="G271" s="138">
        <f t="shared" si="20"/>
        <v>0</v>
      </c>
      <c r="H271" s="138">
        <f t="shared" si="21"/>
        <v>6528383.6909111002</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1294159.6455754978</v>
      </c>
      <c r="D273" s="138">
        <f t="shared" si="20"/>
        <v>4379421.070801924</v>
      </c>
      <c r="E273" s="138">
        <f t="shared" si="20"/>
        <v>164172.09746762685</v>
      </c>
      <c r="F273" s="138">
        <f t="shared" si="20"/>
        <v>0</v>
      </c>
      <c r="G273" s="138">
        <f t="shared" si="20"/>
        <v>0</v>
      </c>
      <c r="H273" s="138">
        <f t="shared" si="21"/>
        <v>5837752.8138450487</v>
      </c>
    </row>
    <row r="274" spans="2:10">
      <c r="B274" s="127" t="str">
        <f>$B$38</f>
        <v>Home Economics</v>
      </c>
      <c r="C274" s="138">
        <f t="shared" si="20"/>
        <v>1239.2261106223209</v>
      </c>
      <c r="D274" s="138">
        <f t="shared" si="20"/>
        <v>237046.89506280833</v>
      </c>
      <c r="E274" s="138">
        <f t="shared" si="20"/>
        <v>0</v>
      </c>
      <c r="F274" s="138">
        <f t="shared" si="20"/>
        <v>0</v>
      </c>
      <c r="G274" s="138">
        <f t="shared" si="20"/>
        <v>0</v>
      </c>
      <c r="H274" s="138">
        <f t="shared" si="21"/>
        <v>238286.12117343064</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557425.5718164969</v>
      </c>
      <c r="D281" s="138">
        <f t="shared" si="20"/>
        <v>2982647.9485379755</v>
      </c>
      <c r="E281" s="138">
        <f t="shared" si="20"/>
        <v>18039.655912361781</v>
      </c>
      <c r="F281" s="138">
        <f t="shared" si="20"/>
        <v>0</v>
      </c>
      <c r="G281" s="138">
        <f t="shared" si="20"/>
        <v>0</v>
      </c>
      <c r="H281" s="138">
        <f t="shared" si="21"/>
        <v>3558113.1762668341</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2189306.1650710474</v>
      </c>
      <c r="D283" s="138">
        <f t="shared" si="20"/>
        <v>8813109.5978165511</v>
      </c>
      <c r="E283" s="138">
        <f t="shared" si="20"/>
        <v>3450346.7999962866</v>
      </c>
      <c r="F283" s="138">
        <f t="shared" si="20"/>
        <v>1024617.7385780608</v>
      </c>
      <c r="G283" s="138">
        <f t="shared" si="20"/>
        <v>0</v>
      </c>
      <c r="H283" s="138">
        <f t="shared" si="21"/>
        <v>15477380.301461946</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261101.48536741253</v>
      </c>
      <c r="E285" s="138">
        <f t="shared" si="22"/>
        <v>0</v>
      </c>
      <c r="F285" s="138">
        <f t="shared" si="22"/>
        <v>0</v>
      </c>
      <c r="G285" s="138">
        <f t="shared" si="22"/>
        <v>0</v>
      </c>
      <c r="H285" s="138">
        <f t="shared" si="21"/>
        <v>261101.48536741253</v>
      </c>
    </row>
    <row r="286" spans="2:10">
      <c r="B286" s="127" t="str">
        <f>$B$50</f>
        <v>Technology</v>
      </c>
      <c r="C286" s="138">
        <f t="shared" si="22"/>
        <v>32558.667778061961</v>
      </c>
      <c r="D286" s="138">
        <f t="shared" si="22"/>
        <v>0</v>
      </c>
      <c r="E286" s="138">
        <f t="shared" si="22"/>
        <v>85110.442987261107</v>
      </c>
      <c r="F286" s="138">
        <f t="shared" si="22"/>
        <v>0</v>
      </c>
      <c r="G286" s="138">
        <f t="shared" si="22"/>
        <v>0</v>
      </c>
      <c r="H286" s="138">
        <f t="shared" si="21"/>
        <v>117669.11076532307</v>
      </c>
    </row>
    <row r="287" spans="2:10">
      <c r="B287" s="127" t="str">
        <f>$B$51</f>
        <v>Nursing</v>
      </c>
      <c r="C287" s="138">
        <f t="shared" si="22"/>
        <v>1035688.499714426</v>
      </c>
      <c r="D287" s="138">
        <f t="shared" si="22"/>
        <v>6199700.4038853012</v>
      </c>
      <c r="E287" s="138">
        <f t="shared" si="22"/>
        <v>2160006.7931254962</v>
      </c>
      <c r="F287" s="138">
        <f t="shared" si="22"/>
        <v>0</v>
      </c>
      <c r="G287" s="138">
        <f t="shared" si="22"/>
        <v>0</v>
      </c>
      <c r="H287" s="138">
        <f t="shared" si="21"/>
        <v>9395395.6967252232</v>
      </c>
    </row>
    <row r="288" spans="2:10">
      <c r="B288" s="130" t="str">
        <f>$B$52</f>
        <v>Totals</v>
      </c>
      <c r="C288" s="135">
        <f>SUM(C268:C287)</f>
        <v>34938025.949728832</v>
      </c>
      <c r="D288" s="135">
        <f>SUM(D268:D287)</f>
        <v>43743250.610233933</v>
      </c>
      <c r="E288" s="135">
        <f>SUM(E268:E287)</f>
        <v>16056797.615632161</v>
      </c>
      <c r="F288" s="135">
        <f>SUM(F268:F287)</f>
        <v>1678899.8244050858</v>
      </c>
      <c r="G288" s="135">
        <f>SUM(G268:G287)</f>
        <v>0</v>
      </c>
      <c r="H288" s="135">
        <f t="shared" si="21"/>
        <v>96416974.000000015</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342.99759431568771</v>
      </c>
      <c r="D293" s="133">
        <f t="shared" si="23"/>
        <v>453.20224339366121</v>
      </c>
      <c r="E293" s="133">
        <f t="shared" si="23"/>
        <v>892.45662696358795</v>
      </c>
      <c r="F293" s="133">
        <f t="shared" si="23"/>
        <v>4450.8985430409875</v>
      </c>
      <c r="G293" s="134">
        <f t="shared" si="23"/>
        <v>0</v>
      </c>
      <c r="H293" s="135">
        <f t="shared" si="23"/>
        <v>417.94787826537208</v>
      </c>
    </row>
    <row r="294" spans="2:10">
      <c r="B294" s="127" t="str">
        <f>$B$33</f>
        <v>Science</v>
      </c>
      <c r="C294" s="136">
        <f t="shared" si="23"/>
        <v>345.72333598578979</v>
      </c>
      <c r="D294" s="136">
        <f t="shared" si="23"/>
        <v>507.95103745846569</v>
      </c>
      <c r="E294" s="136">
        <f t="shared" si="23"/>
        <v>1582.4032432223621</v>
      </c>
      <c r="F294" s="136">
        <f t="shared" si="23"/>
        <v>0</v>
      </c>
      <c r="G294" s="137">
        <f t="shared" si="23"/>
        <v>0</v>
      </c>
      <c r="H294" s="138">
        <f t="shared" si="23"/>
        <v>405.57192245604779</v>
      </c>
    </row>
    <row r="295" spans="2:10">
      <c r="B295" s="127" t="str">
        <f>$B$34</f>
        <v>Fine Arts</v>
      </c>
      <c r="C295" s="136">
        <f t="shared" si="23"/>
        <v>597.46035054651145</v>
      </c>
      <c r="D295" s="136">
        <f t="shared" si="23"/>
        <v>1478.1246649577561</v>
      </c>
      <c r="E295" s="136">
        <f t="shared" si="23"/>
        <v>944.30075714677957</v>
      </c>
      <c r="F295" s="136">
        <f t="shared" si="23"/>
        <v>0</v>
      </c>
      <c r="G295" s="137">
        <f t="shared" si="23"/>
        <v>0</v>
      </c>
      <c r="H295" s="138">
        <f t="shared" si="23"/>
        <v>829.08922556318601</v>
      </c>
    </row>
    <row r="296" spans="2:10">
      <c r="B296" s="127" t="str">
        <f>$B$35</f>
        <v>Teacher Education</v>
      </c>
      <c r="C296" s="136">
        <f t="shared" si="23"/>
        <v>423.18956670107792</v>
      </c>
      <c r="D296" s="136">
        <f t="shared" si="23"/>
        <v>464.64789024230765</v>
      </c>
      <c r="E296" s="136">
        <f t="shared" si="23"/>
        <v>416.57803179297451</v>
      </c>
      <c r="F296" s="136">
        <f t="shared" si="23"/>
        <v>0</v>
      </c>
      <c r="G296" s="137">
        <f t="shared" si="23"/>
        <v>0</v>
      </c>
      <c r="H296" s="138">
        <f t="shared" si="23"/>
        <v>429.30122252325248</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387.93754363773911</v>
      </c>
      <c r="D298" s="136">
        <f t="shared" si="23"/>
        <v>1286.1735890754549</v>
      </c>
      <c r="E298" s="136">
        <f t="shared" si="23"/>
        <v>564.16528339390675</v>
      </c>
      <c r="F298" s="136">
        <f t="shared" si="23"/>
        <v>0</v>
      </c>
      <c r="G298" s="137">
        <f t="shared" si="23"/>
        <v>0</v>
      </c>
      <c r="H298" s="138">
        <f t="shared" si="23"/>
        <v>830.16962654224244</v>
      </c>
    </row>
    <row r="299" spans="2:10">
      <c r="B299" s="127" t="str">
        <f>$B$38</f>
        <v>Home Economics</v>
      </c>
      <c r="C299" s="136">
        <f t="shared" si="23"/>
        <v>413.0753702074403</v>
      </c>
      <c r="D299" s="136">
        <f t="shared" si="23"/>
        <v>464.7978334564869</v>
      </c>
      <c r="E299" s="136">
        <f t="shared" si="23"/>
        <v>0</v>
      </c>
      <c r="F299" s="136">
        <f t="shared" si="23"/>
        <v>0</v>
      </c>
      <c r="G299" s="137">
        <f t="shared" si="23"/>
        <v>0</v>
      </c>
      <c r="H299" s="138">
        <f t="shared" si="23"/>
        <v>464.49536291117084</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424.86705168940313</v>
      </c>
      <c r="D306" s="136">
        <f t="shared" si="23"/>
        <v>555.53137428533728</v>
      </c>
      <c r="E306" s="136">
        <f t="shared" si="23"/>
        <v>462.5552798041482</v>
      </c>
      <c r="F306" s="136">
        <f t="shared" si="23"/>
        <v>0</v>
      </c>
      <c r="G306" s="137">
        <f t="shared" si="23"/>
        <v>0</v>
      </c>
      <c r="H306" s="138">
        <f t="shared" si="23"/>
        <v>529.48112742065985</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456.10545105646821</v>
      </c>
      <c r="D308" s="136">
        <f t="shared" si="23"/>
        <v>588.71807600644968</v>
      </c>
      <c r="E308" s="136">
        <f t="shared" si="23"/>
        <v>532.62531645512297</v>
      </c>
      <c r="F308" s="136">
        <f t="shared" si="23"/>
        <v>4553.8566159024922</v>
      </c>
      <c r="G308" s="137">
        <f t="shared" si="23"/>
        <v>0</v>
      </c>
      <c r="H308" s="138">
        <f t="shared" si="23"/>
        <v>584.64776570324284</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550.84701554306446</v>
      </c>
      <c r="E310" s="136">
        <f t="shared" si="24"/>
        <v>0</v>
      </c>
      <c r="F310" s="136">
        <f t="shared" si="24"/>
        <v>0</v>
      </c>
      <c r="G310" s="137">
        <f t="shared" si="24"/>
        <v>0</v>
      </c>
      <c r="H310" s="138">
        <f t="shared" si="24"/>
        <v>550.84701554306446</v>
      </c>
    </row>
    <row r="311" spans="2:10">
      <c r="B311" s="127" t="str">
        <f>$B$50</f>
        <v>Technology</v>
      </c>
      <c r="C311" s="136">
        <f t="shared" si="24"/>
        <v>258.40212522271401</v>
      </c>
      <c r="D311" s="136">
        <f t="shared" si="24"/>
        <v>0</v>
      </c>
      <c r="E311" s="136">
        <f t="shared" si="24"/>
        <v>405.28782374886242</v>
      </c>
      <c r="F311" s="136">
        <f t="shared" si="24"/>
        <v>0</v>
      </c>
      <c r="G311" s="137">
        <f t="shared" si="24"/>
        <v>0</v>
      </c>
      <c r="H311" s="138">
        <f t="shared" si="24"/>
        <v>350.20568680155674</v>
      </c>
    </row>
    <row r="312" spans="2:10">
      <c r="B312" s="127" t="str">
        <f>$B$51</f>
        <v>Nursing</v>
      </c>
      <c r="C312" s="136">
        <f t="shared" si="24"/>
        <v>591.48400897454371</v>
      </c>
      <c r="D312" s="136">
        <f t="shared" si="24"/>
        <v>742.92395492933508</v>
      </c>
      <c r="E312" s="136">
        <f t="shared" si="24"/>
        <v>693.86662162720722</v>
      </c>
      <c r="F312" s="136">
        <f t="shared" si="24"/>
        <v>0</v>
      </c>
      <c r="G312" s="137">
        <f t="shared" si="24"/>
        <v>0</v>
      </c>
      <c r="H312" s="138">
        <f t="shared" si="24"/>
        <v>711.2874325630421</v>
      </c>
    </row>
    <row r="313" spans="2:10">
      <c r="B313" s="130" t="str">
        <f>$B$52</f>
        <v>Totals</v>
      </c>
      <c r="C313" s="135">
        <f t="shared" si="24"/>
        <v>370.84869017130518</v>
      </c>
      <c r="D313" s="135">
        <f t="shared" si="24"/>
        <v>591.25284669974496</v>
      </c>
      <c r="E313" s="135">
        <f t="shared" si="24"/>
        <v>595.26943040083643</v>
      </c>
      <c r="F313" s="135">
        <f t="shared" si="24"/>
        <v>4513.1715709814134</v>
      </c>
      <c r="G313" s="135">
        <f t="shared" si="24"/>
        <v>0</v>
      </c>
      <c r="H313" s="135">
        <f t="shared" si="24"/>
        <v>493.07804501357776</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1.3212986064751915</v>
      </c>
      <c r="E318" s="128">
        <f t="shared" si="25"/>
        <v>2.6019326133879233</v>
      </c>
      <c r="F318" s="128">
        <f t="shared" si="25"/>
        <v>12.976471604475671</v>
      </c>
      <c r="G318" s="128">
        <f t="shared" si="25"/>
        <v>0</v>
      </c>
      <c r="H318" s="128">
        <f t="shared" si="25"/>
        <v>1.2185154799677742</v>
      </c>
    </row>
    <row r="319" spans="2:10">
      <c r="B319" s="127" t="str">
        <f>$B$33</f>
        <v>Science</v>
      </c>
      <c r="C319" s="128">
        <f t="shared" ref="C319:H334" si="26">IF($C$293=0,"",C294/$C$293)</f>
        <v>1.0079468244537988</v>
      </c>
      <c r="D319" s="128">
        <f t="shared" si="26"/>
        <v>1.4809172013928422</v>
      </c>
      <c r="E319" s="128">
        <f t="shared" si="26"/>
        <v>4.6134528913516277</v>
      </c>
      <c r="F319" s="128">
        <f t="shared" si="26"/>
        <v>0</v>
      </c>
      <c r="G319" s="128">
        <f t="shared" si="26"/>
        <v>0</v>
      </c>
      <c r="H319" s="128">
        <f t="shared" si="26"/>
        <v>1.1824337230854394</v>
      </c>
    </row>
    <row r="320" spans="2:10">
      <c r="B320" s="127" t="str">
        <f>$B$34</f>
        <v>Fine Arts</v>
      </c>
      <c r="C320" s="128">
        <f t="shared" si="26"/>
        <v>1.7418791281568629</v>
      </c>
      <c r="D320" s="128">
        <f t="shared" si="26"/>
        <v>4.3094315804364545</v>
      </c>
      <c r="E320" s="128">
        <f t="shared" si="26"/>
        <v>2.7530827410925371</v>
      </c>
      <c r="F320" s="128">
        <f t="shared" si="26"/>
        <v>0</v>
      </c>
      <c r="G320" s="128">
        <f t="shared" si="26"/>
        <v>0</v>
      </c>
      <c r="H320" s="128">
        <f t="shared" si="26"/>
        <v>2.4171867071467266</v>
      </c>
    </row>
    <row r="321" spans="2:8">
      <c r="B321" s="127" t="str">
        <f>$B$35</f>
        <v>Teacher Education</v>
      </c>
      <c r="C321" s="128">
        <f t="shared" si="26"/>
        <v>1.2337974776335696</v>
      </c>
      <c r="D321" s="128">
        <f t="shared" si="26"/>
        <v>1.35466807331207</v>
      </c>
      <c r="E321" s="128">
        <f t="shared" si="26"/>
        <v>1.2145217304631148</v>
      </c>
      <c r="F321" s="128">
        <f t="shared" si="26"/>
        <v>0</v>
      </c>
      <c r="G321" s="128">
        <f t="shared" si="26"/>
        <v>0</v>
      </c>
      <c r="H321" s="128">
        <f t="shared" si="26"/>
        <v>1.2516158411540717</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1.1310211793517411</v>
      </c>
      <c r="D323" s="128">
        <f t="shared" si="26"/>
        <v>3.7498035274605686</v>
      </c>
      <c r="E323" s="128">
        <f t="shared" si="26"/>
        <v>1.6448082807095754</v>
      </c>
      <c r="F323" s="128">
        <f t="shared" si="26"/>
        <v>0</v>
      </c>
      <c r="G323" s="128">
        <f t="shared" si="26"/>
        <v>0</v>
      </c>
      <c r="H323" s="128">
        <f t="shared" si="26"/>
        <v>2.4203365863206958</v>
      </c>
    </row>
    <row r="324" spans="2:8">
      <c r="B324" s="127" t="str">
        <f>$B$38</f>
        <v>Home Economics</v>
      </c>
      <c r="C324" s="128">
        <f t="shared" si="26"/>
        <v>1.2043098174830185</v>
      </c>
      <c r="D324" s="128">
        <f t="shared" si="26"/>
        <v>1.355105228606055</v>
      </c>
      <c r="E324" s="128">
        <f t="shared" si="26"/>
        <v>0</v>
      </c>
      <c r="F324" s="128">
        <f t="shared" si="26"/>
        <v>0</v>
      </c>
      <c r="G324" s="128">
        <f t="shared" si="26"/>
        <v>0</v>
      </c>
      <c r="H324" s="128">
        <f t="shared" si="26"/>
        <v>1.3542233840965636</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1.2386881387231088</v>
      </c>
      <c r="D331" s="128">
        <f t="shared" si="26"/>
        <v>1.6196363574901287</v>
      </c>
      <c r="E331" s="128">
        <f t="shared" si="26"/>
        <v>1.3485671254545948</v>
      </c>
      <c r="F331" s="128">
        <f t="shared" si="26"/>
        <v>0</v>
      </c>
      <c r="G331" s="128">
        <f t="shared" si="26"/>
        <v>0</v>
      </c>
      <c r="H331" s="128">
        <f t="shared" si="26"/>
        <v>1.543687583223504</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1.329762828122574</v>
      </c>
      <c r="D333" s="128">
        <f t="shared" si="26"/>
        <v>1.7163912685189449</v>
      </c>
      <c r="E333" s="128">
        <f t="shared" si="26"/>
        <v>1.5528543793951683</v>
      </c>
      <c r="F333" s="128">
        <f t="shared" si="26"/>
        <v>13.2766430184091</v>
      </c>
      <c r="G333" s="128">
        <f t="shared" si="26"/>
        <v>0</v>
      </c>
      <c r="H333" s="128">
        <f t="shared" si="26"/>
        <v>1.7045243914018402</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1.6059792391315624</v>
      </c>
      <c r="E335" s="128">
        <f t="shared" si="27"/>
        <v>0</v>
      </c>
      <c r="F335" s="128">
        <f t="shared" si="27"/>
        <v>0</v>
      </c>
      <c r="G335" s="128">
        <f t="shared" si="27"/>
        <v>0</v>
      </c>
      <c r="H335" s="128">
        <f t="shared" si="27"/>
        <v>1.6059792391315624</v>
      </c>
    </row>
    <row r="336" spans="2:8">
      <c r="B336" s="127" t="str">
        <f>$B$50</f>
        <v>Technology</v>
      </c>
      <c r="C336" s="128">
        <f t="shared" si="27"/>
        <v>0.75336424950224623</v>
      </c>
      <c r="D336" s="128">
        <f t="shared" si="27"/>
        <v>0</v>
      </c>
      <c r="E336" s="128">
        <f t="shared" si="27"/>
        <v>1.1816054411619112</v>
      </c>
      <c r="F336" s="128">
        <f t="shared" si="27"/>
        <v>0</v>
      </c>
      <c r="G336" s="128">
        <f t="shared" si="27"/>
        <v>0</v>
      </c>
      <c r="H336" s="128">
        <f t="shared" si="27"/>
        <v>1.0210149942895368</v>
      </c>
    </row>
    <row r="337" spans="2:10">
      <c r="B337" s="127" t="str">
        <f>$B$51</f>
        <v>Nursing</v>
      </c>
      <c r="C337" s="128">
        <f t="shared" si="27"/>
        <v>1.7244552695904753</v>
      </c>
      <c r="D337" s="128">
        <f t="shared" si="27"/>
        <v>2.1659742436722853</v>
      </c>
      <c r="E337" s="128">
        <f t="shared" si="27"/>
        <v>2.0229489452004352</v>
      </c>
      <c r="F337" s="128">
        <f t="shared" si="27"/>
        <v>0</v>
      </c>
      <c r="G337" s="128">
        <f t="shared" si="27"/>
        <v>0</v>
      </c>
      <c r="H337" s="128">
        <f t="shared" si="27"/>
        <v>2.0737388376793926</v>
      </c>
    </row>
    <row r="338" spans="2:10">
      <c r="B338" s="130" t="str">
        <f>$B$52</f>
        <v>Totals</v>
      </c>
      <c r="C338" s="128">
        <f t="shared" si="27"/>
        <v>1.0811990996939294</v>
      </c>
      <c r="D338" s="128">
        <f t="shared" si="27"/>
        <v>1.7237813223715162</v>
      </c>
      <c r="E338" s="128">
        <f t="shared" si="27"/>
        <v>1.7354915610660613</v>
      </c>
      <c r="F338" s="128">
        <f t="shared" si="27"/>
        <v>13.158026895161212</v>
      </c>
      <c r="G338" s="128">
        <f t="shared" si="27"/>
        <v>0</v>
      </c>
      <c r="H338" s="128">
        <f t="shared" si="27"/>
        <v>1.4375554032596485</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10289.927829470631</v>
      </c>
      <c r="D343" s="135">
        <f t="shared" si="28"/>
        <v>13596.067301809837</v>
      </c>
      <c r="E343" s="135">
        <f>E293*24</f>
        <v>21418.959047126111</v>
      </c>
      <c r="F343" s="135">
        <f>F293*18</f>
        <v>80116.173774737777</v>
      </c>
      <c r="G343" s="135">
        <f>G293*24</f>
        <v>0</v>
      </c>
      <c r="H343" s="135">
        <f>IF((C32/30+D32/30+E32/24+F32/18+G32/24)=0,0,H268/(C32/30+D32/30+E32/24+F32/18+G32/24))</f>
        <v>12330.625660330368</v>
      </c>
    </row>
    <row r="344" spans="2:10">
      <c r="B344" s="127" t="str">
        <f>$B$33</f>
        <v>Science</v>
      </c>
      <c r="C344" s="138">
        <f t="shared" si="28"/>
        <v>10371.700079573693</v>
      </c>
      <c r="D344" s="138">
        <f t="shared" si="28"/>
        <v>15238.53112375397</v>
      </c>
      <c r="E344" s="138">
        <f>E294*24</f>
        <v>37977.677837336691</v>
      </c>
      <c r="F344" s="138">
        <f>F294*18</f>
        <v>0</v>
      </c>
      <c r="G344" s="138">
        <f>G294*24</f>
        <v>0</v>
      </c>
      <c r="H344" s="138">
        <f t="shared" ref="H344:H363" si="29">IF((C33/30+D33/30+E33/24+F33/18+G33/24)=0,0,H269/(C33/30+D33/30+E33/24+F33/18+G33/24))</f>
        <v>12127.527314762818</v>
      </c>
    </row>
    <row r="345" spans="2:10">
      <c r="B345" s="127" t="str">
        <f>$B$34</f>
        <v>Fine Arts</v>
      </c>
      <c r="C345" s="138">
        <f t="shared" si="28"/>
        <v>17923.810516395344</v>
      </c>
      <c r="D345" s="138">
        <f t="shared" si="28"/>
        <v>44343.739948732684</v>
      </c>
      <c r="E345" s="138">
        <f t="shared" ref="E345:E363" si="30">E295*24</f>
        <v>22663.218171522709</v>
      </c>
      <c r="F345" s="138">
        <f t="shared" ref="F345:F363" si="31">F295*18</f>
        <v>0</v>
      </c>
      <c r="G345" s="138">
        <f t="shared" ref="G345:G363" si="32">G295*24</f>
        <v>0</v>
      </c>
      <c r="H345" s="138">
        <f t="shared" si="29"/>
        <v>24830.013513436068</v>
      </c>
    </row>
    <row r="346" spans="2:10">
      <c r="B346" s="127" t="str">
        <f>$B$35</f>
        <v>Teacher Education</v>
      </c>
      <c r="C346" s="138">
        <f t="shared" si="28"/>
        <v>12695.687001032338</v>
      </c>
      <c r="D346" s="138">
        <f t="shared" si="28"/>
        <v>13939.436707269229</v>
      </c>
      <c r="E346" s="138">
        <f t="shared" si="30"/>
        <v>9997.8727630313879</v>
      </c>
      <c r="F346" s="138">
        <f t="shared" si="31"/>
        <v>0</v>
      </c>
      <c r="G346" s="138">
        <f t="shared" si="32"/>
        <v>0</v>
      </c>
      <c r="H346" s="138">
        <f t="shared" si="29"/>
        <v>10945.858558764472</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11638.126309132173</v>
      </c>
      <c r="D348" s="138">
        <f t="shared" si="28"/>
        <v>38585.207672263648</v>
      </c>
      <c r="E348" s="138">
        <f t="shared" si="30"/>
        <v>13539.966801453762</v>
      </c>
      <c r="F348" s="138">
        <f t="shared" si="31"/>
        <v>0</v>
      </c>
      <c r="G348" s="138">
        <f t="shared" si="32"/>
        <v>0</v>
      </c>
      <c r="H348" s="138">
        <f t="shared" si="29"/>
        <v>24650.069941285965</v>
      </c>
    </row>
    <row r="349" spans="2:10">
      <c r="B349" s="127" t="str">
        <f>$B$38</f>
        <v>Home Economics</v>
      </c>
      <c r="C349" s="138">
        <f t="shared" si="28"/>
        <v>12392.26110622321</v>
      </c>
      <c r="D349" s="138">
        <f t="shared" si="28"/>
        <v>13943.935003694607</v>
      </c>
      <c r="E349" s="138">
        <f t="shared" si="30"/>
        <v>0</v>
      </c>
      <c r="F349" s="138">
        <f t="shared" si="31"/>
        <v>0</v>
      </c>
      <c r="G349" s="138">
        <f t="shared" si="32"/>
        <v>0</v>
      </c>
      <c r="H349" s="138">
        <f t="shared" si="29"/>
        <v>13934.860887335124</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0</v>
      </c>
      <c r="D351" s="138">
        <f t="shared" si="28"/>
        <v>0</v>
      </c>
      <c r="E351" s="138">
        <f t="shared" si="30"/>
        <v>0</v>
      </c>
      <c r="F351" s="138">
        <f t="shared" si="31"/>
        <v>0</v>
      </c>
      <c r="G351" s="138">
        <f t="shared" si="32"/>
        <v>0</v>
      </c>
      <c r="H351" s="138">
        <f t="shared" si="29"/>
        <v>0</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12746.011550682093</v>
      </c>
      <c r="D356" s="138">
        <f t="shared" si="28"/>
        <v>16665.941228560117</v>
      </c>
      <c r="E356" s="138">
        <f t="shared" si="30"/>
        <v>11101.326715299558</v>
      </c>
      <c r="F356" s="138">
        <f t="shared" si="31"/>
        <v>0</v>
      </c>
      <c r="G356" s="138">
        <f t="shared" si="32"/>
        <v>0</v>
      </c>
      <c r="H356" s="138">
        <f t="shared" si="29"/>
        <v>15861.420600766007</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13683.163531694046</v>
      </c>
      <c r="D358" s="138">
        <f t="shared" si="28"/>
        <v>17661.542280193491</v>
      </c>
      <c r="E358" s="138">
        <f t="shared" si="30"/>
        <v>12783.00759492295</v>
      </c>
      <c r="F358" s="138">
        <f t="shared" si="31"/>
        <v>81969.419086244859</v>
      </c>
      <c r="G358" s="138">
        <f t="shared" si="32"/>
        <v>0</v>
      </c>
      <c r="H358" s="138">
        <f t="shared" si="29"/>
        <v>16440.520812387655</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16525.410466291934</v>
      </c>
      <c r="E360" s="138">
        <f t="shared" si="30"/>
        <v>0</v>
      </c>
      <c r="F360" s="138">
        <f t="shared" si="31"/>
        <v>0</v>
      </c>
      <c r="G360" s="138">
        <f t="shared" si="32"/>
        <v>0</v>
      </c>
      <c r="H360" s="138">
        <f t="shared" si="29"/>
        <v>16525.410466291931</v>
      </c>
    </row>
    <row r="361" spans="2:9">
      <c r="B361" s="127" t="str">
        <f>$B$50</f>
        <v>Technology</v>
      </c>
      <c r="C361" s="138">
        <f t="shared" si="33"/>
        <v>7752.0637566814203</v>
      </c>
      <c r="D361" s="138">
        <f t="shared" si="33"/>
        <v>0</v>
      </c>
      <c r="E361" s="138">
        <f t="shared" si="30"/>
        <v>9726.9077699726986</v>
      </c>
      <c r="F361" s="138">
        <f t="shared" si="31"/>
        <v>0</v>
      </c>
      <c r="G361" s="138">
        <f t="shared" si="32"/>
        <v>0</v>
      </c>
      <c r="H361" s="138">
        <f t="shared" si="29"/>
        <v>9086.4178197160672</v>
      </c>
    </row>
    <row r="362" spans="2:9">
      <c r="B362" s="127" t="str">
        <f>$B$51</f>
        <v>Nursing</v>
      </c>
      <c r="C362" s="138">
        <f t="shared" si="33"/>
        <v>17744.520269236313</v>
      </c>
      <c r="D362" s="138">
        <f t="shared" si="33"/>
        <v>22287.718647880054</v>
      </c>
      <c r="E362" s="138">
        <f t="shared" si="30"/>
        <v>16652.798919052973</v>
      </c>
      <c r="F362" s="138">
        <f t="shared" si="31"/>
        <v>0</v>
      </c>
      <c r="G362" s="138">
        <f t="shared" si="32"/>
        <v>0</v>
      </c>
      <c r="H362" s="138">
        <f t="shared" si="29"/>
        <v>20151.342894547299</v>
      </c>
    </row>
    <row r="363" spans="2:9">
      <c r="B363" s="130" t="str">
        <f>$B$52</f>
        <v>Totals</v>
      </c>
      <c r="C363" s="135">
        <f t="shared" si="33"/>
        <v>11125.460705139156</v>
      </c>
      <c r="D363" s="135">
        <f t="shared" si="33"/>
        <v>17737.58540099235</v>
      </c>
      <c r="E363" s="135">
        <f t="shared" si="30"/>
        <v>14286.466329620074</v>
      </c>
      <c r="F363" s="135">
        <f t="shared" si="31"/>
        <v>81237.088277665447</v>
      </c>
      <c r="G363" s="135">
        <f t="shared" si="32"/>
        <v>0</v>
      </c>
      <c r="H363" s="135">
        <f t="shared" si="29"/>
        <v>14281.704022811155</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44" priority="6" stopIfTrue="1">
      <formula>C32=0</formula>
    </cfRule>
  </conditionalFormatting>
  <conditionalFormatting sqref="C91:G110">
    <cfRule type="expression" dxfId="143" priority="5" stopIfTrue="1">
      <formula>C32=0</formula>
    </cfRule>
  </conditionalFormatting>
  <conditionalFormatting sqref="C143:H162">
    <cfRule type="expression" dxfId="142" priority="3" stopIfTrue="1">
      <formula>C32=0</formula>
    </cfRule>
  </conditionalFormatting>
  <conditionalFormatting sqref="H143:H162">
    <cfRule type="expression" dxfId="141" priority="1" stopIfTrue="1">
      <formula>OR(AND(#REF!&gt;0,H143&gt;0,H61=0),AND(#REF!&gt;0,H143&gt;0,H32=0))</formula>
    </cfRule>
    <cfRule type="expression" dxfId="140"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120</v>
      </c>
      <c r="C3" s="119"/>
      <c r="D3" s="119"/>
      <c r="E3" s="119"/>
      <c r="F3" s="119"/>
      <c r="G3" s="119"/>
      <c r="H3" s="119"/>
    </row>
    <row r="4" spans="2:8">
      <c r="B4" s="292" t="s">
        <v>144</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Data!$G19</f>
        <v>47662347</v>
      </c>
    </row>
    <row r="14" spans="2:8">
      <c r="B14" s="467" t="s">
        <v>13</v>
      </c>
      <c r="C14" s="467"/>
      <c r="D14" s="467"/>
      <c r="E14" s="467"/>
      <c r="F14" s="354"/>
      <c r="G14" s="301"/>
      <c r="H14" s="355">
        <f>Data!$H19</f>
        <v>10944717</v>
      </c>
    </row>
    <row r="15" spans="2:8">
      <c r="B15" s="467" t="s">
        <v>14</v>
      </c>
      <c r="C15" s="467"/>
      <c r="D15" s="467"/>
      <c r="E15" s="467"/>
      <c r="F15" s="354"/>
      <c r="G15" s="301"/>
      <c r="H15" s="355">
        <f>Data!$I19</f>
        <v>21268182</v>
      </c>
    </row>
    <row r="16" spans="2:8">
      <c r="B16" s="467" t="s">
        <v>18</v>
      </c>
      <c r="C16" s="467"/>
      <c r="D16" s="467"/>
      <c r="E16" s="467"/>
      <c r="F16" s="354"/>
      <c r="G16" s="301"/>
      <c r="H16" s="355">
        <f>Data!$J19</f>
        <v>11631043</v>
      </c>
    </row>
    <row r="17" spans="2:23">
      <c r="B17" s="467" t="s">
        <v>15</v>
      </c>
      <c r="C17" s="467"/>
      <c r="D17" s="467"/>
      <c r="E17" s="467"/>
      <c r="F17" s="354"/>
      <c r="G17" s="301"/>
      <c r="H17" s="355">
        <f>Data!$K19</f>
        <v>14342857</v>
      </c>
    </row>
    <row r="18" spans="2:23">
      <c r="B18" s="467" t="s">
        <v>1</v>
      </c>
      <c r="C18" s="467"/>
      <c r="D18" s="467"/>
      <c r="E18" s="467"/>
      <c r="F18" s="356"/>
      <c r="G18" s="301"/>
      <c r="H18" s="357">
        <f>SUM(H13:H17)</f>
        <v>105849146</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Data!L19</f>
        <v>Nancy Hranicky</v>
      </c>
      <c r="E21" s="466"/>
      <c r="F21" s="466"/>
      <c r="G21" s="308" t="str">
        <f>Data!M19</f>
        <v>979-458-6090</v>
      </c>
      <c r="H21" s="309" t="str">
        <f>Data!N19</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Data!O19</f>
        <v>2585</v>
      </c>
      <c r="D25" s="316">
        <f>Data!P19</f>
        <v>4453</v>
      </c>
      <c r="E25" s="316">
        <f>Data!Q19</f>
        <v>1904</v>
      </c>
      <c r="F25" s="316">
        <f>Data!R19</f>
        <v>87</v>
      </c>
      <c r="G25" s="316">
        <f>Data!S19</f>
        <v>0</v>
      </c>
      <c r="H25" s="317">
        <f>SUM(C25:G25)</f>
        <v>9029</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Data!T19</f>
        <v>Hampton, Jarvis</v>
      </c>
      <c r="E28" s="466"/>
      <c r="F28" s="466"/>
      <c r="G28" s="308" t="str">
        <f>Data!U19</f>
        <v>(806) 651-3451</v>
      </c>
      <c r="H28" s="309" t="str">
        <f>Data!V19</f>
        <v>jhampton@wtamu.edu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Data!W19</f>
        <v>44241</v>
      </c>
      <c r="D32" s="140">
        <f>Data!AQ19</f>
        <v>16484</v>
      </c>
      <c r="E32" s="140">
        <f>Data!BK19</f>
        <v>6896</v>
      </c>
      <c r="F32" s="140">
        <f>Data!CE19</f>
        <v>51</v>
      </c>
      <c r="G32" s="140">
        <f>Data!CY19</f>
        <v>0</v>
      </c>
      <c r="H32" s="141">
        <f>SUM(C32:G32)</f>
        <v>67672</v>
      </c>
      <c r="W32" s="144"/>
    </row>
    <row r="33" spans="2:23">
      <c r="B33" s="129" t="s">
        <v>43</v>
      </c>
      <c r="C33" s="140">
        <f>Data!X19</f>
        <v>17973</v>
      </c>
      <c r="D33" s="140">
        <f>Data!AR19</f>
        <v>8792</v>
      </c>
      <c r="E33" s="140">
        <f>Data!BL19</f>
        <v>1308</v>
      </c>
      <c r="F33" s="140">
        <f>Data!CF19</f>
        <v>15</v>
      </c>
      <c r="G33" s="140">
        <f>Data!CZ19</f>
        <v>0</v>
      </c>
      <c r="H33" s="141">
        <f t="shared" ref="H33:H52" si="0">SUM(C33:G33)</f>
        <v>28088</v>
      </c>
      <c r="W33" s="144"/>
    </row>
    <row r="34" spans="2:23">
      <c r="B34" s="129" t="s">
        <v>44</v>
      </c>
      <c r="C34" s="140">
        <f>Data!Y19</f>
        <v>8300</v>
      </c>
      <c r="D34" s="140">
        <f>Data!AS19</f>
        <v>4543</v>
      </c>
      <c r="E34" s="140">
        <f>Data!BM19</f>
        <v>508</v>
      </c>
      <c r="F34" s="140">
        <f>Data!CG19</f>
        <v>0</v>
      </c>
      <c r="G34" s="140">
        <f>Data!DA19</f>
        <v>0</v>
      </c>
      <c r="H34" s="141">
        <f t="shared" si="0"/>
        <v>13351</v>
      </c>
      <c r="W34" s="144"/>
    </row>
    <row r="35" spans="2:23">
      <c r="B35" s="129" t="s">
        <v>45</v>
      </c>
      <c r="C35" s="140">
        <f>Data!Z19</f>
        <v>1467</v>
      </c>
      <c r="D35" s="140">
        <f>Data!AT19</f>
        <v>5892</v>
      </c>
      <c r="E35" s="140">
        <f>Data!BN19</f>
        <v>5608.0000000000009</v>
      </c>
      <c r="F35" s="140">
        <f>Data!CH19</f>
        <v>1426</v>
      </c>
      <c r="G35" s="140">
        <f>Data!DB19</f>
        <v>0</v>
      </c>
      <c r="H35" s="141">
        <f t="shared" si="0"/>
        <v>14393</v>
      </c>
      <c r="W35" s="144"/>
    </row>
    <row r="36" spans="2:23">
      <c r="B36" s="129" t="s">
        <v>46</v>
      </c>
      <c r="C36" s="140">
        <f>Data!AA19</f>
        <v>8827</v>
      </c>
      <c r="D36" s="140">
        <f>Data!AU19</f>
        <v>7709</v>
      </c>
      <c r="E36" s="140">
        <f>Data!BO19</f>
        <v>1009</v>
      </c>
      <c r="F36" s="140">
        <f>Data!CI19</f>
        <v>135</v>
      </c>
      <c r="G36" s="140">
        <f>Data!DC19</f>
        <v>0</v>
      </c>
      <c r="H36" s="141">
        <f t="shared" si="0"/>
        <v>17680</v>
      </c>
      <c r="W36" s="144"/>
    </row>
    <row r="37" spans="2:23">
      <c r="B37" s="129" t="s">
        <v>47</v>
      </c>
      <c r="C37" s="140">
        <f>Data!AB19</f>
        <v>2878</v>
      </c>
      <c r="D37" s="140">
        <f>Data!AV19</f>
        <v>3474</v>
      </c>
      <c r="E37" s="140">
        <f>Data!BP19</f>
        <v>1749</v>
      </c>
      <c r="F37" s="140">
        <f>Data!CJ19</f>
        <v>0</v>
      </c>
      <c r="G37" s="140">
        <f>Data!DD19</f>
        <v>0</v>
      </c>
      <c r="H37" s="141">
        <f t="shared" si="0"/>
        <v>8101</v>
      </c>
      <c r="W37" s="144"/>
    </row>
    <row r="38" spans="2:23">
      <c r="B38" s="129" t="s">
        <v>48</v>
      </c>
      <c r="C38" s="140">
        <f>Data!AC19</f>
        <v>0</v>
      </c>
      <c r="D38" s="140">
        <f>Data!AW19</f>
        <v>0</v>
      </c>
      <c r="E38" s="140">
        <f>Data!BQ19</f>
        <v>0</v>
      </c>
      <c r="F38" s="140">
        <f>Data!CK19</f>
        <v>0</v>
      </c>
      <c r="G38" s="140">
        <f>Data!DE19</f>
        <v>0</v>
      </c>
      <c r="H38" s="141">
        <f t="shared" si="0"/>
        <v>0</v>
      </c>
      <c r="W38" s="144"/>
    </row>
    <row r="39" spans="2:23">
      <c r="B39" s="129" t="s">
        <v>49</v>
      </c>
      <c r="C39" s="140">
        <f>Data!AD19</f>
        <v>0</v>
      </c>
      <c r="D39" s="140">
        <f>Data!AX19</f>
        <v>0</v>
      </c>
      <c r="E39" s="140">
        <f>Data!BR19</f>
        <v>0</v>
      </c>
      <c r="F39" s="140">
        <f>Data!CL19</f>
        <v>0</v>
      </c>
      <c r="G39" s="140">
        <f>Data!DF19</f>
        <v>0</v>
      </c>
      <c r="H39" s="141">
        <f t="shared" si="0"/>
        <v>0</v>
      </c>
      <c r="W39" s="144"/>
    </row>
    <row r="40" spans="2:23">
      <c r="B40" s="129" t="s">
        <v>50</v>
      </c>
      <c r="C40" s="140">
        <f>Data!AE19</f>
        <v>198</v>
      </c>
      <c r="D40" s="140">
        <f>Data!AY19</f>
        <v>1359</v>
      </c>
      <c r="E40" s="140">
        <f>Data!BS19</f>
        <v>826</v>
      </c>
      <c r="F40" s="140">
        <f>Data!CM19</f>
        <v>0</v>
      </c>
      <c r="G40" s="140">
        <f>Data!DG19</f>
        <v>0</v>
      </c>
      <c r="H40" s="141">
        <f t="shared" si="0"/>
        <v>2383</v>
      </c>
      <c r="W40" s="144"/>
    </row>
    <row r="41" spans="2:23">
      <c r="B41" s="129" t="s">
        <v>51</v>
      </c>
      <c r="C41" s="140">
        <f>Data!AF19</f>
        <v>0</v>
      </c>
      <c r="D41" s="140">
        <f>Data!AZ19</f>
        <v>0</v>
      </c>
      <c r="E41" s="140">
        <f>Data!BT19</f>
        <v>6</v>
      </c>
      <c r="F41" s="140">
        <f>Data!CN19</f>
        <v>0</v>
      </c>
      <c r="G41" s="140">
        <f>Data!DH19</f>
        <v>0</v>
      </c>
      <c r="H41" s="141">
        <f t="shared" si="0"/>
        <v>6</v>
      </c>
      <c r="W41" s="144"/>
    </row>
    <row r="42" spans="2:23">
      <c r="B42" s="129" t="s">
        <v>52</v>
      </c>
      <c r="C42" s="140">
        <f>Data!AG19</f>
        <v>0</v>
      </c>
      <c r="D42" s="140">
        <f>Data!BA19</f>
        <v>0</v>
      </c>
      <c r="E42" s="140">
        <f>Data!BU19</f>
        <v>0</v>
      </c>
      <c r="F42" s="140">
        <f>Data!CO19</f>
        <v>0</v>
      </c>
      <c r="G42" s="140">
        <f>Data!DI19</f>
        <v>0</v>
      </c>
      <c r="H42" s="141">
        <f t="shared" si="0"/>
        <v>0</v>
      </c>
      <c r="W42" s="144"/>
    </row>
    <row r="43" spans="2:23">
      <c r="B43" s="129" t="s">
        <v>53</v>
      </c>
      <c r="C43" s="140">
        <f>Data!AH19</f>
        <v>0</v>
      </c>
      <c r="D43" s="140">
        <f>Data!BB19</f>
        <v>72</v>
      </c>
      <c r="E43" s="140">
        <f>Data!BV19</f>
        <v>0</v>
      </c>
      <c r="F43" s="140">
        <f>Data!CP19</f>
        <v>0</v>
      </c>
      <c r="G43" s="140">
        <f>Data!DJ19</f>
        <v>0</v>
      </c>
      <c r="H43" s="141">
        <f t="shared" si="0"/>
        <v>72</v>
      </c>
      <c r="W43" s="144"/>
    </row>
    <row r="44" spans="2:23">
      <c r="B44" s="129" t="s">
        <v>54</v>
      </c>
      <c r="C44" s="140">
        <f>Data!AI19</f>
        <v>0</v>
      </c>
      <c r="D44" s="140">
        <f>Data!BC19</f>
        <v>0</v>
      </c>
      <c r="E44" s="140">
        <f>Data!BW19</f>
        <v>0</v>
      </c>
      <c r="F44" s="140">
        <f>Data!CQ19</f>
        <v>0</v>
      </c>
      <c r="G44" s="140">
        <f>Data!DK19</f>
        <v>0</v>
      </c>
      <c r="H44" s="141">
        <f t="shared" si="0"/>
        <v>0</v>
      </c>
      <c r="W44" s="144"/>
    </row>
    <row r="45" spans="2:23">
      <c r="B45" s="129" t="s">
        <v>55</v>
      </c>
      <c r="C45" s="140">
        <f>Data!AJ19</f>
        <v>1076</v>
      </c>
      <c r="D45" s="140">
        <f>Data!BD19</f>
        <v>2960</v>
      </c>
      <c r="E45" s="140">
        <f>Data!BX19</f>
        <v>1779.0000000000005</v>
      </c>
      <c r="F45" s="140">
        <f>Data!CR19</f>
        <v>0</v>
      </c>
      <c r="G45" s="140">
        <f>Data!DL19</f>
        <v>0</v>
      </c>
      <c r="H45" s="141">
        <f t="shared" si="0"/>
        <v>5815</v>
      </c>
      <c r="W45" s="144"/>
    </row>
    <row r="46" spans="2:23">
      <c r="B46" s="129" t="s">
        <v>56</v>
      </c>
      <c r="C46" s="140">
        <f>Data!AK19</f>
        <v>0</v>
      </c>
      <c r="D46" s="140">
        <f>Data!BE19</f>
        <v>0</v>
      </c>
      <c r="E46" s="140">
        <f>Data!BY19</f>
        <v>0</v>
      </c>
      <c r="F46" s="140">
        <f>Data!CS19</f>
        <v>0</v>
      </c>
      <c r="G46" s="140">
        <f>Data!DM19</f>
        <v>0</v>
      </c>
      <c r="H46" s="141">
        <f t="shared" si="0"/>
        <v>0</v>
      </c>
      <c r="W46" s="144"/>
    </row>
    <row r="47" spans="2:23">
      <c r="B47" s="129" t="s">
        <v>57</v>
      </c>
      <c r="C47" s="140">
        <f>Data!AL19</f>
        <v>6741</v>
      </c>
      <c r="D47" s="140">
        <f>Data!BF19</f>
        <v>20232</v>
      </c>
      <c r="E47" s="140">
        <f>Data!BZ19</f>
        <v>9459</v>
      </c>
      <c r="F47" s="140">
        <f>Data!CT19</f>
        <v>0</v>
      </c>
      <c r="G47" s="140">
        <f>Data!DN19</f>
        <v>0</v>
      </c>
      <c r="H47" s="141">
        <f t="shared" si="0"/>
        <v>36432</v>
      </c>
      <c r="W47" s="144"/>
    </row>
    <row r="48" spans="2:23">
      <c r="B48" s="129" t="s">
        <v>58</v>
      </c>
      <c r="C48" s="140">
        <f>Data!AM19</f>
        <v>0</v>
      </c>
      <c r="D48" s="140">
        <f>Data!BG19</f>
        <v>0</v>
      </c>
      <c r="E48" s="140">
        <f>Data!CA19</f>
        <v>0</v>
      </c>
      <c r="F48" s="140">
        <f>Data!CU19</f>
        <v>0</v>
      </c>
      <c r="G48" s="140">
        <f>Data!DO19</f>
        <v>0</v>
      </c>
      <c r="H48" s="141">
        <f t="shared" si="0"/>
        <v>0</v>
      </c>
      <c r="W48" s="144"/>
    </row>
    <row r="49" spans="2:23">
      <c r="B49" s="129" t="s">
        <v>59</v>
      </c>
      <c r="C49" s="140">
        <f>Data!AN19</f>
        <v>0</v>
      </c>
      <c r="D49" s="140">
        <f>Data!BH19</f>
        <v>669</v>
      </c>
      <c r="E49" s="140">
        <f>Data!CB19</f>
        <v>0</v>
      </c>
      <c r="F49" s="140">
        <f>Data!CV19</f>
        <v>0</v>
      </c>
      <c r="G49" s="140">
        <f>Data!DP19</f>
        <v>0</v>
      </c>
      <c r="H49" s="141">
        <f t="shared" si="0"/>
        <v>669</v>
      </c>
      <c r="W49" s="144"/>
    </row>
    <row r="50" spans="2:23">
      <c r="B50" s="129" t="s">
        <v>60</v>
      </c>
      <c r="C50" s="140">
        <f>Data!AO19</f>
        <v>2925</v>
      </c>
      <c r="D50" s="140">
        <f>Data!BI19</f>
        <v>2640</v>
      </c>
      <c r="E50" s="140">
        <f>Data!CC19</f>
        <v>294</v>
      </c>
      <c r="F50" s="140">
        <f>Data!CW19</f>
        <v>81</v>
      </c>
      <c r="G50" s="140">
        <f>Data!DQ19</f>
        <v>0</v>
      </c>
      <c r="H50" s="141">
        <f t="shared" si="0"/>
        <v>5940</v>
      </c>
      <c r="W50" s="144"/>
    </row>
    <row r="51" spans="2:23">
      <c r="B51" s="129" t="s">
        <v>0</v>
      </c>
      <c r="C51" s="140">
        <f>Data!AP19</f>
        <v>591</v>
      </c>
      <c r="D51" s="140">
        <f>Data!BJ19</f>
        <v>7063</v>
      </c>
      <c r="E51" s="140">
        <f>Data!CD19</f>
        <v>1224</v>
      </c>
      <c r="F51" s="140">
        <f>Data!CX19</f>
        <v>0</v>
      </c>
      <c r="G51" s="140">
        <f>Data!DR19</f>
        <v>0</v>
      </c>
      <c r="H51" s="141">
        <f t="shared" si="0"/>
        <v>8878</v>
      </c>
      <c r="W51" s="144"/>
    </row>
    <row r="52" spans="2:23">
      <c r="B52" s="142" t="s">
        <v>33</v>
      </c>
      <c r="C52" s="141">
        <f>SUM(C32:C51)</f>
        <v>95217</v>
      </c>
      <c r="D52" s="141">
        <f>SUM(D32:D51)</f>
        <v>81889</v>
      </c>
      <c r="E52" s="141">
        <f>SUM(E32:E51)</f>
        <v>30666</v>
      </c>
      <c r="F52" s="141">
        <f>SUM(F32:F51)</f>
        <v>1708</v>
      </c>
      <c r="G52" s="141">
        <f>SUM(G32:G51)</f>
        <v>0</v>
      </c>
      <c r="H52" s="141">
        <f t="shared" si="0"/>
        <v>209480</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Data!T19</f>
        <v>Hampton, Jarvis</v>
      </c>
      <c r="E55" s="466"/>
      <c r="F55" s="466"/>
      <c r="G55" s="308" t="str">
        <f>Data!U19</f>
        <v>(806) 651-3451</v>
      </c>
      <c r="H55" s="309" t="str">
        <f>Data!V19</f>
        <v>jhampton@wtamu.edu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Data!DS19</f>
        <v>3816019.5908976528</v>
      </c>
      <c r="D61" s="320">
        <f>Data!EM19</f>
        <v>2121480.9382669004</v>
      </c>
      <c r="E61" s="320">
        <f>Data!FG19</f>
        <v>1489406.1021219464</v>
      </c>
      <c r="F61" s="320">
        <f>Data!GA19</f>
        <v>2489.3228758169935</v>
      </c>
      <c r="G61" s="320">
        <f>Data!GU19</f>
        <v>0</v>
      </c>
      <c r="H61" s="321">
        <f>SUM(C61:G61)</f>
        <v>7429395.9541623164</v>
      </c>
    </row>
    <row r="62" spans="2:23">
      <c r="B62" s="127" t="str">
        <f>$B$33</f>
        <v>Science</v>
      </c>
      <c r="C62" s="320">
        <f>Data!DT19</f>
        <v>1493310.4284104004</v>
      </c>
      <c r="D62" s="320">
        <f>Data!EN19</f>
        <v>1409969.8335668053</v>
      </c>
      <c r="E62" s="320">
        <f>Data!FH19</f>
        <v>544219.50864731474</v>
      </c>
      <c r="F62" s="320">
        <f>Data!GB19</f>
        <v>5706.1688311688313</v>
      </c>
      <c r="G62" s="320">
        <f>Data!GV19</f>
        <v>0</v>
      </c>
      <c r="H62" s="141">
        <f t="shared" ref="H62:H81" si="1">SUM(C62:G62)</f>
        <v>3453205.9394556894</v>
      </c>
    </row>
    <row r="63" spans="2:23">
      <c r="B63" s="127" t="str">
        <f>$B$34</f>
        <v>Fine Arts</v>
      </c>
      <c r="C63" s="320">
        <f>Data!DU19</f>
        <v>1749947.0186137496</v>
      </c>
      <c r="D63" s="320">
        <f>Data!EO19</f>
        <v>1324163.4485177514</v>
      </c>
      <c r="E63" s="320">
        <f>Data!FI19</f>
        <v>276592.05276948726</v>
      </c>
      <c r="F63" s="320">
        <f>Data!GC19</f>
        <v>0</v>
      </c>
      <c r="G63" s="320">
        <f>Data!GW19</f>
        <v>0</v>
      </c>
      <c r="H63" s="141">
        <f t="shared" si="1"/>
        <v>3350702.5199009883</v>
      </c>
    </row>
    <row r="64" spans="2:23">
      <c r="B64" s="127" t="str">
        <f>$B$35</f>
        <v>Teacher Education</v>
      </c>
      <c r="C64" s="320">
        <f>Data!DV19</f>
        <v>129991.89990929903</v>
      </c>
      <c r="D64" s="320">
        <f>Data!EP19</f>
        <v>706226.83654693724</v>
      </c>
      <c r="E64" s="320">
        <f>Data!FJ19</f>
        <v>767777.82389840786</v>
      </c>
      <c r="F64" s="320">
        <f>Data!GD19</f>
        <v>1118890.1943753678</v>
      </c>
      <c r="G64" s="320">
        <f>Data!GX19</f>
        <v>0</v>
      </c>
      <c r="H64" s="141">
        <f t="shared" si="1"/>
        <v>2722886.7547300118</v>
      </c>
    </row>
    <row r="65" spans="2:8">
      <c r="B65" s="127" t="str">
        <f>$B$36</f>
        <v>Agriculture</v>
      </c>
      <c r="C65" s="320">
        <f>Data!DW19</f>
        <v>865222.41819646838</v>
      </c>
      <c r="D65" s="320">
        <f>Data!EQ19</f>
        <v>1325303.5423362993</v>
      </c>
      <c r="E65" s="320">
        <f>Data!FK19</f>
        <v>568655.78734275803</v>
      </c>
      <c r="F65" s="320">
        <f>Data!GE19</f>
        <v>109750.16874750625</v>
      </c>
      <c r="G65" s="320">
        <f>Data!GY19</f>
        <v>0</v>
      </c>
      <c r="H65" s="141">
        <f t="shared" si="1"/>
        <v>2868931.9166230317</v>
      </c>
    </row>
    <row r="66" spans="2:8">
      <c r="B66" s="127" t="str">
        <f>$B$37</f>
        <v>Engineering</v>
      </c>
      <c r="C66" s="320">
        <f>Data!DX19</f>
        <v>356926.44166057557</v>
      </c>
      <c r="D66" s="320">
        <f>Data!ER19</f>
        <v>987272.14638768614</v>
      </c>
      <c r="E66" s="320">
        <f>Data!FL19</f>
        <v>536946.47472082928</v>
      </c>
      <c r="F66" s="320">
        <f>Data!GF19</f>
        <v>0</v>
      </c>
      <c r="G66" s="320">
        <f>Data!GZ19</f>
        <v>0</v>
      </c>
      <c r="H66" s="141">
        <f t="shared" si="1"/>
        <v>1881145.0627690908</v>
      </c>
    </row>
    <row r="67" spans="2:8">
      <c r="B67" s="127" t="str">
        <f>$B$38</f>
        <v>Home Economics</v>
      </c>
      <c r="C67" s="320">
        <f>Data!DY19</f>
        <v>0</v>
      </c>
      <c r="D67" s="320">
        <f>Data!ES19</f>
        <v>0</v>
      </c>
      <c r="E67" s="320">
        <f>Data!FM19</f>
        <v>0</v>
      </c>
      <c r="F67" s="320">
        <f>Data!GG19</f>
        <v>0</v>
      </c>
      <c r="G67" s="320">
        <f>Data!HA19</f>
        <v>0</v>
      </c>
      <c r="H67" s="141">
        <f t="shared" si="1"/>
        <v>0</v>
      </c>
    </row>
    <row r="68" spans="2:8">
      <c r="B68" s="127" t="str">
        <f>$B$39</f>
        <v>Law</v>
      </c>
      <c r="C68" s="320">
        <f>Data!DZ19</f>
        <v>0</v>
      </c>
      <c r="D68" s="320">
        <f>Data!ET19</f>
        <v>0</v>
      </c>
      <c r="E68" s="320">
        <f>Data!FN19</f>
        <v>0</v>
      </c>
      <c r="F68" s="320">
        <f>Data!GH19</f>
        <v>0</v>
      </c>
      <c r="G68" s="320">
        <f>Data!HB19</f>
        <v>0</v>
      </c>
      <c r="H68" s="141">
        <f t="shared" si="1"/>
        <v>0</v>
      </c>
    </row>
    <row r="69" spans="2:8">
      <c r="B69" s="127" t="str">
        <f>$B$40</f>
        <v>Social Service</v>
      </c>
      <c r="C69" s="320">
        <f>Data!EA19</f>
        <v>18106.726059913864</v>
      </c>
      <c r="D69" s="320">
        <f>Data!EU19</f>
        <v>99601.454418052177</v>
      </c>
      <c r="E69" s="320">
        <f>Data!FO19</f>
        <v>148324.66185427475</v>
      </c>
      <c r="F69" s="320">
        <f>Data!GI19</f>
        <v>0</v>
      </c>
      <c r="G69" s="320">
        <f>Data!HC19</f>
        <v>0</v>
      </c>
      <c r="H69" s="141">
        <f t="shared" si="1"/>
        <v>266032.84233224078</v>
      </c>
    </row>
    <row r="70" spans="2:8">
      <c r="B70" s="127" t="str">
        <f>$B$41</f>
        <v>Library Science</v>
      </c>
      <c r="C70" s="320">
        <f>Data!EB19</f>
        <v>0</v>
      </c>
      <c r="D70" s="320">
        <f>Data!EV19</f>
        <v>0</v>
      </c>
      <c r="E70" s="320">
        <f>Data!FP19</f>
        <v>9376.25</v>
      </c>
      <c r="F70" s="320">
        <f>Data!GJ19</f>
        <v>0</v>
      </c>
      <c r="G70" s="320">
        <f>Data!HD19</f>
        <v>0</v>
      </c>
      <c r="H70" s="141">
        <f t="shared" si="1"/>
        <v>9376.25</v>
      </c>
    </row>
    <row r="71" spans="2:8">
      <c r="B71" s="127" t="str">
        <f>$B$42</f>
        <v>Veterinary Science</v>
      </c>
      <c r="C71" s="320">
        <f>Data!EC19</f>
        <v>0</v>
      </c>
      <c r="D71" s="320">
        <f>Data!EW19</f>
        <v>0</v>
      </c>
      <c r="E71" s="320">
        <f>Data!FQ19</f>
        <v>0</v>
      </c>
      <c r="F71" s="320">
        <f>Data!GK19</f>
        <v>0</v>
      </c>
      <c r="G71" s="320">
        <f>Data!HE19</f>
        <v>0</v>
      </c>
      <c r="H71" s="141">
        <f t="shared" si="1"/>
        <v>0</v>
      </c>
    </row>
    <row r="72" spans="2:8">
      <c r="B72" s="127" t="str">
        <f>$B$43</f>
        <v>Vocational Training</v>
      </c>
      <c r="C72" s="320">
        <f>Data!ED19</f>
        <v>0</v>
      </c>
      <c r="D72" s="320">
        <f>Data!EX19</f>
        <v>44323.701298701293</v>
      </c>
      <c r="E72" s="320">
        <f>Data!FR19</f>
        <v>0</v>
      </c>
      <c r="F72" s="320">
        <f>Data!GL19</f>
        <v>0</v>
      </c>
      <c r="G72" s="320">
        <f>Data!HF19</f>
        <v>0</v>
      </c>
      <c r="H72" s="141">
        <f t="shared" si="1"/>
        <v>44323.701298701293</v>
      </c>
    </row>
    <row r="73" spans="2:8">
      <c r="B73" s="127" t="str">
        <f>$B$44</f>
        <v>Physical Training</v>
      </c>
      <c r="C73" s="320">
        <f>Data!EE19</f>
        <v>0</v>
      </c>
      <c r="D73" s="320">
        <f>Data!EY19</f>
        <v>0</v>
      </c>
      <c r="E73" s="320">
        <f>Data!FS19</f>
        <v>0</v>
      </c>
      <c r="F73" s="320">
        <f>Data!GM19</f>
        <v>0</v>
      </c>
      <c r="G73" s="320">
        <f>Data!HG19</f>
        <v>0</v>
      </c>
      <c r="H73" s="141">
        <f t="shared" si="1"/>
        <v>0</v>
      </c>
    </row>
    <row r="74" spans="2:8">
      <c r="B74" s="127" t="str">
        <f>$B$45</f>
        <v>Health Services</v>
      </c>
      <c r="C74" s="320">
        <f>Data!EF19</f>
        <v>128367.8822198019</v>
      </c>
      <c r="D74" s="320">
        <f>Data!EZ19</f>
        <v>349344.75869830447</v>
      </c>
      <c r="E74" s="320">
        <f>Data!FT19</f>
        <v>520044.25661314081</v>
      </c>
      <c r="F74" s="320">
        <f>Data!GN19</f>
        <v>0</v>
      </c>
      <c r="G74" s="320">
        <f>Data!HH19</f>
        <v>0</v>
      </c>
      <c r="H74" s="141">
        <f t="shared" si="1"/>
        <v>997756.89753124723</v>
      </c>
    </row>
    <row r="75" spans="2:8">
      <c r="B75" s="127" t="str">
        <f>$B$46</f>
        <v>Pharmacy</v>
      </c>
      <c r="C75" s="320">
        <f>Data!EG19</f>
        <v>0</v>
      </c>
      <c r="D75" s="320">
        <f>Data!FA19</f>
        <v>0</v>
      </c>
      <c r="E75" s="320">
        <f>Data!FU19</f>
        <v>0</v>
      </c>
      <c r="F75" s="320">
        <f>Data!GO19</f>
        <v>0</v>
      </c>
      <c r="G75" s="320">
        <f>Data!HI19</f>
        <v>0</v>
      </c>
      <c r="H75" s="141">
        <f t="shared" si="1"/>
        <v>0</v>
      </c>
    </row>
    <row r="76" spans="2:8">
      <c r="B76" s="127" t="str">
        <f>$B$47</f>
        <v>Business Administration</v>
      </c>
      <c r="C76" s="320">
        <f>Data!EH19</f>
        <v>636353.56923011446</v>
      </c>
      <c r="D76" s="320">
        <f>Data!FB19</f>
        <v>2527769.8478862238</v>
      </c>
      <c r="E76" s="320">
        <f>Data!FV19</f>
        <v>1838425.6504487172</v>
      </c>
      <c r="F76" s="320">
        <f>Data!GP19</f>
        <v>0</v>
      </c>
      <c r="G76" s="320">
        <f>Data!HJ19</f>
        <v>0</v>
      </c>
      <c r="H76" s="141">
        <f t="shared" si="1"/>
        <v>5002549.0675650556</v>
      </c>
    </row>
    <row r="77" spans="2:8">
      <c r="B77" s="127" t="str">
        <f>$B$48</f>
        <v>Optometry</v>
      </c>
      <c r="C77" s="320">
        <f>Data!EI19</f>
        <v>0</v>
      </c>
      <c r="D77" s="320">
        <f>Data!FC19</f>
        <v>0</v>
      </c>
      <c r="E77" s="320">
        <f>Data!FW19</f>
        <v>0</v>
      </c>
      <c r="F77" s="320">
        <f>Data!GQ19</f>
        <v>0</v>
      </c>
      <c r="G77" s="320">
        <f>Data!HK19</f>
        <v>0</v>
      </c>
      <c r="H77" s="141">
        <f t="shared" si="1"/>
        <v>0</v>
      </c>
    </row>
    <row r="78" spans="2:8">
      <c r="B78" s="127" t="str">
        <f>$B$49</f>
        <v>Teacher Ed-Practice Teaching</v>
      </c>
      <c r="C78" s="320">
        <f>Data!EJ19</f>
        <v>0</v>
      </c>
      <c r="D78" s="320">
        <f>Data!FD19</f>
        <v>100282.89088793415</v>
      </c>
      <c r="E78" s="320">
        <f>Data!FX19</f>
        <v>0</v>
      </c>
      <c r="F78" s="320">
        <f>Data!GR19</f>
        <v>0</v>
      </c>
      <c r="G78" s="320">
        <f>Data!HL19</f>
        <v>0</v>
      </c>
      <c r="H78" s="141">
        <f t="shared" si="1"/>
        <v>100282.89088793415</v>
      </c>
    </row>
    <row r="79" spans="2:8">
      <c r="B79" s="127" t="str">
        <f>$B$50</f>
        <v>Technology</v>
      </c>
      <c r="C79" s="320">
        <f>Data!EK19</f>
        <v>329213.56750577973</v>
      </c>
      <c r="D79" s="320">
        <f>Data!FE19</f>
        <v>479300.11909351981</v>
      </c>
      <c r="E79" s="320">
        <f>Data!FY19</f>
        <v>115933.47742434748</v>
      </c>
      <c r="F79" s="320">
        <f>Data!GS19</f>
        <v>0</v>
      </c>
      <c r="G79" s="320">
        <f>Data!HM19</f>
        <v>0</v>
      </c>
      <c r="H79" s="141">
        <f t="shared" si="1"/>
        <v>924447.16402364708</v>
      </c>
    </row>
    <row r="80" spans="2:8">
      <c r="B80" s="127" t="str">
        <f>$B$51</f>
        <v>Nursing</v>
      </c>
      <c r="C80" s="320">
        <f>Data!EL19</f>
        <v>47876.747243140941</v>
      </c>
      <c r="D80" s="320">
        <f>Data!FF19</f>
        <v>1079387.4215050442</v>
      </c>
      <c r="E80" s="320">
        <f>Data!FZ19</f>
        <v>546163.42780344549</v>
      </c>
      <c r="F80" s="320">
        <f>Data!GT19</f>
        <v>0</v>
      </c>
      <c r="G80" s="320">
        <f>Data!HN19</f>
        <v>0</v>
      </c>
      <c r="H80" s="141">
        <f t="shared" si="1"/>
        <v>1673427.5965516306</v>
      </c>
    </row>
    <row r="81" spans="2:8">
      <c r="B81" s="130" t="str">
        <f>$B$52</f>
        <v>Totals</v>
      </c>
      <c r="C81" s="321">
        <f>SUM(C61:C80)</f>
        <v>9571336.2899468988</v>
      </c>
      <c r="D81" s="321">
        <f>SUM(D61:D80)</f>
        <v>12554426.939410161</v>
      </c>
      <c r="E81" s="321">
        <f>SUM(E61:E80)</f>
        <v>7361865.4736446692</v>
      </c>
      <c r="F81" s="321">
        <f>SUM(F61:F80)</f>
        <v>1236835.8548298599</v>
      </c>
      <c r="G81" s="321">
        <f>SUM(G61:G80)</f>
        <v>0</v>
      </c>
      <c r="H81" s="321">
        <f t="shared" si="1"/>
        <v>30724464.557831589</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Data!T19</f>
        <v>Hampton, Jarvis</v>
      </c>
      <c r="E84" s="466"/>
      <c r="F84" s="466"/>
      <c r="G84" s="308" t="str">
        <f>Data!U19</f>
        <v>(806) 651-3451</v>
      </c>
      <c r="H84" s="309" t="str">
        <f>Data!V19</f>
        <v>jhampton@wtamu.edu</v>
      </c>
    </row>
    <row r="85" spans="2:8" ht="13.5" customHeight="1">
      <c r="B85" s="306"/>
      <c r="C85" s="306"/>
      <c r="D85" s="306"/>
      <c r="E85" s="306"/>
      <c r="F85" s="306"/>
      <c r="G85" s="306"/>
      <c r="H85" s="296"/>
    </row>
    <row r="86" spans="2:8" ht="15" customHeight="1">
      <c r="B86" s="120" t="s">
        <v>32</v>
      </c>
      <c r="C86" s="324"/>
      <c r="D86" s="324"/>
      <c r="E86" s="324"/>
      <c r="F86" s="324"/>
      <c r="G86" s="324"/>
      <c r="H86" s="122">
        <f>H13+H14</f>
        <v>58607064</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Data!HR19</f>
        <v>0</v>
      </c>
      <c r="D91" s="327">
        <f>Data!IL19</f>
        <v>0</v>
      </c>
      <c r="E91" s="327">
        <f>Data!JF19</f>
        <v>0</v>
      </c>
      <c r="F91" s="327">
        <f>Data!JZ19</f>
        <v>0</v>
      </c>
      <c r="G91" s="327">
        <f>Data!KT19</f>
        <v>0</v>
      </c>
      <c r="H91" s="133">
        <f t="shared" ref="H91:H111" si="2">SUM(C91:G91)</f>
        <v>0</v>
      </c>
    </row>
    <row r="92" spans="2:8">
      <c r="B92" s="127" t="str">
        <f>$B$33</f>
        <v>Science</v>
      </c>
      <c r="C92" s="327">
        <f>Data!HS19</f>
        <v>0</v>
      </c>
      <c r="D92" s="327">
        <f>Data!IM19</f>
        <v>0</v>
      </c>
      <c r="E92" s="327">
        <f>Data!JG19</f>
        <v>0</v>
      </c>
      <c r="F92" s="327">
        <f>Data!KA19</f>
        <v>0</v>
      </c>
      <c r="G92" s="327">
        <f>Data!KU19</f>
        <v>0</v>
      </c>
      <c r="H92" s="136">
        <f t="shared" si="2"/>
        <v>0</v>
      </c>
    </row>
    <row r="93" spans="2:8">
      <c r="B93" s="127" t="str">
        <f>$B$34</f>
        <v>Fine Arts</v>
      </c>
      <c r="C93" s="327">
        <f>Data!HT19</f>
        <v>0</v>
      </c>
      <c r="D93" s="327">
        <f>Data!IN19</f>
        <v>0</v>
      </c>
      <c r="E93" s="327">
        <f>Data!JH19</f>
        <v>0</v>
      </c>
      <c r="F93" s="327">
        <f>Data!KB19</f>
        <v>0</v>
      </c>
      <c r="G93" s="327">
        <f>Data!KV19</f>
        <v>0</v>
      </c>
      <c r="H93" s="136">
        <f t="shared" si="2"/>
        <v>0</v>
      </c>
    </row>
    <row r="94" spans="2:8">
      <c r="B94" s="127" t="str">
        <f>$B$35</f>
        <v>Teacher Education</v>
      </c>
      <c r="C94" s="327">
        <f>Data!HU19</f>
        <v>0</v>
      </c>
      <c r="D94" s="327">
        <f>Data!IO19</f>
        <v>0</v>
      </c>
      <c r="E94" s="327">
        <f>Data!JI19</f>
        <v>0</v>
      </c>
      <c r="F94" s="327">
        <f>Data!KC19</f>
        <v>0</v>
      </c>
      <c r="G94" s="327">
        <f>Data!KW19</f>
        <v>0</v>
      </c>
      <c r="H94" s="136">
        <f t="shared" si="2"/>
        <v>0</v>
      </c>
    </row>
    <row r="95" spans="2:8">
      <c r="B95" s="127" t="str">
        <f>$B$36</f>
        <v>Agriculture</v>
      </c>
      <c r="C95" s="327">
        <f>Data!HV19</f>
        <v>0</v>
      </c>
      <c r="D95" s="327">
        <f>Data!IP19</f>
        <v>0</v>
      </c>
      <c r="E95" s="327">
        <f>Data!JJ19</f>
        <v>0</v>
      </c>
      <c r="F95" s="327">
        <f>Data!KD19</f>
        <v>0</v>
      </c>
      <c r="G95" s="327">
        <f>Data!KX19</f>
        <v>0</v>
      </c>
      <c r="H95" s="136">
        <f t="shared" si="2"/>
        <v>0</v>
      </c>
    </row>
    <row r="96" spans="2:8">
      <c r="B96" s="127" t="str">
        <f>$B$37</f>
        <v>Engineering</v>
      </c>
      <c r="C96" s="327">
        <f>Data!HW19</f>
        <v>0</v>
      </c>
      <c r="D96" s="327">
        <f>Data!IQ19</f>
        <v>0</v>
      </c>
      <c r="E96" s="327">
        <f>Data!JK19</f>
        <v>0</v>
      </c>
      <c r="F96" s="327">
        <f>Data!KE19</f>
        <v>0</v>
      </c>
      <c r="G96" s="327">
        <f>Data!KY19</f>
        <v>0</v>
      </c>
      <c r="H96" s="136">
        <f t="shared" si="2"/>
        <v>0</v>
      </c>
    </row>
    <row r="97" spans="2:8">
      <c r="B97" s="127" t="str">
        <f>$B$38</f>
        <v>Home Economics</v>
      </c>
      <c r="C97" s="327">
        <f>Data!HX19</f>
        <v>0</v>
      </c>
      <c r="D97" s="327">
        <f>Data!IR19</f>
        <v>0</v>
      </c>
      <c r="E97" s="327">
        <f>Data!JL19</f>
        <v>0</v>
      </c>
      <c r="F97" s="327">
        <f>Data!KF19</f>
        <v>0</v>
      </c>
      <c r="G97" s="327">
        <f>Data!KZ19</f>
        <v>0</v>
      </c>
      <c r="H97" s="136">
        <f t="shared" si="2"/>
        <v>0</v>
      </c>
    </row>
    <row r="98" spans="2:8">
      <c r="B98" s="127" t="str">
        <f>$B$39</f>
        <v>Law</v>
      </c>
      <c r="C98" s="327">
        <f>Data!HY19</f>
        <v>0</v>
      </c>
      <c r="D98" s="327">
        <f>Data!IS19</f>
        <v>0</v>
      </c>
      <c r="E98" s="327">
        <f>Data!JM19</f>
        <v>0</v>
      </c>
      <c r="F98" s="327">
        <f>Data!KG19</f>
        <v>0</v>
      </c>
      <c r="G98" s="327">
        <f>Data!LA19</f>
        <v>0</v>
      </c>
      <c r="H98" s="136">
        <f t="shared" si="2"/>
        <v>0</v>
      </c>
    </row>
    <row r="99" spans="2:8">
      <c r="B99" s="127" t="str">
        <f>$B$40</f>
        <v>Social Service</v>
      </c>
      <c r="C99" s="327">
        <f>Data!HZ19</f>
        <v>0</v>
      </c>
      <c r="D99" s="327">
        <f>Data!IT19</f>
        <v>0</v>
      </c>
      <c r="E99" s="327">
        <f>Data!JN19</f>
        <v>0</v>
      </c>
      <c r="F99" s="327">
        <f>Data!KH19</f>
        <v>0</v>
      </c>
      <c r="G99" s="327">
        <f>Data!LB19</f>
        <v>0</v>
      </c>
      <c r="H99" s="136">
        <f t="shared" si="2"/>
        <v>0</v>
      </c>
    </row>
    <row r="100" spans="2:8">
      <c r="B100" s="127" t="str">
        <f>$B$41</f>
        <v>Library Science</v>
      </c>
      <c r="C100" s="327">
        <f>Data!IA19</f>
        <v>0</v>
      </c>
      <c r="D100" s="327">
        <f>Data!IU19</f>
        <v>0</v>
      </c>
      <c r="E100" s="327">
        <f>Data!JO19</f>
        <v>0</v>
      </c>
      <c r="F100" s="327">
        <f>Data!KI19</f>
        <v>0</v>
      </c>
      <c r="G100" s="327">
        <f>Data!LC19</f>
        <v>0</v>
      </c>
      <c r="H100" s="136">
        <f t="shared" si="2"/>
        <v>0</v>
      </c>
    </row>
    <row r="101" spans="2:8">
      <c r="B101" s="127" t="str">
        <f>$B$42</f>
        <v>Veterinary Science</v>
      </c>
      <c r="C101" s="327">
        <f>Data!IB19</f>
        <v>0</v>
      </c>
      <c r="D101" s="327">
        <f>Data!IV19</f>
        <v>0</v>
      </c>
      <c r="E101" s="327">
        <f>Data!JP19</f>
        <v>0</v>
      </c>
      <c r="F101" s="327">
        <f>Data!KJ19</f>
        <v>0</v>
      </c>
      <c r="G101" s="327">
        <f>Data!LD19</f>
        <v>0</v>
      </c>
      <c r="H101" s="136">
        <f t="shared" si="2"/>
        <v>0</v>
      </c>
    </row>
    <row r="102" spans="2:8">
      <c r="B102" s="127" t="str">
        <f>$B$43</f>
        <v>Vocational Training</v>
      </c>
      <c r="C102" s="327">
        <f>Data!IC19</f>
        <v>0</v>
      </c>
      <c r="D102" s="327">
        <f>Data!IW19</f>
        <v>0</v>
      </c>
      <c r="E102" s="327">
        <f>Data!JQ19</f>
        <v>0</v>
      </c>
      <c r="F102" s="327">
        <f>Data!KK19</f>
        <v>0</v>
      </c>
      <c r="G102" s="327">
        <f>Data!LE19</f>
        <v>0</v>
      </c>
      <c r="H102" s="136">
        <f t="shared" si="2"/>
        <v>0</v>
      </c>
    </row>
    <row r="103" spans="2:8">
      <c r="B103" s="127" t="str">
        <f>$B$44</f>
        <v>Physical Training</v>
      </c>
      <c r="C103" s="327">
        <f>Data!ID19</f>
        <v>0</v>
      </c>
      <c r="D103" s="327">
        <f>Data!IX19</f>
        <v>0</v>
      </c>
      <c r="E103" s="327">
        <f>Data!JR19</f>
        <v>0</v>
      </c>
      <c r="F103" s="327">
        <f>Data!KL19</f>
        <v>0</v>
      </c>
      <c r="G103" s="327">
        <f>Data!LF19</f>
        <v>0</v>
      </c>
      <c r="H103" s="136">
        <f t="shared" si="2"/>
        <v>0</v>
      </c>
    </row>
    <row r="104" spans="2:8">
      <c r="B104" s="127" t="str">
        <f>$B$45</f>
        <v>Health Services</v>
      </c>
      <c r="C104" s="327">
        <f>Data!IE19</f>
        <v>0</v>
      </c>
      <c r="D104" s="327">
        <f>Data!IY19</f>
        <v>0</v>
      </c>
      <c r="E104" s="327">
        <f>Data!JS19</f>
        <v>0</v>
      </c>
      <c r="F104" s="327">
        <f>Data!KM19</f>
        <v>0</v>
      </c>
      <c r="G104" s="327">
        <f>Data!LG19</f>
        <v>0</v>
      </c>
      <c r="H104" s="136">
        <f t="shared" si="2"/>
        <v>0</v>
      </c>
    </row>
    <row r="105" spans="2:8">
      <c r="B105" s="127" t="str">
        <f>$B$46</f>
        <v>Pharmacy</v>
      </c>
      <c r="C105" s="327">
        <f>Data!IF19</f>
        <v>0</v>
      </c>
      <c r="D105" s="327">
        <f>Data!IZ19</f>
        <v>0</v>
      </c>
      <c r="E105" s="327">
        <f>Data!JT19</f>
        <v>0</v>
      </c>
      <c r="F105" s="327">
        <f>Data!KN19</f>
        <v>0</v>
      </c>
      <c r="G105" s="327">
        <f>Data!LH19</f>
        <v>0</v>
      </c>
      <c r="H105" s="136">
        <f t="shared" si="2"/>
        <v>0</v>
      </c>
    </row>
    <row r="106" spans="2:8">
      <c r="B106" s="127" t="str">
        <f>$B$47</f>
        <v>Business Administration</v>
      </c>
      <c r="C106" s="327">
        <f>Data!IG19</f>
        <v>0</v>
      </c>
      <c r="D106" s="327">
        <f>Data!JA19</f>
        <v>0</v>
      </c>
      <c r="E106" s="327">
        <f>Data!JU19</f>
        <v>0</v>
      </c>
      <c r="F106" s="327">
        <f>Data!KO19</f>
        <v>0</v>
      </c>
      <c r="G106" s="327">
        <f>Data!LI19</f>
        <v>0</v>
      </c>
      <c r="H106" s="136">
        <f t="shared" si="2"/>
        <v>0</v>
      </c>
    </row>
    <row r="107" spans="2:8">
      <c r="B107" s="127" t="str">
        <f>$B$48</f>
        <v>Optometry</v>
      </c>
      <c r="C107" s="327">
        <f>Data!IH19</f>
        <v>0</v>
      </c>
      <c r="D107" s="327">
        <f>Data!JB19</f>
        <v>0</v>
      </c>
      <c r="E107" s="327">
        <f>Data!JV19</f>
        <v>0</v>
      </c>
      <c r="F107" s="327">
        <f>Data!KP19</f>
        <v>0</v>
      </c>
      <c r="G107" s="327">
        <f>Data!LJ19</f>
        <v>0</v>
      </c>
      <c r="H107" s="136">
        <f t="shared" si="2"/>
        <v>0</v>
      </c>
    </row>
    <row r="108" spans="2:8">
      <c r="B108" s="127" t="str">
        <f>$B$49</f>
        <v>Teacher Ed-Practice Teaching</v>
      </c>
      <c r="C108" s="327">
        <f>Data!II19</f>
        <v>0</v>
      </c>
      <c r="D108" s="327">
        <f>Data!JC19</f>
        <v>0</v>
      </c>
      <c r="E108" s="327">
        <f>Data!JW19</f>
        <v>0</v>
      </c>
      <c r="F108" s="327">
        <f>Data!KQ19</f>
        <v>0</v>
      </c>
      <c r="G108" s="327">
        <f>Data!LK19</f>
        <v>0</v>
      </c>
      <c r="H108" s="136">
        <f t="shared" si="2"/>
        <v>0</v>
      </c>
    </row>
    <row r="109" spans="2:8">
      <c r="B109" s="127" t="str">
        <f>$B$50</f>
        <v>Technology</v>
      </c>
      <c r="C109" s="327">
        <f>Data!IJ19</f>
        <v>0</v>
      </c>
      <c r="D109" s="327">
        <f>Data!JD19</f>
        <v>0</v>
      </c>
      <c r="E109" s="327">
        <f>Data!JX19</f>
        <v>75000.399999999994</v>
      </c>
      <c r="F109" s="327">
        <f>Data!KR19</f>
        <v>0</v>
      </c>
      <c r="G109" s="327">
        <f>Data!LL19</f>
        <v>0</v>
      </c>
      <c r="H109" s="136">
        <f t="shared" si="2"/>
        <v>75000.399999999994</v>
      </c>
    </row>
    <row r="110" spans="2:8">
      <c r="B110" s="127" t="str">
        <f>$B$51</f>
        <v>Nursing</v>
      </c>
      <c r="C110" s="327">
        <f>Data!IK19</f>
        <v>0</v>
      </c>
      <c r="D110" s="327">
        <f>Data!JE19</f>
        <v>0</v>
      </c>
      <c r="E110" s="327">
        <f>Data!JY19</f>
        <v>0</v>
      </c>
      <c r="F110" s="327">
        <f>Data!KS19</f>
        <v>0</v>
      </c>
      <c r="G110" s="327">
        <f>Data!HPM19</f>
        <v>0</v>
      </c>
      <c r="H110" s="136">
        <f t="shared" si="2"/>
        <v>0</v>
      </c>
    </row>
    <row r="111" spans="2:8">
      <c r="B111" s="130" t="str">
        <f>$B$52</f>
        <v>Totals</v>
      </c>
      <c r="C111" s="133">
        <f>SUM(C91:C110)</f>
        <v>0</v>
      </c>
      <c r="D111" s="133">
        <f>SUM(D91:D110)</f>
        <v>0</v>
      </c>
      <c r="E111" s="133">
        <f>SUM(E91:E110)</f>
        <v>75000.399999999994</v>
      </c>
      <c r="F111" s="133">
        <f>SUM(F91:F110)</f>
        <v>0</v>
      </c>
      <c r="G111" s="133">
        <f>SUM(G91:G110)</f>
        <v>0</v>
      </c>
      <c r="H111" s="133">
        <f t="shared" si="2"/>
        <v>75000.399999999994</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3816019.5908976528</v>
      </c>
      <c r="D116" s="321">
        <f t="shared" si="3"/>
        <v>2121480.9382669004</v>
      </c>
      <c r="E116" s="321">
        <f t="shared" si="3"/>
        <v>1489406.1021219464</v>
      </c>
      <c r="F116" s="321">
        <f t="shared" si="3"/>
        <v>2489.3228758169935</v>
      </c>
      <c r="G116" s="321">
        <f t="shared" si="3"/>
        <v>0</v>
      </c>
      <c r="H116" s="133">
        <f t="shared" ref="H116:H136" si="4">SUM(C116:G116)</f>
        <v>7429395.9541623164</v>
      </c>
    </row>
    <row r="117" spans="2:8">
      <c r="B117" s="127" t="str">
        <f>$B$33</f>
        <v>Science</v>
      </c>
      <c r="C117" s="141">
        <f t="shared" si="3"/>
        <v>1493310.4284104004</v>
      </c>
      <c r="D117" s="141">
        <f t="shared" si="3"/>
        <v>1409969.8335668053</v>
      </c>
      <c r="E117" s="141">
        <f t="shared" si="3"/>
        <v>544219.50864731474</v>
      </c>
      <c r="F117" s="141">
        <f t="shared" si="3"/>
        <v>5706.1688311688313</v>
      </c>
      <c r="G117" s="141">
        <f t="shared" si="3"/>
        <v>0</v>
      </c>
      <c r="H117" s="136">
        <f t="shared" si="4"/>
        <v>3453205.9394556894</v>
      </c>
    </row>
    <row r="118" spans="2:8">
      <c r="B118" s="127" t="str">
        <f>$B$34</f>
        <v>Fine Arts</v>
      </c>
      <c r="C118" s="141">
        <f t="shared" si="3"/>
        <v>1749947.0186137496</v>
      </c>
      <c r="D118" s="141">
        <f t="shared" si="3"/>
        <v>1324163.4485177514</v>
      </c>
      <c r="E118" s="141">
        <f t="shared" si="3"/>
        <v>276592.05276948726</v>
      </c>
      <c r="F118" s="141">
        <f t="shared" si="3"/>
        <v>0</v>
      </c>
      <c r="G118" s="141">
        <f t="shared" si="3"/>
        <v>0</v>
      </c>
      <c r="H118" s="136">
        <f t="shared" si="4"/>
        <v>3350702.5199009883</v>
      </c>
    </row>
    <row r="119" spans="2:8">
      <c r="B119" s="127" t="str">
        <f>$B$35</f>
        <v>Teacher Education</v>
      </c>
      <c r="C119" s="141">
        <f t="shared" si="3"/>
        <v>129991.89990929903</v>
      </c>
      <c r="D119" s="141">
        <f t="shared" si="3"/>
        <v>706226.83654693724</v>
      </c>
      <c r="E119" s="141">
        <f t="shared" si="3"/>
        <v>767777.82389840786</v>
      </c>
      <c r="F119" s="141">
        <f t="shared" si="3"/>
        <v>1118890.1943753678</v>
      </c>
      <c r="G119" s="141">
        <f t="shared" si="3"/>
        <v>0</v>
      </c>
      <c r="H119" s="136">
        <f t="shared" si="4"/>
        <v>2722886.7547300118</v>
      </c>
    </row>
    <row r="120" spans="2:8">
      <c r="B120" s="127" t="str">
        <f>$B$36</f>
        <v>Agriculture</v>
      </c>
      <c r="C120" s="141">
        <f t="shared" si="3"/>
        <v>865222.41819646838</v>
      </c>
      <c r="D120" s="141">
        <f t="shared" si="3"/>
        <v>1325303.5423362993</v>
      </c>
      <c r="E120" s="141">
        <f t="shared" si="3"/>
        <v>568655.78734275803</v>
      </c>
      <c r="F120" s="141">
        <f t="shared" si="3"/>
        <v>109750.16874750625</v>
      </c>
      <c r="G120" s="141">
        <f t="shared" si="3"/>
        <v>0</v>
      </c>
      <c r="H120" s="136">
        <f t="shared" si="4"/>
        <v>2868931.9166230317</v>
      </c>
    </row>
    <row r="121" spans="2:8">
      <c r="B121" s="127" t="str">
        <f>$B$37</f>
        <v>Engineering</v>
      </c>
      <c r="C121" s="141">
        <f t="shared" si="3"/>
        <v>356926.44166057557</v>
      </c>
      <c r="D121" s="141">
        <f t="shared" si="3"/>
        <v>987272.14638768614</v>
      </c>
      <c r="E121" s="141">
        <f t="shared" si="3"/>
        <v>536946.47472082928</v>
      </c>
      <c r="F121" s="141">
        <f t="shared" si="3"/>
        <v>0</v>
      </c>
      <c r="G121" s="141">
        <f t="shared" si="3"/>
        <v>0</v>
      </c>
      <c r="H121" s="136">
        <f t="shared" si="4"/>
        <v>1881145.0627690908</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18106.726059913864</v>
      </c>
      <c r="D124" s="141">
        <f t="shared" si="3"/>
        <v>99601.454418052177</v>
      </c>
      <c r="E124" s="141">
        <f t="shared" si="3"/>
        <v>148324.66185427475</v>
      </c>
      <c r="F124" s="141">
        <f t="shared" si="3"/>
        <v>0</v>
      </c>
      <c r="G124" s="141">
        <f t="shared" si="3"/>
        <v>0</v>
      </c>
      <c r="H124" s="136">
        <f t="shared" si="4"/>
        <v>266032.84233224078</v>
      </c>
    </row>
    <row r="125" spans="2:8">
      <c r="B125" s="127" t="str">
        <f>$B$41</f>
        <v>Library Science</v>
      </c>
      <c r="C125" s="141">
        <f t="shared" si="3"/>
        <v>0</v>
      </c>
      <c r="D125" s="141">
        <f t="shared" si="3"/>
        <v>0</v>
      </c>
      <c r="E125" s="141">
        <f t="shared" si="3"/>
        <v>9376.25</v>
      </c>
      <c r="F125" s="141">
        <f t="shared" si="3"/>
        <v>0</v>
      </c>
      <c r="G125" s="141">
        <f t="shared" si="3"/>
        <v>0</v>
      </c>
      <c r="H125" s="136">
        <f t="shared" si="4"/>
        <v>9376.25</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44323.701298701293</v>
      </c>
      <c r="E127" s="141">
        <f t="shared" si="3"/>
        <v>0</v>
      </c>
      <c r="F127" s="141">
        <f t="shared" si="3"/>
        <v>0</v>
      </c>
      <c r="G127" s="141">
        <f t="shared" si="3"/>
        <v>0</v>
      </c>
      <c r="H127" s="136">
        <f t="shared" si="4"/>
        <v>44323.701298701293</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128367.8822198019</v>
      </c>
      <c r="D129" s="141">
        <f t="shared" si="3"/>
        <v>349344.75869830447</v>
      </c>
      <c r="E129" s="141">
        <f t="shared" si="3"/>
        <v>520044.25661314081</v>
      </c>
      <c r="F129" s="141">
        <f t="shared" si="3"/>
        <v>0</v>
      </c>
      <c r="G129" s="141">
        <f t="shared" si="3"/>
        <v>0</v>
      </c>
      <c r="H129" s="136">
        <f t="shared" si="4"/>
        <v>997756.89753124723</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636353.56923011446</v>
      </c>
      <c r="D131" s="141">
        <f t="shared" si="3"/>
        <v>2527769.8478862238</v>
      </c>
      <c r="E131" s="141">
        <f t="shared" si="3"/>
        <v>1838425.6504487172</v>
      </c>
      <c r="F131" s="141">
        <f t="shared" si="3"/>
        <v>0</v>
      </c>
      <c r="G131" s="141">
        <f t="shared" si="3"/>
        <v>0</v>
      </c>
      <c r="H131" s="136">
        <f t="shared" si="4"/>
        <v>5002549.0675650556</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100282.89088793415</v>
      </c>
      <c r="E133" s="141">
        <f t="shared" si="5"/>
        <v>0</v>
      </c>
      <c r="F133" s="141">
        <f t="shared" si="5"/>
        <v>0</v>
      </c>
      <c r="G133" s="141">
        <f t="shared" si="5"/>
        <v>0</v>
      </c>
      <c r="H133" s="136">
        <f t="shared" si="4"/>
        <v>100282.89088793415</v>
      </c>
    </row>
    <row r="134" spans="2:12">
      <c r="B134" s="127" t="str">
        <f>$B$50</f>
        <v>Technology</v>
      </c>
      <c r="C134" s="141">
        <f t="shared" si="5"/>
        <v>329213.56750577973</v>
      </c>
      <c r="D134" s="141">
        <f t="shared" si="5"/>
        <v>479300.11909351981</v>
      </c>
      <c r="E134" s="141">
        <f t="shared" si="5"/>
        <v>190933.87742434748</v>
      </c>
      <c r="F134" s="141">
        <f t="shared" si="5"/>
        <v>0</v>
      </c>
      <c r="G134" s="141">
        <f t="shared" si="5"/>
        <v>0</v>
      </c>
      <c r="H134" s="136">
        <f t="shared" si="4"/>
        <v>999447.56402364699</v>
      </c>
    </row>
    <row r="135" spans="2:12">
      <c r="B135" s="127" t="str">
        <f>$B$51</f>
        <v>Nursing</v>
      </c>
      <c r="C135" s="141">
        <f t="shared" si="5"/>
        <v>47876.747243140941</v>
      </c>
      <c r="D135" s="141">
        <f t="shared" si="5"/>
        <v>1079387.4215050442</v>
      </c>
      <c r="E135" s="141">
        <f t="shared" si="5"/>
        <v>546163.42780344549</v>
      </c>
      <c r="F135" s="141">
        <f t="shared" si="5"/>
        <v>0</v>
      </c>
      <c r="G135" s="141">
        <f t="shared" si="5"/>
        <v>0</v>
      </c>
      <c r="H135" s="136">
        <f t="shared" si="4"/>
        <v>1673427.5965516306</v>
      </c>
    </row>
    <row r="136" spans="2:12">
      <c r="B136" s="130" t="str">
        <f>$B$52</f>
        <v>Totals</v>
      </c>
      <c r="C136" s="133">
        <f>SUM(C116:C135)</f>
        <v>9571336.2899468988</v>
      </c>
      <c r="D136" s="133">
        <f>SUM(D116:D135)</f>
        <v>12554426.939410161</v>
      </c>
      <c r="E136" s="133">
        <f>SUM(E116:E135)</f>
        <v>7436865.8736446686</v>
      </c>
      <c r="F136" s="133">
        <f>SUM(F116:F135)</f>
        <v>1236835.8548298599</v>
      </c>
      <c r="G136" s="133">
        <f>SUM(G116:G135)</f>
        <v>0</v>
      </c>
      <c r="H136" s="133">
        <f t="shared" si="4"/>
        <v>30799464.957831588</v>
      </c>
    </row>
    <row r="137" spans="2:12">
      <c r="B137" s="328"/>
      <c r="C137" s="331"/>
      <c r="D137" s="331"/>
      <c r="E137" s="331"/>
      <c r="F137" s="331"/>
      <c r="G137" s="331"/>
      <c r="H137" s="332"/>
    </row>
    <row r="138" spans="2:12">
      <c r="B138" s="120" t="s">
        <v>4</v>
      </c>
      <c r="C138" s="325"/>
      <c r="D138" s="325"/>
      <c r="E138" s="325"/>
      <c r="F138" s="325"/>
      <c r="G138" s="325"/>
      <c r="H138" s="122">
        <f>H86-H81-H111</f>
        <v>27807599.042168412</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Data!LN19</f>
        <v>0</v>
      </c>
      <c r="D143" s="327">
        <f>Data!MH19</f>
        <v>0</v>
      </c>
      <c r="E143" s="327">
        <f>Data!NB19</f>
        <v>0</v>
      </c>
      <c r="F143" s="327">
        <f>Data!NV19</f>
        <v>0</v>
      </c>
      <c r="G143" s="327">
        <f>Data!OP19</f>
        <v>0</v>
      </c>
      <c r="H143" s="341">
        <f>Data!PJ19</f>
        <v>6709423.5999999996</v>
      </c>
      <c r="I143" s="342">
        <f t="shared" ref="I143:I162" si="6">SUM(C143:H143)</f>
        <v>6709423.5999999996</v>
      </c>
    </row>
    <row r="144" spans="2:12">
      <c r="B144" s="127" t="str">
        <f>$B$33</f>
        <v>Science</v>
      </c>
      <c r="C144" s="327">
        <f>Data!LO19</f>
        <v>0</v>
      </c>
      <c r="D144" s="327">
        <f>Data!MI19</f>
        <v>0</v>
      </c>
      <c r="E144" s="327">
        <f>Data!NC19</f>
        <v>0</v>
      </c>
      <c r="F144" s="327">
        <f>Data!NW19</f>
        <v>0</v>
      </c>
      <c r="G144" s="327">
        <f>Data!OQ19</f>
        <v>0</v>
      </c>
      <c r="H144" s="341">
        <f>Data!PK19</f>
        <v>3118559.6</v>
      </c>
      <c r="I144" s="342">
        <f t="shared" si="6"/>
        <v>3118559.6</v>
      </c>
    </row>
    <row r="145" spans="2:9">
      <c r="B145" s="127" t="str">
        <f>$B$34</f>
        <v>Fine Arts</v>
      </c>
      <c r="C145" s="327">
        <f>Data!LP19</f>
        <v>0</v>
      </c>
      <c r="D145" s="327">
        <f>Data!MJ19</f>
        <v>0</v>
      </c>
      <c r="E145" s="327">
        <f>Data!ND19</f>
        <v>0</v>
      </c>
      <c r="F145" s="327">
        <f>Data!NX19</f>
        <v>0</v>
      </c>
      <c r="G145" s="327">
        <f>Data!OR19</f>
        <v>0</v>
      </c>
      <c r="H145" s="341">
        <f>Data!PL19</f>
        <v>3025989.6</v>
      </c>
      <c r="I145" s="342">
        <f t="shared" si="6"/>
        <v>3025989.6</v>
      </c>
    </row>
    <row r="146" spans="2:9">
      <c r="B146" s="127" t="str">
        <f>$B$35</f>
        <v>Teacher Education</v>
      </c>
      <c r="C146" s="327">
        <f>Data!LQ19</f>
        <v>0</v>
      </c>
      <c r="D146" s="327">
        <f>Data!MK19</f>
        <v>0</v>
      </c>
      <c r="E146" s="327">
        <f>Data!NE19</f>
        <v>0</v>
      </c>
      <c r="F146" s="327">
        <f>Data!NY19</f>
        <v>0</v>
      </c>
      <c r="G146" s="327">
        <f>Data!OS19</f>
        <v>0</v>
      </c>
      <c r="H146" s="341">
        <f>Data!PN19</f>
        <v>2459014.6</v>
      </c>
      <c r="I146" s="342">
        <f t="shared" si="6"/>
        <v>2459014.6</v>
      </c>
    </row>
    <row r="147" spans="2:9">
      <c r="B147" s="127" t="str">
        <f>$B$36</f>
        <v>Agriculture</v>
      </c>
      <c r="C147" s="327">
        <f>Data!LR19</f>
        <v>0</v>
      </c>
      <c r="D147" s="327">
        <f>Data!ML19</f>
        <v>0</v>
      </c>
      <c r="E147" s="327">
        <f>Data!NF19</f>
        <v>0</v>
      </c>
      <c r="F147" s="327">
        <f>Data!NZ19</f>
        <v>0</v>
      </c>
      <c r="G147" s="327">
        <f>Data!OT19</f>
        <v>0</v>
      </c>
      <c r="H147" s="341">
        <f>Data!PM19</f>
        <v>2651512.6</v>
      </c>
      <c r="I147" s="342">
        <f t="shared" si="6"/>
        <v>2651512.6</v>
      </c>
    </row>
    <row r="148" spans="2:9">
      <c r="B148" s="127" t="str">
        <f>$B$37</f>
        <v>Engineering</v>
      </c>
      <c r="C148" s="327">
        <f>Data!LS19</f>
        <v>0</v>
      </c>
      <c r="D148" s="327">
        <f>Data!MM19</f>
        <v>0</v>
      </c>
      <c r="E148" s="327">
        <f>Data!NG19</f>
        <v>0</v>
      </c>
      <c r="F148" s="327">
        <f>Data!OA19</f>
        <v>0</v>
      </c>
      <c r="G148" s="327">
        <f>Data!OU19</f>
        <v>0</v>
      </c>
      <c r="H148" s="341">
        <f>Data!PO19</f>
        <v>1698844.6</v>
      </c>
      <c r="I148" s="342">
        <f t="shared" si="6"/>
        <v>1698844.6</v>
      </c>
    </row>
    <row r="149" spans="2:9">
      <c r="B149" s="127" t="str">
        <f>$B$38</f>
        <v>Home Economics</v>
      </c>
      <c r="C149" s="327">
        <f>Data!LT19</f>
        <v>0</v>
      </c>
      <c r="D149" s="327">
        <f>Data!MN19</f>
        <v>0</v>
      </c>
      <c r="E149" s="327">
        <f>Data!NH19</f>
        <v>0</v>
      </c>
      <c r="F149" s="327">
        <f>Data!OB19</f>
        <v>0</v>
      </c>
      <c r="G149" s="327">
        <f>Data!OV19</f>
        <v>0</v>
      </c>
      <c r="H149" s="341">
        <f>Data!PP19</f>
        <v>0</v>
      </c>
      <c r="I149" s="342">
        <f t="shared" si="6"/>
        <v>0</v>
      </c>
    </row>
    <row r="150" spans="2:9">
      <c r="B150" s="127" t="str">
        <f>$B$39</f>
        <v>Law</v>
      </c>
      <c r="C150" s="327">
        <f>Data!LU19</f>
        <v>0</v>
      </c>
      <c r="D150" s="327">
        <f>Data!MO19</f>
        <v>0</v>
      </c>
      <c r="E150" s="327">
        <f>Data!NI19</f>
        <v>0</v>
      </c>
      <c r="F150" s="327">
        <f>Data!OC19</f>
        <v>0</v>
      </c>
      <c r="G150" s="327">
        <f>Data!OW19</f>
        <v>0</v>
      </c>
      <c r="H150" s="341">
        <f>Data!PQ19</f>
        <v>0</v>
      </c>
      <c r="I150" s="342">
        <f t="shared" si="6"/>
        <v>0</v>
      </c>
    </row>
    <row r="151" spans="2:9">
      <c r="B151" s="127" t="str">
        <f>$B$40</f>
        <v>Social Service</v>
      </c>
      <c r="C151" s="327">
        <f>Data!LV19</f>
        <v>0</v>
      </c>
      <c r="D151" s="327">
        <f>Data!MP19</f>
        <v>0</v>
      </c>
      <c r="E151" s="327">
        <f>Data!NJ19</f>
        <v>0</v>
      </c>
      <c r="F151" s="327">
        <f>Data!OD19</f>
        <v>0</v>
      </c>
      <c r="G151" s="327">
        <f>Data!OX19</f>
        <v>0</v>
      </c>
      <c r="H151" s="341">
        <f>Data!PR19</f>
        <v>240251.6</v>
      </c>
      <c r="I151" s="342">
        <f t="shared" si="6"/>
        <v>240251.6</v>
      </c>
    </row>
    <row r="152" spans="2:9">
      <c r="B152" s="127" t="str">
        <f>$B$41</f>
        <v>Library Science</v>
      </c>
      <c r="C152" s="327">
        <f>Data!LW19</f>
        <v>0</v>
      </c>
      <c r="D152" s="327">
        <f>Data!MQ19</f>
        <v>0</v>
      </c>
      <c r="E152" s="327">
        <f>Data!NK19</f>
        <v>0</v>
      </c>
      <c r="F152" s="327">
        <f>Data!OE19</f>
        <v>0</v>
      </c>
      <c r="G152" s="327">
        <f>Data!OY19</f>
        <v>0</v>
      </c>
      <c r="H152" s="341">
        <f>Data!PS19</f>
        <v>8467</v>
      </c>
      <c r="I152" s="342">
        <f t="shared" si="6"/>
        <v>8467</v>
      </c>
    </row>
    <row r="153" spans="2:9">
      <c r="B153" s="127" t="str">
        <f>$B$42</f>
        <v>Veterinary Science</v>
      </c>
      <c r="C153" s="327">
        <f>Data!LX19</f>
        <v>0</v>
      </c>
      <c r="D153" s="327">
        <f>Data!MR19</f>
        <v>0</v>
      </c>
      <c r="E153" s="327">
        <f>Data!NL19</f>
        <v>0</v>
      </c>
      <c r="F153" s="327">
        <f>Data!OF19</f>
        <v>0</v>
      </c>
      <c r="G153" s="327">
        <f>Data!OZ19</f>
        <v>0</v>
      </c>
      <c r="H153" s="341">
        <f>Data!PT19</f>
        <v>0</v>
      </c>
      <c r="I153" s="342">
        <f t="shared" si="6"/>
        <v>0</v>
      </c>
    </row>
    <row r="154" spans="2:9">
      <c r="B154" s="127" t="str">
        <f>$B$43</f>
        <v>Vocational Training</v>
      </c>
      <c r="C154" s="327">
        <f>Data!LY19</f>
        <v>0</v>
      </c>
      <c r="D154" s="327">
        <f>Data!MS19</f>
        <v>0</v>
      </c>
      <c r="E154" s="327">
        <f>Data!NM19</f>
        <v>0</v>
      </c>
      <c r="F154" s="327">
        <f>Data!OG19</f>
        <v>0</v>
      </c>
      <c r="G154" s="327">
        <f>Data!PA19</f>
        <v>0</v>
      </c>
      <c r="H154" s="341">
        <f>Data!PU19</f>
        <v>40029</v>
      </c>
      <c r="I154" s="342">
        <f t="shared" si="6"/>
        <v>40029</v>
      </c>
    </row>
    <row r="155" spans="2:9">
      <c r="B155" s="127" t="str">
        <f>$B$44</f>
        <v>Physical Training</v>
      </c>
      <c r="C155" s="327">
        <f>Data!LZ19</f>
        <v>0</v>
      </c>
      <c r="D155" s="327">
        <f>Data!MT19</f>
        <v>0</v>
      </c>
      <c r="E155" s="327">
        <f>Data!NN19</f>
        <v>0</v>
      </c>
      <c r="F155" s="327">
        <f>Data!OH19</f>
        <v>0</v>
      </c>
      <c r="G155" s="327">
        <f>Data!PB19</f>
        <v>0</v>
      </c>
      <c r="H155" s="341">
        <f>Data!PV19</f>
        <v>0</v>
      </c>
      <c r="I155" s="342">
        <f t="shared" si="6"/>
        <v>0</v>
      </c>
    </row>
    <row r="156" spans="2:9">
      <c r="B156" s="127" t="str">
        <f>$B$45</f>
        <v>Health Services</v>
      </c>
      <c r="C156" s="327">
        <f>Data!MA19</f>
        <v>0</v>
      </c>
      <c r="D156" s="327">
        <f>Data!MU19</f>
        <v>0</v>
      </c>
      <c r="E156" s="327">
        <f>Data!NO19</f>
        <v>0</v>
      </c>
      <c r="F156" s="327">
        <f>Data!OI19</f>
        <v>0</v>
      </c>
      <c r="G156" s="327">
        <f>Data!PC19</f>
        <v>0</v>
      </c>
      <c r="H156" s="341">
        <f>Data!PW19</f>
        <v>901066</v>
      </c>
      <c r="I156" s="342">
        <f t="shared" si="6"/>
        <v>901066</v>
      </c>
    </row>
    <row r="157" spans="2:9">
      <c r="B157" s="127" t="str">
        <f>$B$46</f>
        <v>Pharmacy</v>
      </c>
      <c r="C157" s="327">
        <f>Data!MB19</f>
        <v>0</v>
      </c>
      <c r="D157" s="327">
        <f>Data!MV19</f>
        <v>0</v>
      </c>
      <c r="E157" s="327">
        <f>Data!NP19</f>
        <v>0</v>
      </c>
      <c r="F157" s="327">
        <f>Data!OJ19</f>
        <v>0</v>
      </c>
      <c r="G157" s="327">
        <f>Data!PD19</f>
        <v>0</v>
      </c>
      <c r="H157" s="341">
        <f>Data!PX19</f>
        <v>0</v>
      </c>
      <c r="I157" s="342">
        <f t="shared" si="6"/>
        <v>0</v>
      </c>
    </row>
    <row r="158" spans="2:9">
      <c r="B158" s="127" t="str">
        <f>$B$47</f>
        <v>Business Administration</v>
      </c>
      <c r="C158" s="327">
        <f>Data!MC19</f>
        <v>0</v>
      </c>
      <c r="D158" s="327">
        <f>Data!MW19</f>
        <v>0</v>
      </c>
      <c r="E158" s="327">
        <f>Data!NQ19</f>
        <v>0</v>
      </c>
      <c r="F158" s="327">
        <f>Data!OK19</f>
        <v>0</v>
      </c>
      <c r="G158" s="327">
        <f>Data!PE19</f>
        <v>0</v>
      </c>
      <c r="H158" s="341">
        <f>Data!PY19</f>
        <v>4517758</v>
      </c>
      <c r="I158" s="342">
        <f t="shared" si="6"/>
        <v>4517758</v>
      </c>
    </row>
    <row r="159" spans="2:9">
      <c r="B159" s="127" t="str">
        <f>$B$48</f>
        <v>Optometry</v>
      </c>
      <c r="C159" s="327">
        <f>Data!MD19</f>
        <v>0</v>
      </c>
      <c r="D159" s="327">
        <f>Data!MX19</f>
        <v>0</v>
      </c>
      <c r="E159" s="327">
        <f>Data!NR19</f>
        <v>0</v>
      </c>
      <c r="F159" s="327">
        <f>Data!OL19</f>
        <v>0</v>
      </c>
      <c r="G159" s="327">
        <f>Data!PF19</f>
        <v>0</v>
      </c>
      <c r="H159" s="341">
        <f>Data!PZ19</f>
        <v>0</v>
      </c>
      <c r="I159" s="342">
        <f t="shared" si="6"/>
        <v>0</v>
      </c>
    </row>
    <row r="160" spans="2:9">
      <c r="B160" s="127" t="str">
        <f>$B$49</f>
        <v>Teacher Ed-Practice Teaching</v>
      </c>
      <c r="C160" s="327">
        <f>Data!ME19</f>
        <v>0</v>
      </c>
      <c r="D160" s="327">
        <f>Data!MY19</f>
        <v>0</v>
      </c>
      <c r="E160" s="327">
        <f>Data!NS19</f>
        <v>0</v>
      </c>
      <c r="F160" s="327">
        <f>Data!OM19</f>
        <v>0</v>
      </c>
      <c r="G160" s="327">
        <f>Data!PG19</f>
        <v>0</v>
      </c>
      <c r="H160" s="341">
        <f>Data!QA19</f>
        <v>90565</v>
      </c>
      <c r="I160" s="342">
        <f t="shared" si="6"/>
        <v>90565</v>
      </c>
    </row>
    <row r="161" spans="2:10">
      <c r="B161" s="127" t="str">
        <f>$B$50</f>
        <v>Technology</v>
      </c>
      <c r="C161" s="327">
        <f>Data!MF19</f>
        <v>0</v>
      </c>
      <c r="D161" s="327">
        <f>Data!MZ19</f>
        <v>0</v>
      </c>
      <c r="E161" s="327">
        <f>Data!NT19</f>
        <v>0</v>
      </c>
      <c r="F161" s="327">
        <f>Data!ON19</f>
        <v>0</v>
      </c>
      <c r="G161" s="327">
        <f>Data!PH19</f>
        <v>0</v>
      </c>
      <c r="H161" s="341">
        <f>Data!QB19</f>
        <v>834860</v>
      </c>
      <c r="I161" s="342">
        <f t="shared" si="6"/>
        <v>834860</v>
      </c>
    </row>
    <row r="162" spans="2:10">
      <c r="B162" s="127" t="str">
        <f>$B$51</f>
        <v>Nursing</v>
      </c>
      <c r="C162" s="327">
        <f>Data!MG19</f>
        <v>0</v>
      </c>
      <c r="D162" s="327">
        <f>Data!NA19</f>
        <v>0</v>
      </c>
      <c r="E162" s="327">
        <f>Data!NU19</f>
        <v>0</v>
      </c>
      <c r="F162" s="327">
        <f>Data!OO19</f>
        <v>0</v>
      </c>
      <c r="G162" s="327">
        <f>Data!PI19</f>
        <v>0</v>
      </c>
      <c r="H162" s="341">
        <f>Data!QC19</f>
        <v>1511258</v>
      </c>
      <c r="I162" s="342">
        <f t="shared" si="6"/>
        <v>1511258</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27807599.200000003</v>
      </c>
      <c r="I163" s="342">
        <f>SUM(I143:I162)</f>
        <v>27807599.200000003</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3446214.4781618239</v>
      </c>
      <c r="D168" s="321">
        <f t="shared" si="8"/>
        <v>1915891.1924977615</v>
      </c>
      <c r="E168" s="321">
        <f t="shared" si="8"/>
        <v>1345069.8432572286</v>
      </c>
      <c r="F168" s="321">
        <f t="shared" si="8"/>
        <v>2248.0860831854247</v>
      </c>
      <c r="G168" s="321">
        <f t="shared" si="8"/>
        <v>0</v>
      </c>
      <c r="H168" s="133">
        <f t="shared" ref="H168:H188" si="9">SUM(C168:G168)</f>
        <v>6709423.5999999996</v>
      </c>
      <c r="I168" s="347"/>
      <c r="J168" s="288"/>
    </row>
    <row r="169" spans="2:10">
      <c r="B169" s="127" t="str">
        <f>$B$33</f>
        <v>Science</v>
      </c>
      <c r="C169" s="141">
        <f t="shared" si="8"/>
        <v>1348595.3788882403</v>
      </c>
      <c r="D169" s="141">
        <f t="shared" si="8"/>
        <v>1273331.2282189722</v>
      </c>
      <c r="E169" s="141">
        <f t="shared" si="8"/>
        <v>491479.80252428388</v>
      </c>
      <c r="F169" s="141">
        <f t="shared" si="8"/>
        <v>5153.1903685035577</v>
      </c>
      <c r="G169" s="141">
        <f t="shared" si="8"/>
        <v>0</v>
      </c>
      <c r="H169" s="136">
        <f t="shared" si="9"/>
        <v>3118559.6</v>
      </c>
      <c r="I169" s="347"/>
      <c r="J169" s="288"/>
    </row>
    <row r="170" spans="2:10">
      <c r="B170" s="127" t="str">
        <f>$B$34</f>
        <v>Fine Arts</v>
      </c>
      <c r="C170" s="141">
        <f t="shared" si="8"/>
        <v>1580361.5652017617</v>
      </c>
      <c r="D170" s="141">
        <f t="shared" si="8"/>
        <v>1195840.2156313339</v>
      </c>
      <c r="E170" s="141">
        <f t="shared" si="8"/>
        <v>249787.81916690461</v>
      </c>
      <c r="F170" s="141">
        <f t="shared" si="8"/>
        <v>0</v>
      </c>
      <c r="G170" s="141">
        <f t="shared" si="8"/>
        <v>0</v>
      </c>
      <c r="H170" s="136">
        <f t="shared" si="9"/>
        <v>3025989.6</v>
      </c>
      <c r="I170" s="347"/>
      <c r="J170" s="288"/>
    </row>
    <row r="171" spans="2:10">
      <c r="B171" s="127" t="str">
        <f>$B$35</f>
        <v>Teacher Education</v>
      </c>
      <c r="C171" s="141">
        <f t="shared" si="8"/>
        <v>117394.51859443936</v>
      </c>
      <c r="D171" s="141">
        <f t="shared" si="8"/>
        <v>637787.12021863996</v>
      </c>
      <c r="E171" s="141">
        <f t="shared" si="8"/>
        <v>693373.26469518058</v>
      </c>
      <c r="F171" s="141">
        <f t="shared" si="8"/>
        <v>1010459.6964917404</v>
      </c>
      <c r="G171" s="141">
        <f t="shared" si="8"/>
        <v>0</v>
      </c>
      <c r="H171" s="136">
        <f t="shared" si="9"/>
        <v>2459014.6000000006</v>
      </c>
      <c r="I171" s="347"/>
      <c r="J171" s="288"/>
    </row>
    <row r="172" spans="2:10">
      <c r="B172" s="127" t="str">
        <f>$B$36</f>
        <v>Agriculture</v>
      </c>
      <c r="C172" s="141">
        <f t="shared" si="8"/>
        <v>799652.348094341</v>
      </c>
      <c r="D172" s="141">
        <f t="shared" si="8"/>
        <v>1224866.6554156735</v>
      </c>
      <c r="E172" s="141">
        <f t="shared" si="8"/>
        <v>525560.74142639304</v>
      </c>
      <c r="F172" s="141">
        <f t="shared" si="8"/>
        <v>101432.85506359265</v>
      </c>
      <c r="G172" s="141">
        <f t="shared" si="8"/>
        <v>0</v>
      </c>
      <c r="H172" s="136">
        <f t="shared" si="9"/>
        <v>2651512.6</v>
      </c>
      <c r="I172" s="347"/>
      <c r="J172" s="288"/>
    </row>
    <row r="173" spans="2:10">
      <c r="B173" s="127" t="str">
        <f>$B$37</f>
        <v>Engineering</v>
      </c>
      <c r="C173" s="141">
        <f t="shared" si="8"/>
        <v>322336.94785861095</v>
      </c>
      <c r="D173" s="141">
        <f t="shared" si="8"/>
        <v>891596.28771649278</v>
      </c>
      <c r="E173" s="141">
        <f t="shared" si="8"/>
        <v>484911.36442489648</v>
      </c>
      <c r="F173" s="141">
        <f t="shared" si="8"/>
        <v>0</v>
      </c>
      <c r="G173" s="141">
        <f t="shared" si="8"/>
        <v>0</v>
      </c>
      <c r="H173" s="136">
        <f t="shared" si="9"/>
        <v>1698844.6</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16352.003265909552</v>
      </c>
      <c r="D176" s="141">
        <f t="shared" si="8"/>
        <v>89949.077626962142</v>
      </c>
      <c r="E176" s="141">
        <f t="shared" si="8"/>
        <v>133950.51910712835</v>
      </c>
      <c r="F176" s="141">
        <f t="shared" si="8"/>
        <v>0</v>
      </c>
      <c r="G176" s="141">
        <f t="shared" si="8"/>
        <v>0</v>
      </c>
      <c r="H176" s="136">
        <f t="shared" si="9"/>
        <v>240251.60000000003</v>
      </c>
      <c r="I176" s="347"/>
      <c r="J176" s="288"/>
    </row>
    <row r="177" spans="2:10">
      <c r="B177" s="127" t="str">
        <f>$B$41</f>
        <v>Library Science</v>
      </c>
      <c r="C177" s="141">
        <f t="shared" si="8"/>
        <v>0</v>
      </c>
      <c r="D177" s="141">
        <f t="shared" si="8"/>
        <v>0</v>
      </c>
      <c r="E177" s="141">
        <f t="shared" si="8"/>
        <v>8467</v>
      </c>
      <c r="F177" s="141">
        <f t="shared" si="8"/>
        <v>0</v>
      </c>
      <c r="G177" s="141">
        <f t="shared" si="8"/>
        <v>0</v>
      </c>
      <c r="H177" s="136">
        <f t="shared" si="9"/>
        <v>8467</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40029</v>
      </c>
      <c r="E179" s="141">
        <f t="shared" si="8"/>
        <v>0</v>
      </c>
      <c r="F179" s="141">
        <f t="shared" si="8"/>
        <v>0</v>
      </c>
      <c r="G179" s="141">
        <f t="shared" si="8"/>
        <v>0</v>
      </c>
      <c r="H179" s="136">
        <f t="shared" si="9"/>
        <v>40029</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115927.97248153886</v>
      </c>
      <c r="D181" s="141">
        <f t="shared" si="8"/>
        <v>315490.36155010713</v>
      </c>
      <c r="E181" s="141">
        <f t="shared" si="8"/>
        <v>469647.66596835392</v>
      </c>
      <c r="F181" s="141">
        <f t="shared" si="8"/>
        <v>0</v>
      </c>
      <c r="G181" s="141">
        <f t="shared" si="8"/>
        <v>0</v>
      </c>
      <c r="H181" s="136">
        <f t="shared" si="9"/>
        <v>901066</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574685.3033102242</v>
      </c>
      <c r="D183" s="141">
        <f t="shared" si="8"/>
        <v>2282806.6847938541</v>
      </c>
      <c r="E183" s="141">
        <f t="shared" si="8"/>
        <v>1660266.0118959215</v>
      </c>
      <c r="F183" s="141">
        <f t="shared" si="8"/>
        <v>0</v>
      </c>
      <c r="G183" s="141">
        <f t="shared" si="8"/>
        <v>0</v>
      </c>
      <c r="H183" s="136">
        <f t="shared" si="9"/>
        <v>4517758</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90565</v>
      </c>
      <c r="E185" s="141">
        <f t="shared" si="10"/>
        <v>0</v>
      </c>
      <c r="F185" s="141">
        <f t="shared" si="10"/>
        <v>0</v>
      </c>
      <c r="G185" s="141">
        <f t="shared" si="10"/>
        <v>0</v>
      </c>
      <c r="H185" s="136">
        <f t="shared" si="9"/>
        <v>90565</v>
      </c>
      <c r="I185" s="347"/>
      <c r="J185" s="288"/>
    </row>
    <row r="186" spans="2:10">
      <c r="B186" s="127" t="str">
        <f>$B$50</f>
        <v>Technology</v>
      </c>
      <c r="C186" s="141">
        <f t="shared" si="10"/>
        <v>274999.15839644027</v>
      </c>
      <c r="D186" s="141">
        <f t="shared" si="10"/>
        <v>400369.67603930086</v>
      </c>
      <c r="E186" s="141">
        <f t="shared" si="10"/>
        <v>159491.1655642589</v>
      </c>
      <c r="F186" s="141">
        <f t="shared" si="10"/>
        <v>0</v>
      </c>
      <c r="G186" s="141">
        <f t="shared" si="10"/>
        <v>0</v>
      </c>
      <c r="H186" s="136">
        <f t="shared" si="9"/>
        <v>834860.00000000012</v>
      </c>
      <c r="I186" s="347"/>
      <c r="J186" s="288"/>
    </row>
    <row r="187" spans="2:10">
      <c r="B187" s="127" t="str">
        <f>$B$51</f>
        <v>Nursing</v>
      </c>
      <c r="C187" s="141">
        <f t="shared" si="10"/>
        <v>43237.076664847707</v>
      </c>
      <c r="D187" s="141">
        <f t="shared" si="10"/>
        <v>974785.45185360301</v>
      </c>
      <c r="E187" s="141">
        <f t="shared" si="10"/>
        <v>493235.47148154932</v>
      </c>
      <c r="F187" s="141">
        <f t="shared" si="10"/>
        <v>0</v>
      </c>
      <c r="G187" s="141">
        <f t="shared" si="10"/>
        <v>0</v>
      </c>
      <c r="H187" s="136">
        <f t="shared" si="9"/>
        <v>1511258</v>
      </c>
      <c r="I187" s="347"/>
      <c r="J187" s="288"/>
    </row>
    <row r="188" spans="2:10">
      <c r="B188" s="130" t="str">
        <f>$B$52</f>
        <v>Totals</v>
      </c>
      <c r="C188" s="133">
        <f>SUM(C168:C187)</f>
        <v>8639756.7509181779</v>
      </c>
      <c r="D188" s="133">
        <f>SUM(D168:D187)</f>
        <v>11333307.951562703</v>
      </c>
      <c r="E188" s="133">
        <f>SUM(E168:E187)</f>
        <v>6715240.6695120987</v>
      </c>
      <c r="F188" s="133">
        <f>SUM(F168:F187)</f>
        <v>1119293.8280070219</v>
      </c>
      <c r="G188" s="133">
        <f>SUM(G168:G187)</f>
        <v>0</v>
      </c>
      <c r="H188" s="133">
        <f t="shared" si="9"/>
        <v>27807599.200000003</v>
      </c>
      <c r="I188" s="347"/>
      <c r="J188" s="288"/>
    </row>
    <row r="189" spans="2:10">
      <c r="B189" s="328"/>
      <c r="C189" s="329"/>
      <c r="D189" s="329"/>
      <c r="E189" s="329"/>
      <c r="F189" s="329"/>
      <c r="G189" s="329"/>
      <c r="H189" s="344"/>
    </row>
    <row r="190" spans="2:10">
      <c r="B190" s="474" t="s">
        <v>34</v>
      </c>
      <c r="C190" s="474"/>
      <c r="D190" s="474"/>
      <c r="E190" s="474"/>
      <c r="F190" s="474"/>
      <c r="G190" s="474"/>
      <c r="H190" s="122">
        <f>H15</f>
        <v>21268182</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2635104.1904752236</v>
      </c>
      <c r="D193" s="135">
        <f t="shared" si="11"/>
        <v>1464961.9000319103</v>
      </c>
      <c r="E193" s="135">
        <f t="shared" si="11"/>
        <v>1028490.5953791717</v>
      </c>
      <c r="F193" s="135">
        <f t="shared" si="11"/>
        <v>1718.9705097840326</v>
      </c>
      <c r="G193" s="135">
        <f t="shared" si="11"/>
        <v>0</v>
      </c>
      <c r="H193" s="135">
        <f>SUM(C193:G193)</f>
        <v>5130275.6563960901</v>
      </c>
    </row>
    <row r="194" spans="2:8">
      <c r="B194" s="127" t="str">
        <f>$B$33</f>
        <v>Science</v>
      </c>
      <c r="C194" s="138">
        <f t="shared" si="11"/>
        <v>1031186.6786456801</v>
      </c>
      <c r="D194" s="138">
        <f t="shared" si="11"/>
        <v>973636.88219471497</v>
      </c>
      <c r="E194" s="138">
        <f t="shared" si="11"/>
        <v>375803.91651961225</v>
      </c>
      <c r="F194" s="138">
        <f t="shared" si="11"/>
        <v>3940.3229046408155</v>
      </c>
      <c r="G194" s="138">
        <f t="shared" si="11"/>
        <v>0</v>
      </c>
      <c r="H194" s="138">
        <f t="shared" ref="H194:H213" si="12">SUM(C194:G194)</f>
        <v>2384567.8002646482</v>
      </c>
    </row>
    <row r="195" spans="2:8">
      <c r="B195" s="127" t="str">
        <f>$B$34</f>
        <v>Fine Arts</v>
      </c>
      <c r="C195" s="138">
        <f t="shared" si="11"/>
        <v>1208403.8386118424</v>
      </c>
      <c r="D195" s="138">
        <f t="shared" si="11"/>
        <v>914384.36542262358</v>
      </c>
      <c r="E195" s="138">
        <f t="shared" si="11"/>
        <v>190997.15290863352</v>
      </c>
      <c r="F195" s="138">
        <f t="shared" si="11"/>
        <v>0</v>
      </c>
      <c r="G195" s="138">
        <f t="shared" si="11"/>
        <v>0</v>
      </c>
      <c r="H195" s="138">
        <f t="shared" si="12"/>
        <v>2313785.3569430993</v>
      </c>
    </row>
    <row r="196" spans="2:8">
      <c r="B196" s="127" t="str">
        <f>$B$35</f>
        <v>Teacher Education</v>
      </c>
      <c r="C196" s="138">
        <f t="shared" si="11"/>
        <v>89764.266670929894</v>
      </c>
      <c r="D196" s="138">
        <f t="shared" si="11"/>
        <v>487676.03312359605</v>
      </c>
      <c r="E196" s="138">
        <f t="shared" si="11"/>
        <v>530179.29099067487</v>
      </c>
      <c r="F196" s="138">
        <f t="shared" si="11"/>
        <v>772635.50923925173</v>
      </c>
      <c r="G196" s="138">
        <f t="shared" si="11"/>
        <v>0</v>
      </c>
      <c r="H196" s="138">
        <f t="shared" si="12"/>
        <v>1880255.1000244524</v>
      </c>
    </row>
    <row r="197" spans="2:8">
      <c r="B197" s="127" t="str">
        <f>$B$36</f>
        <v>Agriculture</v>
      </c>
      <c r="C197" s="138">
        <f t="shared" si="11"/>
        <v>597468.42634691531</v>
      </c>
      <c r="D197" s="138">
        <f t="shared" si="11"/>
        <v>915171.64282705728</v>
      </c>
      <c r="E197" s="138">
        <f t="shared" si="11"/>
        <v>392678.08051593381</v>
      </c>
      <c r="F197" s="138">
        <f t="shared" si="11"/>
        <v>75786.594560927449</v>
      </c>
      <c r="G197" s="138">
        <f t="shared" si="11"/>
        <v>0</v>
      </c>
      <c r="H197" s="138">
        <f t="shared" si="12"/>
        <v>1981104.7442508338</v>
      </c>
    </row>
    <row r="198" spans="2:8">
      <c r="B198" s="127" t="str">
        <f>$B$37</f>
        <v>Engineering</v>
      </c>
      <c r="C198" s="138">
        <f t="shared" si="11"/>
        <v>246471.05176154186</v>
      </c>
      <c r="D198" s="138">
        <f t="shared" si="11"/>
        <v>681748.32652619772</v>
      </c>
      <c r="E198" s="138">
        <f t="shared" si="11"/>
        <v>370781.6146889652</v>
      </c>
      <c r="F198" s="138">
        <f t="shared" si="11"/>
        <v>0</v>
      </c>
      <c r="G198" s="138">
        <f t="shared" si="11"/>
        <v>0</v>
      </c>
      <c r="H198" s="138">
        <f t="shared" si="12"/>
        <v>1299000.9929767048</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12503.371269391799</v>
      </c>
      <c r="D201" s="138">
        <f t="shared" si="11"/>
        <v>68778.527903913884</v>
      </c>
      <c r="E201" s="138">
        <f t="shared" si="11"/>
        <v>102423.72416937172</v>
      </c>
      <c r="F201" s="138">
        <f t="shared" si="11"/>
        <v>0</v>
      </c>
      <c r="G201" s="138">
        <f t="shared" si="11"/>
        <v>0</v>
      </c>
      <c r="H201" s="138">
        <f t="shared" si="12"/>
        <v>183705.62334267743</v>
      </c>
    </row>
    <row r="202" spans="2:8">
      <c r="B202" s="127" t="str">
        <f>$B$41</f>
        <v>Library Science</v>
      </c>
      <c r="C202" s="138">
        <f t="shared" si="11"/>
        <v>0</v>
      </c>
      <c r="D202" s="138">
        <f t="shared" si="11"/>
        <v>0</v>
      </c>
      <c r="E202" s="138">
        <f t="shared" si="11"/>
        <v>6474.6511587303794</v>
      </c>
      <c r="F202" s="138">
        <f t="shared" si="11"/>
        <v>0</v>
      </c>
      <c r="G202" s="138">
        <f t="shared" si="11"/>
        <v>0</v>
      </c>
      <c r="H202" s="138">
        <f t="shared" si="12"/>
        <v>6474.6511587303794</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30607.172800731158</v>
      </c>
      <c r="E204" s="138">
        <f t="shared" si="11"/>
        <v>0</v>
      </c>
      <c r="F204" s="138">
        <f t="shared" si="11"/>
        <v>0</v>
      </c>
      <c r="G204" s="138">
        <f t="shared" si="11"/>
        <v>0</v>
      </c>
      <c r="H204" s="138">
        <f t="shared" si="12"/>
        <v>30607.172800731158</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88642.821741976295</v>
      </c>
      <c r="D206" s="138">
        <f t="shared" si="11"/>
        <v>241235.61623275423</v>
      </c>
      <c r="E206" s="138">
        <f t="shared" si="11"/>
        <v>359110.00119145191</v>
      </c>
      <c r="F206" s="138">
        <f t="shared" si="11"/>
        <v>0</v>
      </c>
      <c r="G206" s="138">
        <f t="shared" si="11"/>
        <v>0</v>
      </c>
      <c r="H206" s="138">
        <f t="shared" si="12"/>
        <v>688988.43916618242</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439425.92980967584</v>
      </c>
      <c r="D208" s="138">
        <f t="shared" si="11"/>
        <v>1745519.5813486474</v>
      </c>
      <c r="E208" s="138">
        <f t="shared" si="11"/>
        <v>1269501.641692301</v>
      </c>
      <c r="F208" s="138">
        <f t="shared" si="11"/>
        <v>0</v>
      </c>
      <c r="G208" s="138">
        <f t="shared" si="11"/>
        <v>0</v>
      </c>
      <c r="H208" s="138">
        <f t="shared" si="12"/>
        <v>3454447.1528506242</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69249.085262060529</v>
      </c>
      <c r="E210" s="138">
        <f t="shared" si="13"/>
        <v>0</v>
      </c>
      <c r="F210" s="138">
        <f t="shared" si="13"/>
        <v>0</v>
      </c>
      <c r="G210" s="138">
        <f t="shared" si="13"/>
        <v>0</v>
      </c>
      <c r="H210" s="138">
        <f t="shared" si="12"/>
        <v>69249.085262060529</v>
      </c>
    </row>
    <row r="211" spans="2:8">
      <c r="B211" s="127" t="str">
        <f>$B$50</f>
        <v>Technology</v>
      </c>
      <c r="C211" s="138">
        <f t="shared" si="13"/>
        <v>227334.27610409903</v>
      </c>
      <c r="D211" s="138">
        <f t="shared" si="13"/>
        <v>330974.65100316936</v>
      </c>
      <c r="E211" s="138">
        <f t="shared" si="13"/>
        <v>131846.98047795607</v>
      </c>
      <c r="F211" s="138">
        <f t="shared" si="13"/>
        <v>0</v>
      </c>
      <c r="G211" s="138">
        <f t="shared" si="13"/>
        <v>0</v>
      </c>
      <c r="H211" s="138">
        <f t="shared" si="12"/>
        <v>690155.90758522437</v>
      </c>
    </row>
    <row r="212" spans="2:8">
      <c r="B212" s="127" t="str">
        <f>$B$51</f>
        <v>Nursing</v>
      </c>
      <c r="C212" s="138">
        <f t="shared" si="13"/>
        <v>33060.683856983756</v>
      </c>
      <c r="D212" s="138">
        <f t="shared" si="13"/>
        <v>745357.3677500739</v>
      </c>
      <c r="E212" s="138">
        <f t="shared" si="13"/>
        <v>377146.26537088217</v>
      </c>
      <c r="F212" s="138">
        <f t="shared" si="13"/>
        <v>0</v>
      </c>
      <c r="G212" s="138">
        <f t="shared" si="13"/>
        <v>0</v>
      </c>
      <c r="H212" s="138">
        <f t="shared" si="12"/>
        <v>1155564.3169779398</v>
      </c>
    </row>
    <row r="213" spans="2:8">
      <c r="B213" s="130" t="str">
        <f>$B$52</f>
        <v>Totals</v>
      </c>
      <c r="C213" s="135">
        <f>SUM(C193:C212)</f>
        <v>6609365.5352942599</v>
      </c>
      <c r="D213" s="135">
        <f>SUM(D193:D212)</f>
        <v>8669301.1524274517</v>
      </c>
      <c r="E213" s="135">
        <f>SUM(E193:E212)</f>
        <v>5135433.9150636848</v>
      </c>
      <c r="F213" s="135">
        <f>SUM(F193:F212)</f>
        <v>854081.39721460408</v>
      </c>
      <c r="G213" s="135">
        <f>SUM(G193:G212)</f>
        <v>0</v>
      </c>
      <c r="H213" s="135">
        <f t="shared" si="12"/>
        <v>21268181.999999996</v>
      </c>
    </row>
    <row r="214" spans="2:8">
      <c r="B214" s="143"/>
      <c r="C214" s="144"/>
      <c r="D214" s="144"/>
      <c r="E214" s="144"/>
      <c r="F214" s="144"/>
      <c r="G214" s="144"/>
      <c r="H214" s="144"/>
    </row>
    <row r="215" spans="2:8">
      <c r="B215" s="474" t="s">
        <v>35</v>
      </c>
      <c r="C215" s="474"/>
      <c r="D215" s="474"/>
      <c r="E215" s="474"/>
      <c r="F215" s="474"/>
      <c r="G215" s="474"/>
      <c r="H215" s="122">
        <f>H17</f>
        <v>14342857</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1907950.0635313329</v>
      </c>
      <c r="D218" s="135">
        <f t="shared" si="14"/>
        <v>1423920.5202894846</v>
      </c>
      <c r="E218" s="135">
        <f t="shared" si="14"/>
        <v>680147.46068911895</v>
      </c>
      <c r="F218" s="135">
        <f t="shared" si="14"/>
        <v>4126.6494476035195</v>
      </c>
      <c r="G218" s="135">
        <f t="shared" si="14"/>
        <v>0</v>
      </c>
      <c r="H218" s="135">
        <f>SUM(C218:G218)</f>
        <v>4016144.6939575402</v>
      </c>
    </row>
    <row r="219" spans="2:8">
      <c r="B219" s="127" t="str">
        <f>$B$33</f>
        <v>Science</v>
      </c>
      <c r="C219" s="138">
        <f t="shared" si="14"/>
        <v>775108.75639901101</v>
      </c>
      <c r="D219" s="138">
        <f t="shared" si="14"/>
        <v>759470.34787582804</v>
      </c>
      <c r="E219" s="138">
        <f t="shared" si="14"/>
        <v>129007.08796133522</v>
      </c>
      <c r="F219" s="138">
        <f t="shared" si="14"/>
        <v>1213.7204257657411</v>
      </c>
      <c r="G219" s="138">
        <f t="shared" si="14"/>
        <v>0</v>
      </c>
      <c r="H219" s="138">
        <f t="shared" ref="H219:H238" si="15">SUM(C219:G219)</f>
        <v>1664799.9126619401</v>
      </c>
    </row>
    <row r="220" spans="2:8">
      <c r="B220" s="127" t="str">
        <f>$B$34</f>
        <v>Fine Arts</v>
      </c>
      <c r="C220" s="138">
        <f t="shared" si="14"/>
        <v>357948.18216835207</v>
      </c>
      <c r="D220" s="138">
        <f t="shared" si="14"/>
        <v>392433.32465876784</v>
      </c>
      <c r="E220" s="138">
        <f t="shared" si="14"/>
        <v>50103.670247980343</v>
      </c>
      <c r="F220" s="138">
        <f t="shared" si="14"/>
        <v>0</v>
      </c>
      <c r="G220" s="138">
        <f t="shared" si="14"/>
        <v>0</v>
      </c>
      <c r="H220" s="138">
        <f t="shared" si="15"/>
        <v>800485.17707510036</v>
      </c>
    </row>
    <row r="221" spans="2:8">
      <c r="B221" s="127" t="str">
        <f>$B$35</f>
        <v>Teacher Education</v>
      </c>
      <c r="C221" s="138">
        <f t="shared" si="14"/>
        <v>63266.263041081016</v>
      </c>
      <c r="D221" s="138">
        <f t="shared" si="14"/>
        <v>508962.61256646703</v>
      </c>
      <c r="E221" s="138">
        <f t="shared" si="14"/>
        <v>553112.9581706177</v>
      </c>
      <c r="F221" s="138">
        <f t="shared" si="14"/>
        <v>115384.35514279646</v>
      </c>
      <c r="G221" s="138">
        <f t="shared" si="14"/>
        <v>0</v>
      </c>
      <c r="H221" s="138">
        <f t="shared" si="15"/>
        <v>1240726.1889209622</v>
      </c>
    </row>
    <row r="222" spans="2:8">
      <c r="B222" s="127" t="str">
        <f>$B$36</f>
        <v>Agriculture</v>
      </c>
      <c r="C222" s="138">
        <f t="shared" si="14"/>
        <v>380675.73542169196</v>
      </c>
      <c r="D222" s="138">
        <f t="shared" si="14"/>
        <v>665918.66603443562</v>
      </c>
      <c r="E222" s="138">
        <f t="shared" si="14"/>
        <v>99516.935590968817</v>
      </c>
      <c r="F222" s="138">
        <f t="shared" si="14"/>
        <v>10923.48383189167</v>
      </c>
      <c r="G222" s="138">
        <f t="shared" si="14"/>
        <v>0</v>
      </c>
      <c r="H222" s="138">
        <f t="shared" si="15"/>
        <v>1157034.8208789879</v>
      </c>
    </row>
    <row r="223" spans="2:8">
      <c r="B223" s="127" t="str">
        <f>$B$37</f>
        <v>Engineering</v>
      </c>
      <c r="C223" s="138">
        <f t="shared" si="14"/>
        <v>124117.45400970086</v>
      </c>
      <c r="D223" s="138">
        <f t="shared" si="14"/>
        <v>300090.99050507578</v>
      </c>
      <c r="E223" s="138">
        <f t="shared" si="14"/>
        <v>172502.59697582209</v>
      </c>
      <c r="F223" s="138">
        <f t="shared" si="14"/>
        <v>0</v>
      </c>
      <c r="G223" s="138">
        <f t="shared" si="14"/>
        <v>0</v>
      </c>
      <c r="H223" s="138">
        <f t="shared" si="15"/>
        <v>596711.0414905987</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8539.0048276305661</v>
      </c>
      <c r="D226" s="138">
        <f t="shared" si="14"/>
        <v>117393.10768462811</v>
      </c>
      <c r="E226" s="138">
        <f t="shared" si="14"/>
        <v>81467.778789038901</v>
      </c>
      <c r="F226" s="138">
        <f t="shared" si="14"/>
        <v>0</v>
      </c>
      <c r="G226" s="138">
        <f t="shared" si="14"/>
        <v>0</v>
      </c>
      <c r="H226" s="138">
        <f t="shared" si="15"/>
        <v>207399.89130129758</v>
      </c>
    </row>
    <row r="227" spans="2:10">
      <c r="B227" s="127" t="str">
        <f>$B$41</f>
        <v>Library Science</v>
      </c>
      <c r="C227" s="138">
        <f t="shared" si="14"/>
        <v>0</v>
      </c>
      <c r="D227" s="138">
        <f t="shared" si="14"/>
        <v>0</v>
      </c>
      <c r="E227" s="138">
        <f t="shared" si="14"/>
        <v>591.77563285016151</v>
      </c>
      <c r="F227" s="138">
        <f t="shared" si="14"/>
        <v>0</v>
      </c>
      <c r="G227" s="138">
        <f t="shared" si="14"/>
        <v>0</v>
      </c>
      <c r="H227" s="138">
        <f t="shared" si="15"/>
        <v>591.77563285016151</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6219.5023938875811</v>
      </c>
      <c r="E229" s="138">
        <f t="shared" si="14"/>
        <v>0</v>
      </c>
      <c r="F229" s="138">
        <f t="shared" si="14"/>
        <v>0</v>
      </c>
      <c r="G229" s="138">
        <f t="shared" si="14"/>
        <v>0</v>
      </c>
      <c r="H229" s="138">
        <f t="shared" si="15"/>
        <v>6219.5023938875811</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46403.884820861058</v>
      </c>
      <c r="D231" s="138">
        <f t="shared" si="14"/>
        <v>255690.65397093393</v>
      </c>
      <c r="E231" s="138">
        <f t="shared" si="14"/>
        <v>175461.47514007293</v>
      </c>
      <c r="F231" s="138">
        <f t="shared" si="14"/>
        <v>0</v>
      </c>
      <c r="G231" s="138">
        <f t="shared" si="14"/>
        <v>0</v>
      </c>
      <c r="H231" s="138">
        <f t="shared" si="15"/>
        <v>477556.0139318679</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290714.30072251335</v>
      </c>
      <c r="D233" s="138">
        <f t="shared" si="14"/>
        <v>1747680.1726824103</v>
      </c>
      <c r="E233" s="138">
        <f t="shared" si="14"/>
        <v>932934.28518827958</v>
      </c>
      <c r="F233" s="138">
        <f t="shared" si="14"/>
        <v>0</v>
      </c>
      <c r="G233" s="138">
        <f t="shared" si="14"/>
        <v>0</v>
      </c>
      <c r="H233" s="138">
        <f t="shared" si="15"/>
        <v>2971328.7585932035</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57789.543076538779</v>
      </c>
      <c r="E235" s="138">
        <f t="shared" si="16"/>
        <v>0</v>
      </c>
      <c r="F235" s="138">
        <f t="shared" si="16"/>
        <v>0</v>
      </c>
      <c r="G235" s="138">
        <f t="shared" si="16"/>
        <v>0</v>
      </c>
      <c r="H235" s="138">
        <f t="shared" si="15"/>
        <v>57789.543076538779</v>
      </c>
    </row>
    <row r="236" spans="2:10">
      <c r="B236" s="127" t="str">
        <f>$B$50</f>
        <v>Technology</v>
      </c>
      <c r="C236" s="138">
        <f t="shared" si="16"/>
        <v>126144.38949908792</v>
      </c>
      <c r="D236" s="138">
        <f t="shared" si="16"/>
        <v>228048.42110921134</v>
      </c>
      <c r="E236" s="138">
        <f t="shared" si="16"/>
        <v>28997.006009657915</v>
      </c>
      <c r="F236" s="138">
        <f t="shared" si="16"/>
        <v>6554.0902991350013</v>
      </c>
      <c r="G236" s="138">
        <f t="shared" si="16"/>
        <v>0</v>
      </c>
      <c r="H236" s="138">
        <f t="shared" si="15"/>
        <v>389743.90691709222</v>
      </c>
    </row>
    <row r="237" spans="2:10">
      <c r="B237" s="127" t="str">
        <f>$B$51</f>
        <v>Nursing</v>
      </c>
      <c r="C237" s="138">
        <f t="shared" si="16"/>
        <v>25487.635621866993</v>
      </c>
      <c r="D237" s="138">
        <f t="shared" si="16"/>
        <v>610115.90844483313</v>
      </c>
      <c r="E237" s="138">
        <f t="shared" si="16"/>
        <v>120722.22910143295</v>
      </c>
      <c r="F237" s="138">
        <f t="shared" si="16"/>
        <v>0</v>
      </c>
      <c r="G237" s="138">
        <f t="shared" si="16"/>
        <v>0</v>
      </c>
      <c r="H237" s="138">
        <f t="shared" si="15"/>
        <v>756325.77316813311</v>
      </c>
    </row>
    <row r="238" spans="2:10">
      <c r="B238" s="130" t="str">
        <f>$B$52</f>
        <v>Totals</v>
      </c>
      <c r="C238" s="135">
        <f>SUM(C218:C237)</f>
        <v>4106355.6700631301</v>
      </c>
      <c r="D238" s="135">
        <f>SUM(D218:D237)</f>
        <v>7073733.7712925011</v>
      </c>
      <c r="E238" s="135">
        <f>SUM(E218:E237)</f>
        <v>3024565.2594971755</v>
      </c>
      <c r="F238" s="135">
        <f>SUM(F218:F237)</f>
        <v>138202.29914719239</v>
      </c>
      <c r="G238" s="135">
        <f>SUM(G218:G237)</f>
        <v>0</v>
      </c>
      <c r="H238" s="135">
        <f t="shared" si="15"/>
        <v>14342856.999999998</v>
      </c>
    </row>
    <row r="239" spans="2:10">
      <c r="B239" s="328"/>
      <c r="C239" s="348"/>
      <c r="D239" s="348"/>
      <c r="E239" s="348"/>
      <c r="F239" s="348"/>
      <c r="G239" s="348"/>
      <c r="H239" s="348"/>
    </row>
    <row r="240" spans="2:10">
      <c r="B240" s="120" t="s">
        <v>11</v>
      </c>
      <c r="C240" s="121"/>
      <c r="D240" s="121"/>
      <c r="E240" s="121"/>
      <c r="F240" s="121"/>
      <c r="G240" s="121"/>
      <c r="H240" s="122">
        <f>H16</f>
        <v>11631043</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1547212.611182393</v>
      </c>
      <c r="D243" s="135">
        <f t="shared" si="17"/>
        <v>1154698.8720635902</v>
      </c>
      <c r="E243" s="135">
        <f t="shared" si="17"/>
        <v>551551.50480939413</v>
      </c>
      <c r="F243" s="135">
        <f t="shared" si="17"/>
        <v>3346.4209516278929</v>
      </c>
      <c r="G243" s="135">
        <f t="shared" si="17"/>
        <v>0</v>
      </c>
      <c r="H243" s="135">
        <f>SUM(C243:G243)</f>
        <v>3256809.4090070049</v>
      </c>
    </row>
    <row r="244" spans="2:8">
      <c r="B244" s="127" t="str">
        <f>$B$33</f>
        <v>Science</v>
      </c>
      <c r="C244" s="138">
        <f t="shared" si="17"/>
        <v>628558.40195251349</v>
      </c>
      <c r="D244" s="138">
        <f t="shared" si="17"/>
        <v>615876.75826153148</v>
      </c>
      <c r="E244" s="138">
        <f t="shared" si="17"/>
        <v>104615.62765236189</v>
      </c>
      <c r="F244" s="138">
        <f t="shared" si="17"/>
        <v>984.24145636114497</v>
      </c>
      <c r="G244" s="138">
        <f t="shared" si="17"/>
        <v>0</v>
      </c>
      <c r="H244" s="138">
        <f t="shared" ref="H244:H263" si="18">SUM(C244:G244)</f>
        <v>1350035.0293227683</v>
      </c>
    </row>
    <row r="245" spans="2:8">
      <c r="B245" s="127" t="str">
        <f>$B$34</f>
        <v>Fine Arts</v>
      </c>
      <c r="C245" s="138">
        <f t="shared" si="17"/>
        <v>290270.66912623728</v>
      </c>
      <c r="D245" s="138">
        <f t="shared" si="17"/>
        <v>318235.68161762255</v>
      </c>
      <c r="E245" s="138">
        <f t="shared" si="17"/>
        <v>40630.534287002934</v>
      </c>
      <c r="F245" s="138">
        <f t="shared" si="17"/>
        <v>0</v>
      </c>
      <c r="G245" s="138">
        <f t="shared" si="17"/>
        <v>0</v>
      </c>
      <c r="H245" s="138">
        <f t="shared" si="18"/>
        <v>649136.88503086276</v>
      </c>
    </row>
    <row r="246" spans="2:8">
      <c r="B246" s="127" t="str">
        <f>$B$35</f>
        <v>Teacher Education</v>
      </c>
      <c r="C246" s="138">
        <f t="shared" si="17"/>
        <v>51304.466458818075</v>
      </c>
      <c r="D246" s="138">
        <f t="shared" si="17"/>
        <v>412732.69559564866</v>
      </c>
      <c r="E246" s="138">
        <f t="shared" si="17"/>
        <v>448535.50449116633</v>
      </c>
      <c r="F246" s="138">
        <f t="shared" si="17"/>
        <v>93568.554451399526</v>
      </c>
      <c r="G246" s="138">
        <f t="shared" si="17"/>
        <v>0</v>
      </c>
      <c r="H246" s="138">
        <f t="shared" si="18"/>
        <v>1006141.2209970325</v>
      </c>
    </row>
    <row r="247" spans="2:8">
      <c r="B247" s="127" t="str">
        <f>$B$36</f>
        <v>Agriculture</v>
      </c>
      <c r="C247" s="138">
        <f t="shared" si="17"/>
        <v>308701.1079972646</v>
      </c>
      <c r="D247" s="138">
        <f t="shared" si="17"/>
        <v>540012.95830734144</v>
      </c>
      <c r="E247" s="138">
        <f t="shared" si="17"/>
        <v>80701.199007058967</v>
      </c>
      <c r="F247" s="138">
        <f t="shared" si="17"/>
        <v>8858.1731072503062</v>
      </c>
      <c r="G247" s="138">
        <f t="shared" si="17"/>
        <v>0</v>
      </c>
      <c r="H247" s="138">
        <f t="shared" si="18"/>
        <v>938273.43841891538</v>
      </c>
    </row>
    <row r="248" spans="2:8">
      <c r="B248" s="127" t="str">
        <f>$B$37</f>
        <v>Engineering</v>
      </c>
      <c r="C248" s="138">
        <f t="shared" si="17"/>
        <v>100650.4802102784</v>
      </c>
      <c r="D248" s="138">
        <f t="shared" si="17"/>
        <v>243352.57713837127</v>
      </c>
      <c r="E248" s="138">
        <f t="shared" si="17"/>
        <v>139887.410370016</v>
      </c>
      <c r="F248" s="138">
        <f t="shared" si="17"/>
        <v>0</v>
      </c>
      <c r="G248" s="138">
        <f t="shared" si="17"/>
        <v>0</v>
      </c>
      <c r="H248" s="138">
        <f t="shared" si="18"/>
        <v>483890.46771866566</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6924.5292153005994</v>
      </c>
      <c r="D251" s="138">
        <f t="shared" si="17"/>
        <v>95197.510745839551</v>
      </c>
      <c r="E251" s="138">
        <f t="shared" si="17"/>
        <v>66064.608899733124</v>
      </c>
      <c r="F251" s="138">
        <f t="shared" si="17"/>
        <v>0</v>
      </c>
      <c r="G251" s="138">
        <f t="shared" si="17"/>
        <v>0</v>
      </c>
      <c r="H251" s="138">
        <f t="shared" si="18"/>
        <v>168186.64886087328</v>
      </c>
    </row>
    <row r="252" spans="2:8">
      <c r="B252" s="127" t="str">
        <f>$B$41</f>
        <v>Library Science</v>
      </c>
      <c r="C252" s="138">
        <f t="shared" si="17"/>
        <v>0</v>
      </c>
      <c r="D252" s="138">
        <f t="shared" si="17"/>
        <v>0</v>
      </c>
      <c r="E252" s="138">
        <f t="shared" si="17"/>
        <v>479.88820024019208</v>
      </c>
      <c r="F252" s="138">
        <f t="shared" si="17"/>
        <v>0</v>
      </c>
      <c r="G252" s="138">
        <f t="shared" si="17"/>
        <v>0</v>
      </c>
      <c r="H252" s="138">
        <f t="shared" si="18"/>
        <v>479.88820024019208</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5043.5767282563993</v>
      </c>
      <c r="E254" s="138">
        <f t="shared" si="17"/>
        <v>0</v>
      </c>
      <c r="F254" s="138">
        <f t="shared" si="17"/>
        <v>0</v>
      </c>
      <c r="G254" s="138">
        <f t="shared" si="17"/>
        <v>0</v>
      </c>
      <c r="H254" s="138">
        <f t="shared" si="18"/>
        <v>5043.5767282563993</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37630.269877088103</v>
      </c>
      <c r="D256" s="138">
        <f t="shared" si="17"/>
        <v>207347.04327276311</v>
      </c>
      <c r="E256" s="138">
        <f t="shared" si="17"/>
        <v>142286.851371217</v>
      </c>
      <c r="F256" s="138">
        <f t="shared" si="17"/>
        <v>0</v>
      </c>
      <c r="G256" s="138">
        <f t="shared" si="17"/>
        <v>0</v>
      </c>
      <c r="H256" s="138">
        <f t="shared" si="18"/>
        <v>387264.16452106822</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235748.74464818856</v>
      </c>
      <c r="D258" s="138">
        <f t="shared" si="17"/>
        <v>1417245.0606400482</v>
      </c>
      <c r="E258" s="138">
        <f t="shared" si="17"/>
        <v>756543.74767866277</v>
      </c>
      <c r="F258" s="138">
        <f t="shared" si="17"/>
        <v>0</v>
      </c>
      <c r="G258" s="138">
        <f t="shared" si="17"/>
        <v>0</v>
      </c>
      <c r="H258" s="138">
        <f t="shared" si="18"/>
        <v>2409537.5529668997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46863.233766715712</v>
      </c>
      <c r="E260" s="138">
        <f t="shared" si="19"/>
        <v>0</v>
      </c>
      <c r="F260" s="138">
        <f t="shared" si="19"/>
        <v>0</v>
      </c>
      <c r="G260" s="138">
        <f t="shared" si="19"/>
        <v>0</v>
      </c>
      <c r="H260" s="138">
        <f t="shared" si="18"/>
        <v>46863.233766715712</v>
      </c>
    </row>
    <row r="261" spans="2:10">
      <c r="B261" s="127" t="str">
        <f>$B$50</f>
        <v>Technology</v>
      </c>
      <c r="C261" s="138">
        <f t="shared" si="19"/>
        <v>102294.18158966793</v>
      </c>
      <c r="D261" s="138">
        <f t="shared" si="19"/>
        <v>184931.14670273467</v>
      </c>
      <c r="E261" s="138">
        <f t="shared" si="19"/>
        <v>23514.521811769413</v>
      </c>
      <c r="F261" s="138">
        <f t="shared" si="19"/>
        <v>5314.9038643501826</v>
      </c>
      <c r="G261" s="138">
        <f t="shared" si="19"/>
        <v>0</v>
      </c>
      <c r="H261" s="138">
        <f t="shared" si="18"/>
        <v>316054.75396852219</v>
      </c>
    </row>
    <row r="262" spans="2:10">
      <c r="B262" s="127" t="str">
        <f>$B$51</f>
        <v>Nursing</v>
      </c>
      <c r="C262" s="138">
        <f t="shared" si="19"/>
        <v>20668.670536579059</v>
      </c>
      <c r="D262" s="138">
        <f t="shared" si="19"/>
        <v>494760.86710659653</v>
      </c>
      <c r="E262" s="138">
        <f t="shared" si="19"/>
        <v>97897.192848999199</v>
      </c>
      <c r="F262" s="138">
        <f t="shared" si="19"/>
        <v>0</v>
      </c>
      <c r="G262" s="138">
        <f t="shared" si="19"/>
        <v>0</v>
      </c>
      <c r="H262" s="138">
        <f t="shared" si="18"/>
        <v>613326.73049217474</v>
      </c>
    </row>
    <row r="263" spans="2:10">
      <c r="B263" s="130" t="str">
        <f>$B$52</f>
        <v>Totals</v>
      </c>
      <c r="C263" s="135">
        <f>SUM(C243:C262)</f>
        <v>3329964.132794329</v>
      </c>
      <c r="D263" s="135">
        <f>SUM(D243:D262)</f>
        <v>5736297.9819470616</v>
      </c>
      <c r="E263" s="135">
        <f>SUM(E243:E262)</f>
        <v>2452708.5914276219</v>
      </c>
      <c r="F263" s="135">
        <f>SUM(F243:F262)</f>
        <v>112072.29383098905</v>
      </c>
      <c r="G263" s="135">
        <f>SUM(G243:G262)</f>
        <v>0</v>
      </c>
      <c r="H263" s="135">
        <f t="shared" si="18"/>
        <v>11631043.000000002</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13352500.934248427</v>
      </c>
      <c r="D268" s="135">
        <f t="shared" si="20"/>
        <v>8080953.4231496463</v>
      </c>
      <c r="E268" s="135">
        <f t="shared" si="20"/>
        <v>5094665.5062568597</v>
      </c>
      <c r="F268" s="135">
        <f t="shared" si="20"/>
        <v>13929.449868017862</v>
      </c>
      <c r="G268" s="135">
        <f t="shared" si="20"/>
        <v>0</v>
      </c>
      <c r="H268" s="135">
        <f>SUM(C268:G268)</f>
        <v>26542049.313522954</v>
      </c>
    </row>
    <row r="269" spans="2:10">
      <c r="B269" s="127" t="str">
        <f>$B$33</f>
        <v>Science</v>
      </c>
      <c r="C269" s="138">
        <f t="shared" si="20"/>
        <v>5276759.6442958452</v>
      </c>
      <c r="D269" s="138">
        <f t="shared" si="20"/>
        <v>5032285.0501178522</v>
      </c>
      <c r="E269" s="138">
        <f t="shared" si="20"/>
        <v>1645125.943304908</v>
      </c>
      <c r="F269" s="138">
        <f t="shared" si="20"/>
        <v>16997.643986440089</v>
      </c>
      <c r="G269" s="138">
        <f t="shared" si="20"/>
        <v>0</v>
      </c>
      <c r="H269" s="138">
        <f t="shared" ref="H269:H288" si="21">SUM(C269:G269)</f>
        <v>11971168.281705044</v>
      </c>
    </row>
    <row r="270" spans="2:10">
      <c r="B270" s="127" t="str">
        <f>$B$34</f>
        <v>Fine Arts</v>
      </c>
      <c r="C270" s="138">
        <f t="shared" si="20"/>
        <v>5186931.2737219427</v>
      </c>
      <c r="D270" s="138">
        <f t="shared" si="20"/>
        <v>4145057.0358480993</v>
      </c>
      <c r="E270" s="138">
        <f t="shared" si="20"/>
        <v>808111.22938000865</v>
      </c>
      <c r="F270" s="138">
        <f t="shared" si="20"/>
        <v>0</v>
      </c>
      <c r="G270" s="138">
        <f t="shared" si="20"/>
        <v>0</v>
      </c>
      <c r="H270" s="138">
        <f t="shared" si="21"/>
        <v>10140099.53895005</v>
      </c>
    </row>
    <row r="271" spans="2:10">
      <c r="B271" s="127" t="str">
        <f>$B$35</f>
        <v>Teacher Education</v>
      </c>
      <c r="C271" s="138">
        <f t="shared" si="20"/>
        <v>451721.41467456741</v>
      </c>
      <c r="D271" s="138">
        <f t="shared" si="20"/>
        <v>2753385.2980512893</v>
      </c>
      <c r="E271" s="138">
        <f t="shared" si="20"/>
        <v>2992978.8422460472</v>
      </c>
      <c r="F271" s="138">
        <f t="shared" si="20"/>
        <v>3110938.3097005561</v>
      </c>
      <c r="G271" s="138">
        <f t="shared" si="20"/>
        <v>0</v>
      </c>
      <c r="H271" s="138">
        <f t="shared" si="21"/>
        <v>9309023.8646724597</v>
      </c>
    </row>
    <row r="272" spans="2:10">
      <c r="B272" s="127" t="str">
        <f>$B$36</f>
        <v>Agriculture</v>
      </c>
      <c r="C272" s="138">
        <f t="shared" si="20"/>
        <v>2951720.0360566815</v>
      </c>
      <c r="D272" s="138">
        <f t="shared" si="20"/>
        <v>4671273.4649208067</v>
      </c>
      <c r="E272" s="138">
        <f t="shared" si="20"/>
        <v>1667112.7438831124</v>
      </c>
      <c r="F272" s="138">
        <f t="shared" si="20"/>
        <v>306751.27531116828</v>
      </c>
      <c r="G272" s="138">
        <f t="shared" si="20"/>
        <v>0</v>
      </c>
      <c r="H272" s="138">
        <f t="shared" si="21"/>
        <v>9596857.520171769</v>
      </c>
    </row>
    <row r="273" spans="2:10">
      <c r="B273" s="127" t="str">
        <f>$B$37</f>
        <v>Engineering</v>
      </c>
      <c r="C273" s="138">
        <f t="shared" si="20"/>
        <v>1150502.3755007077</v>
      </c>
      <c r="D273" s="138">
        <f t="shared" si="20"/>
        <v>3104060.3282738235</v>
      </c>
      <c r="E273" s="138">
        <f t="shared" si="20"/>
        <v>1705029.4611805291</v>
      </c>
      <c r="F273" s="138">
        <f t="shared" si="20"/>
        <v>0</v>
      </c>
      <c r="G273" s="138">
        <f t="shared" si="20"/>
        <v>0</v>
      </c>
      <c r="H273" s="138">
        <f t="shared" si="21"/>
        <v>5959592.1649550609</v>
      </c>
    </row>
    <row r="274" spans="2:10">
      <c r="B274" s="127" t="str">
        <f>$B$38</f>
        <v>Home Economics</v>
      </c>
      <c r="C274" s="138">
        <f t="shared" si="20"/>
        <v>0</v>
      </c>
      <c r="D274" s="138">
        <f t="shared" si="20"/>
        <v>0</v>
      </c>
      <c r="E274" s="138">
        <f t="shared" si="20"/>
        <v>0</v>
      </c>
      <c r="F274" s="138">
        <f t="shared" si="20"/>
        <v>0</v>
      </c>
      <c r="G274" s="138">
        <f t="shared" si="20"/>
        <v>0</v>
      </c>
      <c r="H274" s="138">
        <f t="shared" si="21"/>
        <v>0</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62425.634638146381</v>
      </c>
      <c r="D276" s="138">
        <f t="shared" si="20"/>
        <v>470919.67837939586</v>
      </c>
      <c r="E276" s="138">
        <f t="shared" si="20"/>
        <v>532231.29281954677</v>
      </c>
      <c r="F276" s="138">
        <f t="shared" si="20"/>
        <v>0</v>
      </c>
      <c r="G276" s="138">
        <f t="shared" si="20"/>
        <v>0</v>
      </c>
      <c r="H276" s="138">
        <f t="shared" si="21"/>
        <v>1065576.605837089</v>
      </c>
    </row>
    <row r="277" spans="2:10">
      <c r="B277" s="127" t="str">
        <f>$B$41</f>
        <v>Library Science</v>
      </c>
      <c r="C277" s="138">
        <f t="shared" si="20"/>
        <v>0</v>
      </c>
      <c r="D277" s="138">
        <f t="shared" si="20"/>
        <v>0</v>
      </c>
      <c r="E277" s="138">
        <f t="shared" si="20"/>
        <v>25389.564991820735</v>
      </c>
      <c r="F277" s="138">
        <f t="shared" si="20"/>
        <v>0</v>
      </c>
      <c r="G277" s="138">
        <f t="shared" si="20"/>
        <v>0</v>
      </c>
      <c r="H277" s="138">
        <f t="shared" si="21"/>
        <v>25389.564991820735</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126222.95322157643</v>
      </c>
      <c r="E279" s="138">
        <f t="shared" si="20"/>
        <v>0</v>
      </c>
      <c r="F279" s="138">
        <f t="shared" si="20"/>
        <v>0</v>
      </c>
      <c r="G279" s="138">
        <f t="shared" si="20"/>
        <v>0</v>
      </c>
      <c r="H279" s="138">
        <f t="shared" si="21"/>
        <v>126222.95322157643</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416972.83114126616</v>
      </c>
      <c r="D281" s="138">
        <f t="shared" si="20"/>
        <v>1369108.4337248628</v>
      </c>
      <c r="E281" s="138">
        <f t="shared" si="20"/>
        <v>1666550.2502842364</v>
      </c>
      <c r="F281" s="138">
        <f t="shared" si="20"/>
        <v>0</v>
      </c>
      <c r="G281" s="138">
        <f t="shared" si="20"/>
        <v>0</v>
      </c>
      <c r="H281" s="138">
        <f t="shared" si="21"/>
        <v>3452631.5151503654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2176927.8477207166</v>
      </c>
      <c r="D283" s="138">
        <f t="shared" si="20"/>
        <v>9721021.3473511841</v>
      </c>
      <c r="E283" s="138">
        <f t="shared" si="20"/>
        <v>6457671.3369038813</v>
      </c>
      <c r="F283" s="138">
        <f t="shared" si="20"/>
        <v>0</v>
      </c>
      <c r="G283" s="138">
        <f t="shared" si="20"/>
        <v>0</v>
      </c>
      <c r="H283" s="138">
        <f t="shared" si="21"/>
        <v>18355620.531975783</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364749.75299324916</v>
      </c>
      <c r="E285" s="138">
        <f t="shared" si="22"/>
        <v>0</v>
      </c>
      <c r="F285" s="138">
        <f t="shared" si="22"/>
        <v>0</v>
      </c>
      <c r="G285" s="138">
        <f t="shared" si="22"/>
        <v>0</v>
      </c>
      <c r="H285" s="138">
        <f t="shared" si="21"/>
        <v>364749.75299324916</v>
      </c>
    </row>
    <row r="286" spans="2:10">
      <c r="B286" s="127" t="str">
        <f>$B$50</f>
        <v>Technology</v>
      </c>
      <c r="C286" s="138">
        <f t="shared" si="22"/>
        <v>1059985.5730950749</v>
      </c>
      <c r="D286" s="138">
        <f t="shared" si="22"/>
        <v>1623624.013947936</v>
      </c>
      <c r="E286" s="138">
        <f t="shared" si="22"/>
        <v>534783.55128798971</v>
      </c>
      <c r="F286" s="138">
        <f t="shared" si="22"/>
        <v>11868.994163485184</v>
      </c>
      <c r="G286" s="138">
        <f t="shared" si="22"/>
        <v>0</v>
      </c>
      <c r="H286" s="138">
        <f t="shared" si="21"/>
        <v>3230262.1324944855</v>
      </c>
    </row>
    <row r="287" spans="2:10">
      <c r="B287" s="127" t="str">
        <f>$B$51</f>
        <v>Nursing</v>
      </c>
      <c r="C287" s="138">
        <f t="shared" si="22"/>
        <v>170330.81392341846</v>
      </c>
      <c r="D287" s="138">
        <f t="shared" si="22"/>
        <v>3904407.0166601511</v>
      </c>
      <c r="E287" s="138">
        <f t="shared" si="22"/>
        <v>1635164.5866063093</v>
      </c>
      <c r="F287" s="138">
        <f t="shared" si="22"/>
        <v>0</v>
      </c>
      <c r="G287" s="138">
        <f t="shared" si="22"/>
        <v>0</v>
      </c>
      <c r="H287" s="138">
        <f t="shared" si="21"/>
        <v>5709902.4171898793</v>
      </c>
    </row>
    <row r="288" spans="2:10">
      <c r="B288" s="130" t="str">
        <f>$B$52</f>
        <v>Totals</v>
      </c>
      <c r="C288" s="135">
        <f>SUM(C268:C287)</f>
        <v>32256778.379016798</v>
      </c>
      <c r="D288" s="135">
        <f>SUM(D268:D287)</f>
        <v>45367067.796639875</v>
      </c>
      <c r="E288" s="135">
        <f>SUM(E268:E287)</f>
        <v>24764814.309145246</v>
      </c>
      <c r="F288" s="135">
        <f>SUM(F268:F287)</f>
        <v>3460485.6730296677</v>
      </c>
      <c r="G288" s="135">
        <f>SUM(G268:G287)</f>
        <v>0</v>
      </c>
      <c r="H288" s="135">
        <f t="shared" si="21"/>
        <v>105849146.15783158</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301.81281920047979</v>
      </c>
      <c r="D293" s="133">
        <f t="shared" si="23"/>
        <v>490.23012758733597</v>
      </c>
      <c r="E293" s="133">
        <f t="shared" si="23"/>
        <v>738.78560125534511</v>
      </c>
      <c r="F293" s="133">
        <f t="shared" si="23"/>
        <v>273.12646800035026</v>
      </c>
      <c r="G293" s="134">
        <f t="shared" si="23"/>
        <v>0</v>
      </c>
      <c r="H293" s="135">
        <f t="shared" si="23"/>
        <v>392.21612060413395</v>
      </c>
    </row>
    <row r="294" spans="2:10">
      <c r="B294" s="127" t="str">
        <f>$B$33</f>
        <v>Science</v>
      </c>
      <c r="C294" s="136">
        <f t="shared" si="23"/>
        <v>293.59370412818367</v>
      </c>
      <c r="D294" s="136">
        <f t="shared" si="23"/>
        <v>572.37091106890944</v>
      </c>
      <c r="E294" s="136">
        <f t="shared" si="23"/>
        <v>1257.7415468691956</v>
      </c>
      <c r="F294" s="136">
        <f t="shared" si="23"/>
        <v>1133.1762657626725</v>
      </c>
      <c r="G294" s="137">
        <f t="shared" si="23"/>
        <v>0</v>
      </c>
      <c r="H294" s="138">
        <f t="shared" si="23"/>
        <v>426.20223161866437</v>
      </c>
    </row>
    <row r="295" spans="2:10">
      <c r="B295" s="127" t="str">
        <f>$B$34</f>
        <v>Fine Arts</v>
      </c>
      <c r="C295" s="136">
        <f t="shared" si="23"/>
        <v>624.93147876167984</v>
      </c>
      <c r="D295" s="136">
        <f t="shared" si="23"/>
        <v>912.40524671981052</v>
      </c>
      <c r="E295" s="136">
        <f t="shared" si="23"/>
        <v>1590.7701365748201</v>
      </c>
      <c r="F295" s="136">
        <f t="shared" si="23"/>
        <v>0</v>
      </c>
      <c r="G295" s="137">
        <f t="shared" si="23"/>
        <v>0</v>
      </c>
      <c r="H295" s="138">
        <f t="shared" si="23"/>
        <v>759.50112642873569</v>
      </c>
    </row>
    <row r="296" spans="2:10">
      <c r="B296" s="127" t="str">
        <f>$B$35</f>
        <v>Teacher Education</v>
      </c>
      <c r="C296" s="136">
        <f t="shared" si="23"/>
        <v>307.92189139370646</v>
      </c>
      <c r="D296" s="136">
        <f t="shared" si="23"/>
        <v>467.30911372221476</v>
      </c>
      <c r="E296" s="136">
        <f t="shared" si="23"/>
        <v>533.69808171291845</v>
      </c>
      <c r="F296" s="136">
        <f t="shared" si="23"/>
        <v>2181.5836673916942</v>
      </c>
      <c r="G296" s="137">
        <f t="shared" si="23"/>
        <v>0</v>
      </c>
      <c r="H296" s="138">
        <f t="shared" si="23"/>
        <v>646.77439482195928</v>
      </c>
    </row>
    <row r="297" spans="2:10">
      <c r="B297" s="127" t="str">
        <f>$B$36</f>
        <v>Agriculture</v>
      </c>
      <c r="C297" s="136">
        <f t="shared" si="23"/>
        <v>334.39674136815245</v>
      </c>
      <c r="D297" s="136">
        <f t="shared" si="23"/>
        <v>605.95063755620788</v>
      </c>
      <c r="E297" s="136">
        <f t="shared" si="23"/>
        <v>1652.242560835592</v>
      </c>
      <c r="F297" s="136">
        <f t="shared" si="23"/>
        <v>2272.2316689716167</v>
      </c>
      <c r="G297" s="137">
        <f t="shared" si="23"/>
        <v>0</v>
      </c>
      <c r="H297" s="138">
        <f t="shared" si="23"/>
        <v>542.80868326763402</v>
      </c>
    </row>
    <row r="298" spans="2:10">
      <c r="B298" s="127" t="str">
        <f>$B$37</f>
        <v>Engineering</v>
      </c>
      <c r="C298" s="136">
        <f t="shared" si="23"/>
        <v>399.75760093839739</v>
      </c>
      <c r="D298" s="136">
        <f t="shared" si="23"/>
        <v>893.51189645187776</v>
      </c>
      <c r="E298" s="136">
        <f t="shared" si="23"/>
        <v>974.85961188137742</v>
      </c>
      <c r="F298" s="136">
        <f t="shared" si="23"/>
        <v>0</v>
      </c>
      <c r="G298" s="137">
        <f t="shared" si="23"/>
        <v>0</v>
      </c>
      <c r="H298" s="138">
        <f t="shared" si="23"/>
        <v>735.6612967479399</v>
      </c>
    </row>
    <row r="299" spans="2:10">
      <c r="B299" s="127" t="str">
        <f>$B$38</f>
        <v>Home Economics</v>
      </c>
      <c r="C299" s="136">
        <f t="shared" si="23"/>
        <v>0</v>
      </c>
      <c r="D299" s="136">
        <f t="shared" si="23"/>
        <v>0</v>
      </c>
      <c r="E299" s="136">
        <f t="shared" si="23"/>
        <v>0</v>
      </c>
      <c r="F299" s="136">
        <f t="shared" si="23"/>
        <v>0</v>
      </c>
      <c r="G299" s="137">
        <f t="shared" si="23"/>
        <v>0</v>
      </c>
      <c r="H299" s="138">
        <f t="shared" si="23"/>
        <v>0</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315.28098302094133</v>
      </c>
      <c r="D301" s="136">
        <f t="shared" si="23"/>
        <v>346.51926297232956</v>
      </c>
      <c r="E301" s="136">
        <f t="shared" si="23"/>
        <v>644.34781213020187</v>
      </c>
      <c r="F301" s="136">
        <f t="shared" si="23"/>
        <v>0</v>
      </c>
      <c r="G301" s="137">
        <f t="shared" si="23"/>
        <v>0</v>
      </c>
      <c r="H301" s="138">
        <f t="shared" si="23"/>
        <v>447.15761889932395</v>
      </c>
    </row>
    <row r="302" spans="2:10">
      <c r="B302" s="127" t="str">
        <f>$B$41</f>
        <v>Library Science</v>
      </c>
      <c r="C302" s="136">
        <f t="shared" si="23"/>
        <v>0</v>
      </c>
      <c r="D302" s="136">
        <f t="shared" si="23"/>
        <v>0</v>
      </c>
      <c r="E302" s="136">
        <f t="shared" si="23"/>
        <v>4231.5941653034561</v>
      </c>
      <c r="F302" s="136">
        <f t="shared" si="23"/>
        <v>0</v>
      </c>
      <c r="G302" s="137">
        <f t="shared" si="23"/>
        <v>0</v>
      </c>
      <c r="H302" s="138">
        <f t="shared" si="23"/>
        <v>4231.5941653034561</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1753.0965725218948</v>
      </c>
      <c r="E304" s="136">
        <f t="shared" si="23"/>
        <v>0</v>
      </c>
      <c r="F304" s="136">
        <f t="shared" si="23"/>
        <v>0</v>
      </c>
      <c r="G304" s="137">
        <f t="shared" si="23"/>
        <v>0</v>
      </c>
      <c r="H304" s="138">
        <f t="shared" si="23"/>
        <v>1753.0965725218948</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387.52121853277526</v>
      </c>
      <c r="D306" s="136">
        <f t="shared" si="23"/>
        <v>462.53663301515633</v>
      </c>
      <c r="E306" s="136">
        <f t="shared" si="23"/>
        <v>936.79047233515234</v>
      </c>
      <c r="F306" s="136">
        <f t="shared" si="23"/>
        <v>0</v>
      </c>
      <c r="G306" s="137">
        <f t="shared" si="23"/>
        <v>0</v>
      </c>
      <c r="H306" s="138">
        <f t="shared" si="23"/>
        <v>593.74574637151602</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322.93841384374969</v>
      </c>
      <c r="D308" s="136">
        <f t="shared" si="23"/>
        <v>480.47752804226889</v>
      </c>
      <c r="E308" s="136">
        <f t="shared" si="23"/>
        <v>682.70127253450482</v>
      </c>
      <c r="F308" s="136">
        <f t="shared" si="23"/>
        <v>0</v>
      </c>
      <c r="G308" s="137">
        <f t="shared" si="23"/>
        <v>0</v>
      </c>
      <c r="H308" s="138">
        <f t="shared" si="23"/>
        <v>503.83235979292334</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545.21637218721844</v>
      </c>
      <c r="E310" s="136">
        <f t="shared" si="24"/>
        <v>0</v>
      </c>
      <c r="F310" s="136">
        <f t="shared" si="24"/>
        <v>0</v>
      </c>
      <c r="G310" s="137">
        <f t="shared" si="24"/>
        <v>0</v>
      </c>
      <c r="H310" s="138">
        <f t="shared" si="24"/>
        <v>545.21637218721844</v>
      </c>
    </row>
    <row r="311" spans="2:10">
      <c r="B311" s="127" t="str">
        <f>$B$50</f>
        <v>Technology</v>
      </c>
      <c r="C311" s="136">
        <f t="shared" si="24"/>
        <v>362.38823011797433</v>
      </c>
      <c r="D311" s="136">
        <f t="shared" si="24"/>
        <v>615.00909619239997</v>
      </c>
      <c r="E311" s="136">
        <f t="shared" si="24"/>
        <v>1818.9916710475841</v>
      </c>
      <c r="F311" s="136">
        <f t="shared" si="24"/>
        <v>146.5307921417924</v>
      </c>
      <c r="G311" s="137">
        <f t="shared" si="24"/>
        <v>0</v>
      </c>
      <c r="H311" s="138">
        <f t="shared" si="24"/>
        <v>543.81517382062043</v>
      </c>
    </row>
    <row r="312" spans="2:10">
      <c r="B312" s="127" t="str">
        <f>$B$51</f>
        <v>Nursing</v>
      </c>
      <c r="C312" s="136">
        <f t="shared" si="24"/>
        <v>288.2078069770194</v>
      </c>
      <c r="D312" s="136">
        <f t="shared" si="24"/>
        <v>552.79725565059482</v>
      </c>
      <c r="E312" s="136">
        <f t="shared" si="24"/>
        <v>1335.9187799071153</v>
      </c>
      <c r="F312" s="136">
        <f t="shared" si="24"/>
        <v>0</v>
      </c>
      <c r="G312" s="137">
        <f t="shared" si="24"/>
        <v>0</v>
      </c>
      <c r="H312" s="138">
        <f t="shared" si="24"/>
        <v>643.15188299052477</v>
      </c>
    </row>
    <row r="313" spans="2:10">
      <c r="B313" s="130" t="str">
        <f>$B$52</f>
        <v>Totals</v>
      </c>
      <c r="C313" s="135">
        <f t="shared" si="24"/>
        <v>338.77121080286923</v>
      </c>
      <c r="D313" s="135">
        <f t="shared" si="24"/>
        <v>554.00686046526243</v>
      </c>
      <c r="E313" s="135">
        <f t="shared" si="24"/>
        <v>807.56584846883345</v>
      </c>
      <c r="F313" s="135">
        <f t="shared" si="24"/>
        <v>2026.0454760126861</v>
      </c>
      <c r="G313" s="135">
        <f t="shared" si="24"/>
        <v>0</v>
      </c>
      <c r="H313" s="135">
        <f t="shared" si="24"/>
        <v>505.29475920293862</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1.6242853066545844</v>
      </c>
      <c r="E318" s="128">
        <f t="shared" si="25"/>
        <v>2.4478271108975171</v>
      </c>
      <c r="F318" s="128">
        <f t="shared" si="25"/>
        <v>0.90495317171708811</v>
      </c>
      <c r="G318" s="128">
        <f t="shared" si="25"/>
        <v>0</v>
      </c>
      <c r="H318" s="128">
        <f t="shared" si="25"/>
        <v>1.299534332713693</v>
      </c>
    </row>
    <row r="319" spans="2:10">
      <c r="B319" s="127" t="str">
        <f>$B$33</f>
        <v>Science</v>
      </c>
      <c r="C319" s="128">
        <f t="shared" ref="C319:H334" si="26">IF($C$293=0,"",C294/$C$293)</f>
        <v>0.97276750837135062</v>
      </c>
      <c r="D319" s="128">
        <f t="shared" si="26"/>
        <v>1.8964433405617236</v>
      </c>
      <c r="E319" s="128">
        <f t="shared" si="26"/>
        <v>4.1672900117398202</v>
      </c>
      <c r="F319" s="128">
        <f t="shared" si="26"/>
        <v>3.754566385763614</v>
      </c>
      <c r="G319" s="128">
        <f t="shared" si="26"/>
        <v>0</v>
      </c>
      <c r="H319" s="128">
        <f t="shared" si="26"/>
        <v>1.4121409181614604</v>
      </c>
    </row>
    <row r="320" spans="2:10">
      <c r="B320" s="127" t="str">
        <f>$B$34</f>
        <v>Fine Arts</v>
      </c>
      <c r="C320" s="128">
        <f t="shared" si="26"/>
        <v>2.0705928940233909</v>
      </c>
      <c r="D320" s="128">
        <f t="shared" si="26"/>
        <v>3.0230831451653599</v>
      </c>
      <c r="E320" s="128">
        <f t="shared" si="26"/>
        <v>5.2707175950606251</v>
      </c>
      <c r="F320" s="128">
        <f t="shared" si="26"/>
        <v>0</v>
      </c>
      <c r="G320" s="128">
        <f t="shared" si="26"/>
        <v>0</v>
      </c>
      <c r="H320" s="128">
        <f t="shared" si="26"/>
        <v>2.5164641065965974</v>
      </c>
    </row>
    <row r="321" spans="2:8">
      <c r="B321" s="127" t="str">
        <f>$B$35</f>
        <v>Teacher Education</v>
      </c>
      <c r="C321" s="128">
        <f t="shared" si="26"/>
        <v>1.0202412614858771</v>
      </c>
      <c r="D321" s="128">
        <f t="shared" si="26"/>
        <v>1.5483408390675537</v>
      </c>
      <c r="E321" s="128">
        <f t="shared" si="26"/>
        <v>1.7683081955455588</v>
      </c>
      <c r="F321" s="128">
        <f t="shared" si="26"/>
        <v>7.2282670867686791</v>
      </c>
      <c r="G321" s="128">
        <f t="shared" si="26"/>
        <v>0</v>
      </c>
      <c r="H321" s="128">
        <f t="shared" si="26"/>
        <v>2.14296528734367</v>
      </c>
    </row>
    <row r="322" spans="2:8">
      <c r="B322" s="127" t="str">
        <f>$B$36</f>
        <v>Agriculture</v>
      </c>
      <c r="C322" s="128">
        <f t="shared" si="26"/>
        <v>1.1079606964806512</v>
      </c>
      <c r="D322" s="128">
        <f t="shared" si="26"/>
        <v>2.0077034473267483</v>
      </c>
      <c r="E322" s="128">
        <f t="shared" si="26"/>
        <v>5.474394908779824</v>
      </c>
      <c r="F322" s="128">
        <f t="shared" si="26"/>
        <v>7.5286121874839322</v>
      </c>
      <c r="G322" s="128">
        <f t="shared" si="26"/>
        <v>0</v>
      </c>
      <c r="H322" s="128">
        <f t="shared" si="26"/>
        <v>1.7984944599290602</v>
      </c>
    </row>
    <row r="323" spans="2:8">
      <c r="B323" s="127" t="str">
        <f>$B$37</f>
        <v>Engineering</v>
      </c>
      <c r="C323" s="128">
        <f t="shared" si="26"/>
        <v>1.3245216091131555</v>
      </c>
      <c r="D323" s="128">
        <f t="shared" si="26"/>
        <v>2.9604835832316341</v>
      </c>
      <c r="E323" s="128">
        <f t="shared" si="26"/>
        <v>3.2300139353385946</v>
      </c>
      <c r="F323" s="128">
        <f t="shared" si="26"/>
        <v>0</v>
      </c>
      <c r="G323" s="128">
        <f t="shared" si="26"/>
        <v>0</v>
      </c>
      <c r="H323" s="128">
        <f t="shared" si="26"/>
        <v>2.4374753156501128</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1.0446242272151975</v>
      </c>
      <c r="D326" s="128">
        <f t="shared" si="26"/>
        <v>1.1481263913516988</v>
      </c>
      <c r="E326" s="128">
        <f t="shared" si="26"/>
        <v>2.1349252620783892</v>
      </c>
      <c r="F326" s="128">
        <f t="shared" si="26"/>
        <v>0</v>
      </c>
      <c r="G326" s="128">
        <f t="shared" si="26"/>
        <v>0</v>
      </c>
      <c r="H326" s="128">
        <f t="shared" si="26"/>
        <v>1.4815726518305989</v>
      </c>
    </row>
    <row r="327" spans="2:8">
      <c r="B327" s="127" t="str">
        <f>$B$41</f>
        <v>Library Science</v>
      </c>
      <c r="C327" s="128">
        <f t="shared" si="26"/>
        <v>0</v>
      </c>
      <c r="D327" s="128">
        <f t="shared" si="26"/>
        <v>0</v>
      </c>
      <c r="E327" s="128">
        <f t="shared" si="26"/>
        <v>14.020591227745733</v>
      </c>
      <c r="F327" s="128">
        <f t="shared" si="26"/>
        <v>0</v>
      </c>
      <c r="G327" s="128">
        <f t="shared" si="26"/>
        <v>0</v>
      </c>
      <c r="H327" s="128">
        <f t="shared" si="26"/>
        <v>14.020591227745733</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5.8085557040484641</v>
      </c>
      <c r="E329" s="128">
        <f t="shared" si="26"/>
        <v>0</v>
      </c>
      <c r="F329" s="128">
        <f t="shared" si="26"/>
        <v>0</v>
      </c>
      <c r="G329" s="128">
        <f t="shared" si="26"/>
        <v>0</v>
      </c>
      <c r="H329" s="128">
        <f t="shared" si="26"/>
        <v>5.8085557040484641</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1.283978657895785</v>
      </c>
      <c r="D331" s="128">
        <f t="shared" si="26"/>
        <v>1.5325281220341918</v>
      </c>
      <c r="E331" s="128">
        <f t="shared" si="26"/>
        <v>3.1038790029421754</v>
      </c>
      <c r="F331" s="128">
        <f t="shared" si="26"/>
        <v>0</v>
      </c>
      <c r="G331" s="128">
        <f t="shared" si="26"/>
        <v>0</v>
      </c>
      <c r="H331" s="128">
        <f t="shared" si="26"/>
        <v>1.9672648363458649</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1.0699956837460809</v>
      </c>
      <c r="D333" s="128">
        <f t="shared" si="26"/>
        <v>1.5919719027014247</v>
      </c>
      <c r="E333" s="128">
        <f t="shared" si="26"/>
        <v>2.2620022381521809</v>
      </c>
      <c r="F333" s="128">
        <f t="shared" si="26"/>
        <v>0</v>
      </c>
      <c r="G333" s="128">
        <f t="shared" si="26"/>
        <v>0</v>
      </c>
      <c r="H333" s="128">
        <f t="shared" si="26"/>
        <v>1.6693537442432214</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1.806471884234504</v>
      </c>
      <c r="E335" s="128">
        <f t="shared" si="27"/>
        <v>0</v>
      </c>
      <c r="F335" s="128">
        <f t="shared" si="27"/>
        <v>0</v>
      </c>
      <c r="G335" s="128">
        <f t="shared" si="27"/>
        <v>0</v>
      </c>
      <c r="H335" s="128">
        <f t="shared" si="27"/>
        <v>1.806471884234504</v>
      </c>
    </row>
    <row r="336" spans="2:8">
      <c r="B336" s="127" t="str">
        <f>$B$50</f>
        <v>Technology</v>
      </c>
      <c r="C336" s="128">
        <f t="shared" si="27"/>
        <v>1.2007052287505959</v>
      </c>
      <c r="D336" s="128">
        <f t="shared" si="27"/>
        <v>2.037716945958743</v>
      </c>
      <c r="E336" s="128">
        <f t="shared" si="27"/>
        <v>6.0268867169598757</v>
      </c>
      <c r="F336" s="128">
        <f t="shared" si="27"/>
        <v>0.48550221468379384</v>
      </c>
      <c r="G336" s="128">
        <f t="shared" si="27"/>
        <v>0</v>
      </c>
      <c r="H336" s="128">
        <f t="shared" si="27"/>
        <v>1.8018292770374014</v>
      </c>
    </row>
    <row r="337" spans="2:10">
      <c r="B337" s="127" t="str">
        <f>$B$51</f>
        <v>Nursing</v>
      </c>
      <c r="C337" s="128">
        <f t="shared" si="27"/>
        <v>0.95492235134511227</v>
      </c>
      <c r="D337" s="128">
        <f t="shared" si="27"/>
        <v>1.8315897154898451</v>
      </c>
      <c r="E337" s="128">
        <f t="shared" si="27"/>
        <v>4.4263155668670535</v>
      </c>
      <c r="F337" s="128">
        <f t="shared" si="27"/>
        <v>0</v>
      </c>
      <c r="G337" s="128">
        <f t="shared" si="27"/>
        <v>0</v>
      </c>
      <c r="H337" s="128">
        <f t="shared" si="27"/>
        <v>2.1309627758498548</v>
      </c>
    </row>
    <row r="338" spans="2:10">
      <c r="B338" s="130" t="str">
        <f>$B$52</f>
        <v>Totals</v>
      </c>
      <c r="C338" s="128">
        <f t="shared" si="27"/>
        <v>1.1224546780361895</v>
      </c>
      <c r="D338" s="128">
        <f t="shared" si="27"/>
        <v>1.8355975134948201</v>
      </c>
      <c r="E338" s="128">
        <f t="shared" si="27"/>
        <v>2.6757175212375794</v>
      </c>
      <c r="F338" s="128">
        <f t="shared" si="27"/>
        <v>6.7129205491662072</v>
      </c>
      <c r="G338" s="128">
        <f t="shared" si="27"/>
        <v>0</v>
      </c>
      <c r="H338" s="128">
        <f t="shared" si="27"/>
        <v>1.6741991295846699</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9054.384576014394</v>
      </c>
      <c r="D343" s="135">
        <f t="shared" si="28"/>
        <v>14706.903827620079</v>
      </c>
      <c r="E343" s="135">
        <f>E293*24</f>
        <v>17730.854430128282</v>
      </c>
      <c r="F343" s="135">
        <f>F293*18</f>
        <v>4916.2764240063043</v>
      </c>
      <c r="G343" s="135">
        <f>G293*24</f>
        <v>0</v>
      </c>
      <c r="H343" s="135">
        <f>IF((C32/30+D32/30+E32/24+F32/18+G32/24)=0,0,H268/(C32/30+D32/30+E32/24+F32/18+G32/24))</f>
        <v>11468.550762000412</v>
      </c>
    </row>
    <row r="344" spans="2:10">
      <c r="B344" s="127" t="str">
        <f>$B$33</f>
        <v>Science</v>
      </c>
      <c r="C344" s="138">
        <f t="shared" si="28"/>
        <v>8807.8111238455094</v>
      </c>
      <c r="D344" s="138">
        <f t="shared" si="28"/>
        <v>17171.127332067284</v>
      </c>
      <c r="E344" s="138">
        <f>E294*24</f>
        <v>30185.797124860695</v>
      </c>
      <c r="F344" s="138">
        <f>F294*18</f>
        <v>20397.172783728107</v>
      </c>
      <c r="G344" s="138">
        <f>G294*24</f>
        <v>0</v>
      </c>
      <c r="H344" s="138">
        <f t="shared" ref="H344:H363" si="29">IF((C33/30+D33/30+E33/24+F33/18+G33/24)=0,0,H269/(C33/30+D33/30+E33/24+F33/18+G33/24))</f>
        <v>12634.478397577881</v>
      </c>
    </row>
    <row r="345" spans="2:10">
      <c r="B345" s="127" t="str">
        <f>$B$34</f>
        <v>Fine Arts</v>
      </c>
      <c r="C345" s="138">
        <f t="shared" si="28"/>
        <v>18747.944362850394</v>
      </c>
      <c r="D345" s="138">
        <f t="shared" si="28"/>
        <v>27372.157401594315</v>
      </c>
      <c r="E345" s="138">
        <f t="shared" ref="E345:E363" si="30">E295*24</f>
        <v>38178.483277795684</v>
      </c>
      <c r="F345" s="138">
        <f t="shared" ref="F345:F363" si="31">F295*18</f>
        <v>0</v>
      </c>
      <c r="G345" s="138">
        <f t="shared" ref="G345:G363" si="32">G295*24</f>
        <v>0</v>
      </c>
      <c r="H345" s="138">
        <f t="shared" si="29"/>
        <v>22570.335819001444</v>
      </c>
    </row>
    <row r="346" spans="2:10">
      <c r="B346" s="127" t="str">
        <f>$B$35</f>
        <v>Teacher Education</v>
      </c>
      <c r="C346" s="138">
        <f t="shared" si="28"/>
        <v>9237.6567418111936</v>
      </c>
      <c r="D346" s="138">
        <f t="shared" si="28"/>
        <v>14019.273411666443</v>
      </c>
      <c r="E346" s="138">
        <f t="shared" si="30"/>
        <v>12808.753961110044</v>
      </c>
      <c r="F346" s="138">
        <f t="shared" si="31"/>
        <v>39268.506013050493</v>
      </c>
      <c r="G346" s="138">
        <f t="shared" si="32"/>
        <v>0</v>
      </c>
      <c r="H346" s="138">
        <f t="shared" si="29"/>
        <v>16677.193061299866</v>
      </c>
    </row>
    <row r="347" spans="2:10">
      <c r="B347" s="127" t="str">
        <f>$B$36</f>
        <v>Agriculture</v>
      </c>
      <c r="C347" s="138">
        <f t="shared" si="28"/>
        <v>10031.902241044574</v>
      </c>
      <c r="D347" s="138">
        <f t="shared" si="28"/>
        <v>18178.519126686235</v>
      </c>
      <c r="E347" s="138">
        <f t="shared" si="30"/>
        <v>39653.821460054212</v>
      </c>
      <c r="F347" s="138">
        <f t="shared" si="31"/>
        <v>40900.170041489102</v>
      </c>
      <c r="G347" s="138">
        <f t="shared" si="32"/>
        <v>0</v>
      </c>
      <c r="H347" s="138">
        <f t="shared" si="29"/>
        <v>15975.015639287718</v>
      </c>
    </row>
    <row r="348" spans="2:10">
      <c r="B348" s="127" t="str">
        <f>$B$37</f>
        <v>Engineering</v>
      </c>
      <c r="C348" s="138">
        <f t="shared" si="28"/>
        <v>11992.728028151922</v>
      </c>
      <c r="D348" s="138">
        <f t="shared" si="28"/>
        <v>26805.356893556334</v>
      </c>
      <c r="E348" s="138">
        <f t="shared" si="30"/>
        <v>23396.630685153057</v>
      </c>
      <c r="F348" s="138">
        <f t="shared" si="31"/>
        <v>0</v>
      </c>
      <c r="G348" s="138">
        <f t="shared" si="32"/>
        <v>0</v>
      </c>
      <c r="H348" s="138">
        <f t="shared" si="29"/>
        <v>20939.626381126323</v>
      </c>
    </row>
    <row r="349" spans="2:10">
      <c r="B349" s="127" t="str">
        <f>$B$38</f>
        <v>Home Economics</v>
      </c>
      <c r="C349" s="138">
        <f t="shared" si="28"/>
        <v>0</v>
      </c>
      <c r="D349" s="138">
        <f t="shared" si="28"/>
        <v>0</v>
      </c>
      <c r="E349" s="138">
        <f t="shared" si="30"/>
        <v>0</v>
      </c>
      <c r="F349" s="138">
        <f t="shared" si="31"/>
        <v>0</v>
      </c>
      <c r="G349" s="138">
        <f t="shared" si="32"/>
        <v>0</v>
      </c>
      <c r="H349" s="138">
        <f t="shared" si="29"/>
        <v>0</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9458.4294906282394</v>
      </c>
      <c r="D351" s="138">
        <f t="shared" si="28"/>
        <v>10395.577889169886</v>
      </c>
      <c r="E351" s="138">
        <f t="shared" si="30"/>
        <v>15464.347491124845</v>
      </c>
      <c r="F351" s="138">
        <f t="shared" si="31"/>
        <v>0</v>
      </c>
      <c r="G351" s="138">
        <f t="shared" si="32"/>
        <v>0</v>
      </c>
      <c r="H351" s="138">
        <f t="shared" si="29"/>
        <v>12344.969366716614</v>
      </c>
    </row>
    <row r="352" spans="2:10">
      <c r="B352" s="127" t="str">
        <f>$B$41</f>
        <v>Library Science</v>
      </c>
      <c r="C352" s="138">
        <f t="shared" si="28"/>
        <v>0</v>
      </c>
      <c r="D352" s="138">
        <f t="shared" si="28"/>
        <v>0</v>
      </c>
      <c r="E352" s="138">
        <f t="shared" si="30"/>
        <v>101558.25996728294</v>
      </c>
      <c r="F352" s="138">
        <f t="shared" si="31"/>
        <v>0</v>
      </c>
      <c r="G352" s="138">
        <f t="shared" si="32"/>
        <v>0</v>
      </c>
      <c r="H352" s="138">
        <f t="shared" si="29"/>
        <v>101558.25996728294</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52592.897175656843</v>
      </c>
      <c r="E354" s="138">
        <f t="shared" si="30"/>
        <v>0</v>
      </c>
      <c r="F354" s="138">
        <f t="shared" si="31"/>
        <v>0</v>
      </c>
      <c r="G354" s="138">
        <f t="shared" si="32"/>
        <v>0</v>
      </c>
      <c r="H354" s="138">
        <f t="shared" si="29"/>
        <v>52592.89717565685</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11625.636555983257</v>
      </c>
      <c r="D356" s="138">
        <f t="shared" si="28"/>
        <v>13876.09899045469</v>
      </c>
      <c r="E356" s="138">
        <f t="shared" si="30"/>
        <v>22482.971336043658</v>
      </c>
      <c r="F356" s="138">
        <f t="shared" si="31"/>
        <v>0</v>
      </c>
      <c r="G356" s="138">
        <f t="shared" si="32"/>
        <v>0</v>
      </c>
      <c r="H356" s="138">
        <f t="shared" si="29"/>
        <v>16546.818236273164</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9688.1524153124901</v>
      </c>
      <c r="D358" s="138">
        <f t="shared" si="28"/>
        <v>14414.325841268066</v>
      </c>
      <c r="E358" s="138">
        <f t="shared" si="30"/>
        <v>16384.830540828116</v>
      </c>
      <c r="F358" s="138">
        <f t="shared" si="31"/>
        <v>0</v>
      </c>
      <c r="G358" s="138">
        <f t="shared" si="32"/>
        <v>0</v>
      </c>
      <c r="H358" s="138">
        <f t="shared" si="29"/>
        <v>14193.679005568083</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16356.491165616553</v>
      </c>
      <c r="E360" s="138">
        <f t="shared" si="30"/>
        <v>0</v>
      </c>
      <c r="F360" s="138">
        <f t="shared" si="31"/>
        <v>0</v>
      </c>
      <c r="G360" s="138">
        <f t="shared" si="32"/>
        <v>0</v>
      </c>
      <c r="H360" s="138">
        <f t="shared" si="29"/>
        <v>16356.491165616553</v>
      </c>
    </row>
    <row r="361" spans="2:9">
      <c r="B361" s="127" t="str">
        <f>$B$50</f>
        <v>Technology</v>
      </c>
      <c r="C361" s="138">
        <f t="shared" si="33"/>
        <v>10871.646903539229</v>
      </c>
      <c r="D361" s="138">
        <f t="shared" si="33"/>
        <v>18450.272885771999</v>
      </c>
      <c r="E361" s="138">
        <f t="shared" si="30"/>
        <v>43655.800105142014</v>
      </c>
      <c r="F361" s="138">
        <f t="shared" si="31"/>
        <v>2637.5542585522635</v>
      </c>
      <c r="G361" s="138">
        <f t="shared" si="32"/>
        <v>0</v>
      </c>
      <c r="H361" s="138">
        <f t="shared" si="29"/>
        <v>15971.629826919581</v>
      </c>
    </row>
    <row r="362" spans="2:9">
      <c r="B362" s="127" t="str">
        <f>$B$51</f>
        <v>Nursing</v>
      </c>
      <c r="C362" s="138">
        <f t="shared" si="33"/>
        <v>8646.2342093105817</v>
      </c>
      <c r="D362" s="138">
        <f t="shared" si="33"/>
        <v>16583.917669517843</v>
      </c>
      <c r="E362" s="138">
        <f t="shared" si="30"/>
        <v>32062.05071777077</v>
      </c>
      <c r="F362" s="138">
        <f t="shared" si="31"/>
        <v>0</v>
      </c>
      <c r="G362" s="138">
        <f t="shared" si="32"/>
        <v>0</v>
      </c>
      <c r="H362" s="138">
        <f t="shared" si="29"/>
        <v>18651.684725141156</v>
      </c>
    </row>
    <row r="363" spans="2:9">
      <c r="B363" s="130" t="str">
        <f>$B$52</f>
        <v>Totals</v>
      </c>
      <c r="C363" s="135">
        <f t="shared" si="33"/>
        <v>10163.136324086077</v>
      </c>
      <c r="D363" s="135">
        <f t="shared" si="33"/>
        <v>16620.205813957873</v>
      </c>
      <c r="E363" s="135">
        <f t="shared" si="30"/>
        <v>19381.580363252004</v>
      </c>
      <c r="F363" s="135">
        <f t="shared" si="31"/>
        <v>36468.818568228351</v>
      </c>
      <c r="G363" s="135">
        <f t="shared" si="32"/>
        <v>0</v>
      </c>
      <c r="H363" s="135">
        <f t="shared" si="29"/>
        <v>14547.366791917977</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39" priority="6" stopIfTrue="1">
      <formula>C32=0</formula>
    </cfRule>
  </conditionalFormatting>
  <conditionalFormatting sqref="C91:G110">
    <cfRule type="expression" dxfId="138" priority="5" stopIfTrue="1">
      <formula>C32=0</formula>
    </cfRule>
  </conditionalFormatting>
  <conditionalFormatting sqref="C143:H162">
    <cfRule type="expression" dxfId="137" priority="3" stopIfTrue="1">
      <formula>C32=0</formula>
    </cfRule>
  </conditionalFormatting>
  <conditionalFormatting sqref="H143:H162">
    <cfRule type="expression" dxfId="136" priority="1" stopIfTrue="1">
      <formula>OR(AND(#REF!&gt;0,H143&gt;0,H61=0),AND(#REF!&gt;0,H143&gt;0,H32=0))</formula>
    </cfRule>
    <cfRule type="expression" dxfId="135"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pageSetUpPr fitToPage="1"/>
  </sheetPr>
  <dimension ref="B1:W363"/>
  <sheetViews>
    <sheetView showGridLines="0" showZeros="0" topLeftCell="A8" zoomScale="70" zoomScaleNormal="70" workbookViewId="0">
      <selection activeCell="R19" sqref="R19"/>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948</v>
      </c>
      <c r="C3" s="119"/>
      <c r="D3" s="119"/>
      <c r="E3" s="119"/>
      <c r="F3" s="119"/>
      <c r="G3" s="119"/>
      <c r="H3" s="119"/>
    </row>
    <row r="4" spans="2:8">
      <c r="B4" s="292" t="s">
        <v>145</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Data!$G20</f>
        <v>61430377</v>
      </c>
    </row>
    <row r="14" spans="2:8">
      <c r="B14" s="467" t="s">
        <v>13</v>
      </c>
      <c r="C14" s="467"/>
      <c r="D14" s="467"/>
      <c r="E14" s="467"/>
      <c r="F14" s="354"/>
      <c r="G14" s="301"/>
      <c r="H14" s="355">
        <f>Data!$H20</f>
        <v>6394537</v>
      </c>
    </row>
    <row r="15" spans="2:8">
      <c r="B15" s="467" t="s">
        <v>14</v>
      </c>
      <c r="C15" s="467"/>
      <c r="D15" s="467"/>
      <c r="E15" s="467"/>
      <c r="F15" s="354"/>
      <c r="G15" s="301"/>
      <c r="H15" s="355">
        <f>Data!$I20</f>
        <v>18563577</v>
      </c>
    </row>
    <row r="16" spans="2:8">
      <c r="B16" s="467" t="s">
        <v>18</v>
      </c>
      <c r="C16" s="467"/>
      <c r="D16" s="467"/>
      <c r="E16" s="467"/>
      <c r="F16" s="354"/>
      <c r="G16" s="301"/>
      <c r="H16" s="355">
        <f>Data!$J20</f>
        <v>20901574</v>
      </c>
    </row>
    <row r="17" spans="2:23">
      <c r="B17" s="467" t="s">
        <v>15</v>
      </c>
      <c r="C17" s="467"/>
      <c r="D17" s="467"/>
      <c r="E17" s="467"/>
      <c r="F17" s="354"/>
      <c r="G17" s="301"/>
      <c r="H17" s="355">
        <f>Data!$K20</f>
        <v>16721627</v>
      </c>
    </row>
    <row r="18" spans="2:23">
      <c r="B18" s="467" t="s">
        <v>1</v>
      </c>
      <c r="C18" s="467"/>
      <c r="D18" s="467"/>
      <c r="E18" s="467"/>
      <c r="F18" s="356"/>
      <c r="G18" s="301"/>
      <c r="H18" s="357">
        <f>SUM(H13:H17)</f>
        <v>124011692</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Data!L20</f>
        <v>Nancy Hranicky</v>
      </c>
      <c r="E21" s="466"/>
      <c r="F21" s="466"/>
      <c r="G21" s="308" t="str">
        <f>Data!M20</f>
        <v>979-458-6090</v>
      </c>
      <c r="H21" s="309" t="str">
        <f>Data!N20</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Data!O20</f>
        <v>3872</v>
      </c>
      <c r="D25" s="316">
        <f>Data!P20</f>
        <v>4262</v>
      </c>
      <c r="E25" s="316">
        <f>Data!Q20</f>
        <v>2985</v>
      </c>
      <c r="F25" s="316">
        <f>Data!R20</f>
        <v>381</v>
      </c>
      <c r="G25" s="316">
        <f>Data!S20</f>
        <v>0</v>
      </c>
      <c r="H25" s="317">
        <f>SUM(C25:G25)</f>
        <v>11500</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Data!T20</f>
        <v>Bussell, Paige</v>
      </c>
      <c r="E28" s="466"/>
      <c r="F28" s="466"/>
      <c r="G28" s="308" t="str">
        <f>Data!U20</f>
        <v>(903) 468-3209</v>
      </c>
      <c r="H28" s="309" t="str">
        <f>Data!V20</f>
        <v>Paige.Bussell@tamuc.edu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Data!W20</f>
        <v>58980</v>
      </c>
      <c r="D32" s="140">
        <f>Data!AQ20</f>
        <v>23305</v>
      </c>
      <c r="E32" s="140">
        <f>Data!BK20</f>
        <v>5972</v>
      </c>
      <c r="F32" s="140">
        <f>Data!CE20</f>
        <v>834</v>
      </c>
      <c r="G32" s="140">
        <f>Data!CY20</f>
        <v>0</v>
      </c>
      <c r="H32" s="141">
        <f>SUM(C32:G32)</f>
        <v>89091</v>
      </c>
      <c r="W32" s="144"/>
    </row>
    <row r="33" spans="2:23">
      <c r="B33" s="129" t="s">
        <v>43</v>
      </c>
      <c r="C33" s="140">
        <f>Data!X20</f>
        <v>19757</v>
      </c>
      <c r="D33" s="140">
        <f>Data!AR20</f>
        <v>7403</v>
      </c>
      <c r="E33" s="140">
        <f>Data!BL20</f>
        <v>9554</v>
      </c>
      <c r="F33" s="140">
        <f>Data!CF20</f>
        <v>0</v>
      </c>
      <c r="G33" s="140">
        <f>Data!CZ20</f>
        <v>0</v>
      </c>
      <c r="H33" s="141">
        <f t="shared" ref="H33:H52" si="0">SUM(C33:G33)</f>
        <v>36714</v>
      </c>
      <c r="W33" s="144"/>
    </row>
    <row r="34" spans="2:23">
      <c r="B34" s="129" t="s">
        <v>44</v>
      </c>
      <c r="C34" s="140">
        <f>Data!Y20</f>
        <v>11206</v>
      </c>
      <c r="D34" s="140">
        <f>Data!AS20</f>
        <v>3027</v>
      </c>
      <c r="E34" s="140">
        <f>Data!BM20</f>
        <v>963</v>
      </c>
      <c r="F34" s="140">
        <f>Data!CG20</f>
        <v>0</v>
      </c>
      <c r="G34" s="140">
        <f>Data!DA20</f>
        <v>0</v>
      </c>
      <c r="H34" s="141">
        <f t="shared" si="0"/>
        <v>15196</v>
      </c>
      <c r="W34" s="144"/>
    </row>
    <row r="35" spans="2:23">
      <c r="B35" s="129" t="s">
        <v>45</v>
      </c>
      <c r="C35" s="140">
        <f>Data!Z20</f>
        <v>1162</v>
      </c>
      <c r="D35" s="140">
        <f>Data!AT20</f>
        <v>7091</v>
      </c>
      <c r="E35" s="140">
        <f>Data!BN20</f>
        <v>9782</v>
      </c>
      <c r="F35" s="140">
        <f>Data!CH20</f>
        <v>3465</v>
      </c>
      <c r="G35" s="140">
        <f>Data!DB20</f>
        <v>0</v>
      </c>
      <c r="H35" s="141">
        <f t="shared" si="0"/>
        <v>21500</v>
      </c>
      <c r="W35" s="144"/>
    </row>
    <row r="36" spans="2:23">
      <c r="B36" s="129" t="s">
        <v>46</v>
      </c>
      <c r="C36" s="140">
        <f>Data!AA20</f>
        <v>4079</v>
      </c>
      <c r="D36" s="140">
        <f>Data!AU20</f>
        <v>5950</v>
      </c>
      <c r="E36" s="140">
        <f>Data!BO20</f>
        <v>851</v>
      </c>
      <c r="F36" s="140">
        <f>Data!CI20</f>
        <v>0</v>
      </c>
      <c r="G36" s="140">
        <f>Data!DC20</f>
        <v>0</v>
      </c>
      <c r="H36" s="141">
        <f t="shared" si="0"/>
        <v>10880</v>
      </c>
      <c r="W36" s="144"/>
    </row>
    <row r="37" spans="2:23">
      <c r="B37" s="129" t="s">
        <v>47</v>
      </c>
      <c r="C37" s="140">
        <f>Data!AB20</f>
        <v>2951</v>
      </c>
      <c r="D37" s="140">
        <f>Data!AV20</f>
        <v>3591</v>
      </c>
      <c r="E37" s="140">
        <f>Data!BP20</f>
        <v>4456</v>
      </c>
      <c r="F37" s="140">
        <f>Data!CJ20</f>
        <v>0</v>
      </c>
      <c r="G37" s="140">
        <f>Data!DD20</f>
        <v>0</v>
      </c>
      <c r="H37" s="141">
        <f t="shared" si="0"/>
        <v>10998</v>
      </c>
      <c r="W37" s="144"/>
    </row>
    <row r="38" spans="2:23">
      <c r="B38" s="129" t="s">
        <v>48</v>
      </c>
      <c r="C38" s="140">
        <f>Data!AC20</f>
        <v>339</v>
      </c>
      <c r="D38" s="140">
        <f>Data!AW20</f>
        <v>582</v>
      </c>
      <c r="E38" s="140">
        <f>Data!BQ20</f>
        <v>0</v>
      </c>
      <c r="F38" s="140">
        <f>Data!CK20</f>
        <v>0</v>
      </c>
      <c r="G38" s="140">
        <f>Data!DE20</f>
        <v>0</v>
      </c>
      <c r="H38" s="141">
        <f t="shared" si="0"/>
        <v>921</v>
      </c>
      <c r="W38" s="144"/>
    </row>
    <row r="39" spans="2:23">
      <c r="B39" s="129" t="s">
        <v>49</v>
      </c>
      <c r="C39" s="140">
        <f>Data!AD20</f>
        <v>0</v>
      </c>
      <c r="D39" s="140">
        <f>Data!AX20</f>
        <v>0</v>
      </c>
      <c r="E39" s="140">
        <f>Data!BR20</f>
        <v>0</v>
      </c>
      <c r="F39" s="140">
        <f>Data!CL20</f>
        <v>0</v>
      </c>
      <c r="G39" s="140">
        <f>Data!DF20</f>
        <v>0</v>
      </c>
      <c r="H39" s="141">
        <f t="shared" si="0"/>
        <v>0</v>
      </c>
      <c r="W39" s="144"/>
    </row>
    <row r="40" spans="2:23">
      <c r="B40" s="129" t="s">
        <v>50</v>
      </c>
      <c r="C40" s="140">
        <f>Data!AE20</f>
        <v>426</v>
      </c>
      <c r="D40" s="140">
        <f>Data!AY20</f>
        <v>1644</v>
      </c>
      <c r="E40" s="140">
        <f>Data!BS20</f>
        <v>4365</v>
      </c>
      <c r="F40" s="140">
        <f>Data!CM20</f>
        <v>0</v>
      </c>
      <c r="G40" s="140">
        <f>Data!DG20</f>
        <v>0</v>
      </c>
      <c r="H40" s="141">
        <f t="shared" si="0"/>
        <v>6435</v>
      </c>
      <c r="W40" s="144"/>
    </row>
    <row r="41" spans="2:23">
      <c r="B41" s="129" t="s">
        <v>51</v>
      </c>
      <c r="C41" s="140">
        <f>Data!AF20</f>
        <v>0</v>
      </c>
      <c r="D41" s="140">
        <f>Data!AZ20</f>
        <v>0</v>
      </c>
      <c r="E41" s="140">
        <f>Data!BT20</f>
        <v>867</v>
      </c>
      <c r="F41" s="140">
        <f>Data!CN20</f>
        <v>0</v>
      </c>
      <c r="G41" s="140">
        <f>Data!DH20</f>
        <v>0</v>
      </c>
      <c r="H41" s="141">
        <f t="shared" si="0"/>
        <v>867</v>
      </c>
      <c r="W41" s="144"/>
    </row>
    <row r="42" spans="2:23">
      <c r="B42" s="129" t="s">
        <v>52</v>
      </c>
      <c r="C42" s="140">
        <f>Data!AG20</f>
        <v>0</v>
      </c>
      <c r="D42" s="140">
        <f>Data!BA20</f>
        <v>0</v>
      </c>
      <c r="E42" s="140">
        <f>Data!BU20</f>
        <v>0</v>
      </c>
      <c r="F42" s="140">
        <f>Data!CO20</f>
        <v>0</v>
      </c>
      <c r="G42" s="140">
        <f>Data!DI20</f>
        <v>0</v>
      </c>
      <c r="H42" s="141">
        <f t="shared" si="0"/>
        <v>0</v>
      </c>
      <c r="W42" s="144"/>
    </row>
    <row r="43" spans="2:23">
      <c r="B43" s="129" t="s">
        <v>53</v>
      </c>
      <c r="C43" s="140">
        <f>Data!AH20</f>
        <v>219</v>
      </c>
      <c r="D43" s="140">
        <f>Data!BB20</f>
        <v>774</v>
      </c>
      <c r="E43" s="140">
        <f>Data!BV20</f>
        <v>0</v>
      </c>
      <c r="F43" s="140">
        <f>Data!CP20</f>
        <v>0</v>
      </c>
      <c r="G43" s="140">
        <f>Data!DJ20</f>
        <v>0</v>
      </c>
      <c r="H43" s="141">
        <f t="shared" si="0"/>
        <v>993</v>
      </c>
      <c r="W43" s="144"/>
    </row>
    <row r="44" spans="2:23">
      <c r="B44" s="129" t="s">
        <v>54</v>
      </c>
      <c r="C44" s="140">
        <f>Data!AI20</f>
        <v>0</v>
      </c>
      <c r="D44" s="140">
        <f>Data!BC20</f>
        <v>0</v>
      </c>
      <c r="E44" s="140">
        <f>Data!BW20</f>
        <v>0</v>
      </c>
      <c r="F44" s="140">
        <f>Data!CQ20</f>
        <v>0</v>
      </c>
      <c r="G44" s="140">
        <f>Data!DK20</f>
        <v>0</v>
      </c>
      <c r="H44" s="141">
        <f t="shared" si="0"/>
        <v>0</v>
      </c>
      <c r="W44" s="144"/>
    </row>
    <row r="45" spans="2:23">
      <c r="B45" s="129" t="s">
        <v>55</v>
      </c>
      <c r="C45" s="140">
        <f>Data!AJ20</f>
        <v>2577</v>
      </c>
      <c r="D45" s="140">
        <f>Data!BD20</f>
        <v>2409</v>
      </c>
      <c r="E45" s="140">
        <f>Data!BX20</f>
        <v>1903</v>
      </c>
      <c r="F45" s="140">
        <f>Data!CR20</f>
        <v>3</v>
      </c>
      <c r="G45" s="140">
        <f>Data!DL20</f>
        <v>0</v>
      </c>
      <c r="H45" s="141">
        <f t="shared" si="0"/>
        <v>6892</v>
      </c>
      <c r="W45" s="144"/>
    </row>
    <row r="46" spans="2:23">
      <c r="B46" s="129" t="s">
        <v>56</v>
      </c>
      <c r="C46" s="140">
        <f>Data!AK20</f>
        <v>0</v>
      </c>
      <c r="D46" s="140">
        <f>Data!BE20</f>
        <v>0</v>
      </c>
      <c r="E46" s="140">
        <f>Data!BY20</f>
        <v>0</v>
      </c>
      <c r="F46" s="140">
        <f>Data!CS20</f>
        <v>0</v>
      </c>
      <c r="G46" s="140">
        <f>Data!DM20</f>
        <v>0</v>
      </c>
      <c r="H46" s="141">
        <f t="shared" si="0"/>
        <v>0</v>
      </c>
      <c r="W46" s="144"/>
    </row>
    <row r="47" spans="2:23">
      <c r="B47" s="129" t="s">
        <v>57</v>
      </c>
      <c r="C47" s="140">
        <f>Data!AL20</f>
        <v>5619</v>
      </c>
      <c r="D47" s="140">
        <f>Data!BF20</f>
        <v>24319</v>
      </c>
      <c r="E47" s="140">
        <f>Data!BZ20</f>
        <v>13065</v>
      </c>
      <c r="F47" s="140">
        <f>Data!CT20</f>
        <v>0</v>
      </c>
      <c r="G47" s="140">
        <f>Data!DN20</f>
        <v>0</v>
      </c>
      <c r="H47" s="141">
        <f t="shared" si="0"/>
        <v>43003</v>
      </c>
      <c r="W47" s="144"/>
    </row>
    <row r="48" spans="2:23">
      <c r="B48" s="129" t="s">
        <v>58</v>
      </c>
      <c r="C48" s="140">
        <f>Data!AM20</f>
        <v>0</v>
      </c>
      <c r="D48" s="140">
        <f>Data!BG20</f>
        <v>0</v>
      </c>
      <c r="E48" s="140">
        <f>Data!CA20</f>
        <v>0</v>
      </c>
      <c r="F48" s="140">
        <f>Data!CU20</f>
        <v>0</v>
      </c>
      <c r="G48" s="140">
        <f>Data!DO20</f>
        <v>0</v>
      </c>
      <c r="H48" s="141">
        <f t="shared" si="0"/>
        <v>0</v>
      </c>
      <c r="W48" s="144"/>
    </row>
    <row r="49" spans="2:23">
      <c r="B49" s="129" t="s">
        <v>59</v>
      </c>
      <c r="C49" s="140">
        <f>Data!AN20</f>
        <v>0</v>
      </c>
      <c r="D49" s="140">
        <f>Data!BH20</f>
        <v>1365</v>
      </c>
      <c r="E49" s="140">
        <f>Data!CB20</f>
        <v>0</v>
      </c>
      <c r="F49" s="140">
        <f>Data!CV20</f>
        <v>0</v>
      </c>
      <c r="G49" s="140">
        <f>Data!DP20</f>
        <v>0</v>
      </c>
      <c r="H49" s="141">
        <f t="shared" si="0"/>
        <v>1365</v>
      </c>
      <c r="W49" s="144"/>
    </row>
    <row r="50" spans="2:23">
      <c r="B50" s="129" t="s">
        <v>60</v>
      </c>
      <c r="C50" s="140">
        <f>Data!AO20</f>
        <v>520</v>
      </c>
      <c r="D50" s="140">
        <f>Data!BI20</f>
        <v>1476</v>
      </c>
      <c r="E50" s="140">
        <f>Data!CC20</f>
        <v>1008</v>
      </c>
      <c r="F50" s="140">
        <f>Data!CW20</f>
        <v>0</v>
      </c>
      <c r="G50" s="140">
        <f>Data!DQ20</f>
        <v>0</v>
      </c>
      <c r="H50" s="141">
        <f t="shared" si="0"/>
        <v>3004</v>
      </c>
      <c r="W50" s="144"/>
    </row>
    <row r="51" spans="2:23">
      <c r="B51" s="129" t="s">
        <v>0</v>
      </c>
      <c r="C51" s="140">
        <f>Data!AP20</f>
        <v>59</v>
      </c>
      <c r="D51" s="140">
        <f>Data!BJ20</f>
        <v>3080</v>
      </c>
      <c r="E51" s="140">
        <f>Data!CD20</f>
        <v>106</v>
      </c>
      <c r="F51" s="140">
        <f>Data!CX20</f>
        <v>0</v>
      </c>
      <c r="G51" s="140">
        <f>Data!DR20</f>
        <v>0</v>
      </c>
      <c r="H51" s="141">
        <f t="shared" si="0"/>
        <v>3245</v>
      </c>
      <c r="W51" s="144"/>
    </row>
    <row r="52" spans="2:23">
      <c r="B52" s="142" t="s">
        <v>33</v>
      </c>
      <c r="C52" s="141">
        <f>SUM(C32:C51)</f>
        <v>107894</v>
      </c>
      <c r="D52" s="141">
        <f>SUM(D32:D51)</f>
        <v>86016</v>
      </c>
      <c r="E52" s="141">
        <f>SUM(E32:E51)</f>
        <v>52892</v>
      </c>
      <c r="F52" s="141">
        <f>SUM(F32:F51)</f>
        <v>4302</v>
      </c>
      <c r="G52" s="141">
        <f>SUM(G32:G51)</f>
        <v>0</v>
      </c>
      <c r="H52" s="141">
        <f t="shared" si="0"/>
        <v>251104</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Data!T20</f>
        <v>Bussell, Paige</v>
      </c>
      <c r="E55" s="466"/>
      <c r="F55" s="466"/>
      <c r="G55" s="308" t="str">
        <f>Data!U20</f>
        <v>(903) 468-3209</v>
      </c>
      <c r="H55" s="309" t="str">
        <f>Data!V20</f>
        <v>Paige.Bussell@tamuc.edu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Data!DS20</f>
        <v>3853445.2663137792</v>
      </c>
      <c r="D61" s="320">
        <f>Data!EM20</f>
        <v>2272391.9035240938</v>
      </c>
      <c r="E61" s="320">
        <f>Data!FG20</f>
        <v>1307495.3467933603</v>
      </c>
      <c r="F61" s="320">
        <f>Data!GA20</f>
        <v>161638.5395298645</v>
      </c>
      <c r="G61" s="320">
        <f>Data!GU20</f>
        <v>0</v>
      </c>
      <c r="H61" s="321">
        <f>SUM(C61:G61)</f>
        <v>7594971.0561610982</v>
      </c>
    </row>
    <row r="62" spans="2:23">
      <c r="B62" s="127" t="str">
        <f>$B$33</f>
        <v>Science</v>
      </c>
      <c r="C62" s="320">
        <f>Data!DT20</f>
        <v>1574140.7476227323</v>
      </c>
      <c r="D62" s="320">
        <f>Data!EN20</f>
        <v>949743.81370767741</v>
      </c>
      <c r="E62" s="320">
        <f>Data!FH20</f>
        <v>1181507.1375360771</v>
      </c>
      <c r="F62" s="320">
        <f>Data!GB20</f>
        <v>0</v>
      </c>
      <c r="G62" s="320">
        <f>Data!GV20</f>
        <v>0</v>
      </c>
      <c r="H62" s="141">
        <f t="shared" ref="H62:H81" si="1">SUM(C62:G62)</f>
        <v>3705391.6988664865</v>
      </c>
    </row>
    <row r="63" spans="2:23">
      <c r="B63" s="127" t="str">
        <f>$B$34</f>
        <v>Fine Arts</v>
      </c>
      <c r="C63" s="320">
        <f>Data!DU20</f>
        <v>980410.25543553755</v>
      </c>
      <c r="D63" s="320">
        <f>Data!EO20</f>
        <v>958536.06136054231</v>
      </c>
      <c r="E63" s="320">
        <f>Data!FI20</f>
        <v>382060.934890287</v>
      </c>
      <c r="F63" s="320">
        <f>Data!GC20</f>
        <v>0</v>
      </c>
      <c r="G63" s="320">
        <f>Data!GW20</f>
        <v>0</v>
      </c>
      <c r="H63" s="141">
        <f t="shared" si="1"/>
        <v>2321007.2516863667</v>
      </c>
    </row>
    <row r="64" spans="2:23">
      <c r="B64" s="127" t="str">
        <f>$B$35</f>
        <v>Teacher Education</v>
      </c>
      <c r="C64" s="320">
        <f>Data!DV20</f>
        <v>264872.36970958364</v>
      </c>
      <c r="D64" s="320">
        <f>Data!EP20</f>
        <v>1304962.7532293447</v>
      </c>
      <c r="E64" s="320">
        <f>Data!FJ20</f>
        <v>2124524.7688488686</v>
      </c>
      <c r="F64" s="320">
        <f>Data!GD20</f>
        <v>662506.78198923601</v>
      </c>
      <c r="G64" s="320">
        <f>Data!GX20</f>
        <v>0</v>
      </c>
      <c r="H64" s="141">
        <f t="shared" si="1"/>
        <v>4356866.6737770336</v>
      </c>
    </row>
    <row r="65" spans="2:8">
      <c r="B65" s="127" t="str">
        <f>$B$36</f>
        <v>Agriculture</v>
      </c>
      <c r="C65" s="320">
        <f>Data!DW20</f>
        <v>306700.90818272426</v>
      </c>
      <c r="D65" s="320">
        <f>Data!EQ20</f>
        <v>706407.21436260978</v>
      </c>
      <c r="E65" s="320">
        <f>Data!FK20</f>
        <v>139199.41851546176</v>
      </c>
      <c r="F65" s="320">
        <f>Data!GE20</f>
        <v>0</v>
      </c>
      <c r="G65" s="320">
        <f>Data!GY20</f>
        <v>0</v>
      </c>
      <c r="H65" s="141">
        <f t="shared" si="1"/>
        <v>1152307.5410607958</v>
      </c>
    </row>
    <row r="66" spans="2:8">
      <c r="B66" s="127" t="str">
        <f>$B$37</f>
        <v>Engineering</v>
      </c>
      <c r="C66" s="320">
        <f>Data!DX20</f>
        <v>456207.37815580436</v>
      </c>
      <c r="D66" s="320">
        <f>Data!ER20</f>
        <v>815058.61471769318</v>
      </c>
      <c r="E66" s="320">
        <f>Data!FL20</f>
        <v>684941.01870128221</v>
      </c>
      <c r="F66" s="320">
        <f>Data!GF20</f>
        <v>0</v>
      </c>
      <c r="G66" s="320">
        <f>Data!GZ20</f>
        <v>0</v>
      </c>
      <c r="H66" s="141">
        <f t="shared" si="1"/>
        <v>1956207.0115747796</v>
      </c>
    </row>
    <row r="67" spans="2:8">
      <c r="B67" s="127" t="str">
        <f>$B$38</f>
        <v>Home Economics</v>
      </c>
      <c r="C67" s="320">
        <f>Data!DY20</f>
        <v>40175.849640980021</v>
      </c>
      <c r="D67" s="320">
        <f>Data!ES20</f>
        <v>74336.283692353318</v>
      </c>
      <c r="E67" s="320">
        <f>Data!FM20</f>
        <v>0</v>
      </c>
      <c r="F67" s="320">
        <f>Data!GG20</f>
        <v>0</v>
      </c>
      <c r="G67" s="320">
        <f>Data!HA20</f>
        <v>0</v>
      </c>
      <c r="H67" s="141">
        <f t="shared" si="1"/>
        <v>114512.13333333333</v>
      </c>
    </row>
    <row r="68" spans="2:8">
      <c r="B68" s="127" t="str">
        <f>$B$39</f>
        <v>Law</v>
      </c>
      <c r="C68" s="320">
        <f>Data!DZ20</f>
        <v>0</v>
      </c>
      <c r="D68" s="320">
        <f>Data!ET20</f>
        <v>0</v>
      </c>
      <c r="E68" s="320">
        <f>Data!FN20</f>
        <v>0</v>
      </c>
      <c r="F68" s="320">
        <f>Data!GH20</f>
        <v>0</v>
      </c>
      <c r="G68" s="320">
        <f>Data!HB20</f>
        <v>0</v>
      </c>
      <c r="H68" s="141">
        <f t="shared" si="1"/>
        <v>0</v>
      </c>
    </row>
    <row r="69" spans="2:8">
      <c r="B69" s="127" t="str">
        <f>$B$40</f>
        <v>Social Service</v>
      </c>
      <c r="C69" s="320">
        <f>Data!EA20</f>
        <v>69055.602277004044</v>
      </c>
      <c r="D69" s="320">
        <f>Data!EU20</f>
        <v>329196.1679250162</v>
      </c>
      <c r="E69" s="320">
        <f>Data!FO20</f>
        <v>518638.22979797999</v>
      </c>
      <c r="F69" s="320">
        <f>Data!GI20</f>
        <v>0</v>
      </c>
      <c r="G69" s="320">
        <f>Data!HC20</f>
        <v>0</v>
      </c>
      <c r="H69" s="141">
        <f t="shared" si="1"/>
        <v>916890.00000000023</v>
      </c>
    </row>
    <row r="70" spans="2:8">
      <c r="B70" s="127" t="str">
        <f>$B$41</f>
        <v>Library Science</v>
      </c>
      <c r="C70" s="320">
        <f>Data!EB20</f>
        <v>0</v>
      </c>
      <c r="D70" s="320">
        <f>Data!EV20</f>
        <v>0</v>
      </c>
      <c r="E70" s="320">
        <f>Data!FP20</f>
        <v>87868</v>
      </c>
      <c r="F70" s="320">
        <f>Data!GJ20</f>
        <v>0</v>
      </c>
      <c r="G70" s="320">
        <f>Data!HD20</f>
        <v>0</v>
      </c>
      <c r="H70" s="141">
        <f t="shared" si="1"/>
        <v>87868</v>
      </c>
    </row>
    <row r="71" spans="2:8">
      <c r="B71" s="127" t="str">
        <f>$B$42</f>
        <v>Veterinary Science</v>
      </c>
      <c r="C71" s="320">
        <f>Data!EC20</f>
        <v>0</v>
      </c>
      <c r="D71" s="320">
        <f>Data!EW20</f>
        <v>0</v>
      </c>
      <c r="E71" s="320">
        <f>Data!FQ20</f>
        <v>0</v>
      </c>
      <c r="F71" s="320">
        <f>Data!GK20</f>
        <v>0</v>
      </c>
      <c r="G71" s="320">
        <f>Data!HE20</f>
        <v>0</v>
      </c>
      <c r="H71" s="141">
        <f t="shared" si="1"/>
        <v>0</v>
      </c>
    </row>
    <row r="72" spans="2:8">
      <c r="B72" s="127" t="str">
        <f>$B$43</f>
        <v>Vocational Training</v>
      </c>
      <c r="C72" s="320">
        <f>Data!ED20</f>
        <v>54849.399730094468</v>
      </c>
      <c r="D72" s="320">
        <f>Data!EX20</f>
        <v>48702.600269905532</v>
      </c>
      <c r="E72" s="320">
        <f>Data!FR20</f>
        <v>0</v>
      </c>
      <c r="F72" s="320">
        <f>Data!GL20</f>
        <v>0</v>
      </c>
      <c r="G72" s="320">
        <f>Data!HF20</f>
        <v>0</v>
      </c>
      <c r="H72" s="141">
        <f t="shared" si="1"/>
        <v>103552</v>
      </c>
    </row>
    <row r="73" spans="2:8">
      <c r="B73" s="127" t="str">
        <f>$B$44</f>
        <v>Physical Training</v>
      </c>
      <c r="C73" s="320">
        <f>Data!EE20</f>
        <v>0</v>
      </c>
      <c r="D73" s="320">
        <f>Data!EY20</f>
        <v>0</v>
      </c>
      <c r="E73" s="320">
        <f>Data!FS20</f>
        <v>0</v>
      </c>
      <c r="F73" s="320">
        <f>Data!GM20</f>
        <v>0</v>
      </c>
      <c r="G73" s="320">
        <f>Data!HG20</f>
        <v>0</v>
      </c>
      <c r="H73" s="141">
        <f t="shared" si="1"/>
        <v>0</v>
      </c>
    </row>
    <row r="74" spans="2:8">
      <c r="B74" s="127" t="str">
        <f>$B$45</f>
        <v>Health Services</v>
      </c>
      <c r="C74" s="320">
        <f>Data!EF20</f>
        <v>207458.79026891908</v>
      </c>
      <c r="D74" s="320">
        <f>Data!EZ20</f>
        <v>342300.19826159312</v>
      </c>
      <c r="E74" s="320">
        <f>Data!FT20</f>
        <v>240771.6205415329</v>
      </c>
      <c r="F74" s="320">
        <f>Data!GN20</f>
        <v>509.44000000000005</v>
      </c>
      <c r="G74" s="320">
        <f>Data!HH20</f>
        <v>0</v>
      </c>
      <c r="H74" s="141">
        <f t="shared" si="1"/>
        <v>791040.04907204502</v>
      </c>
    </row>
    <row r="75" spans="2:8">
      <c r="B75" s="127" t="str">
        <f>$B$46</f>
        <v>Pharmacy</v>
      </c>
      <c r="C75" s="320">
        <f>Data!EG20</f>
        <v>0</v>
      </c>
      <c r="D75" s="320">
        <f>Data!FA20</f>
        <v>0</v>
      </c>
      <c r="E75" s="320">
        <f>Data!FU20</f>
        <v>0</v>
      </c>
      <c r="F75" s="320">
        <f>Data!GO20</f>
        <v>0</v>
      </c>
      <c r="G75" s="320">
        <f>Data!HI20</f>
        <v>0</v>
      </c>
      <c r="H75" s="141">
        <f t="shared" si="1"/>
        <v>0</v>
      </c>
    </row>
    <row r="76" spans="2:8">
      <c r="B76" s="127" t="str">
        <f>$B$47</f>
        <v>Business Administration</v>
      </c>
      <c r="C76" s="320">
        <f>Data!EH20</f>
        <v>436585.16019001737</v>
      </c>
      <c r="D76" s="320">
        <f>Data!FB20</f>
        <v>1870946.9680655987</v>
      </c>
      <c r="E76" s="320">
        <f>Data!FV20</f>
        <v>1799357.3407937912</v>
      </c>
      <c r="F76" s="320">
        <f>Data!GP20</f>
        <v>0</v>
      </c>
      <c r="G76" s="320">
        <f>Data!HJ20</f>
        <v>0</v>
      </c>
      <c r="H76" s="141">
        <f t="shared" si="1"/>
        <v>4106889.4690494072</v>
      </c>
    </row>
    <row r="77" spans="2:8">
      <c r="B77" s="127" t="str">
        <f>$B$48</f>
        <v>Optometry</v>
      </c>
      <c r="C77" s="320">
        <f>Data!EI20</f>
        <v>0</v>
      </c>
      <c r="D77" s="320">
        <f>Data!FC20</f>
        <v>0</v>
      </c>
      <c r="E77" s="320">
        <f>Data!FW20</f>
        <v>0</v>
      </c>
      <c r="F77" s="320">
        <f>Data!GQ20</f>
        <v>0</v>
      </c>
      <c r="G77" s="320">
        <f>Data!HK20</f>
        <v>0</v>
      </c>
      <c r="H77" s="141">
        <f t="shared" si="1"/>
        <v>0</v>
      </c>
    </row>
    <row r="78" spans="2:8">
      <c r="B78" s="127" t="str">
        <f>$B$49</f>
        <v>Teacher Ed-Practice Teaching</v>
      </c>
      <c r="C78" s="320">
        <f>Data!EJ20</f>
        <v>0</v>
      </c>
      <c r="D78" s="320">
        <f>Data!FD20</f>
        <v>0</v>
      </c>
      <c r="E78" s="320">
        <f>Data!FX20</f>
        <v>0</v>
      </c>
      <c r="F78" s="320">
        <f>Data!GR20</f>
        <v>0</v>
      </c>
      <c r="G78" s="320">
        <f>Data!HL20</f>
        <v>0</v>
      </c>
      <c r="H78" s="141">
        <f t="shared" si="1"/>
        <v>0</v>
      </c>
    </row>
    <row r="79" spans="2:8">
      <c r="B79" s="127" t="str">
        <f>$B$50</f>
        <v>Technology</v>
      </c>
      <c r="C79" s="320">
        <f>Data!EK20</f>
        <v>75525.824512577296</v>
      </c>
      <c r="D79" s="320">
        <f>Data!FE20</f>
        <v>255610.14541842451</v>
      </c>
      <c r="E79" s="320">
        <f>Data!FY20</f>
        <v>199694.25695276991</v>
      </c>
      <c r="F79" s="320">
        <f>Data!GS20</f>
        <v>0</v>
      </c>
      <c r="G79" s="320">
        <f>Data!HM20</f>
        <v>0</v>
      </c>
      <c r="H79" s="141">
        <f t="shared" si="1"/>
        <v>530830.22688377171</v>
      </c>
    </row>
    <row r="80" spans="2:8">
      <c r="B80" s="127" t="str">
        <f>$B$51</f>
        <v>Nursing</v>
      </c>
      <c r="C80" s="320">
        <f>Data!EL20</f>
        <v>7065.6081372456374</v>
      </c>
      <c r="D80" s="320">
        <f>Data!FF20</f>
        <v>540343.06686275441</v>
      </c>
      <c r="E80" s="320">
        <f>Data!FZ20</f>
        <v>144187.32499999998</v>
      </c>
      <c r="F80" s="320">
        <f>Data!GT20</f>
        <v>0</v>
      </c>
      <c r="G80" s="320">
        <f>Data!HN20</f>
        <v>0</v>
      </c>
      <c r="H80" s="141">
        <f t="shared" si="1"/>
        <v>691596</v>
      </c>
    </row>
    <row r="81" spans="2:8">
      <c r="B81" s="130" t="str">
        <f>$B$52</f>
        <v>Totals</v>
      </c>
      <c r="C81" s="321">
        <f>SUM(C61:C80)</f>
        <v>8326493.1601769999</v>
      </c>
      <c r="D81" s="321">
        <f>SUM(D61:D80)</f>
        <v>10468535.791397607</v>
      </c>
      <c r="E81" s="321">
        <f>SUM(E61:E80)</f>
        <v>8810245.3983714096</v>
      </c>
      <c r="F81" s="321">
        <f>SUM(F61:F80)</f>
        <v>824654.76151910052</v>
      </c>
      <c r="G81" s="321">
        <f>SUM(G61:G80)</f>
        <v>0</v>
      </c>
      <c r="H81" s="321">
        <f t="shared" si="1"/>
        <v>28429929.111465119</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Data!T20</f>
        <v>Bussell, Paige</v>
      </c>
      <c r="E84" s="466"/>
      <c r="F84" s="466"/>
      <c r="G84" s="308" t="str">
        <f>Data!U20</f>
        <v>(903) 468-3209</v>
      </c>
      <c r="H84" s="309" t="str">
        <f>Data!V20</f>
        <v>Paige.Bussell@tamuc.edu</v>
      </c>
    </row>
    <row r="85" spans="2:8" ht="13.5" customHeight="1">
      <c r="B85" s="306"/>
      <c r="C85" s="306"/>
      <c r="D85" s="306"/>
      <c r="E85" s="306"/>
      <c r="F85" s="306"/>
      <c r="G85" s="306"/>
      <c r="H85" s="296"/>
    </row>
    <row r="86" spans="2:8" ht="15" customHeight="1">
      <c r="B86" s="120" t="s">
        <v>32</v>
      </c>
      <c r="C86" s="324"/>
      <c r="D86" s="324"/>
      <c r="E86" s="324"/>
      <c r="F86" s="324"/>
      <c r="G86" s="324"/>
      <c r="H86" s="122">
        <f>H13+H14</f>
        <v>67824914</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Data!HR20</f>
        <v>315127.26211014681</v>
      </c>
      <c r="D91" s="327">
        <f>Data!IL20</f>
        <v>185831.79194441484</v>
      </c>
      <c r="E91" s="327">
        <f>Data!JF20</f>
        <v>106924.42746199833</v>
      </c>
      <c r="F91" s="327">
        <f>Data!JZ20</f>
        <v>13218.485509268747</v>
      </c>
      <c r="G91" s="327">
        <f>Data!KT20</f>
        <v>0</v>
      </c>
      <c r="H91" s="133">
        <f t="shared" ref="H91:H111" si="2">SUM(C91:G91)</f>
        <v>621101.96702582866</v>
      </c>
    </row>
    <row r="92" spans="2:8">
      <c r="B92" s="127" t="str">
        <f>$B$33</f>
        <v>Science</v>
      </c>
      <c r="C92" s="327">
        <f>Data!HS20</f>
        <v>128730.16993670679</v>
      </c>
      <c r="D92" s="327">
        <f>Data!IM20</f>
        <v>77668.20261756354</v>
      </c>
      <c r="E92" s="327">
        <f>Data!JG20</f>
        <v>96621.35665196777</v>
      </c>
      <c r="F92" s="327">
        <f>Data!KA20</f>
        <v>0</v>
      </c>
      <c r="G92" s="327">
        <f>Data!KU20</f>
        <v>0</v>
      </c>
      <c r="H92" s="136">
        <f t="shared" si="2"/>
        <v>303019.72920623806</v>
      </c>
    </row>
    <row r="93" spans="2:8">
      <c r="B93" s="127" t="str">
        <f>$B$34</f>
        <v>Fine Arts</v>
      </c>
      <c r="C93" s="327">
        <f>Data!HT20</f>
        <v>80176.044601162124</v>
      </c>
      <c r="D93" s="327">
        <f>Data!IN20</f>
        <v>78387.215536953488</v>
      </c>
      <c r="E93" s="327">
        <f>Data!JH20</f>
        <v>31244.200462302717</v>
      </c>
      <c r="F93" s="327">
        <f>Data!KB20</f>
        <v>0</v>
      </c>
      <c r="G93" s="327">
        <f>Data!KV20</f>
        <v>0</v>
      </c>
      <c r="H93" s="136">
        <f t="shared" si="2"/>
        <v>189807.46060041833</v>
      </c>
    </row>
    <row r="94" spans="2:8">
      <c r="B94" s="127" t="str">
        <f>$B$35</f>
        <v>Teacher Education</v>
      </c>
      <c r="C94" s="327">
        <f>Data!HU20</f>
        <v>21660.747436813592</v>
      </c>
      <c r="D94" s="327">
        <f>Data!IO20</f>
        <v>106717.31688413628</v>
      </c>
      <c r="E94" s="327">
        <f>Data!JI20</f>
        <v>173739.50515014803</v>
      </c>
      <c r="F94" s="327">
        <f>Data!KC20</f>
        <v>54178.516602465155</v>
      </c>
      <c r="G94" s="327">
        <f>Data!KW20</f>
        <v>0</v>
      </c>
      <c r="H94" s="136">
        <f t="shared" si="2"/>
        <v>356296.08607356308</v>
      </c>
    </row>
    <row r="95" spans="2:8">
      <c r="B95" s="127" t="str">
        <f>$B$36</f>
        <v>Agriculture</v>
      </c>
      <c r="C95" s="327">
        <f>Data!HV20</f>
        <v>25081.403991180341</v>
      </c>
      <c r="D95" s="327">
        <f>Data!IP20</f>
        <v>57768.608611870237</v>
      </c>
      <c r="E95" s="327">
        <f>Data!JJ20</f>
        <v>11383.457818271771</v>
      </c>
      <c r="F95" s="327">
        <f>Data!KD20</f>
        <v>0</v>
      </c>
      <c r="G95" s="327">
        <f>Data!KX20</f>
        <v>0</v>
      </c>
      <c r="H95" s="136">
        <f t="shared" si="2"/>
        <v>94233.470421322345</v>
      </c>
    </row>
    <row r="96" spans="2:8">
      <c r="B96" s="127" t="str">
        <f>$B$37</f>
        <v>Engineering</v>
      </c>
      <c r="C96" s="327">
        <f>Data!HW20</f>
        <v>37307.752438952288</v>
      </c>
      <c r="D96" s="327">
        <f>Data!IQ20</f>
        <v>66653.90889565603</v>
      </c>
      <c r="E96" s="327">
        <f>Data!JK20</f>
        <v>56013.14486471135</v>
      </c>
      <c r="F96" s="327">
        <f>Data!KE20</f>
        <v>0</v>
      </c>
      <c r="G96" s="327">
        <f>Data!KY20</f>
        <v>0</v>
      </c>
      <c r="H96" s="136">
        <f t="shared" si="2"/>
        <v>159974.80619931966</v>
      </c>
    </row>
    <row r="97" spans="2:8">
      <c r="B97" s="127" t="str">
        <f>$B$38</f>
        <v>Home Economics</v>
      </c>
      <c r="C97" s="327">
        <f>Data!HX20</f>
        <v>3285.5028747876954</v>
      </c>
      <c r="D97" s="327">
        <f>Data!IR20</f>
        <v>6079.0767576733415</v>
      </c>
      <c r="E97" s="327">
        <f>Data!JL20</f>
        <v>0</v>
      </c>
      <c r="F97" s="327">
        <f>Data!KF20</f>
        <v>0</v>
      </c>
      <c r="G97" s="327">
        <f>Data!KZ20</f>
        <v>0</v>
      </c>
      <c r="H97" s="136">
        <f t="shared" si="2"/>
        <v>9364.5796324610365</v>
      </c>
    </row>
    <row r="98" spans="2:8">
      <c r="B98" s="127" t="str">
        <f>$B$39</f>
        <v>Law</v>
      </c>
      <c r="C98" s="327">
        <f>Data!HY20</f>
        <v>0</v>
      </c>
      <c r="D98" s="327">
        <f>Data!IS20</f>
        <v>0</v>
      </c>
      <c r="E98" s="327">
        <f>Data!JM20</f>
        <v>0</v>
      </c>
      <c r="F98" s="327">
        <f>Data!KG20</f>
        <v>0</v>
      </c>
      <c r="G98" s="327">
        <f>Data!LA20</f>
        <v>0</v>
      </c>
      <c r="H98" s="136">
        <f t="shared" si="2"/>
        <v>0</v>
      </c>
    </row>
    <row r="99" spans="2:8">
      <c r="B99" s="127" t="str">
        <f>$B$40</f>
        <v>Social Service</v>
      </c>
      <c r="C99" s="327">
        <f>Data!HZ20</f>
        <v>5647.2328980908169</v>
      </c>
      <c r="D99" s="327">
        <f>Data!IT20</f>
        <v>26921.022598200623</v>
      </c>
      <c r="E99" s="327">
        <f>Data!JN20</f>
        <v>42413.226109796313</v>
      </c>
      <c r="F99" s="327">
        <f>Data!KH20</f>
        <v>0</v>
      </c>
      <c r="G99" s="327">
        <f>Data!LB20</f>
        <v>0</v>
      </c>
      <c r="H99" s="136">
        <f t="shared" si="2"/>
        <v>74981.481606087749</v>
      </c>
    </row>
    <row r="100" spans="2:8">
      <c r="B100" s="127" t="str">
        <f>$B$41</f>
        <v>Library Science</v>
      </c>
      <c r="C100" s="327">
        <f>Data!IA20</f>
        <v>0</v>
      </c>
      <c r="D100" s="327">
        <f>Data!IU20</f>
        <v>0</v>
      </c>
      <c r="E100" s="327">
        <f>Data!JO20</f>
        <v>7185.6742092985169</v>
      </c>
      <c r="F100" s="327">
        <f>Data!KI20</f>
        <v>0</v>
      </c>
      <c r="G100" s="327">
        <f>Data!LC20</f>
        <v>0</v>
      </c>
      <c r="H100" s="136">
        <f t="shared" si="2"/>
        <v>7185.6742092985169</v>
      </c>
    </row>
    <row r="101" spans="2:8">
      <c r="B101" s="127" t="str">
        <f>$B$42</f>
        <v>Veterinary Science</v>
      </c>
      <c r="C101" s="327">
        <f>Data!IB20</f>
        <v>0</v>
      </c>
      <c r="D101" s="327">
        <f>Data!IV20</f>
        <v>0</v>
      </c>
      <c r="E101" s="327">
        <f>Data!JP20</f>
        <v>0</v>
      </c>
      <c r="F101" s="327">
        <f>Data!KJ20</f>
        <v>0</v>
      </c>
      <c r="G101" s="327">
        <f>Data!LD20</f>
        <v>0</v>
      </c>
      <c r="H101" s="136">
        <f t="shared" si="2"/>
        <v>0</v>
      </c>
    </row>
    <row r="102" spans="2:8">
      <c r="B102" s="127" t="str">
        <f>$B$43</f>
        <v>Vocational Training</v>
      </c>
      <c r="C102" s="327">
        <f>Data!IC20</f>
        <v>4485.4772731374887</v>
      </c>
      <c r="D102" s="327">
        <f>Data!IW20</f>
        <v>3982.8039637323618</v>
      </c>
      <c r="E102" s="327">
        <f>Data!JQ20</f>
        <v>0</v>
      </c>
      <c r="F102" s="327">
        <f>Data!KK20</f>
        <v>0</v>
      </c>
      <c r="G102" s="327">
        <f>Data!LE20</f>
        <v>0</v>
      </c>
      <c r="H102" s="136">
        <f t="shared" si="2"/>
        <v>8468.2812368698505</v>
      </c>
    </row>
    <row r="103" spans="2:8">
      <c r="B103" s="127" t="str">
        <f>$B$44</f>
        <v>Physical Training</v>
      </c>
      <c r="C103" s="327">
        <f>Data!ID20</f>
        <v>0</v>
      </c>
      <c r="D103" s="327">
        <f>Data!IX20</f>
        <v>0</v>
      </c>
      <c r="E103" s="327">
        <f>Data!JR20</f>
        <v>0</v>
      </c>
      <c r="F103" s="327">
        <f>Data!KL20</f>
        <v>0</v>
      </c>
      <c r="G103" s="327">
        <f>Data!LF20</f>
        <v>0</v>
      </c>
      <c r="H103" s="136">
        <f t="shared" si="2"/>
        <v>0</v>
      </c>
    </row>
    <row r="104" spans="2:8">
      <c r="B104" s="127" t="str">
        <f>$B$45</f>
        <v>Health Services</v>
      </c>
      <c r="C104" s="327">
        <f>Data!IE20</f>
        <v>16965.576532157804</v>
      </c>
      <c r="D104" s="327">
        <f>Data!IY20</f>
        <v>27992.644722607762</v>
      </c>
      <c r="E104" s="327">
        <f>Data!JS20</f>
        <v>19689.83502590593</v>
      </c>
      <c r="F104" s="327">
        <f>Data!KM20</f>
        <v>41.661012759878872</v>
      </c>
      <c r="G104" s="327">
        <f>Data!LG20</f>
        <v>0</v>
      </c>
      <c r="H104" s="136">
        <f t="shared" si="2"/>
        <v>64689.717293431371</v>
      </c>
    </row>
    <row r="105" spans="2:8">
      <c r="B105" s="127" t="str">
        <f>$B$46</f>
        <v>Pharmacy</v>
      </c>
      <c r="C105" s="327">
        <f>Data!IF20</f>
        <v>0</v>
      </c>
      <c r="D105" s="327">
        <f>Data!IZ20</f>
        <v>0</v>
      </c>
      <c r="E105" s="327">
        <f>Data!JT20</f>
        <v>0</v>
      </c>
      <c r="F105" s="327">
        <f>Data!KN20</f>
        <v>0</v>
      </c>
      <c r="G105" s="327">
        <f>Data!LH20</f>
        <v>0</v>
      </c>
      <c r="H105" s="136">
        <f t="shared" si="2"/>
        <v>0</v>
      </c>
    </row>
    <row r="106" spans="2:8">
      <c r="B106" s="127" t="str">
        <f>$B$47</f>
        <v>Business Administration</v>
      </c>
      <c r="C106" s="327">
        <f>Data!IG20</f>
        <v>35703.085602720777</v>
      </c>
      <c r="D106" s="327">
        <f>Data!JA20</f>
        <v>153002.40560151852</v>
      </c>
      <c r="E106" s="327">
        <f>Data!JU20</f>
        <v>147147.94506593875</v>
      </c>
      <c r="F106" s="327">
        <f>Data!KO20</f>
        <v>0</v>
      </c>
      <c r="G106" s="327">
        <f>Data!LI20</f>
        <v>0</v>
      </c>
      <c r="H106" s="136">
        <f t="shared" si="2"/>
        <v>335853.43627017806</v>
      </c>
    </row>
    <row r="107" spans="2:8">
      <c r="B107" s="127" t="str">
        <f>$B$48</f>
        <v>Optometry</v>
      </c>
      <c r="C107" s="327">
        <f>Data!IH20</f>
        <v>0</v>
      </c>
      <c r="D107" s="327">
        <f>Data!JB20</f>
        <v>0</v>
      </c>
      <c r="E107" s="327">
        <f>Data!JV20</f>
        <v>0</v>
      </c>
      <c r="F107" s="327">
        <f>Data!KP20</f>
        <v>0</v>
      </c>
      <c r="G107" s="327">
        <f>Data!LJ20</f>
        <v>0</v>
      </c>
      <c r="H107" s="136">
        <f t="shared" si="2"/>
        <v>0</v>
      </c>
    </row>
    <row r="108" spans="2:8">
      <c r="B108" s="127" t="str">
        <f>$B$49</f>
        <v>Teacher Ed-Practice Teaching</v>
      </c>
      <c r="C108" s="327">
        <f>Data!II20</f>
        <v>0</v>
      </c>
      <c r="D108" s="327">
        <f>Data!JC20</f>
        <v>0</v>
      </c>
      <c r="E108" s="327">
        <f>Data!JW20</f>
        <v>0</v>
      </c>
      <c r="F108" s="327">
        <f>Data!KQ20</f>
        <v>0</v>
      </c>
      <c r="G108" s="327">
        <f>Data!LK20</f>
        <v>0</v>
      </c>
      <c r="H108" s="136">
        <f t="shared" si="2"/>
        <v>0</v>
      </c>
    </row>
    <row r="109" spans="2:8">
      <c r="B109" s="127" t="str">
        <f>$B$50</f>
        <v>Technology</v>
      </c>
      <c r="C109" s="327">
        <f>Data!IJ20</f>
        <v>6176.3550932766466</v>
      </c>
      <c r="D109" s="327">
        <f>Data!JD20</f>
        <v>20903.300741660405</v>
      </c>
      <c r="E109" s="327">
        <f>Data!JX20</f>
        <v>16330.608093168728</v>
      </c>
      <c r="F109" s="327">
        <f>Data!KR20</f>
        <v>0</v>
      </c>
      <c r="G109" s="327">
        <f>Data!LL20</f>
        <v>0</v>
      </c>
      <c r="H109" s="136">
        <f t="shared" si="2"/>
        <v>43410.263928105778</v>
      </c>
    </row>
    <row r="110" spans="2:8">
      <c r="B110" s="127" t="str">
        <f>$B$51</f>
        <v>Nursing</v>
      </c>
      <c r="C110" s="327">
        <f>Data!IK20</f>
        <v>577.81169669066912</v>
      </c>
      <c r="D110" s="327">
        <f>Data!JE20</f>
        <v>44188.205486968618</v>
      </c>
      <c r="E110" s="327">
        <f>Data!JY20</f>
        <v>11791.359113218045</v>
      </c>
      <c r="F110" s="327">
        <f>Data!KS20</f>
        <v>0</v>
      </c>
      <c r="G110" s="327">
        <f>Data!HPM20</f>
        <v>0</v>
      </c>
      <c r="H110" s="136">
        <f t="shared" si="2"/>
        <v>56557.37629687733</v>
      </c>
    </row>
    <row r="111" spans="2:8">
      <c r="B111" s="130" t="str">
        <f>$B$52</f>
        <v>Totals</v>
      </c>
      <c r="C111" s="133">
        <f>SUM(C91:C110)</f>
        <v>680924.42248582386</v>
      </c>
      <c r="D111" s="133">
        <f>SUM(D91:D110)</f>
        <v>856096.50436295592</v>
      </c>
      <c r="E111" s="133">
        <f>SUM(E91:E110)</f>
        <v>720484.74002672627</v>
      </c>
      <c r="F111" s="133">
        <f>SUM(F91:F110)</f>
        <v>67438.663124493789</v>
      </c>
      <c r="G111" s="133">
        <f>SUM(G91:G110)</f>
        <v>0</v>
      </c>
      <c r="H111" s="133">
        <f t="shared" si="2"/>
        <v>2324944.33</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4168572.5284239259</v>
      </c>
      <c r="D116" s="321">
        <f t="shared" si="3"/>
        <v>2458223.6954685086</v>
      </c>
      <c r="E116" s="321">
        <f t="shared" si="3"/>
        <v>1414419.7742553586</v>
      </c>
      <c r="F116" s="321">
        <f t="shared" si="3"/>
        <v>174857.02503913324</v>
      </c>
      <c r="G116" s="321">
        <f t="shared" si="3"/>
        <v>0</v>
      </c>
      <c r="H116" s="133">
        <f t="shared" ref="H116:H136" si="4">SUM(C116:G116)</f>
        <v>8216073.0231869267</v>
      </c>
    </row>
    <row r="117" spans="2:8">
      <c r="B117" s="127" t="str">
        <f>$B$33</f>
        <v>Science</v>
      </c>
      <c r="C117" s="141">
        <f t="shared" si="3"/>
        <v>1702870.9175594391</v>
      </c>
      <c r="D117" s="141">
        <f t="shared" si="3"/>
        <v>1027412.016325241</v>
      </c>
      <c r="E117" s="141">
        <f t="shared" si="3"/>
        <v>1278128.4941880449</v>
      </c>
      <c r="F117" s="141">
        <f t="shared" si="3"/>
        <v>0</v>
      </c>
      <c r="G117" s="141">
        <f t="shared" si="3"/>
        <v>0</v>
      </c>
      <c r="H117" s="136">
        <f t="shared" si="4"/>
        <v>4008411.4280727254</v>
      </c>
    </row>
    <row r="118" spans="2:8">
      <c r="B118" s="127" t="str">
        <f>$B$34</f>
        <v>Fine Arts</v>
      </c>
      <c r="C118" s="141">
        <f t="shared" si="3"/>
        <v>1060586.3000366997</v>
      </c>
      <c r="D118" s="141">
        <f t="shared" si="3"/>
        <v>1036923.2768974958</v>
      </c>
      <c r="E118" s="141">
        <f t="shared" si="3"/>
        <v>413305.13535258971</v>
      </c>
      <c r="F118" s="141">
        <f t="shared" si="3"/>
        <v>0</v>
      </c>
      <c r="G118" s="141">
        <f t="shared" si="3"/>
        <v>0</v>
      </c>
      <c r="H118" s="136">
        <f t="shared" si="4"/>
        <v>2510814.7122867852</v>
      </c>
    </row>
    <row r="119" spans="2:8">
      <c r="B119" s="127" t="str">
        <f>$B$35</f>
        <v>Teacher Education</v>
      </c>
      <c r="C119" s="141">
        <f t="shared" si="3"/>
        <v>286533.11714639724</v>
      </c>
      <c r="D119" s="141">
        <f t="shared" si="3"/>
        <v>1411680.070113481</v>
      </c>
      <c r="E119" s="141">
        <f t="shared" si="3"/>
        <v>2298264.2739990167</v>
      </c>
      <c r="F119" s="141">
        <f t="shared" si="3"/>
        <v>716685.2985917012</v>
      </c>
      <c r="G119" s="141">
        <f t="shared" si="3"/>
        <v>0</v>
      </c>
      <c r="H119" s="136">
        <f t="shared" si="4"/>
        <v>4713162.7598505961</v>
      </c>
    </row>
    <row r="120" spans="2:8">
      <c r="B120" s="127" t="str">
        <f>$B$36</f>
        <v>Agriculture</v>
      </c>
      <c r="C120" s="141">
        <f t="shared" si="3"/>
        <v>331782.31217390462</v>
      </c>
      <c r="D120" s="141">
        <f t="shared" si="3"/>
        <v>764175.82297447999</v>
      </c>
      <c r="E120" s="141">
        <f t="shared" si="3"/>
        <v>150582.87633373353</v>
      </c>
      <c r="F120" s="141">
        <f t="shared" si="3"/>
        <v>0</v>
      </c>
      <c r="G120" s="141">
        <f t="shared" si="3"/>
        <v>0</v>
      </c>
      <c r="H120" s="136">
        <f t="shared" si="4"/>
        <v>1246541.0114821182</v>
      </c>
    </row>
    <row r="121" spans="2:8">
      <c r="B121" s="127" t="str">
        <f>$B$37</f>
        <v>Engineering</v>
      </c>
      <c r="C121" s="141">
        <f t="shared" si="3"/>
        <v>493515.13059475663</v>
      </c>
      <c r="D121" s="141">
        <f t="shared" si="3"/>
        <v>881712.52361334919</v>
      </c>
      <c r="E121" s="141">
        <f t="shared" si="3"/>
        <v>740954.16356599354</v>
      </c>
      <c r="F121" s="141">
        <f t="shared" si="3"/>
        <v>0</v>
      </c>
      <c r="G121" s="141">
        <f t="shared" si="3"/>
        <v>0</v>
      </c>
      <c r="H121" s="136">
        <f t="shared" si="4"/>
        <v>2116181.8177740993</v>
      </c>
    </row>
    <row r="122" spans="2:8">
      <c r="B122" s="127" t="str">
        <f>$B$38</f>
        <v>Home Economics</v>
      </c>
      <c r="C122" s="141">
        <f t="shared" si="3"/>
        <v>43461.352515767714</v>
      </c>
      <c r="D122" s="141">
        <f t="shared" si="3"/>
        <v>80415.360450026667</v>
      </c>
      <c r="E122" s="141">
        <f t="shared" si="3"/>
        <v>0</v>
      </c>
      <c r="F122" s="141">
        <f t="shared" si="3"/>
        <v>0</v>
      </c>
      <c r="G122" s="141">
        <f t="shared" si="3"/>
        <v>0</v>
      </c>
      <c r="H122" s="136">
        <f t="shared" si="4"/>
        <v>123876.71296579437</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74702.835175094864</v>
      </c>
      <c r="D124" s="141">
        <f t="shared" si="3"/>
        <v>356117.19052321685</v>
      </c>
      <c r="E124" s="141">
        <f t="shared" si="3"/>
        <v>561051.45590777625</v>
      </c>
      <c r="F124" s="141">
        <f t="shared" si="3"/>
        <v>0</v>
      </c>
      <c r="G124" s="141">
        <f t="shared" si="3"/>
        <v>0</v>
      </c>
      <c r="H124" s="136">
        <f t="shared" si="4"/>
        <v>991871.481606088</v>
      </c>
    </row>
    <row r="125" spans="2:8">
      <c r="B125" s="127" t="str">
        <f>$B$41</f>
        <v>Library Science</v>
      </c>
      <c r="C125" s="141">
        <f t="shared" si="3"/>
        <v>0</v>
      </c>
      <c r="D125" s="141">
        <f t="shared" si="3"/>
        <v>0</v>
      </c>
      <c r="E125" s="141">
        <f t="shared" si="3"/>
        <v>95053.674209298522</v>
      </c>
      <c r="F125" s="141">
        <f t="shared" si="3"/>
        <v>0</v>
      </c>
      <c r="G125" s="141">
        <f t="shared" si="3"/>
        <v>0</v>
      </c>
      <c r="H125" s="136">
        <f t="shared" si="4"/>
        <v>95053.674209298522</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59334.877003231959</v>
      </c>
      <c r="D127" s="141">
        <f t="shared" si="3"/>
        <v>52685.404233637892</v>
      </c>
      <c r="E127" s="141">
        <f t="shared" si="3"/>
        <v>0</v>
      </c>
      <c r="F127" s="141">
        <f t="shared" si="3"/>
        <v>0</v>
      </c>
      <c r="G127" s="141">
        <f t="shared" si="3"/>
        <v>0</v>
      </c>
      <c r="H127" s="136">
        <f t="shared" si="4"/>
        <v>112020.28123686985</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224424.36680107689</v>
      </c>
      <c r="D129" s="141">
        <f t="shared" si="3"/>
        <v>370292.84298420086</v>
      </c>
      <c r="E129" s="141">
        <f t="shared" si="3"/>
        <v>260461.45556743882</v>
      </c>
      <c r="F129" s="141">
        <f t="shared" si="3"/>
        <v>551.10101275987893</v>
      </c>
      <c r="G129" s="141">
        <f t="shared" si="3"/>
        <v>0</v>
      </c>
      <c r="H129" s="136">
        <f t="shared" si="4"/>
        <v>855729.76636547642</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472288.24579273816</v>
      </c>
      <c r="D131" s="141">
        <f t="shared" si="3"/>
        <v>2023949.3736671172</v>
      </c>
      <c r="E131" s="141">
        <f t="shared" si="3"/>
        <v>1946505.2858597301</v>
      </c>
      <c r="F131" s="141">
        <f t="shared" si="3"/>
        <v>0</v>
      </c>
      <c r="G131" s="141">
        <f t="shared" si="3"/>
        <v>0</v>
      </c>
      <c r="H131" s="136">
        <f t="shared" si="4"/>
        <v>4442742.9053195855</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0</v>
      </c>
      <c r="E133" s="141">
        <f t="shared" si="5"/>
        <v>0</v>
      </c>
      <c r="F133" s="141">
        <f t="shared" si="5"/>
        <v>0</v>
      </c>
      <c r="G133" s="141">
        <f t="shared" si="5"/>
        <v>0</v>
      </c>
      <c r="H133" s="136">
        <f t="shared" si="4"/>
        <v>0</v>
      </c>
    </row>
    <row r="134" spans="2:12">
      <c r="B134" s="127" t="str">
        <f>$B$50</f>
        <v>Technology</v>
      </c>
      <c r="C134" s="141">
        <f t="shared" si="5"/>
        <v>81702.179605853948</v>
      </c>
      <c r="D134" s="141">
        <f t="shared" si="5"/>
        <v>276513.44616008492</v>
      </c>
      <c r="E134" s="141">
        <f t="shared" si="5"/>
        <v>216024.86504593864</v>
      </c>
      <c r="F134" s="141">
        <f t="shared" si="5"/>
        <v>0</v>
      </c>
      <c r="G134" s="141">
        <f t="shared" si="5"/>
        <v>0</v>
      </c>
      <c r="H134" s="136">
        <f t="shared" si="4"/>
        <v>574240.49081187753</v>
      </c>
    </row>
    <row r="135" spans="2:12">
      <c r="B135" s="127" t="str">
        <f>$B$51</f>
        <v>Nursing</v>
      </c>
      <c r="C135" s="141">
        <f t="shared" si="5"/>
        <v>7643.4198339363065</v>
      </c>
      <c r="D135" s="141">
        <f t="shared" si="5"/>
        <v>584531.27234972303</v>
      </c>
      <c r="E135" s="141">
        <f t="shared" si="5"/>
        <v>155978.68411321804</v>
      </c>
      <c r="F135" s="141">
        <f t="shared" si="5"/>
        <v>0</v>
      </c>
      <c r="G135" s="141">
        <f t="shared" si="5"/>
        <v>0</v>
      </c>
      <c r="H135" s="136">
        <f t="shared" si="4"/>
        <v>748153.3762968774</v>
      </c>
    </row>
    <row r="136" spans="2:12">
      <c r="B136" s="130" t="str">
        <f>$B$52</f>
        <v>Totals</v>
      </c>
      <c r="C136" s="133">
        <f>SUM(C116:C135)</f>
        <v>9007417.5826628227</v>
      </c>
      <c r="D136" s="133">
        <f>SUM(D116:D135)</f>
        <v>11324632.295760563</v>
      </c>
      <c r="E136" s="133">
        <f>SUM(E116:E135)</f>
        <v>9530730.1383981351</v>
      </c>
      <c r="F136" s="133">
        <f>SUM(F116:F135)</f>
        <v>892093.42464359431</v>
      </c>
      <c r="G136" s="133">
        <f>SUM(G116:G135)</f>
        <v>0</v>
      </c>
      <c r="H136" s="133">
        <f t="shared" si="4"/>
        <v>30754873.441465113</v>
      </c>
    </row>
    <row r="137" spans="2:12">
      <c r="B137" s="328"/>
      <c r="C137" s="331"/>
      <c r="D137" s="331"/>
      <c r="E137" s="331"/>
      <c r="F137" s="331"/>
      <c r="G137" s="331"/>
      <c r="H137" s="332"/>
    </row>
    <row r="138" spans="2:12">
      <c r="B138" s="120" t="s">
        <v>4</v>
      </c>
      <c r="C138" s="325"/>
      <c r="D138" s="325"/>
      <c r="E138" s="325"/>
      <c r="F138" s="325"/>
      <c r="G138" s="325"/>
      <c r="H138" s="122">
        <f>H86-H81-H111</f>
        <v>37070040.558534883</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Data!LN20</f>
        <v>0</v>
      </c>
      <c r="D143" s="327">
        <f>Data!MH20</f>
        <v>0</v>
      </c>
      <c r="E143" s="327">
        <f>Data!NB20</f>
        <v>0</v>
      </c>
      <c r="F143" s="327">
        <f>Data!NV20</f>
        <v>0</v>
      </c>
      <c r="G143" s="327">
        <f>Data!OP20</f>
        <v>0</v>
      </c>
      <c r="H143" s="341">
        <f>Data!PJ20</f>
        <v>9903151.1471215617</v>
      </c>
      <c r="I143" s="342">
        <f t="shared" ref="I143:I162" si="6">SUM(C143:H143)</f>
        <v>9903151.1471215617</v>
      </c>
    </row>
    <row r="144" spans="2:12">
      <c r="B144" s="127" t="str">
        <f>$B$33</f>
        <v>Science</v>
      </c>
      <c r="C144" s="327">
        <f>Data!LO20</f>
        <v>0</v>
      </c>
      <c r="D144" s="327">
        <f>Data!MI20</f>
        <v>859671.35</v>
      </c>
      <c r="E144" s="327">
        <f>Data!NC20</f>
        <v>79830</v>
      </c>
      <c r="F144" s="327">
        <f>Data!NW20</f>
        <v>0</v>
      </c>
      <c r="G144" s="327">
        <f>Data!OQ20</f>
        <v>0</v>
      </c>
      <c r="H144" s="341">
        <f>Data!PK20</f>
        <v>3891992.2504130085</v>
      </c>
      <c r="I144" s="342">
        <f t="shared" si="6"/>
        <v>4831493.6004130086</v>
      </c>
    </row>
    <row r="145" spans="2:9">
      <c r="B145" s="127" t="str">
        <f>$B$34</f>
        <v>Fine Arts</v>
      </c>
      <c r="C145" s="327">
        <f>Data!LP20</f>
        <v>0</v>
      </c>
      <c r="D145" s="327">
        <f>Data!MJ20</f>
        <v>2534</v>
      </c>
      <c r="E145" s="327">
        <f>Data!ND20</f>
        <v>0</v>
      </c>
      <c r="F145" s="327">
        <f>Data!NX20</f>
        <v>0</v>
      </c>
      <c r="G145" s="327">
        <f>Data!OR20</f>
        <v>0</v>
      </c>
      <c r="H145" s="341">
        <f>Data!PL20</f>
        <v>3023848.2543957522</v>
      </c>
      <c r="I145" s="342">
        <f t="shared" si="6"/>
        <v>3026382.2543957522</v>
      </c>
    </row>
    <row r="146" spans="2:9">
      <c r="B146" s="127" t="str">
        <f>$B$35</f>
        <v>Teacher Education</v>
      </c>
      <c r="C146" s="327">
        <f>Data!LQ20</f>
        <v>0</v>
      </c>
      <c r="D146" s="327">
        <f>Data!MK20</f>
        <v>12035.4</v>
      </c>
      <c r="E146" s="327">
        <f>Data!NE20</f>
        <v>0</v>
      </c>
      <c r="F146" s="327">
        <f>Data!NY20</f>
        <v>0</v>
      </c>
      <c r="G146" s="327">
        <f>Data!OS20</f>
        <v>0</v>
      </c>
      <c r="H146" s="341">
        <f>Data!PN20</f>
        <v>5668922.2862402648</v>
      </c>
      <c r="I146" s="342">
        <f t="shared" si="6"/>
        <v>5680957.6862402651</v>
      </c>
    </row>
    <row r="147" spans="2:9">
      <c r="B147" s="127" t="str">
        <f>$B$36</f>
        <v>Agriculture</v>
      </c>
      <c r="C147" s="327">
        <f>Data!LR20</f>
        <v>0</v>
      </c>
      <c r="D147" s="327">
        <f>Data!ML20</f>
        <v>195308.86000000002</v>
      </c>
      <c r="E147" s="327">
        <f>Data!NF20</f>
        <v>0</v>
      </c>
      <c r="F147" s="327">
        <f>Data!NZ20</f>
        <v>0</v>
      </c>
      <c r="G147" s="327">
        <f>Data!OT20</f>
        <v>0</v>
      </c>
      <c r="H147" s="341">
        <f>Data!PM20</f>
        <v>1307195.3184505512</v>
      </c>
      <c r="I147" s="342">
        <f t="shared" si="6"/>
        <v>1502504.1784505513</v>
      </c>
    </row>
    <row r="148" spans="2:9">
      <c r="B148" s="127" t="str">
        <f>$B$37</f>
        <v>Engineering</v>
      </c>
      <c r="C148" s="327">
        <f>Data!LS20</f>
        <v>0</v>
      </c>
      <c r="D148" s="327">
        <f>Data!MM20</f>
        <v>523704.63</v>
      </c>
      <c r="E148" s="327">
        <f>Data!NG20</f>
        <v>8630.91</v>
      </c>
      <c r="F148" s="327">
        <f>Data!OA20</f>
        <v>0</v>
      </c>
      <c r="G148" s="327">
        <f>Data!OU20</f>
        <v>0</v>
      </c>
      <c r="H148" s="341">
        <f>Data!PO20</f>
        <v>2018380.3965628934</v>
      </c>
      <c r="I148" s="342">
        <f t="shared" si="6"/>
        <v>2550715.9365628934</v>
      </c>
    </row>
    <row r="149" spans="2:9">
      <c r="B149" s="127" t="str">
        <f>$B$38</f>
        <v>Home Economics</v>
      </c>
      <c r="C149" s="327">
        <f>Data!LT20</f>
        <v>0</v>
      </c>
      <c r="D149" s="327">
        <f>Data!MN20</f>
        <v>0</v>
      </c>
      <c r="E149" s="327">
        <f>Data!NH20</f>
        <v>0</v>
      </c>
      <c r="F149" s="327">
        <f>Data!OB20</f>
        <v>0</v>
      </c>
      <c r="G149" s="327">
        <f>Data!OV20</f>
        <v>0</v>
      </c>
      <c r="H149" s="341">
        <f>Data!PP20</f>
        <v>149313.40174883258</v>
      </c>
      <c r="I149" s="342">
        <f t="shared" si="6"/>
        <v>149313.40174883258</v>
      </c>
    </row>
    <row r="150" spans="2:9">
      <c r="B150" s="127" t="str">
        <f>$B$39</f>
        <v>Law</v>
      </c>
      <c r="C150" s="327">
        <f>Data!LU20</f>
        <v>0</v>
      </c>
      <c r="D150" s="327">
        <f>Data!MO20</f>
        <v>0</v>
      </c>
      <c r="E150" s="327">
        <f>Data!NI20</f>
        <v>0</v>
      </c>
      <c r="F150" s="327">
        <f>Data!OC20</f>
        <v>0</v>
      </c>
      <c r="G150" s="327">
        <f>Data!OW20</f>
        <v>0</v>
      </c>
      <c r="H150" s="341">
        <f>Data!PQ20</f>
        <v>0</v>
      </c>
      <c r="I150" s="342">
        <f t="shared" si="6"/>
        <v>0</v>
      </c>
    </row>
    <row r="151" spans="2:9">
      <c r="B151" s="127" t="str">
        <f>$B$40</f>
        <v>Social Service</v>
      </c>
      <c r="C151" s="327">
        <f>Data!LV20</f>
        <v>0</v>
      </c>
      <c r="D151" s="327">
        <f>Data!MP20</f>
        <v>0</v>
      </c>
      <c r="E151" s="327">
        <f>Data!NJ20</f>
        <v>0</v>
      </c>
      <c r="F151" s="327">
        <f>Data!OD20</f>
        <v>0</v>
      </c>
      <c r="G151" s="327">
        <f>Data!OX20</f>
        <v>0</v>
      </c>
      <c r="H151" s="341">
        <f>Data!PR20</f>
        <v>1195541.1269037616</v>
      </c>
      <c r="I151" s="342">
        <f t="shared" si="6"/>
        <v>1195541.1269037616</v>
      </c>
    </row>
    <row r="152" spans="2:9">
      <c r="B152" s="127" t="str">
        <f>$B$41</f>
        <v>Library Science</v>
      </c>
      <c r="C152" s="327">
        <f>Data!LW20</f>
        <v>0</v>
      </c>
      <c r="D152" s="327">
        <f>Data!MQ20</f>
        <v>0</v>
      </c>
      <c r="E152" s="327">
        <f>Data!NK20</f>
        <v>0</v>
      </c>
      <c r="F152" s="327">
        <f>Data!OE20</f>
        <v>0</v>
      </c>
      <c r="G152" s="327">
        <f>Data!OY20</f>
        <v>0</v>
      </c>
      <c r="H152" s="341">
        <f>Data!PS20</f>
        <v>114571.87638514947</v>
      </c>
      <c r="I152" s="342">
        <f t="shared" si="6"/>
        <v>114571.87638514947</v>
      </c>
    </row>
    <row r="153" spans="2:9">
      <c r="B153" s="127" t="str">
        <f>$B$42</f>
        <v>Veterinary Science</v>
      </c>
      <c r="C153" s="327">
        <f>Data!LX20</f>
        <v>0</v>
      </c>
      <c r="D153" s="327">
        <f>Data!MR20</f>
        <v>0</v>
      </c>
      <c r="E153" s="327">
        <f>Data!NL20</f>
        <v>0</v>
      </c>
      <c r="F153" s="327">
        <f>Data!OF20</f>
        <v>0</v>
      </c>
      <c r="G153" s="327">
        <f>Data!OZ20</f>
        <v>0</v>
      </c>
      <c r="H153" s="341">
        <f>Data!PT20</f>
        <v>0</v>
      </c>
      <c r="I153" s="342">
        <f t="shared" si="6"/>
        <v>0</v>
      </c>
    </row>
    <row r="154" spans="2:9">
      <c r="B154" s="127" t="str">
        <f>$B$43</f>
        <v>Vocational Training</v>
      </c>
      <c r="C154" s="327">
        <f>Data!LY20</f>
        <v>0</v>
      </c>
      <c r="D154" s="327">
        <f>Data!MS20</f>
        <v>0</v>
      </c>
      <c r="E154" s="327">
        <f>Data!NM20</f>
        <v>0</v>
      </c>
      <c r="F154" s="327">
        <f>Data!OG20</f>
        <v>0</v>
      </c>
      <c r="G154" s="327">
        <f>Data!PA20</f>
        <v>0</v>
      </c>
      <c r="H154" s="341">
        <f>Data!PU20</f>
        <v>135022.38520775479</v>
      </c>
      <c r="I154" s="342">
        <f t="shared" si="6"/>
        <v>135022.38520775479</v>
      </c>
    </row>
    <row r="155" spans="2:9">
      <c r="B155" s="127" t="str">
        <f>$B$44</f>
        <v>Physical Training</v>
      </c>
      <c r="C155" s="327">
        <f>Data!LZ20</f>
        <v>0</v>
      </c>
      <c r="D155" s="327">
        <f>Data!MT20</f>
        <v>0</v>
      </c>
      <c r="E155" s="327">
        <f>Data!NN20</f>
        <v>0</v>
      </c>
      <c r="F155" s="327">
        <f>Data!OH20</f>
        <v>0</v>
      </c>
      <c r="G155" s="327">
        <f>Data!PB20</f>
        <v>0</v>
      </c>
      <c r="H155" s="341">
        <f>Data!PV20</f>
        <v>0</v>
      </c>
      <c r="I155" s="342">
        <f t="shared" si="6"/>
        <v>0</v>
      </c>
    </row>
    <row r="156" spans="2:9">
      <c r="B156" s="127" t="str">
        <f>$B$45</f>
        <v>Health Services</v>
      </c>
      <c r="C156" s="327">
        <f>Data!MA20</f>
        <v>0</v>
      </c>
      <c r="D156" s="327">
        <f>Data!MU20</f>
        <v>20841.580000000002</v>
      </c>
      <c r="E156" s="327">
        <f>Data!NO20</f>
        <v>0</v>
      </c>
      <c r="F156" s="327">
        <f>Data!OI20</f>
        <v>0</v>
      </c>
      <c r="G156" s="327">
        <f>Data!PC20</f>
        <v>0</v>
      </c>
      <c r="H156" s="341">
        <f>Data!PW20</f>
        <v>1010602.6627047949</v>
      </c>
      <c r="I156" s="342">
        <f t="shared" si="6"/>
        <v>1031444.2427047949</v>
      </c>
    </row>
    <row r="157" spans="2:9">
      <c r="B157" s="127" t="str">
        <f>$B$46</f>
        <v>Pharmacy</v>
      </c>
      <c r="C157" s="327">
        <f>Data!MB20</f>
        <v>0</v>
      </c>
      <c r="D157" s="327">
        <f>Data!MV20</f>
        <v>0</v>
      </c>
      <c r="E157" s="327">
        <f>Data!NP20</f>
        <v>0</v>
      </c>
      <c r="F157" s="327">
        <f>Data!OJ20</f>
        <v>0</v>
      </c>
      <c r="G157" s="327">
        <f>Data!PD20</f>
        <v>0</v>
      </c>
      <c r="H157" s="341">
        <f>Data!PX20</f>
        <v>0</v>
      </c>
      <c r="I157" s="342">
        <f t="shared" si="6"/>
        <v>0</v>
      </c>
    </row>
    <row r="158" spans="2:9">
      <c r="B158" s="127" t="str">
        <f>$B$47</f>
        <v>Business Administration</v>
      </c>
      <c r="C158" s="327">
        <f>Data!MC20</f>
        <v>0</v>
      </c>
      <c r="D158" s="327">
        <f>Data!MW20</f>
        <v>2044.6</v>
      </c>
      <c r="E158" s="327">
        <f>Data!NQ20</f>
        <v>0</v>
      </c>
      <c r="F158" s="327">
        <f>Data!OK20</f>
        <v>0</v>
      </c>
      <c r="G158" s="327">
        <f>Data!PE20</f>
        <v>0</v>
      </c>
      <c r="H158" s="341">
        <f>Data!PY20</f>
        <v>5352965.5581394928</v>
      </c>
      <c r="I158" s="342">
        <f t="shared" si="6"/>
        <v>5355010.1581394924</v>
      </c>
    </row>
    <row r="159" spans="2:9">
      <c r="B159" s="127" t="str">
        <f>$B$48</f>
        <v>Optometry</v>
      </c>
      <c r="C159" s="327">
        <f>Data!MD20</f>
        <v>0</v>
      </c>
      <c r="D159" s="327">
        <f>Data!MX20</f>
        <v>0</v>
      </c>
      <c r="E159" s="327">
        <f>Data!NR20</f>
        <v>0</v>
      </c>
      <c r="F159" s="327">
        <f>Data!OL20</f>
        <v>0</v>
      </c>
      <c r="G159" s="327">
        <f>Data!PF20</f>
        <v>0</v>
      </c>
      <c r="H159" s="341">
        <f>Data!PZ20</f>
        <v>0</v>
      </c>
      <c r="I159" s="342">
        <f t="shared" si="6"/>
        <v>0</v>
      </c>
    </row>
    <row r="160" spans="2:9">
      <c r="B160" s="127" t="str">
        <f>$B$49</f>
        <v>Teacher Ed-Practice Teaching</v>
      </c>
      <c r="C160" s="327">
        <f>Data!ME20</f>
        <v>0</v>
      </c>
      <c r="D160" s="327">
        <f>Data!MY20</f>
        <v>0</v>
      </c>
      <c r="E160" s="327">
        <f>Data!NS20</f>
        <v>0</v>
      </c>
      <c r="F160" s="327">
        <f>Data!OM20</f>
        <v>0</v>
      </c>
      <c r="G160" s="327">
        <f>Data!PG20</f>
        <v>0</v>
      </c>
      <c r="H160" s="366">
        <f>Data!QA20</f>
        <v>0</v>
      </c>
      <c r="I160" s="342">
        <f t="shared" si="6"/>
        <v>0</v>
      </c>
    </row>
    <row r="161" spans="2:10">
      <c r="B161" s="127" t="str">
        <f>$B$50</f>
        <v>Technology</v>
      </c>
      <c r="C161" s="327">
        <f>Data!MF20</f>
        <v>0</v>
      </c>
      <c r="D161" s="327">
        <f>Data!MZ20</f>
        <v>0</v>
      </c>
      <c r="E161" s="327">
        <f>Data!NT20</f>
        <v>0</v>
      </c>
      <c r="F161" s="327">
        <f>Data!ON20</f>
        <v>0</v>
      </c>
      <c r="G161" s="327">
        <f>Data!PH20</f>
        <v>0</v>
      </c>
      <c r="H161" s="341">
        <f>Data!QB20</f>
        <v>692154.31256007124</v>
      </c>
      <c r="I161" s="342">
        <f t="shared" si="6"/>
        <v>692154.31256007124</v>
      </c>
    </row>
    <row r="162" spans="2:10">
      <c r="B162" s="127" t="str">
        <f>$B$51</f>
        <v>Nursing</v>
      </c>
      <c r="C162" s="327">
        <f>Data!MG20</f>
        <v>0</v>
      </c>
      <c r="D162" s="327">
        <f>Data!NA20</f>
        <v>0</v>
      </c>
      <c r="E162" s="327">
        <f>Data!NU20</f>
        <v>0</v>
      </c>
      <c r="F162" s="327">
        <f>Data!OO20</f>
        <v>0</v>
      </c>
      <c r="G162" s="327">
        <f>Data!PI20</f>
        <v>0</v>
      </c>
      <c r="H162" s="341">
        <f>Data!QC20</f>
        <v>901778.25170100422</v>
      </c>
      <c r="I162" s="342">
        <f t="shared" si="6"/>
        <v>901778.25170100422</v>
      </c>
    </row>
    <row r="163" spans="2:10" ht="14.4" thickBot="1">
      <c r="B163" s="130" t="str">
        <f>$B$52</f>
        <v>Totals</v>
      </c>
      <c r="C163" s="133">
        <f t="shared" ref="C163:H163" si="7">SUM(C143:C162)</f>
        <v>0</v>
      </c>
      <c r="D163" s="133">
        <f t="shared" si="7"/>
        <v>1616140.4200000004</v>
      </c>
      <c r="E163" s="133">
        <f t="shared" si="7"/>
        <v>88460.91</v>
      </c>
      <c r="F163" s="133">
        <f t="shared" si="7"/>
        <v>0</v>
      </c>
      <c r="G163" s="134">
        <f t="shared" si="7"/>
        <v>0</v>
      </c>
      <c r="H163" s="343">
        <f t="shared" si="7"/>
        <v>35365439.228534892</v>
      </c>
      <c r="I163" s="342">
        <f>SUM(I143:I162)</f>
        <v>37070040.55853489</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5024541.9801183781</v>
      </c>
      <c r="D168" s="321">
        <f t="shared" si="8"/>
        <v>2962992.2641823757</v>
      </c>
      <c r="E168" s="321">
        <f t="shared" si="8"/>
        <v>1704854.9556945304</v>
      </c>
      <c r="F168" s="321">
        <f t="shared" si="8"/>
        <v>210761.94712627726</v>
      </c>
      <c r="G168" s="321">
        <f t="shared" si="8"/>
        <v>0</v>
      </c>
      <c r="H168" s="133">
        <f t="shared" ref="H168:H188" si="9">SUM(C168:G168)</f>
        <v>9903151.1471215617</v>
      </c>
      <c r="I168" s="347"/>
      <c r="J168" s="288"/>
    </row>
    <row r="169" spans="2:10">
      <c r="B169" s="127" t="str">
        <f>$B$33</f>
        <v>Science</v>
      </c>
      <c r="C169" s="141">
        <f t="shared" si="8"/>
        <v>1653413.2120717976</v>
      </c>
      <c r="D169" s="141">
        <f t="shared" si="8"/>
        <v>1857243.4997834458</v>
      </c>
      <c r="E169" s="141">
        <f t="shared" si="8"/>
        <v>1320836.8885577647</v>
      </c>
      <c r="F169" s="141">
        <f t="shared" si="8"/>
        <v>0</v>
      </c>
      <c r="G169" s="141">
        <f t="shared" si="8"/>
        <v>0</v>
      </c>
      <c r="H169" s="136">
        <f t="shared" si="9"/>
        <v>4831493.6004130077</v>
      </c>
      <c r="I169" s="347"/>
      <c r="J169" s="288"/>
    </row>
    <row r="170" spans="2:10">
      <c r="B170" s="127" t="str">
        <f>$B$34</f>
        <v>Fine Arts</v>
      </c>
      <c r="C170" s="141">
        <f t="shared" si="8"/>
        <v>1277295.379984899</v>
      </c>
      <c r="D170" s="141">
        <f t="shared" si="8"/>
        <v>1251331.3029013698</v>
      </c>
      <c r="E170" s="141">
        <f t="shared" si="8"/>
        <v>497755.57150948362</v>
      </c>
      <c r="F170" s="141">
        <f t="shared" si="8"/>
        <v>0</v>
      </c>
      <c r="G170" s="141">
        <f t="shared" si="8"/>
        <v>0</v>
      </c>
      <c r="H170" s="136">
        <f t="shared" si="9"/>
        <v>3026382.2543957527</v>
      </c>
      <c r="I170" s="347"/>
      <c r="J170" s="288"/>
    </row>
    <row r="171" spans="2:10">
      <c r="B171" s="127" t="str">
        <f>$B$35</f>
        <v>Teacher Education</v>
      </c>
      <c r="C171" s="141">
        <f t="shared" si="8"/>
        <v>344637.78492313175</v>
      </c>
      <c r="D171" s="141">
        <f t="shared" si="8"/>
        <v>1709983.2575785937</v>
      </c>
      <c r="E171" s="141">
        <f t="shared" si="8"/>
        <v>2764318.192770374</v>
      </c>
      <c r="F171" s="141">
        <f t="shared" si="8"/>
        <v>862018.45096816518</v>
      </c>
      <c r="G171" s="141">
        <f t="shared" si="8"/>
        <v>0</v>
      </c>
      <c r="H171" s="136">
        <f t="shared" si="9"/>
        <v>5680957.6862402642</v>
      </c>
      <c r="I171" s="347"/>
      <c r="J171" s="288"/>
    </row>
    <row r="172" spans="2:10">
      <c r="B172" s="127" t="str">
        <f>$B$36</f>
        <v>Agriculture</v>
      </c>
      <c r="C172" s="141">
        <f t="shared" si="8"/>
        <v>347926.20637708477</v>
      </c>
      <c r="D172" s="141">
        <f t="shared" si="8"/>
        <v>996668.02031966601</v>
      </c>
      <c r="E172" s="141">
        <f t="shared" si="8"/>
        <v>157909.95175380036</v>
      </c>
      <c r="F172" s="141">
        <f t="shared" si="8"/>
        <v>0</v>
      </c>
      <c r="G172" s="141">
        <f t="shared" si="8"/>
        <v>0</v>
      </c>
      <c r="H172" s="136">
        <f t="shared" si="9"/>
        <v>1502504.1784505511</v>
      </c>
      <c r="I172" s="347"/>
      <c r="J172" s="288"/>
    </row>
    <row r="173" spans="2:10">
      <c r="B173" s="127" t="str">
        <f>$B$37</f>
        <v>Engineering</v>
      </c>
      <c r="C173" s="141">
        <f t="shared" si="8"/>
        <v>470706.8441063253</v>
      </c>
      <c r="D173" s="141">
        <f t="shared" si="8"/>
        <v>1364667.943321103</v>
      </c>
      <c r="E173" s="141">
        <f t="shared" si="8"/>
        <v>715341.14913546515</v>
      </c>
      <c r="F173" s="141">
        <f t="shared" si="8"/>
        <v>0</v>
      </c>
      <c r="G173" s="141">
        <f t="shared" si="8"/>
        <v>0</v>
      </c>
      <c r="H173" s="136">
        <f t="shared" si="9"/>
        <v>2550715.9365628934</v>
      </c>
      <c r="I173" s="347"/>
      <c r="J173" s="288"/>
    </row>
    <row r="174" spans="2:10">
      <c r="B174" s="127" t="str">
        <f>$B$38</f>
        <v>Home Economics</v>
      </c>
      <c r="C174" s="141">
        <f t="shared" si="8"/>
        <v>52385.652100135594</v>
      </c>
      <c r="D174" s="141">
        <f t="shared" si="8"/>
        <v>96927.74964869699</v>
      </c>
      <c r="E174" s="141">
        <f t="shared" si="8"/>
        <v>0</v>
      </c>
      <c r="F174" s="141">
        <f t="shared" si="8"/>
        <v>0</v>
      </c>
      <c r="G174" s="141">
        <f t="shared" si="8"/>
        <v>0</v>
      </c>
      <c r="H174" s="136">
        <f t="shared" si="9"/>
        <v>149313.40174883258</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90042.221602664853</v>
      </c>
      <c r="D176" s="141">
        <f t="shared" si="8"/>
        <v>429241.84752093902</v>
      </c>
      <c r="E176" s="141">
        <f t="shared" si="8"/>
        <v>676257.05778015777</v>
      </c>
      <c r="F176" s="141">
        <f t="shared" si="8"/>
        <v>0</v>
      </c>
      <c r="G176" s="141">
        <f t="shared" si="8"/>
        <v>0</v>
      </c>
      <c r="H176" s="136">
        <f t="shared" si="9"/>
        <v>1195541.1269037616</v>
      </c>
      <c r="I176" s="347"/>
      <c r="J176" s="288"/>
    </row>
    <row r="177" spans="2:10">
      <c r="B177" s="127" t="str">
        <f>$B$41</f>
        <v>Library Science</v>
      </c>
      <c r="C177" s="141">
        <f t="shared" si="8"/>
        <v>0</v>
      </c>
      <c r="D177" s="141">
        <f t="shared" si="8"/>
        <v>0</v>
      </c>
      <c r="E177" s="141">
        <f t="shared" si="8"/>
        <v>114571.87638514947</v>
      </c>
      <c r="F177" s="141">
        <f t="shared" si="8"/>
        <v>0</v>
      </c>
      <c r="G177" s="141">
        <f t="shared" si="8"/>
        <v>0</v>
      </c>
      <c r="H177" s="136">
        <f t="shared" si="9"/>
        <v>114571.87638514947</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71518.626185596964</v>
      </c>
      <c r="D179" s="141">
        <f t="shared" si="8"/>
        <v>63503.759022157821</v>
      </c>
      <c r="E179" s="141">
        <f t="shared" si="8"/>
        <v>0</v>
      </c>
      <c r="F179" s="141">
        <f t="shared" si="8"/>
        <v>0</v>
      </c>
      <c r="G179" s="141">
        <f t="shared" si="8"/>
        <v>0</v>
      </c>
      <c r="H179" s="136">
        <f t="shared" si="9"/>
        <v>135022.38520775479</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265041.45535138424</v>
      </c>
      <c r="D181" s="141">
        <f t="shared" si="8"/>
        <v>458151.28664930165</v>
      </c>
      <c r="E181" s="141">
        <f t="shared" si="8"/>
        <v>307600.6595474669</v>
      </c>
      <c r="F181" s="141">
        <f t="shared" si="8"/>
        <v>650.84115664217256</v>
      </c>
      <c r="G181" s="141">
        <f t="shared" si="8"/>
        <v>0</v>
      </c>
      <c r="H181" s="136">
        <f t="shared" si="9"/>
        <v>1031444.242704795</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569049.96915656235</v>
      </c>
      <c r="D183" s="141">
        <f t="shared" si="8"/>
        <v>2440657.7539787428</v>
      </c>
      <c r="E183" s="141">
        <f t="shared" si="8"/>
        <v>2345302.4350041877</v>
      </c>
      <c r="F183" s="141">
        <f t="shared" si="8"/>
        <v>0</v>
      </c>
      <c r="G183" s="141">
        <f t="shared" si="8"/>
        <v>0</v>
      </c>
      <c r="H183" s="136">
        <f t="shared" si="9"/>
        <v>5355010.1581394933</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v>0</v>
      </c>
      <c r="E185" s="141">
        <f t="shared" si="10"/>
        <v>0</v>
      </c>
      <c r="F185" s="141">
        <f t="shared" si="10"/>
        <v>0</v>
      </c>
      <c r="G185" s="141">
        <f t="shared" si="10"/>
        <v>0</v>
      </c>
      <c r="H185" s="136">
        <f t="shared" si="9"/>
        <v>0</v>
      </c>
      <c r="I185" s="347"/>
      <c r="J185" s="288"/>
    </row>
    <row r="186" spans="2:10">
      <c r="B186" s="127" t="str">
        <f>$B$50</f>
        <v>Technology</v>
      </c>
      <c r="C186" s="141">
        <f t="shared" si="10"/>
        <v>98478.80263510604</v>
      </c>
      <c r="D186" s="141">
        <f t="shared" si="10"/>
        <v>333292.37018789334</v>
      </c>
      <c r="E186" s="141">
        <f t="shared" si="10"/>
        <v>260383.13973707182</v>
      </c>
      <c r="F186" s="141">
        <f t="shared" si="10"/>
        <v>0</v>
      </c>
      <c r="G186" s="141">
        <f t="shared" si="10"/>
        <v>0</v>
      </c>
      <c r="H186" s="136">
        <f t="shared" si="9"/>
        <v>692154.31256007124</v>
      </c>
      <c r="I186" s="347"/>
      <c r="J186" s="288"/>
    </row>
    <row r="187" spans="2:10">
      <c r="B187" s="127" t="str">
        <f>$B$51</f>
        <v>Nursing</v>
      </c>
      <c r="C187" s="141">
        <f t="shared" si="10"/>
        <v>9212.9100706333757</v>
      </c>
      <c r="D187" s="141">
        <f t="shared" si="10"/>
        <v>704558.19026462478</v>
      </c>
      <c r="E187" s="141">
        <f t="shared" si="10"/>
        <v>188007.15136574602</v>
      </c>
      <c r="F187" s="141">
        <f t="shared" si="10"/>
        <v>0</v>
      </c>
      <c r="G187" s="141">
        <f t="shared" si="10"/>
        <v>0</v>
      </c>
      <c r="H187" s="136">
        <f t="shared" si="9"/>
        <v>901778.25170100422</v>
      </c>
      <c r="I187" s="347"/>
      <c r="J187" s="288"/>
    </row>
    <row r="188" spans="2:10">
      <c r="B188" s="130" t="str">
        <f>$B$52</f>
        <v>Totals</v>
      </c>
      <c r="C188" s="133">
        <f>SUM(C168:C187)</f>
        <v>10274251.044683702</v>
      </c>
      <c r="D188" s="133">
        <f>SUM(D168:D187)</f>
        <v>14669219.24535891</v>
      </c>
      <c r="E188" s="133">
        <f>SUM(E168:E187)</f>
        <v>11053139.029241199</v>
      </c>
      <c r="F188" s="133">
        <f>SUM(F168:F187)</f>
        <v>1073431.2392510846</v>
      </c>
      <c r="G188" s="133">
        <f>SUM(G168:G187)</f>
        <v>0</v>
      </c>
      <c r="H188" s="133">
        <f t="shared" si="9"/>
        <v>37070040.558534898</v>
      </c>
      <c r="I188" s="347"/>
      <c r="J188" s="288"/>
    </row>
    <row r="189" spans="2:10">
      <c r="B189" s="328"/>
      <c r="C189" s="329"/>
      <c r="D189" s="329"/>
      <c r="E189" s="329"/>
      <c r="F189" s="329"/>
      <c r="G189" s="329"/>
      <c r="H189" s="344"/>
    </row>
    <row r="190" spans="2:10">
      <c r="B190" s="474" t="s">
        <v>34</v>
      </c>
      <c r="C190" s="474"/>
      <c r="D190" s="474"/>
      <c r="E190" s="474"/>
      <c r="F190" s="474"/>
      <c r="G190" s="474"/>
      <c r="H190" s="122">
        <f>H15</f>
        <v>18563577</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2516141.6208967436</v>
      </c>
      <c r="D193" s="135">
        <f t="shared" si="11"/>
        <v>1483778.6583939949</v>
      </c>
      <c r="E193" s="135">
        <f t="shared" si="11"/>
        <v>853740.80435367709</v>
      </c>
      <c r="F193" s="135">
        <f t="shared" si="11"/>
        <v>105543.33297722213</v>
      </c>
      <c r="G193" s="135">
        <f t="shared" si="11"/>
        <v>0</v>
      </c>
      <c r="H193" s="135">
        <f>SUM(C193:G193)</f>
        <v>4959204.4166216375</v>
      </c>
    </row>
    <row r="194" spans="2:8">
      <c r="B194" s="127" t="str">
        <f>$B$33</f>
        <v>Science</v>
      </c>
      <c r="C194" s="138">
        <f t="shared" si="11"/>
        <v>1027849.3084792022</v>
      </c>
      <c r="D194" s="138">
        <f t="shared" si="11"/>
        <v>620143.73468578595</v>
      </c>
      <c r="E194" s="138">
        <f t="shared" si="11"/>
        <v>771475.67402324278</v>
      </c>
      <c r="F194" s="138">
        <f t="shared" si="11"/>
        <v>0</v>
      </c>
      <c r="G194" s="138">
        <f t="shared" si="11"/>
        <v>0</v>
      </c>
      <c r="H194" s="138">
        <f t="shared" ref="H194:H213" si="12">SUM(C194:G194)</f>
        <v>2419468.7171882307</v>
      </c>
    </row>
    <row r="195" spans="2:8">
      <c r="B195" s="127" t="str">
        <f>$B$34</f>
        <v>Fine Arts</v>
      </c>
      <c r="C195" s="138">
        <f t="shared" si="11"/>
        <v>640167.66264210187</v>
      </c>
      <c r="D195" s="138">
        <f t="shared" si="11"/>
        <v>625884.71158611903</v>
      </c>
      <c r="E195" s="138">
        <f t="shared" si="11"/>
        <v>249470.11143505195</v>
      </c>
      <c r="F195" s="138">
        <f t="shared" si="11"/>
        <v>0</v>
      </c>
      <c r="G195" s="138">
        <f t="shared" si="11"/>
        <v>0</v>
      </c>
      <c r="H195" s="138">
        <f t="shared" si="12"/>
        <v>1515522.4856632729</v>
      </c>
    </row>
    <row r="196" spans="2:8">
      <c r="B196" s="127" t="str">
        <f>$B$35</f>
        <v>Teacher Education</v>
      </c>
      <c r="C196" s="138">
        <f t="shared" si="11"/>
        <v>172950.78756610138</v>
      </c>
      <c r="D196" s="138">
        <f t="shared" si="11"/>
        <v>852087.12468915957</v>
      </c>
      <c r="E196" s="138">
        <f t="shared" si="11"/>
        <v>1387227.4876347987</v>
      </c>
      <c r="F196" s="138">
        <f t="shared" si="11"/>
        <v>432589.74063075328</v>
      </c>
      <c r="G196" s="138">
        <f t="shared" si="11"/>
        <v>0</v>
      </c>
      <c r="H196" s="138">
        <f t="shared" si="12"/>
        <v>2844855.1405208129</v>
      </c>
    </row>
    <row r="197" spans="2:8">
      <c r="B197" s="127" t="str">
        <f>$B$36</f>
        <v>Agriculture</v>
      </c>
      <c r="C197" s="138">
        <f t="shared" si="11"/>
        <v>200263.10662603422</v>
      </c>
      <c r="D197" s="138">
        <f t="shared" si="11"/>
        <v>461254.92138098483</v>
      </c>
      <c r="E197" s="138">
        <f t="shared" si="11"/>
        <v>90891.507813324744</v>
      </c>
      <c r="F197" s="138">
        <f t="shared" si="11"/>
        <v>0</v>
      </c>
      <c r="G197" s="138">
        <f t="shared" si="11"/>
        <v>0</v>
      </c>
      <c r="H197" s="138">
        <f t="shared" si="12"/>
        <v>752409.53582034376</v>
      </c>
    </row>
    <row r="198" spans="2:8">
      <c r="B198" s="127" t="str">
        <f>$B$37</f>
        <v>Engineering</v>
      </c>
      <c r="C198" s="138">
        <f t="shared" si="11"/>
        <v>297884.6960595519</v>
      </c>
      <c r="D198" s="138">
        <f t="shared" si="11"/>
        <v>532199.82696768304</v>
      </c>
      <c r="E198" s="138">
        <f t="shared" si="11"/>
        <v>447238.37654565426</v>
      </c>
      <c r="F198" s="138">
        <f t="shared" si="11"/>
        <v>0</v>
      </c>
      <c r="G198" s="138">
        <f t="shared" si="11"/>
        <v>0</v>
      </c>
      <c r="H198" s="138">
        <f t="shared" si="12"/>
        <v>1277322.8995728893</v>
      </c>
    </row>
    <row r="199" spans="2:8">
      <c r="B199" s="127" t="str">
        <f>$B$38</f>
        <v>Home Economics</v>
      </c>
      <c r="C199" s="138">
        <f t="shared" si="11"/>
        <v>26233.181075713219</v>
      </c>
      <c r="D199" s="138">
        <f t="shared" si="11"/>
        <v>48538.542632536693</v>
      </c>
      <c r="E199" s="138">
        <f t="shared" si="11"/>
        <v>0</v>
      </c>
      <c r="F199" s="138">
        <f t="shared" si="11"/>
        <v>0</v>
      </c>
      <c r="G199" s="138">
        <f t="shared" si="11"/>
        <v>0</v>
      </c>
      <c r="H199" s="138">
        <f t="shared" si="12"/>
        <v>74771.72370824992</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45090.474377355116</v>
      </c>
      <c r="D201" s="138">
        <f t="shared" si="11"/>
        <v>214951.58807541747</v>
      </c>
      <c r="E201" s="138">
        <f t="shared" si="11"/>
        <v>338649.48013942956</v>
      </c>
      <c r="F201" s="138">
        <f t="shared" si="11"/>
        <v>0</v>
      </c>
      <c r="G201" s="138">
        <f t="shared" si="11"/>
        <v>0</v>
      </c>
      <c r="H201" s="138">
        <f t="shared" si="12"/>
        <v>598691.54259220208</v>
      </c>
    </row>
    <row r="202" spans="2:8">
      <c r="B202" s="127" t="str">
        <f>$B$41</f>
        <v>Library Science</v>
      </c>
      <c r="C202" s="138">
        <f t="shared" si="11"/>
        <v>0</v>
      </c>
      <c r="D202" s="138">
        <f t="shared" si="11"/>
        <v>0</v>
      </c>
      <c r="E202" s="138">
        <f t="shared" si="11"/>
        <v>57374.198065734832</v>
      </c>
      <c r="F202" s="138">
        <f t="shared" si="11"/>
        <v>0</v>
      </c>
      <c r="G202" s="138">
        <f t="shared" si="11"/>
        <v>0</v>
      </c>
      <c r="H202" s="138">
        <f t="shared" si="12"/>
        <v>57374.198065734832</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35814.40710954048</v>
      </c>
      <c r="D204" s="138">
        <f t="shared" si="11"/>
        <v>31800.799314902699</v>
      </c>
      <c r="E204" s="138">
        <f t="shared" si="11"/>
        <v>0</v>
      </c>
      <c r="F204" s="138">
        <f t="shared" si="11"/>
        <v>0</v>
      </c>
      <c r="G204" s="138">
        <f t="shared" si="11"/>
        <v>0</v>
      </c>
      <c r="H204" s="138">
        <f t="shared" si="12"/>
        <v>67615.206424443182</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135462.07633457807</v>
      </c>
      <c r="D206" s="138">
        <f t="shared" si="11"/>
        <v>223507.98212091939</v>
      </c>
      <c r="E206" s="138">
        <f t="shared" si="11"/>
        <v>157213.98740790566</v>
      </c>
      <c r="F206" s="138">
        <f t="shared" si="11"/>
        <v>332.64341355906538</v>
      </c>
      <c r="G206" s="138">
        <f t="shared" si="11"/>
        <v>0</v>
      </c>
      <c r="H206" s="138">
        <f t="shared" si="12"/>
        <v>516516.68927696219</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285072.19298609986</v>
      </c>
      <c r="D208" s="138">
        <f t="shared" si="11"/>
        <v>1221651.5900701247</v>
      </c>
      <c r="E208" s="138">
        <f t="shared" si="11"/>
        <v>1174906.5013626905</v>
      </c>
      <c r="F208" s="138">
        <f t="shared" si="11"/>
        <v>0</v>
      </c>
      <c r="G208" s="138">
        <f t="shared" si="11"/>
        <v>0</v>
      </c>
      <c r="H208" s="138">
        <f t="shared" si="12"/>
        <v>2681630.2844189154</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49315.263971668195</v>
      </c>
      <c r="D211" s="138">
        <f t="shared" si="13"/>
        <v>166902.93520790242</v>
      </c>
      <c r="E211" s="138">
        <f t="shared" si="13"/>
        <v>130392.15472069428</v>
      </c>
      <c r="F211" s="138">
        <f t="shared" si="13"/>
        <v>0</v>
      </c>
      <c r="G211" s="138">
        <f t="shared" si="13"/>
        <v>0</v>
      </c>
      <c r="H211" s="138">
        <f t="shared" si="12"/>
        <v>346610.35390026489</v>
      </c>
    </row>
    <row r="212" spans="2:8">
      <c r="B212" s="127" t="str">
        <f>$B$51</f>
        <v>Nursing</v>
      </c>
      <c r="C212" s="138">
        <f t="shared" si="13"/>
        <v>4613.5521546091741</v>
      </c>
      <c r="D212" s="138">
        <f t="shared" si="13"/>
        <v>352821.84801782522</v>
      </c>
      <c r="E212" s="138">
        <f t="shared" si="13"/>
        <v>94148.406053608589</v>
      </c>
      <c r="F212" s="138">
        <f t="shared" si="13"/>
        <v>0</v>
      </c>
      <c r="G212" s="138">
        <f t="shared" si="13"/>
        <v>0</v>
      </c>
      <c r="H212" s="138">
        <f t="shared" si="12"/>
        <v>451583.80622604297</v>
      </c>
    </row>
    <row r="213" spans="2:8">
      <c r="B213" s="130" t="str">
        <f>$B$52</f>
        <v>Totals</v>
      </c>
      <c r="C213" s="135">
        <f>SUM(C193:C212)</f>
        <v>5436858.3302792991</v>
      </c>
      <c r="D213" s="135">
        <f>SUM(D193:D212)</f>
        <v>6835524.263143355</v>
      </c>
      <c r="E213" s="135">
        <f>SUM(E193:E212)</f>
        <v>5752728.6895558126</v>
      </c>
      <c r="F213" s="135">
        <f>SUM(F193:F212)</f>
        <v>538465.71702153445</v>
      </c>
      <c r="G213" s="135">
        <f>SUM(G193:G212)</f>
        <v>0</v>
      </c>
      <c r="H213" s="135">
        <f t="shared" si="12"/>
        <v>18563577.000000004</v>
      </c>
    </row>
    <row r="214" spans="2:8">
      <c r="B214" s="143"/>
      <c r="C214" s="144"/>
      <c r="D214" s="144"/>
      <c r="E214" s="144"/>
      <c r="F214" s="144"/>
      <c r="G214" s="144"/>
      <c r="H214" s="144"/>
    </row>
    <row r="215" spans="2:8">
      <c r="B215" s="474" t="s">
        <v>35</v>
      </c>
      <c r="C215" s="474"/>
      <c r="D215" s="474"/>
      <c r="E215" s="474"/>
      <c r="F215" s="474"/>
      <c r="G215" s="474"/>
      <c r="H215" s="122">
        <f>H17</f>
        <v>16721627</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3077680.3659155965</v>
      </c>
      <c r="D218" s="135">
        <f t="shared" si="14"/>
        <v>1679051.4388178235</v>
      </c>
      <c r="E218" s="135">
        <f t="shared" si="14"/>
        <v>490066.29750096169</v>
      </c>
      <c r="F218" s="135">
        <f t="shared" si="14"/>
        <v>107399.26557431325</v>
      </c>
      <c r="G218" s="135">
        <f t="shared" si="14"/>
        <v>0</v>
      </c>
      <c r="H218" s="135">
        <f>SUM(C218:G218)</f>
        <v>5354197.367808695</v>
      </c>
    </row>
    <row r="219" spans="2:8">
      <c r="B219" s="127" t="str">
        <f>$B$33</f>
        <v>Science</v>
      </c>
      <c r="C219" s="138">
        <f t="shared" si="14"/>
        <v>1030955.0862901737</v>
      </c>
      <c r="D219" s="138">
        <f t="shared" si="14"/>
        <v>533362.70334985398</v>
      </c>
      <c r="E219" s="138">
        <f t="shared" si="14"/>
        <v>784007.60320230888</v>
      </c>
      <c r="F219" s="138">
        <f t="shared" si="14"/>
        <v>0</v>
      </c>
      <c r="G219" s="138">
        <f t="shared" si="14"/>
        <v>0</v>
      </c>
      <c r="H219" s="138">
        <f t="shared" ref="H219:H238" si="15">SUM(C219:G219)</f>
        <v>2348325.3928423366</v>
      </c>
    </row>
    <row r="220" spans="2:8">
      <c r="B220" s="127" t="str">
        <f>$B$34</f>
        <v>Fine Arts</v>
      </c>
      <c r="C220" s="138">
        <f t="shared" si="14"/>
        <v>584748.83317141712</v>
      </c>
      <c r="D220" s="138">
        <f t="shared" si="14"/>
        <v>218085.76293935001</v>
      </c>
      <c r="E220" s="138">
        <f t="shared" si="14"/>
        <v>79024.421382020446</v>
      </c>
      <c r="F220" s="138">
        <f t="shared" si="14"/>
        <v>0</v>
      </c>
      <c r="G220" s="138">
        <f t="shared" si="14"/>
        <v>0</v>
      </c>
      <c r="H220" s="138">
        <f t="shared" si="15"/>
        <v>881859.01749278756</v>
      </c>
    </row>
    <row r="221" spans="2:8">
      <c r="B221" s="127" t="str">
        <f>$B$35</f>
        <v>Teacher Education</v>
      </c>
      <c r="C221" s="138">
        <f t="shared" si="14"/>
        <v>60635.208294234035</v>
      </c>
      <c r="D221" s="138">
        <f t="shared" si="14"/>
        <v>510884.09151071392</v>
      </c>
      <c r="E221" s="138">
        <f t="shared" si="14"/>
        <v>802717.43505599594</v>
      </c>
      <c r="F221" s="138">
        <f t="shared" si="14"/>
        <v>446209.17891486257</v>
      </c>
      <c r="G221" s="138">
        <f t="shared" si="14"/>
        <v>0</v>
      </c>
      <c r="H221" s="138">
        <f t="shared" si="15"/>
        <v>1820445.9137758063</v>
      </c>
    </row>
    <row r="222" spans="2:8">
      <c r="B222" s="127" t="str">
        <f>$B$36</f>
        <v>Agriculture</v>
      </c>
      <c r="C222" s="138">
        <f t="shared" si="14"/>
        <v>212849.4101825995</v>
      </c>
      <c r="D222" s="138">
        <f t="shared" si="14"/>
        <v>428678.65526565327</v>
      </c>
      <c r="E222" s="138">
        <f t="shared" si="14"/>
        <v>69833.626787226793</v>
      </c>
      <c r="F222" s="138">
        <f t="shared" si="14"/>
        <v>0</v>
      </c>
      <c r="G222" s="138">
        <f t="shared" si="14"/>
        <v>0</v>
      </c>
      <c r="H222" s="138">
        <f t="shared" si="15"/>
        <v>711361.69223547948</v>
      </c>
    </row>
    <row r="223" spans="2:8">
      <c r="B223" s="127" t="str">
        <f>$B$37</f>
        <v>Engineering</v>
      </c>
      <c r="C223" s="138">
        <f t="shared" si="14"/>
        <v>153988.38182124324</v>
      </c>
      <c r="D223" s="138">
        <f t="shared" si="14"/>
        <v>258720.17664856487</v>
      </c>
      <c r="E223" s="138">
        <f t="shared" si="14"/>
        <v>365662.32780714764</v>
      </c>
      <c r="F223" s="138">
        <f t="shared" si="14"/>
        <v>0</v>
      </c>
      <c r="G223" s="138">
        <f t="shared" si="14"/>
        <v>0</v>
      </c>
      <c r="H223" s="138">
        <f t="shared" si="15"/>
        <v>778370.88627695572</v>
      </c>
    </row>
    <row r="224" spans="2:8">
      <c r="B224" s="127" t="str">
        <f>$B$38</f>
        <v>Home Economics</v>
      </c>
      <c r="C224" s="138">
        <f t="shared" si="14"/>
        <v>17689.617566045905</v>
      </c>
      <c r="D224" s="138">
        <f t="shared" si="14"/>
        <v>41931.256699934493</v>
      </c>
      <c r="E224" s="138">
        <f t="shared" si="14"/>
        <v>0</v>
      </c>
      <c r="F224" s="138">
        <f t="shared" si="14"/>
        <v>0</v>
      </c>
      <c r="G224" s="138">
        <f t="shared" si="14"/>
        <v>0</v>
      </c>
      <c r="H224" s="138">
        <f t="shared" si="15"/>
        <v>59620.874265980397</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22229.430923703701</v>
      </c>
      <c r="D226" s="138">
        <f t="shared" si="14"/>
        <v>118444.99315239229</v>
      </c>
      <c r="E226" s="138">
        <f t="shared" si="14"/>
        <v>358194.80719887774</v>
      </c>
      <c r="F226" s="138">
        <f t="shared" si="14"/>
        <v>0</v>
      </c>
      <c r="G226" s="138">
        <f t="shared" si="14"/>
        <v>0</v>
      </c>
      <c r="H226" s="138">
        <f t="shared" si="15"/>
        <v>498869.23127497372</v>
      </c>
    </row>
    <row r="227" spans="2:10">
      <c r="B227" s="127" t="str">
        <f>$B$41</f>
        <v>Library Science</v>
      </c>
      <c r="C227" s="138">
        <f t="shared" si="14"/>
        <v>0</v>
      </c>
      <c r="D227" s="138">
        <f t="shared" si="14"/>
        <v>0</v>
      </c>
      <c r="E227" s="138">
        <f t="shared" si="14"/>
        <v>71146.597443625884</v>
      </c>
      <c r="F227" s="138">
        <f t="shared" si="14"/>
        <v>0</v>
      </c>
      <c r="G227" s="138">
        <f t="shared" si="14"/>
        <v>0</v>
      </c>
      <c r="H227" s="138">
        <f t="shared" si="15"/>
        <v>71146.597443625884</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11427.806038242043</v>
      </c>
      <c r="D229" s="138">
        <f t="shared" si="14"/>
        <v>55764.2486009438</v>
      </c>
      <c r="E229" s="138">
        <f t="shared" si="14"/>
        <v>0</v>
      </c>
      <c r="F229" s="138">
        <f t="shared" si="14"/>
        <v>0</v>
      </c>
      <c r="G229" s="138">
        <f t="shared" si="14"/>
        <v>0</v>
      </c>
      <c r="H229" s="138">
        <f t="shared" si="15"/>
        <v>67192.054639185837</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134472.40255958788</v>
      </c>
      <c r="D231" s="138">
        <f t="shared" si="14"/>
        <v>173560.82025797627</v>
      </c>
      <c r="E231" s="138">
        <f t="shared" si="14"/>
        <v>156161.44744546723</v>
      </c>
      <c r="F231" s="138">
        <f t="shared" si="14"/>
        <v>386.32829343278144</v>
      </c>
      <c r="G231" s="138">
        <f t="shared" si="14"/>
        <v>0</v>
      </c>
      <c r="H231" s="138">
        <f t="shared" si="15"/>
        <v>464580.99855646415</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293209.32478941575</v>
      </c>
      <c r="D233" s="138">
        <f t="shared" si="14"/>
        <v>1752106.9272950289</v>
      </c>
      <c r="E233" s="138">
        <f t="shared" si="14"/>
        <v>1072122.601615885</v>
      </c>
      <c r="F233" s="138">
        <f t="shared" si="14"/>
        <v>0</v>
      </c>
      <c r="G233" s="138">
        <f t="shared" si="14"/>
        <v>0</v>
      </c>
      <c r="H233" s="138">
        <f t="shared" si="15"/>
        <v>3117438.8537003295</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98343.926796238113</v>
      </c>
      <c r="E235" s="138">
        <f t="shared" si="16"/>
        <v>0</v>
      </c>
      <c r="F235" s="138">
        <f t="shared" si="16"/>
        <v>0</v>
      </c>
      <c r="G235" s="138">
        <f t="shared" si="16"/>
        <v>0</v>
      </c>
      <c r="H235" s="138">
        <f t="shared" si="15"/>
        <v>98343.926796238113</v>
      </c>
    </row>
    <row r="236" spans="2:10">
      <c r="B236" s="127" t="str">
        <f>$B$50</f>
        <v>Technology</v>
      </c>
      <c r="C236" s="138">
        <f t="shared" si="16"/>
        <v>27134.516620483388</v>
      </c>
      <c r="D236" s="138">
        <f t="shared" si="16"/>
        <v>106341.12523900912</v>
      </c>
      <c r="E236" s="138">
        <f t="shared" si="16"/>
        <v>82717.151353142908</v>
      </c>
      <c r="F236" s="138">
        <f t="shared" si="16"/>
        <v>0</v>
      </c>
      <c r="G236" s="138">
        <f t="shared" si="16"/>
        <v>0</v>
      </c>
      <c r="H236" s="138">
        <f t="shared" si="15"/>
        <v>216192.79321263544</v>
      </c>
    </row>
    <row r="237" spans="2:10">
      <c r="B237" s="127" t="str">
        <f>$B$51</f>
        <v>Nursing</v>
      </c>
      <c r="C237" s="138">
        <f t="shared" si="16"/>
        <v>3078.7240011702306</v>
      </c>
      <c r="D237" s="138">
        <f t="shared" si="16"/>
        <v>221904.24507869111</v>
      </c>
      <c r="E237" s="138">
        <f t="shared" si="16"/>
        <v>8698.4305986439958</v>
      </c>
      <c r="F237" s="138">
        <f t="shared" si="16"/>
        <v>0</v>
      </c>
      <c r="G237" s="138">
        <f t="shared" si="16"/>
        <v>0</v>
      </c>
      <c r="H237" s="138">
        <f t="shared" si="15"/>
        <v>233681.39967850532</v>
      </c>
    </row>
    <row r="238" spans="2:10">
      <c r="B238" s="130" t="str">
        <f>$B$52</f>
        <v>Totals</v>
      </c>
      <c r="C238" s="135">
        <f>SUM(C218:C237)</f>
        <v>5630099.1081739143</v>
      </c>
      <c r="D238" s="135">
        <f>SUM(D218:D237)</f>
        <v>6197180.3716521738</v>
      </c>
      <c r="E238" s="135">
        <f>SUM(E218:E237)</f>
        <v>4340352.747391304</v>
      </c>
      <c r="F238" s="135">
        <f>SUM(F218:F237)</f>
        <v>553994.77278260863</v>
      </c>
      <c r="G238" s="135">
        <f>SUM(G218:G237)</f>
        <v>0</v>
      </c>
      <c r="H238" s="135">
        <f t="shared" si="15"/>
        <v>16721627.000000002</v>
      </c>
    </row>
    <row r="239" spans="2:10">
      <c r="B239" s="328"/>
      <c r="C239" s="348"/>
      <c r="D239" s="348"/>
      <c r="E239" s="348"/>
      <c r="F239" s="348"/>
      <c r="G239" s="348"/>
      <c r="H239" s="348"/>
    </row>
    <row r="240" spans="2:10">
      <c r="B240" s="120" t="s">
        <v>11</v>
      </c>
      <c r="C240" s="121"/>
      <c r="D240" s="121"/>
      <c r="E240" s="121"/>
      <c r="F240" s="121"/>
      <c r="G240" s="121"/>
      <c r="H240" s="122">
        <f>H16</f>
        <v>20901574</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3847015.8386221584</v>
      </c>
      <c r="D243" s="135">
        <f t="shared" si="17"/>
        <v>2098768.1341209929</v>
      </c>
      <c r="E243" s="135">
        <f t="shared" si="17"/>
        <v>612569.39782967092</v>
      </c>
      <c r="F243" s="135">
        <f t="shared" si="17"/>
        <v>134246.12909659816</v>
      </c>
      <c r="G243" s="135">
        <f t="shared" si="17"/>
        <v>0</v>
      </c>
      <c r="H243" s="135">
        <f>SUM(C243:G243)</f>
        <v>6692599.4996694205</v>
      </c>
    </row>
    <row r="244" spans="2:8">
      <c r="B244" s="127" t="str">
        <f>$B$33</f>
        <v>Science</v>
      </c>
      <c r="C244" s="138">
        <f t="shared" si="17"/>
        <v>1288665.5124390977</v>
      </c>
      <c r="D244" s="138">
        <f t="shared" si="17"/>
        <v>666688.71473493706</v>
      </c>
      <c r="E244" s="138">
        <f t="shared" si="17"/>
        <v>979987.94823588023</v>
      </c>
      <c r="F244" s="138">
        <f t="shared" si="17"/>
        <v>0</v>
      </c>
      <c r="G244" s="138">
        <f t="shared" si="17"/>
        <v>0</v>
      </c>
      <c r="H244" s="138">
        <f t="shared" ref="H244:H263" si="18">SUM(C244:G244)</f>
        <v>2935342.1754099149</v>
      </c>
    </row>
    <row r="245" spans="2:8">
      <c r="B245" s="127" t="str">
        <f>$B$34</f>
        <v>Fine Arts</v>
      </c>
      <c r="C245" s="138">
        <f t="shared" si="17"/>
        <v>730919.9641844678</v>
      </c>
      <c r="D245" s="138">
        <f t="shared" si="17"/>
        <v>272601.2075513514</v>
      </c>
      <c r="E245" s="138">
        <f t="shared" si="17"/>
        <v>98778.354003679357</v>
      </c>
      <c r="F245" s="138">
        <f t="shared" si="17"/>
        <v>0</v>
      </c>
      <c r="G245" s="138">
        <f t="shared" si="17"/>
        <v>0</v>
      </c>
      <c r="H245" s="138">
        <f t="shared" si="18"/>
        <v>1102299.5257394984</v>
      </c>
    </row>
    <row r="246" spans="2:8">
      <c r="B246" s="127" t="str">
        <f>$B$35</f>
        <v>Teacher Education</v>
      </c>
      <c r="C246" s="138">
        <f t="shared" si="17"/>
        <v>75792.343243115436</v>
      </c>
      <c r="D246" s="138">
        <f t="shared" si="17"/>
        <v>638591.0679704767</v>
      </c>
      <c r="E246" s="138">
        <f t="shared" si="17"/>
        <v>1003374.7236386205</v>
      </c>
      <c r="F246" s="138">
        <f t="shared" si="17"/>
        <v>557749.20541931957</v>
      </c>
      <c r="G246" s="138">
        <f t="shared" si="17"/>
        <v>0</v>
      </c>
      <c r="H246" s="138">
        <f t="shared" si="18"/>
        <v>2275507.3402715321</v>
      </c>
    </row>
    <row r="247" spans="2:8">
      <c r="B247" s="127" t="str">
        <f>$B$36</f>
        <v>Agriculture</v>
      </c>
      <c r="C247" s="138">
        <f t="shared" si="17"/>
        <v>266055.91057544562</v>
      </c>
      <c r="D247" s="138">
        <f t="shared" si="17"/>
        <v>535836.53284788271</v>
      </c>
      <c r="E247" s="138">
        <f t="shared" si="17"/>
        <v>87290.113454964841</v>
      </c>
      <c r="F247" s="138">
        <f t="shared" si="17"/>
        <v>0</v>
      </c>
      <c r="G247" s="138">
        <f t="shared" si="17"/>
        <v>0</v>
      </c>
      <c r="H247" s="138">
        <f t="shared" si="18"/>
        <v>889182.55687829317</v>
      </c>
    </row>
    <row r="248" spans="2:8">
      <c r="B248" s="127" t="str">
        <f>$B$37</f>
        <v>Engineering</v>
      </c>
      <c r="C248" s="138">
        <f t="shared" si="17"/>
        <v>192481.24346853152</v>
      </c>
      <c r="D248" s="138">
        <f t="shared" si="17"/>
        <v>323393.10747172218</v>
      </c>
      <c r="E248" s="138">
        <f t="shared" si="17"/>
        <v>457067.85611671366</v>
      </c>
      <c r="F248" s="138">
        <f t="shared" si="17"/>
        <v>0</v>
      </c>
      <c r="G248" s="138">
        <f t="shared" si="17"/>
        <v>0</v>
      </c>
      <c r="H248" s="138">
        <f t="shared" si="18"/>
        <v>972942.20705696731</v>
      </c>
    </row>
    <row r="249" spans="2:8">
      <c r="B249" s="127" t="str">
        <f>$B$38</f>
        <v>Home Economics</v>
      </c>
      <c r="C249" s="138">
        <f t="shared" si="17"/>
        <v>22111.53559330132</v>
      </c>
      <c r="D249" s="138">
        <f t="shared" si="17"/>
        <v>52412.918002935759</v>
      </c>
      <c r="E249" s="138">
        <f t="shared" si="17"/>
        <v>0</v>
      </c>
      <c r="F249" s="138">
        <f t="shared" si="17"/>
        <v>0</v>
      </c>
      <c r="G249" s="138">
        <f t="shared" si="17"/>
        <v>0</v>
      </c>
      <c r="H249" s="138">
        <f t="shared" si="18"/>
        <v>74524.453596237086</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27786.177471228206</v>
      </c>
      <c r="D251" s="138">
        <f t="shared" si="17"/>
        <v>148052.98487427214</v>
      </c>
      <c r="E251" s="138">
        <f t="shared" si="17"/>
        <v>447733.66067088308</v>
      </c>
      <c r="F251" s="138">
        <f t="shared" si="17"/>
        <v>0</v>
      </c>
      <c r="G251" s="138">
        <f t="shared" si="17"/>
        <v>0</v>
      </c>
      <c r="H251" s="138">
        <f t="shared" si="18"/>
        <v>623572.82301638345</v>
      </c>
    </row>
    <row r="252" spans="2:8">
      <c r="B252" s="127" t="str">
        <f>$B$41</f>
        <v>Library Science</v>
      </c>
      <c r="C252" s="138">
        <f t="shared" si="17"/>
        <v>0</v>
      </c>
      <c r="D252" s="138">
        <f t="shared" si="17"/>
        <v>0</v>
      </c>
      <c r="E252" s="138">
        <f t="shared" si="17"/>
        <v>88931.29067620977</v>
      </c>
      <c r="F252" s="138">
        <f t="shared" si="17"/>
        <v>0</v>
      </c>
      <c r="G252" s="138">
        <f t="shared" si="17"/>
        <v>0</v>
      </c>
      <c r="H252" s="138">
        <f t="shared" si="18"/>
        <v>88931.29067620977</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14284.443347884922</v>
      </c>
      <c r="D254" s="138">
        <f t="shared" si="17"/>
        <v>69703.777550295999</v>
      </c>
      <c r="E254" s="138">
        <f t="shared" si="17"/>
        <v>0</v>
      </c>
      <c r="F254" s="138">
        <f t="shared" si="17"/>
        <v>0</v>
      </c>
      <c r="G254" s="138">
        <f t="shared" si="17"/>
        <v>0</v>
      </c>
      <c r="H254" s="138">
        <f t="shared" si="18"/>
        <v>83988.220898180924</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168086.8059703171</v>
      </c>
      <c r="D256" s="138">
        <f t="shared" si="17"/>
        <v>216946.25338328563</v>
      </c>
      <c r="E256" s="138">
        <f t="shared" si="17"/>
        <v>195197.51575181916</v>
      </c>
      <c r="F256" s="138">
        <f t="shared" si="17"/>
        <v>482.89974495179189</v>
      </c>
      <c r="G256" s="138">
        <f t="shared" si="17"/>
        <v>0</v>
      </c>
      <c r="H256" s="138">
        <f t="shared" si="18"/>
        <v>580713.47485037358</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366503.59439162276</v>
      </c>
      <c r="D258" s="138">
        <f t="shared" si="17"/>
        <v>2190085.4861054891</v>
      </c>
      <c r="E258" s="138">
        <f t="shared" si="17"/>
        <v>1340123.774722815</v>
      </c>
      <c r="F258" s="138">
        <f t="shared" si="17"/>
        <v>0</v>
      </c>
      <c r="G258" s="138">
        <f t="shared" si="17"/>
        <v>0</v>
      </c>
      <c r="H258" s="138">
        <f t="shared" si="18"/>
        <v>3896712.8552199267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122927.20459451427</v>
      </c>
      <c r="E260" s="138">
        <f t="shared" si="19"/>
        <v>0</v>
      </c>
      <c r="F260" s="138">
        <f t="shared" si="19"/>
        <v>0</v>
      </c>
      <c r="G260" s="138">
        <f t="shared" si="19"/>
        <v>0</v>
      </c>
      <c r="H260" s="138">
        <f t="shared" si="18"/>
        <v>122927.20459451427</v>
      </c>
    </row>
    <row r="261" spans="2:10">
      <c r="B261" s="127" t="str">
        <f>$B$50</f>
        <v>Technology</v>
      </c>
      <c r="C261" s="138">
        <f t="shared" si="19"/>
        <v>33917.399730137717</v>
      </c>
      <c r="D261" s="138">
        <f t="shared" si="19"/>
        <v>132923.48277033193</v>
      </c>
      <c r="E261" s="138">
        <f t="shared" si="19"/>
        <v>103394.16493843074</v>
      </c>
      <c r="F261" s="138">
        <f t="shared" si="19"/>
        <v>0</v>
      </c>
      <c r="G261" s="138">
        <f t="shared" si="19"/>
        <v>0</v>
      </c>
      <c r="H261" s="138">
        <f t="shared" si="18"/>
        <v>270235.04743890039</v>
      </c>
    </row>
    <row r="262" spans="2:10">
      <c r="B262" s="127" t="str">
        <f>$B$51</f>
        <v>Nursing</v>
      </c>
      <c r="C262" s="138">
        <f t="shared" si="19"/>
        <v>3848.3203539963943</v>
      </c>
      <c r="D262" s="138">
        <f t="shared" si="19"/>
        <v>277374.20523890399</v>
      </c>
      <c r="E262" s="138">
        <f t="shared" si="19"/>
        <v>10872.799090747676</v>
      </c>
      <c r="F262" s="138">
        <f t="shared" si="19"/>
        <v>0</v>
      </c>
      <c r="G262" s="138">
        <f t="shared" si="19"/>
        <v>0</v>
      </c>
      <c r="H262" s="138">
        <f t="shared" si="18"/>
        <v>292095.32468364807</v>
      </c>
    </row>
    <row r="263" spans="2:10">
      <c r="B263" s="130" t="str">
        <f>$B$52</f>
        <v>Totals</v>
      </c>
      <c r="C263" s="135">
        <f>SUM(C243:C262)</f>
        <v>7037469.0893913042</v>
      </c>
      <c r="D263" s="135">
        <f>SUM(D243:D262)</f>
        <v>7746305.0772173917</v>
      </c>
      <c r="E263" s="135">
        <f>SUM(E243:E262)</f>
        <v>5425321.5991304349</v>
      </c>
      <c r="F263" s="135">
        <f>SUM(F243:F262)</f>
        <v>692478.23426086945</v>
      </c>
      <c r="G263" s="135">
        <f>SUM(G243:G262)</f>
        <v>0</v>
      </c>
      <c r="H263" s="135">
        <f t="shared" si="18"/>
        <v>20901573.999999996</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18633952.333976805</v>
      </c>
      <c r="D268" s="135">
        <f t="shared" si="20"/>
        <v>10682814.190983696</v>
      </c>
      <c r="E268" s="135">
        <f t="shared" si="20"/>
        <v>5075651.2296341984</v>
      </c>
      <c r="F268" s="135">
        <f t="shared" si="20"/>
        <v>732807.69981354405</v>
      </c>
      <c r="G268" s="135">
        <f t="shared" si="20"/>
        <v>0</v>
      </c>
      <c r="H268" s="135">
        <f>SUM(C268:G268)</f>
        <v>35125225.454408243</v>
      </c>
    </row>
    <row r="269" spans="2:10">
      <c r="B269" s="127" t="str">
        <f>$B$33</f>
        <v>Science</v>
      </c>
      <c r="C269" s="138">
        <f t="shared" si="20"/>
        <v>6703754.0368397105</v>
      </c>
      <c r="D269" s="138">
        <f t="shared" si="20"/>
        <v>4704850.668879264</v>
      </c>
      <c r="E269" s="138">
        <f t="shared" si="20"/>
        <v>5134436.6082072416</v>
      </c>
      <c r="F269" s="138">
        <f t="shared" si="20"/>
        <v>0</v>
      </c>
      <c r="G269" s="138">
        <f t="shared" si="20"/>
        <v>0</v>
      </c>
      <c r="H269" s="138">
        <f t="shared" ref="H269:H288" si="21">SUM(C269:G269)</f>
        <v>16543041.313926216</v>
      </c>
    </row>
    <row r="270" spans="2:10">
      <c r="B270" s="127" t="str">
        <f>$B$34</f>
        <v>Fine Arts</v>
      </c>
      <c r="C270" s="138">
        <f t="shared" si="20"/>
        <v>4293718.1400195854</v>
      </c>
      <c r="D270" s="138">
        <f t="shared" si="20"/>
        <v>3404826.2618756862</v>
      </c>
      <c r="E270" s="138">
        <f t="shared" si="20"/>
        <v>1338333.5936828251</v>
      </c>
      <c r="F270" s="138">
        <f t="shared" si="20"/>
        <v>0</v>
      </c>
      <c r="G270" s="138">
        <f t="shared" si="20"/>
        <v>0</v>
      </c>
      <c r="H270" s="138">
        <f t="shared" si="21"/>
        <v>9036877.9955780972</v>
      </c>
    </row>
    <row r="271" spans="2:10">
      <c r="B271" s="127" t="str">
        <f>$B$35</f>
        <v>Teacher Education</v>
      </c>
      <c r="C271" s="138">
        <f t="shared" si="20"/>
        <v>940549.24117297982</v>
      </c>
      <c r="D271" s="138">
        <f t="shared" si="20"/>
        <v>5123225.6118624248</v>
      </c>
      <c r="E271" s="138">
        <f t="shared" si="20"/>
        <v>8255902.1130988058</v>
      </c>
      <c r="F271" s="138">
        <f t="shared" si="20"/>
        <v>3015251.874524802</v>
      </c>
      <c r="G271" s="138">
        <f t="shared" si="20"/>
        <v>0</v>
      </c>
      <c r="H271" s="138">
        <f t="shared" si="21"/>
        <v>17334928.840659011</v>
      </c>
    </row>
    <row r="272" spans="2:10">
      <c r="B272" s="127" t="str">
        <f>$B$36</f>
        <v>Agriculture</v>
      </c>
      <c r="C272" s="138">
        <f t="shared" si="20"/>
        <v>1358876.9459350687</v>
      </c>
      <c r="D272" s="138">
        <f t="shared" si="20"/>
        <v>3186613.9527886668</v>
      </c>
      <c r="E272" s="138">
        <f t="shared" si="20"/>
        <v>556508.07614305033</v>
      </c>
      <c r="F272" s="138">
        <f t="shared" si="20"/>
        <v>0</v>
      </c>
      <c r="G272" s="138">
        <f t="shared" si="20"/>
        <v>0</v>
      </c>
      <c r="H272" s="138">
        <f t="shared" si="21"/>
        <v>5101998.974866786</v>
      </c>
    </row>
    <row r="273" spans="2:10">
      <c r="B273" s="127" t="str">
        <f>$B$37</f>
        <v>Engineering</v>
      </c>
      <c r="C273" s="138">
        <f t="shared" si="20"/>
        <v>1608576.2960504086</v>
      </c>
      <c r="D273" s="138">
        <f t="shared" si="20"/>
        <v>3360693.5780224218</v>
      </c>
      <c r="E273" s="138">
        <f t="shared" si="20"/>
        <v>2726263.8731709747</v>
      </c>
      <c r="F273" s="138">
        <f t="shared" si="20"/>
        <v>0</v>
      </c>
      <c r="G273" s="138">
        <f t="shared" si="20"/>
        <v>0</v>
      </c>
      <c r="H273" s="138">
        <f t="shared" si="21"/>
        <v>7695533.7472438049</v>
      </c>
    </row>
    <row r="274" spans="2:10">
      <c r="B274" s="127" t="str">
        <f>$B$38</f>
        <v>Home Economics</v>
      </c>
      <c r="C274" s="138">
        <f t="shared" si="20"/>
        <v>161881.33885096374</v>
      </c>
      <c r="D274" s="138">
        <f t="shared" si="20"/>
        <v>320225.8274341306</v>
      </c>
      <c r="E274" s="138">
        <f t="shared" si="20"/>
        <v>0</v>
      </c>
      <c r="F274" s="138">
        <f t="shared" si="20"/>
        <v>0</v>
      </c>
      <c r="G274" s="138">
        <f t="shared" si="20"/>
        <v>0</v>
      </c>
      <c r="H274" s="138">
        <f t="shared" si="21"/>
        <v>482107.16628509434</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259851.13955004673</v>
      </c>
      <c r="D276" s="138">
        <f t="shared" si="20"/>
        <v>1266808.604146238</v>
      </c>
      <c r="E276" s="138">
        <f t="shared" si="20"/>
        <v>2381886.4616971244</v>
      </c>
      <c r="F276" s="138">
        <f t="shared" si="20"/>
        <v>0</v>
      </c>
      <c r="G276" s="138">
        <f t="shared" si="20"/>
        <v>0</v>
      </c>
      <c r="H276" s="138">
        <f t="shared" si="21"/>
        <v>3908546.2053934094</v>
      </c>
    </row>
    <row r="277" spans="2:10">
      <c r="B277" s="127" t="str">
        <f>$B$41</f>
        <v>Library Science</v>
      </c>
      <c r="C277" s="138">
        <f t="shared" si="20"/>
        <v>0</v>
      </c>
      <c r="D277" s="138">
        <f t="shared" si="20"/>
        <v>0</v>
      </c>
      <c r="E277" s="138">
        <f t="shared" si="20"/>
        <v>427077.63678001845</v>
      </c>
      <c r="F277" s="138">
        <f t="shared" si="20"/>
        <v>0</v>
      </c>
      <c r="G277" s="138">
        <f t="shared" si="20"/>
        <v>0</v>
      </c>
      <c r="H277" s="138">
        <f t="shared" si="21"/>
        <v>427077.63678001845</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192380.15968449635</v>
      </c>
      <c r="D279" s="138">
        <f t="shared" si="20"/>
        <v>273457.98872193822</v>
      </c>
      <c r="E279" s="138">
        <f t="shared" si="20"/>
        <v>0</v>
      </c>
      <c r="F279" s="138">
        <f t="shared" si="20"/>
        <v>0</v>
      </c>
      <c r="G279" s="138">
        <f t="shared" si="20"/>
        <v>0</v>
      </c>
      <c r="H279" s="138">
        <f t="shared" si="21"/>
        <v>465838.14840643457</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927487.10701694421</v>
      </c>
      <c r="D281" s="138">
        <f t="shared" si="20"/>
        <v>1442459.1853956839</v>
      </c>
      <c r="E281" s="138">
        <f t="shared" si="20"/>
        <v>1076635.0657200976</v>
      </c>
      <c r="F281" s="138">
        <f t="shared" si="20"/>
        <v>2403.8136213456901</v>
      </c>
      <c r="G281" s="138">
        <f t="shared" si="20"/>
        <v>0</v>
      </c>
      <c r="H281" s="138">
        <f t="shared" si="21"/>
        <v>3448985.1717540715</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1986123.3271164389</v>
      </c>
      <c r="D283" s="138">
        <f t="shared" si="20"/>
        <v>9628451.131116502</v>
      </c>
      <c r="E283" s="138">
        <f t="shared" si="20"/>
        <v>7878960.5985653084</v>
      </c>
      <c r="F283" s="138">
        <f t="shared" si="20"/>
        <v>0</v>
      </c>
      <c r="G283" s="138">
        <f t="shared" si="20"/>
        <v>0</v>
      </c>
      <c r="H283" s="138">
        <f t="shared" si="21"/>
        <v>19493535.056798249</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221271.13139075239</v>
      </c>
      <c r="E285" s="138">
        <f t="shared" si="22"/>
        <v>0</v>
      </c>
      <c r="F285" s="138">
        <f t="shared" si="22"/>
        <v>0</v>
      </c>
      <c r="G285" s="138">
        <f t="shared" si="22"/>
        <v>0</v>
      </c>
      <c r="H285" s="138">
        <f t="shared" si="21"/>
        <v>221271.13139075239</v>
      </c>
    </row>
    <row r="286" spans="2:10">
      <c r="B286" s="127" t="str">
        <f>$B$50</f>
        <v>Technology</v>
      </c>
      <c r="C286" s="138">
        <f t="shared" si="22"/>
        <v>290548.16256324924</v>
      </c>
      <c r="D286" s="138">
        <f t="shared" si="22"/>
        <v>1015973.3595652218</v>
      </c>
      <c r="E286" s="138">
        <f t="shared" si="22"/>
        <v>792911.47579527833</v>
      </c>
      <c r="F286" s="138">
        <f t="shared" si="22"/>
        <v>0</v>
      </c>
      <c r="G286" s="138">
        <f t="shared" si="22"/>
        <v>0</v>
      </c>
      <c r="H286" s="138">
        <f t="shared" si="21"/>
        <v>2099432.9979237495</v>
      </c>
    </row>
    <row r="287" spans="2:10">
      <c r="B287" s="127" t="str">
        <f>$B$51</f>
        <v>Nursing</v>
      </c>
      <c r="C287" s="138">
        <f t="shared" si="22"/>
        <v>28396.926414345478</v>
      </c>
      <c r="D287" s="138">
        <f t="shared" si="22"/>
        <v>2141189.7609497681</v>
      </c>
      <c r="E287" s="138">
        <f t="shared" si="22"/>
        <v>457705.47122196428</v>
      </c>
      <c r="F287" s="138">
        <f t="shared" si="22"/>
        <v>0</v>
      </c>
      <c r="G287" s="138">
        <f t="shared" si="22"/>
        <v>0</v>
      </c>
      <c r="H287" s="138">
        <f t="shared" si="21"/>
        <v>2627292.1585860779</v>
      </c>
    </row>
    <row r="288" spans="2:10">
      <c r="B288" s="130" t="str">
        <f>$B$52</f>
        <v>Totals</v>
      </c>
      <c r="C288" s="135">
        <f>SUM(C268:C287)</f>
        <v>37386095.155191034</v>
      </c>
      <c r="D288" s="135">
        <f>SUM(D268:D287)</f>
        <v>46772861.253132388</v>
      </c>
      <c r="E288" s="135">
        <f>SUM(E268:E287)</f>
        <v>36102272.203716882</v>
      </c>
      <c r="F288" s="135">
        <f>SUM(F268:F287)</f>
        <v>3750463.3879596917</v>
      </c>
      <c r="G288" s="135">
        <f>SUM(G268:G287)</f>
        <v>0</v>
      </c>
      <c r="H288" s="135">
        <f t="shared" si="21"/>
        <v>124011692</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315.93679779546972</v>
      </c>
      <c r="D293" s="133">
        <f t="shared" si="23"/>
        <v>458.39151216407191</v>
      </c>
      <c r="E293" s="133">
        <f t="shared" si="23"/>
        <v>849.90810944979876</v>
      </c>
      <c r="F293" s="133">
        <f t="shared" si="23"/>
        <v>878.6663067308682</v>
      </c>
      <c r="G293" s="134">
        <f t="shared" si="23"/>
        <v>0</v>
      </c>
      <c r="H293" s="135">
        <f t="shared" si="23"/>
        <v>394.26233238383497</v>
      </c>
    </row>
    <row r="294" spans="2:10">
      <c r="B294" s="127" t="str">
        <f>$B$33</f>
        <v>Science</v>
      </c>
      <c r="C294" s="136">
        <f t="shared" si="23"/>
        <v>339.31032225741308</v>
      </c>
      <c r="D294" s="136">
        <f t="shared" si="23"/>
        <v>635.53298242324252</v>
      </c>
      <c r="E294" s="136">
        <f t="shared" si="23"/>
        <v>537.41224703864782</v>
      </c>
      <c r="F294" s="136">
        <f t="shared" si="23"/>
        <v>0</v>
      </c>
      <c r="G294" s="137">
        <f t="shared" si="23"/>
        <v>0</v>
      </c>
      <c r="H294" s="138">
        <f t="shared" si="23"/>
        <v>450.59218047410297</v>
      </c>
    </row>
    <row r="295" spans="2:10">
      <c r="B295" s="127" t="str">
        <f>$B$34</f>
        <v>Fine Arts</v>
      </c>
      <c r="C295" s="136">
        <f t="shared" si="23"/>
        <v>383.16242548809436</v>
      </c>
      <c r="D295" s="136">
        <f t="shared" si="23"/>
        <v>1124.8187188224929</v>
      </c>
      <c r="E295" s="136">
        <f t="shared" si="23"/>
        <v>1389.7545105740655</v>
      </c>
      <c r="F295" s="136">
        <f t="shared" si="23"/>
        <v>0</v>
      </c>
      <c r="G295" s="137">
        <f t="shared" si="23"/>
        <v>0</v>
      </c>
      <c r="H295" s="138">
        <f t="shared" si="23"/>
        <v>594.68794390484982</v>
      </c>
    </row>
    <row r="296" spans="2:10">
      <c r="B296" s="127" t="str">
        <f>$B$35</f>
        <v>Teacher Education</v>
      </c>
      <c r="C296" s="136">
        <f t="shared" si="23"/>
        <v>809.42275488208247</v>
      </c>
      <c r="D296" s="136">
        <f t="shared" si="23"/>
        <v>722.49691325094125</v>
      </c>
      <c r="E296" s="136">
        <f t="shared" si="23"/>
        <v>843.98917533212079</v>
      </c>
      <c r="F296" s="136">
        <f t="shared" si="23"/>
        <v>870.20256119041903</v>
      </c>
      <c r="G296" s="137">
        <f t="shared" si="23"/>
        <v>0</v>
      </c>
      <c r="H296" s="138">
        <f t="shared" si="23"/>
        <v>806.27576003065167</v>
      </c>
    </row>
    <row r="297" spans="2:10">
      <c r="B297" s="127" t="str">
        <f>$B$36</f>
        <v>Agriculture</v>
      </c>
      <c r="C297" s="136">
        <f t="shared" si="23"/>
        <v>333.13972687792807</v>
      </c>
      <c r="D297" s="136">
        <f t="shared" si="23"/>
        <v>535.56537021658266</v>
      </c>
      <c r="E297" s="136">
        <f t="shared" si="23"/>
        <v>653.94603542074071</v>
      </c>
      <c r="F297" s="136">
        <f t="shared" si="23"/>
        <v>0</v>
      </c>
      <c r="G297" s="137">
        <f t="shared" si="23"/>
        <v>0</v>
      </c>
      <c r="H297" s="138">
        <f t="shared" si="23"/>
        <v>468.93372930760898</v>
      </c>
    </row>
    <row r="298" spans="2:10">
      <c r="B298" s="127" t="str">
        <f>$B$37</f>
        <v>Engineering</v>
      </c>
      <c r="C298" s="136">
        <f t="shared" si="23"/>
        <v>545.09532228072135</v>
      </c>
      <c r="D298" s="136">
        <f t="shared" si="23"/>
        <v>935.86565804021768</v>
      </c>
      <c r="E298" s="136">
        <f t="shared" si="23"/>
        <v>611.81864299169092</v>
      </c>
      <c r="F298" s="136">
        <f t="shared" si="23"/>
        <v>0</v>
      </c>
      <c r="G298" s="137">
        <f t="shared" si="23"/>
        <v>0</v>
      </c>
      <c r="H298" s="138">
        <f t="shared" si="23"/>
        <v>699.72119905835655</v>
      </c>
    </row>
    <row r="299" spans="2:10">
      <c r="B299" s="127" t="str">
        <f>$B$38</f>
        <v>Home Economics</v>
      </c>
      <c r="C299" s="136">
        <f t="shared" si="23"/>
        <v>477.52607330667769</v>
      </c>
      <c r="D299" s="136">
        <f t="shared" si="23"/>
        <v>550.21619834043054</v>
      </c>
      <c r="E299" s="136">
        <f t="shared" si="23"/>
        <v>0</v>
      </c>
      <c r="F299" s="136">
        <f t="shared" si="23"/>
        <v>0</v>
      </c>
      <c r="G299" s="137">
        <f t="shared" si="23"/>
        <v>0</v>
      </c>
      <c r="H299" s="138">
        <f t="shared" si="23"/>
        <v>523.46054971237174</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609.97920082170594</v>
      </c>
      <c r="D301" s="136">
        <f t="shared" si="23"/>
        <v>770.56484437119093</v>
      </c>
      <c r="E301" s="136">
        <f t="shared" si="23"/>
        <v>545.67845628800103</v>
      </c>
      <c r="F301" s="136">
        <f t="shared" si="23"/>
        <v>0</v>
      </c>
      <c r="G301" s="137">
        <f t="shared" si="23"/>
        <v>0</v>
      </c>
      <c r="H301" s="138">
        <f t="shared" si="23"/>
        <v>607.38868770682348</v>
      </c>
    </row>
    <row r="302" spans="2:10">
      <c r="B302" s="127" t="str">
        <f>$B$41</f>
        <v>Library Science</v>
      </c>
      <c r="C302" s="136">
        <f t="shared" si="23"/>
        <v>0</v>
      </c>
      <c r="D302" s="136">
        <f t="shared" si="23"/>
        <v>0</v>
      </c>
      <c r="E302" s="136">
        <f t="shared" si="23"/>
        <v>492.59242996541923</v>
      </c>
      <c r="F302" s="136">
        <f t="shared" si="23"/>
        <v>0</v>
      </c>
      <c r="G302" s="137">
        <f t="shared" si="23"/>
        <v>0</v>
      </c>
      <c r="H302" s="138">
        <f t="shared" si="23"/>
        <v>492.59242996541923</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878.44821773742626</v>
      </c>
      <c r="D304" s="136">
        <f t="shared" si="23"/>
        <v>353.30489498958428</v>
      </c>
      <c r="E304" s="136">
        <f t="shared" si="23"/>
        <v>0</v>
      </c>
      <c r="F304" s="136">
        <f t="shared" si="23"/>
        <v>0</v>
      </c>
      <c r="G304" s="137">
        <f t="shared" si="23"/>
        <v>0</v>
      </c>
      <c r="H304" s="138">
        <f t="shared" si="23"/>
        <v>469.12200242339838</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359.90962631623756</v>
      </c>
      <c r="D306" s="136">
        <f t="shared" si="23"/>
        <v>598.77923843739472</v>
      </c>
      <c r="E306" s="136">
        <f t="shared" si="23"/>
        <v>565.75673448244754</v>
      </c>
      <c r="F306" s="136">
        <f t="shared" si="23"/>
        <v>801.27120711523003</v>
      </c>
      <c r="G306" s="137">
        <f t="shared" si="23"/>
        <v>0</v>
      </c>
      <c r="H306" s="138">
        <f t="shared" si="23"/>
        <v>500.43313577395116</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353.46562148361608</v>
      </c>
      <c r="D308" s="136">
        <f t="shared" si="23"/>
        <v>395.92298742203633</v>
      </c>
      <c r="E308" s="136">
        <f t="shared" si="23"/>
        <v>603.0585992013248</v>
      </c>
      <c r="F308" s="136">
        <f t="shared" si="23"/>
        <v>0</v>
      </c>
      <c r="G308" s="137">
        <f t="shared" si="23"/>
        <v>0</v>
      </c>
      <c r="H308" s="138">
        <f t="shared" si="23"/>
        <v>453.30639854889773</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162.10339296025816</v>
      </c>
      <c r="E310" s="136">
        <f t="shared" si="24"/>
        <v>0</v>
      </c>
      <c r="F310" s="136">
        <f t="shared" si="24"/>
        <v>0</v>
      </c>
      <c r="G310" s="137">
        <f t="shared" si="24"/>
        <v>0</v>
      </c>
      <c r="H310" s="138">
        <f t="shared" si="24"/>
        <v>162.10339296025816</v>
      </c>
    </row>
    <row r="311" spans="2:10">
      <c r="B311" s="127" t="str">
        <f>$B$50</f>
        <v>Technology</v>
      </c>
      <c r="C311" s="136">
        <f t="shared" si="24"/>
        <v>558.74646646778695</v>
      </c>
      <c r="D311" s="136">
        <f t="shared" si="24"/>
        <v>688.32883439378168</v>
      </c>
      <c r="E311" s="136">
        <f t="shared" si="24"/>
        <v>786.61852757468091</v>
      </c>
      <c r="F311" s="136">
        <f t="shared" si="24"/>
        <v>0</v>
      </c>
      <c r="G311" s="137">
        <f t="shared" si="24"/>
        <v>0</v>
      </c>
      <c r="H311" s="138">
        <f t="shared" si="24"/>
        <v>698.87916042734673</v>
      </c>
    </row>
    <row r="312" spans="2:10">
      <c r="B312" s="127" t="str">
        <f>$B$51</f>
        <v>Nursing</v>
      </c>
      <c r="C312" s="136">
        <f t="shared" si="24"/>
        <v>481.30383753127927</v>
      </c>
      <c r="D312" s="136">
        <f t="shared" si="24"/>
        <v>695.19148082784682</v>
      </c>
      <c r="E312" s="136">
        <f t="shared" si="24"/>
        <v>4317.9761436034369</v>
      </c>
      <c r="F312" s="136">
        <f t="shared" si="24"/>
        <v>0</v>
      </c>
      <c r="G312" s="137">
        <f t="shared" si="24"/>
        <v>0</v>
      </c>
      <c r="H312" s="138">
        <f t="shared" si="24"/>
        <v>809.64319216828289</v>
      </c>
    </row>
    <row r="313" spans="2:10">
      <c r="B313" s="130" t="str">
        <f>$B$52</f>
        <v>Totals</v>
      </c>
      <c r="C313" s="135">
        <f t="shared" si="24"/>
        <v>346.50763856369247</v>
      </c>
      <c r="D313" s="135">
        <f t="shared" si="24"/>
        <v>543.76931330371542</v>
      </c>
      <c r="E313" s="135">
        <f t="shared" si="24"/>
        <v>682.56583611353096</v>
      </c>
      <c r="F313" s="135">
        <f t="shared" si="24"/>
        <v>871.79530171076055</v>
      </c>
      <c r="G313" s="135">
        <f t="shared" si="24"/>
        <v>0</v>
      </c>
      <c r="H313" s="135">
        <f t="shared" si="24"/>
        <v>493.86585637823373</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1.4508962405222077</v>
      </c>
      <c r="E318" s="128">
        <f t="shared" si="25"/>
        <v>2.6901206677419385</v>
      </c>
      <c r="F318" s="128">
        <f t="shared" si="25"/>
        <v>2.7811458268298863</v>
      </c>
      <c r="G318" s="128">
        <f t="shared" si="25"/>
        <v>0</v>
      </c>
      <c r="H318" s="128">
        <f t="shared" si="25"/>
        <v>1.2479152005556233</v>
      </c>
    </row>
    <row r="319" spans="2:10">
      <c r="B319" s="127" t="str">
        <f>$B$33</f>
        <v>Science</v>
      </c>
      <c r="C319" s="128">
        <f t="shared" ref="C319:H334" si="26">IF($C$293=0,"",C294/$C$293)</f>
        <v>1.0739816464085163</v>
      </c>
      <c r="D319" s="128">
        <f t="shared" si="26"/>
        <v>2.0115826546886511</v>
      </c>
      <c r="E319" s="128">
        <f t="shared" si="26"/>
        <v>1.7010118820871136</v>
      </c>
      <c r="F319" s="128">
        <f t="shared" si="26"/>
        <v>0</v>
      </c>
      <c r="G319" s="128">
        <f t="shared" si="26"/>
        <v>0</v>
      </c>
      <c r="H319" s="128">
        <f t="shared" si="26"/>
        <v>1.4262098736779818</v>
      </c>
    </row>
    <row r="320" spans="2:10">
      <c r="B320" s="127" t="str">
        <f>$B$34</f>
        <v>Fine Arts</v>
      </c>
      <c r="C320" s="128">
        <f t="shared" si="26"/>
        <v>1.2127818860028612</v>
      </c>
      <c r="D320" s="128">
        <f t="shared" si="26"/>
        <v>3.560264985500913</v>
      </c>
      <c r="E320" s="128">
        <f t="shared" si="26"/>
        <v>4.3988371100531349</v>
      </c>
      <c r="F320" s="128">
        <f t="shared" si="26"/>
        <v>0</v>
      </c>
      <c r="G320" s="128">
        <f t="shared" si="26"/>
        <v>0</v>
      </c>
      <c r="H320" s="128">
        <f t="shared" si="26"/>
        <v>1.8823003463174848</v>
      </c>
    </row>
    <row r="321" spans="2:8">
      <c r="B321" s="127" t="str">
        <f>$B$35</f>
        <v>Teacher Education</v>
      </c>
      <c r="C321" s="128">
        <f t="shared" si="26"/>
        <v>2.5619768274225669</v>
      </c>
      <c r="D321" s="128">
        <f t="shared" si="26"/>
        <v>2.2868400208280559</v>
      </c>
      <c r="E321" s="128">
        <f t="shared" si="26"/>
        <v>2.6713861165311301</v>
      </c>
      <c r="F321" s="128">
        <f t="shared" si="26"/>
        <v>2.7543564638955678</v>
      </c>
      <c r="G321" s="128">
        <f t="shared" si="26"/>
        <v>0</v>
      </c>
      <c r="H321" s="128">
        <f t="shared" si="26"/>
        <v>2.5520159907191826</v>
      </c>
    </row>
    <row r="322" spans="2:8">
      <c r="B322" s="127" t="str">
        <f>$B$36</f>
        <v>Agriculture</v>
      </c>
      <c r="C322" s="128">
        <f t="shared" si="26"/>
        <v>1.0544505394828847</v>
      </c>
      <c r="D322" s="128">
        <f t="shared" si="26"/>
        <v>1.6951661659978445</v>
      </c>
      <c r="E322" s="128">
        <f t="shared" si="26"/>
        <v>2.0698634663129378</v>
      </c>
      <c r="F322" s="128">
        <f t="shared" si="26"/>
        <v>0</v>
      </c>
      <c r="G322" s="128">
        <f t="shared" si="26"/>
        <v>0</v>
      </c>
      <c r="H322" s="128">
        <f t="shared" si="26"/>
        <v>1.4842643610358615</v>
      </c>
    </row>
    <row r="323" spans="2:8">
      <c r="B323" s="127" t="str">
        <f>$B$37</f>
        <v>Engineering</v>
      </c>
      <c r="C323" s="128">
        <f t="shared" si="26"/>
        <v>1.7253302751824549</v>
      </c>
      <c r="D323" s="128">
        <f t="shared" si="26"/>
        <v>2.962192642865475</v>
      </c>
      <c r="E323" s="128">
        <f t="shared" si="26"/>
        <v>1.9365222641389446</v>
      </c>
      <c r="F323" s="128">
        <f t="shared" si="26"/>
        <v>0</v>
      </c>
      <c r="G323" s="128">
        <f t="shared" si="26"/>
        <v>0</v>
      </c>
      <c r="H323" s="128">
        <f t="shared" si="26"/>
        <v>2.2147505575192294</v>
      </c>
    </row>
    <row r="324" spans="2:8">
      <c r="B324" s="127" t="str">
        <f>$B$38</f>
        <v>Home Economics</v>
      </c>
      <c r="C324" s="128">
        <f t="shared" si="26"/>
        <v>1.511460762528261</v>
      </c>
      <c r="D324" s="128">
        <f t="shared" si="26"/>
        <v>1.7415388209911147</v>
      </c>
      <c r="E324" s="128">
        <f t="shared" si="26"/>
        <v>0</v>
      </c>
      <c r="F324" s="128">
        <f t="shared" si="26"/>
        <v>0</v>
      </c>
      <c r="G324" s="128">
        <f t="shared" si="26"/>
        <v>0</v>
      </c>
      <c r="H324" s="128">
        <f t="shared" si="26"/>
        <v>1.6568521089184685</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1.9307000801362575</v>
      </c>
      <c r="D326" s="128">
        <f t="shared" si="26"/>
        <v>2.438984156793401</v>
      </c>
      <c r="E326" s="128">
        <f t="shared" si="26"/>
        <v>1.7271760051238503</v>
      </c>
      <c r="F326" s="128">
        <f t="shared" si="26"/>
        <v>0</v>
      </c>
      <c r="G326" s="128">
        <f t="shared" si="26"/>
        <v>0</v>
      </c>
      <c r="H326" s="128">
        <f t="shared" si="26"/>
        <v>1.9225006138728831</v>
      </c>
    </row>
    <row r="327" spans="2:8">
      <c r="B327" s="127" t="str">
        <f>$B$41</f>
        <v>Library Science</v>
      </c>
      <c r="C327" s="128">
        <f t="shared" si="26"/>
        <v>0</v>
      </c>
      <c r="D327" s="128">
        <f t="shared" si="26"/>
        <v>0</v>
      </c>
      <c r="E327" s="128">
        <f t="shared" si="26"/>
        <v>1.5591486442940792</v>
      </c>
      <c r="F327" s="128">
        <f t="shared" si="26"/>
        <v>0</v>
      </c>
      <c r="G327" s="128">
        <f t="shared" si="26"/>
        <v>0</v>
      </c>
      <c r="H327" s="128">
        <f t="shared" si="26"/>
        <v>1.5591486442940792</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2.7804555337239116</v>
      </c>
      <c r="D329" s="128">
        <f t="shared" si="26"/>
        <v>1.1182771283840949</v>
      </c>
      <c r="E329" s="128">
        <f t="shared" si="26"/>
        <v>0</v>
      </c>
      <c r="F329" s="128">
        <f t="shared" si="26"/>
        <v>0</v>
      </c>
      <c r="G329" s="128">
        <f t="shared" si="26"/>
        <v>0</v>
      </c>
      <c r="H329" s="128">
        <f t="shared" si="26"/>
        <v>1.4848602812233898</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1.1391823580779434</v>
      </c>
      <c r="D331" s="128">
        <f t="shared" si="26"/>
        <v>1.8952500709494142</v>
      </c>
      <c r="E331" s="128">
        <f t="shared" si="26"/>
        <v>1.7907275709260861</v>
      </c>
      <c r="F331" s="128">
        <f t="shared" si="26"/>
        <v>2.536175629766162</v>
      </c>
      <c r="G331" s="128">
        <f t="shared" si="26"/>
        <v>0</v>
      </c>
      <c r="H331" s="128">
        <f t="shared" si="26"/>
        <v>1.5839659680855542</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1.1187858582792931</v>
      </c>
      <c r="D333" s="128">
        <f t="shared" si="26"/>
        <v>1.2531714893127068</v>
      </c>
      <c r="E333" s="128">
        <f t="shared" si="26"/>
        <v>1.9087950609404201</v>
      </c>
      <c r="F333" s="128">
        <f t="shared" si="26"/>
        <v>0</v>
      </c>
      <c r="G333" s="128">
        <f t="shared" si="26"/>
        <v>0</v>
      </c>
      <c r="H333" s="128">
        <f t="shared" si="26"/>
        <v>1.4348008896461564</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0.51308804194818802</v>
      </c>
      <c r="E335" s="128">
        <f t="shared" si="27"/>
        <v>0</v>
      </c>
      <c r="F335" s="128">
        <f t="shared" si="27"/>
        <v>0</v>
      </c>
      <c r="G335" s="128">
        <f t="shared" si="27"/>
        <v>0</v>
      </c>
      <c r="H335" s="128">
        <f t="shared" si="27"/>
        <v>0.51308804194818802</v>
      </c>
    </row>
    <row r="336" spans="2:8">
      <c r="B336" s="127" t="str">
        <f>$B$50</f>
        <v>Technology</v>
      </c>
      <c r="C336" s="128">
        <f t="shared" si="27"/>
        <v>1.7685387405537569</v>
      </c>
      <c r="D336" s="128">
        <f t="shared" si="27"/>
        <v>2.178691558554664</v>
      </c>
      <c r="E336" s="128">
        <f t="shared" si="27"/>
        <v>2.4897971146872222</v>
      </c>
      <c r="F336" s="128">
        <f t="shared" si="27"/>
        <v>0</v>
      </c>
      <c r="G336" s="128">
        <f t="shared" si="27"/>
        <v>0</v>
      </c>
      <c r="H336" s="128">
        <f t="shared" si="27"/>
        <v>2.2120853452461247</v>
      </c>
    </row>
    <row r="337" spans="2:10">
      <c r="B337" s="127" t="str">
        <f>$B$51</f>
        <v>Nursing</v>
      </c>
      <c r="C337" s="128">
        <f t="shared" si="27"/>
        <v>1.5234181041578589</v>
      </c>
      <c r="D337" s="128">
        <f t="shared" si="27"/>
        <v>2.2004131385730443</v>
      </c>
      <c r="E337" s="128">
        <f t="shared" si="27"/>
        <v>13.667215005448009</v>
      </c>
      <c r="F337" s="128">
        <f t="shared" si="27"/>
        <v>0</v>
      </c>
      <c r="G337" s="128">
        <f t="shared" si="27"/>
        <v>0</v>
      </c>
      <c r="H337" s="128">
        <f t="shared" si="27"/>
        <v>2.5626745533213495</v>
      </c>
    </row>
    <row r="338" spans="2:10">
      <c r="B338" s="130" t="str">
        <f>$B$52</f>
        <v>Totals</v>
      </c>
      <c r="C338" s="128">
        <f t="shared" si="27"/>
        <v>1.0967625201671305</v>
      </c>
      <c r="D338" s="128">
        <f t="shared" si="27"/>
        <v>1.7211332047992056</v>
      </c>
      <c r="E338" s="128">
        <f t="shared" si="27"/>
        <v>2.1604505739005702</v>
      </c>
      <c r="F338" s="128">
        <f t="shared" si="27"/>
        <v>2.7593977902983653</v>
      </c>
      <c r="G338" s="128">
        <f t="shared" si="27"/>
        <v>0</v>
      </c>
      <c r="H338" s="128">
        <f t="shared" si="27"/>
        <v>1.5631792808698126</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9478.1039338640912</v>
      </c>
      <c r="D343" s="135">
        <f t="shared" si="28"/>
        <v>13751.745364922157</v>
      </c>
      <c r="E343" s="135">
        <f>E293*24</f>
        <v>20397.79462679517</v>
      </c>
      <c r="F343" s="135">
        <f>F293*18</f>
        <v>15815.993521155628</v>
      </c>
      <c r="G343" s="135">
        <f>G293*24</f>
        <v>0</v>
      </c>
      <c r="H343" s="135">
        <f>IF((C32/30+D32/30+E32/24+F32/18+G32/24)=0,0,H268/(C32/30+D32/30+E32/24+F32/18+G32/24))</f>
        <v>11561.957029100802</v>
      </c>
    </row>
    <row r="344" spans="2:10">
      <c r="B344" s="127" t="str">
        <f>$B$33</f>
        <v>Science</v>
      </c>
      <c r="C344" s="138">
        <f t="shared" si="28"/>
        <v>10179.309667722393</v>
      </c>
      <c r="D344" s="138">
        <f t="shared" si="28"/>
        <v>19065.989472697274</v>
      </c>
      <c r="E344" s="138">
        <f>E294*24</f>
        <v>12897.893928927548</v>
      </c>
      <c r="F344" s="138">
        <f>F294*18</f>
        <v>0</v>
      </c>
      <c r="G344" s="138">
        <f>G294*24</f>
        <v>0</v>
      </c>
      <c r="H344" s="138">
        <f t="shared" ref="H344:H363" si="29">IF((C33/30+D33/30+E33/24+F33/18+G33/24)=0,0,H269/(C33/30+D33/30+E33/24+F33/18+G33/24))</f>
        <v>12692.059060617261</v>
      </c>
    </row>
    <row r="345" spans="2:10">
      <c r="B345" s="127" t="str">
        <f>$B$34</f>
        <v>Fine Arts</v>
      </c>
      <c r="C345" s="138">
        <f t="shared" si="28"/>
        <v>11494.872764642831</v>
      </c>
      <c r="D345" s="138">
        <f t="shared" si="28"/>
        <v>33744.56156467479</v>
      </c>
      <c r="E345" s="138">
        <f t="shared" ref="E345:E363" si="30">E295*24</f>
        <v>33354.108253777573</v>
      </c>
      <c r="F345" s="138">
        <f t="shared" ref="F345:F363" si="31">F295*18</f>
        <v>0</v>
      </c>
      <c r="G345" s="138">
        <f t="shared" ref="G345:G363" si="32">G295*24</f>
        <v>0</v>
      </c>
      <c r="H345" s="138">
        <f t="shared" si="29"/>
        <v>17562.397516792258</v>
      </c>
    </row>
    <row r="346" spans="2:10">
      <c r="B346" s="127" t="str">
        <f>$B$35</f>
        <v>Teacher Education</v>
      </c>
      <c r="C346" s="138">
        <f t="shared" si="28"/>
        <v>24282.682646462476</v>
      </c>
      <c r="D346" s="138">
        <f t="shared" si="28"/>
        <v>21674.907397528237</v>
      </c>
      <c r="E346" s="138">
        <f t="shared" si="30"/>
        <v>20255.740207970899</v>
      </c>
      <c r="F346" s="138">
        <f t="shared" si="31"/>
        <v>15663.646101427543</v>
      </c>
      <c r="G346" s="138">
        <f t="shared" si="32"/>
        <v>0</v>
      </c>
      <c r="H346" s="138">
        <f t="shared" si="29"/>
        <v>19807.197167061007</v>
      </c>
    </row>
    <row r="347" spans="2:10">
      <c r="B347" s="127" t="str">
        <f>$B$36</f>
        <v>Agriculture</v>
      </c>
      <c r="C347" s="138">
        <f t="shared" si="28"/>
        <v>9994.1918063378416</v>
      </c>
      <c r="D347" s="138">
        <f t="shared" si="28"/>
        <v>16066.96110649748</v>
      </c>
      <c r="E347" s="138">
        <f t="shared" si="30"/>
        <v>15694.704850097776</v>
      </c>
      <c r="F347" s="138">
        <f t="shared" si="31"/>
        <v>0</v>
      </c>
      <c r="G347" s="138">
        <f t="shared" si="32"/>
        <v>0</v>
      </c>
      <c r="H347" s="138">
        <f t="shared" si="29"/>
        <v>13798.198755583924</v>
      </c>
    </row>
    <row r="348" spans="2:10">
      <c r="B348" s="127" t="str">
        <f>$B$37</f>
        <v>Engineering</v>
      </c>
      <c r="C348" s="138">
        <f t="shared" si="28"/>
        <v>16352.859668421641</v>
      </c>
      <c r="D348" s="138">
        <f t="shared" si="28"/>
        <v>28075.969741206529</v>
      </c>
      <c r="E348" s="138">
        <f t="shared" si="30"/>
        <v>14683.647431800582</v>
      </c>
      <c r="F348" s="138">
        <f t="shared" si="31"/>
        <v>0</v>
      </c>
      <c r="G348" s="138">
        <f t="shared" si="32"/>
        <v>0</v>
      </c>
      <c r="H348" s="138">
        <f t="shared" si="29"/>
        <v>19060.932333001496</v>
      </c>
    </row>
    <row r="349" spans="2:10">
      <c r="B349" s="127" t="str">
        <f>$B$38</f>
        <v>Home Economics</v>
      </c>
      <c r="C349" s="138">
        <f t="shared" si="28"/>
        <v>14325.78219920033</v>
      </c>
      <c r="D349" s="138">
        <f t="shared" si="28"/>
        <v>16506.485950212915</v>
      </c>
      <c r="E349" s="138">
        <f t="shared" si="30"/>
        <v>0</v>
      </c>
      <c r="F349" s="138">
        <f t="shared" si="31"/>
        <v>0</v>
      </c>
      <c r="G349" s="138">
        <f t="shared" si="32"/>
        <v>0</v>
      </c>
      <c r="H349" s="138">
        <f t="shared" si="29"/>
        <v>15703.816491371152</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18299.376024651177</v>
      </c>
      <c r="D351" s="138">
        <f t="shared" si="28"/>
        <v>23116.945331135728</v>
      </c>
      <c r="E351" s="138">
        <f t="shared" si="30"/>
        <v>13096.282950912024</v>
      </c>
      <c r="F351" s="138">
        <f t="shared" si="31"/>
        <v>0</v>
      </c>
      <c r="G351" s="138">
        <f t="shared" si="32"/>
        <v>0</v>
      </c>
      <c r="H351" s="138">
        <f t="shared" si="29"/>
        <v>15579.656025484443</v>
      </c>
    </row>
    <row r="352" spans="2:10">
      <c r="B352" s="127" t="str">
        <f>$B$41</f>
        <v>Library Science</v>
      </c>
      <c r="C352" s="138">
        <f t="shared" si="28"/>
        <v>0</v>
      </c>
      <c r="D352" s="138">
        <f t="shared" si="28"/>
        <v>0</v>
      </c>
      <c r="E352" s="138">
        <f t="shared" si="30"/>
        <v>11822.218319170061</v>
      </c>
      <c r="F352" s="138">
        <f t="shared" si="31"/>
        <v>0</v>
      </c>
      <c r="G352" s="138">
        <f t="shared" si="32"/>
        <v>0</v>
      </c>
      <c r="H352" s="138">
        <f t="shared" si="29"/>
        <v>11822.218319170061</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26353.446532122787</v>
      </c>
      <c r="D354" s="138">
        <f t="shared" si="28"/>
        <v>10599.146849687528</v>
      </c>
      <c r="E354" s="138">
        <f t="shared" si="30"/>
        <v>0</v>
      </c>
      <c r="F354" s="138">
        <f t="shared" si="31"/>
        <v>0</v>
      </c>
      <c r="G354" s="138">
        <f t="shared" si="32"/>
        <v>0</v>
      </c>
      <c r="H354" s="138">
        <f t="shared" si="29"/>
        <v>14073.66007270195</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10797.288789487127</v>
      </c>
      <c r="D356" s="138">
        <f t="shared" si="28"/>
        <v>17963.377153121841</v>
      </c>
      <c r="E356" s="138">
        <f t="shared" si="30"/>
        <v>13578.161627578742</v>
      </c>
      <c r="F356" s="138">
        <f t="shared" si="31"/>
        <v>14422.88172807414</v>
      </c>
      <c r="G356" s="138">
        <f t="shared" si="32"/>
        <v>0</v>
      </c>
      <c r="H356" s="138">
        <f t="shared" si="29"/>
        <v>14039.764598883565</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10603.968644508483</v>
      </c>
      <c r="D358" s="138">
        <f t="shared" si="28"/>
        <v>11877.68962266109</v>
      </c>
      <c r="E358" s="138">
        <f t="shared" si="30"/>
        <v>14473.406380831795</v>
      </c>
      <c r="F358" s="138">
        <f t="shared" si="31"/>
        <v>0</v>
      </c>
      <c r="G358" s="138">
        <f t="shared" si="32"/>
        <v>0</v>
      </c>
      <c r="H358" s="138">
        <f t="shared" si="29"/>
        <v>12639.194534252176</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4863.1017888077449</v>
      </c>
      <c r="E360" s="138">
        <f t="shared" si="30"/>
        <v>0</v>
      </c>
      <c r="F360" s="138">
        <f t="shared" si="31"/>
        <v>0</v>
      </c>
      <c r="G360" s="138">
        <f t="shared" si="32"/>
        <v>0</v>
      </c>
      <c r="H360" s="138">
        <f t="shared" si="29"/>
        <v>4863.1017888077449</v>
      </c>
    </row>
    <row r="361" spans="2:9">
      <c r="B361" s="127" t="str">
        <f>$B$50</f>
        <v>Technology</v>
      </c>
      <c r="C361" s="138">
        <f t="shared" si="33"/>
        <v>16762.393994033609</v>
      </c>
      <c r="D361" s="138">
        <f t="shared" si="33"/>
        <v>20649.86503181345</v>
      </c>
      <c r="E361" s="138">
        <f t="shared" si="30"/>
        <v>18878.84466179234</v>
      </c>
      <c r="F361" s="138">
        <f t="shared" si="31"/>
        <v>0</v>
      </c>
      <c r="G361" s="138">
        <f t="shared" si="32"/>
        <v>0</v>
      </c>
      <c r="H361" s="138">
        <f t="shared" si="29"/>
        <v>19343.670128290076</v>
      </c>
    </row>
    <row r="362" spans="2:9">
      <c r="B362" s="127" t="str">
        <f>$B$51</f>
        <v>Nursing</v>
      </c>
      <c r="C362" s="138">
        <f t="shared" si="33"/>
        <v>14439.115125938379</v>
      </c>
      <c r="D362" s="138">
        <f t="shared" si="33"/>
        <v>20855.744424835404</v>
      </c>
      <c r="E362" s="138">
        <f t="shared" si="30"/>
        <v>103631.42744648248</v>
      </c>
      <c r="F362" s="138">
        <f t="shared" si="31"/>
        <v>0</v>
      </c>
      <c r="G362" s="138">
        <f t="shared" si="32"/>
        <v>0</v>
      </c>
      <c r="H362" s="138">
        <f t="shared" si="29"/>
        <v>24092.546158515153</v>
      </c>
    </row>
    <row r="363" spans="2:9">
      <c r="B363" s="130" t="str">
        <f>$B$52</f>
        <v>Totals</v>
      </c>
      <c r="C363" s="135">
        <f t="shared" si="33"/>
        <v>10395.229156910775</v>
      </c>
      <c r="D363" s="135">
        <f t="shared" si="33"/>
        <v>16313.079399111462</v>
      </c>
      <c r="E363" s="135">
        <f t="shared" si="30"/>
        <v>16381.580066724742</v>
      </c>
      <c r="F363" s="135">
        <f t="shared" si="31"/>
        <v>15692.315430793689</v>
      </c>
      <c r="G363" s="135">
        <f t="shared" si="32"/>
        <v>0</v>
      </c>
      <c r="H363" s="135">
        <f t="shared" si="29"/>
        <v>13923.728961994049</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34" priority="6" stopIfTrue="1">
      <formula>C32=0</formula>
    </cfRule>
  </conditionalFormatting>
  <conditionalFormatting sqref="C91:G110">
    <cfRule type="expression" dxfId="133" priority="5" stopIfTrue="1">
      <formula>C32=0</formula>
    </cfRule>
  </conditionalFormatting>
  <conditionalFormatting sqref="C143:H162">
    <cfRule type="expression" dxfId="132" priority="3" stopIfTrue="1">
      <formula>C32=0</formula>
    </cfRule>
  </conditionalFormatting>
  <conditionalFormatting sqref="H143:H162">
    <cfRule type="expression" dxfId="131" priority="1" stopIfTrue="1">
      <formula>OR(AND(#REF!&gt;0,H143&gt;0,H61=0),AND(#REF!&gt;0,H143&gt;0,H32=0))</formula>
    </cfRule>
    <cfRule type="expression" dxfId="13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6.109375" style="107" bestFit="1" customWidth="1"/>
    <col min="11" max="11" width="15.33203125" style="107" bestFit="1" customWidth="1"/>
    <col min="12" max="13" width="13.44140625" style="107" bestFit="1" customWidth="1"/>
    <col min="14" max="14" width="9.33203125" style="107" bestFit="1" customWidth="1"/>
    <col min="15" max="15" width="12.44140625" style="107" customWidth="1"/>
    <col min="16"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82</v>
      </c>
      <c r="C3" s="119"/>
      <c r="D3" s="119"/>
      <c r="E3" s="119"/>
      <c r="F3" s="119"/>
      <c r="G3" s="119"/>
      <c r="H3" s="119"/>
    </row>
    <row r="4" spans="2:8">
      <c r="B4" s="292" t="s">
        <v>146</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Data!$G21</f>
        <v>23131698</v>
      </c>
    </row>
    <row r="14" spans="2:8">
      <c r="B14" s="467" t="s">
        <v>13</v>
      </c>
      <c r="C14" s="467"/>
      <c r="D14" s="467"/>
      <c r="E14" s="467"/>
      <c r="F14" s="352"/>
      <c r="G14" s="301"/>
      <c r="H14" s="353">
        <f>Data!$H21</f>
        <v>107704</v>
      </c>
    </row>
    <row r="15" spans="2:8">
      <c r="B15" s="467" t="s">
        <v>14</v>
      </c>
      <c r="C15" s="467"/>
      <c r="D15" s="467"/>
      <c r="E15" s="467"/>
      <c r="F15" s="352"/>
      <c r="G15" s="301"/>
      <c r="H15" s="353">
        <f>Data!$I21</f>
        <v>4971514</v>
      </c>
    </row>
    <row r="16" spans="2:8">
      <c r="B16" s="467" t="s">
        <v>18</v>
      </c>
      <c r="C16" s="467"/>
      <c r="D16" s="467"/>
      <c r="E16" s="467"/>
      <c r="F16" s="352"/>
      <c r="G16" s="301"/>
      <c r="H16" s="353">
        <f>Data!$J21</f>
        <v>4440468</v>
      </c>
    </row>
    <row r="17" spans="2:23">
      <c r="B17" s="467" t="s">
        <v>15</v>
      </c>
      <c r="C17" s="467"/>
      <c r="D17" s="467"/>
      <c r="E17" s="467"/>
      <c r="F17" s="352"/>
      <c r="G17" s="301"/>
      <c r="H17" s="353">
        <f>Data!$K21</f>
        <v>9330426</v>
      </c>
    </row>
    <row r="18" spans="2:23">
      <c r="B18" s="467" t="s">
        <v>1</v>
      </c>
      <c r="C18" s="467"/>
      <c r="D18" s="467"/>
      <c r="E18" s="467"/>
      <c r="F18" s="356"/>
      <c r="G18" s="301"/>
      <c r="H18" s="357">
        <f>SUM(H13:H17)</f>
        <v>41981810</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Data!L21</f>
        <v>Nancy Hranicky</v>
      </c>
      <c r="E21" s="466"/>
      <c r="F21" s="466"/>
      <c r="G21" s="308" t="str">
        <f>Data!M21</f>
        <v>979-458-6090</v>
      </c>
      <c r="H21" s="309" t="str">
        <f>Data!N21</f>
        <v>nhranicky@tamus.edu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Data!O21</f>
        <v>629</v>
      </c>
      <c r="D25" s="316">
        <f>Data!P21</f>
        <v>1100</v>
      </c>
      <c r="E25" s="316">
        <f>Data!Q21</f>
        <v>288</v>
      </c>
      <c r="F25" s="316">
        <f>Data!R21</f>
        <v>39</v>
      </c>
      <c r="G25" s="316">
        <f>Data!S21</f>
        <v>0</v>
      </c>
      <c r="H25" s="317">
        <f>SUM(C25:G25)</f>
        <v>2056</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Data!T21</f>
        <v>Boatright, Jana</v>
      </c>
      <c r="E28" s="466"/>
      <c r="F28" s="466"/>
      <c r="G28" s="308" t="str">
        <f>Data!U21</f>
        <v>(903) 223-3047</v>
      </c>
      <c r="H28" s="309" t="str">
        <f>Data!V21</f>
        <v>jana.boatright@tamut.edu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Data!W21</f>
        <v>12048</v>
      </c>
      <c r="D32" s="140">
        <f>Data!AQ21</f>
        <v>7163</v>
      </c>
      <c r="E32" s="140">
        <f>Data!BK21</f>
        <v>966</v>
      </c>
      <c r="F32" s="140">
        <f>Data!CE21</f>
        <v>0</v>
      </c>
      <c r="G32" s="140">
        <f>Data!CY21</f>
        <v>0</v>
      </c>
      <c r="H32" s="141">
        <f>SUM(C32:G32)</f>
        <v>20177</v>
      </c>
      <c r="W32" s="144"/>
    </row>
    <row r="33" spans="2:23">
      <c r="B33" s="129" t="s">
        <v>43</v>
      </c>
      <c r="C33" s="140">
        <f>Data!X21</f>
        <v>3647</v>
      </c>
      <c r="D33" s="140">
        <f>Data!AR21</f>
        <v>1249</v>
      </c>
      <c r="E33" s="140">
        <f>Data!BL21</f>
        <v>15.999999999999998</v>
      </c>
      <c r="F33" s="140">
        <f>Data!CF21</f>
        <v>0</v>
      </c>
      <c r="G33" s="140">
        <f>Data!CZ21</f>
        <v>0</v>
      </c>
      <c r="H33" s="141">
        <f t="shared" ref="H33:H52" si="0">SUM(C33:G33)</f>
        <v>4912</v>
      </c>
      <c r="W33" s="144"/>
    </row>
    <row r="34" spans="2:23">
      <c r="B34" s="129" t="s">
        <v>44</v>
      </c>
      <c r="C34" s="140">
        <f>Data!Y21</f>
        <v>414</v>
      </c>
      <c r="D34" s="140">
        <f>Data!AS21</f>
        <v>12</v>
      </c>
      <c r="E34" s="140">
        <f>Data!BM21</f>
        <v>0</v>
      </c>
      <c r="F34" s="140">
        <f>Data!CG21</f>
        <v>0</v>
      </c>
      <c r="G34" s="140">
        <f>Data!DA21</f>
        <v>0</v>
      </c>
      <c r="H34" s="141">
        <f t="shared" si="0"/>
        <v>426</v>
      </c>
      <c r="W34" s="144"/>
    </row>
    <row r="35" spans="2:23">
      <c r="B35" s="129" t="s">
        <v>45</v>
      </c>
      <c r="C35" s="140">
        <f>Data!Z21</f>
        <v>244.5</v>
      </c>
      <c r="D35" s="140">
        <f>Data!AT21</f>
        <v>1542</v>
      </c>
      <c r="E35" s="140">
        <f>Data!BN21</f>
        <v>1779</v>
      </c>
      <c r="F35" s="140">
        <f>Data!CH21</f>
        <v>728</v>
      </c>
      <c r="G35" s="140">
        <f>Data!DB21</f>
        <v>0</v>
      </c>
      <c r="H35" s="141">
        <f t="shared" si="0"/>
        <v>4293.5</v>
      </c>
      <c r="W35" s="144"/>
    </row>
    <row r="36" spans="2:23">
      <c r="B36" s="129" t="s">
        <v>46</v>
      </c>
      <c r="C36" s="140">
        <f>Data!AA21</f>
        <v>0</v>
      </c>
      <c r="D36" s="140">
        <f>Data!AU21</f>
        <v>0</v>
      </c>
      <c r="E36" s="140">
        <f>Data!BO21</f>
        <v>0</v>
      </c>
      <c r="F36" s="140">
        <f>Data!CI21</f>
        <v>0</v>
      </c>
      <c r="G36" s="140">
        <f>Data!DC21</f>
        <v>0</v>
      </c>
      <c r="H36" s="141">
        <f t="shared" si="0"/>
        <v>0</v>
      </c>
      <c r="W36" s="144"/>
    </row>
    <row r="37" spans="2:23">
      <c r="B37" s="129" t="s">
        <v>47</v>
      </c>
      <c r="C37" s="140">
        <f>Data!AB21</f>
        <v>867</v>
      </c>
      <c r="D37" s="140">
        <f>Data!AV21</f>
        <v>2358</v>
      </c>
      <c r="E37" s="140">
        <f>Data!BP21</f>
        <v>57</v>
      </c>
      <c r="F37" s="140">
        <f>Data!CJ21</f>
        <v>0</v>
      </c>
      <c r="G37" s="140">
        <f>Data!DD21</f>
        <v>0</v>
      </c>
      <c r="H37" s="141">
        <f t="shared" si="0"/>
        <v>3282</v>
      </c>
      <c r="W37" s="144"/>
    </row>
    <row r="38" spans="2:23">
      <c r="B38" s="129" t="s">
        <v>48</v>
      </c>
      <c r="C38" s="140">
        <f>Data!AC21</f>
        <v>9</v>
      </c>
      <c r="D38" s="140">
        <f>Data!AW21</f>
        <v>147</v>
      </c>
      <c r="E38" s="140">
        <f>Data!BQ21</f>
        <v>63</v>
      </c>
      <c r="F38" s="140">
        <f>Data!CK21</f>
        <v>0</v>
      </c>
      <c r="G38" s="140">
        <f>Data!DE21</f>
        <v>0</v>
      </c>
      <c r="H38" s="141">
        <f t="shared" si="0"/>
        <v>219</v>
      </c>
      <c r="W38" s="144"/>
    </row>
    <row r="39" spans="2:23">
      <c r="B39" s="129" t="s">
        <v>49</v>
      </c>
      <c r="C39" s="140">
        <f>Data!AD21</f>
        <v>0</v>
      </c>
      <c r="D39" s="140">
        <f>Data!AX21</f>
        <v>0</v>
      </c>
      <c r="E39" s="140">
        <f>Data!BR21</f>
        <v>0</v>
      </c>
      <c r="F39" s="140">
        <f>Data!CL21</f>
        <v>0</v>
      </c>
      <c r="G39" s="140">
        <f>Data!DF21</f>
        <v>0</v>
      </c>
      <c r="H39" s="141">
        <f t="shared" si="0"/>
        <v>0</v>
      </c>
      <c r="W39" s="144"/>
    </row>
    <row r="40" spans="2:23">
      <c r="B40" s="129" t="s">
        <v>50</v>
      </c>
      <c r="C40" s="140">
        <f>Data!AE21</f>
        <v>45</v>
      </c>
      <c r="D40" s="140">
        <f>Data!AY21</f>
        <v>74</v>
      </c>
      <c r="E40" s="140">
        <f>Data!BS21</f>
        <v>376</v>
      </c>
      <c r="F40" s="140">
        <f>Data!CM21</f>
        <v>0</v>
      </c>
      <c r="G40" s="140">
        <f>Data!DG21</f>
        <v>0</v>
      </c>
      <c r="H40" s="141">
        <f t="shared" si="0"/>
        <v>495</v>
      </c>
      <c r="W40" s="144"/>
    </row>
    <row r="41" spans="2:23">
      <c r="B41" s="129" t="s">
        <v>51</v>
      </c>
      <c r="C41" s="140">
        <f>Data!AF21</f>
        <v>0</v>
      </c>
      <c r="D41" s="140">
        <f>Data!AZ21</f>
        <v>0</v>
      </c>
      <c r="E41" s="140">
        <f>Data!BT21</f>
        <v>0</v>
      </c>
      <c r="F41" s="140">
        <f>Data!CN21</f>
        <v>0</v>
      </c>
      <c r="G41" s="140">
        <f>Data!DH21</f>
        <v>0</v>
      </c>
      <c r="H41" s="141">
        <f t="shared" si="0"/>
        <v>0</v>
      </c>
      <c r="W41" s="144"/>
    </row>
    <row r="42" spans="2:23">
      <c r="B42" s="129" t="s">
        <v>52</v>
      </c>
      <c r="C42" s="140">
        <f>Data!AG21</f>
        <v>0</v>
      </c>
      <c r="D42" s="140">
        <f>Data!BA21</f>
        <v>0</v>
      </c>
      <c r="E42" s="140">
        <f>Data!BU21</f>
        <v>0</v>
      </c>
      <c r="F42" s="140">
        <f>Data!CO21</f>
        <v>0</v>
      </c>
      <c r="G42" s="140">
        <f>Data!DI21</f>
        <v>0</v>
      </c>
      <c r="H42" s="141">
        <f t="shared" si="0"/>
        <v>0</v>
      </c>
      <c r="W42" s="144"/>
    </row>
    <row r="43" spans="2:23">
      <c r="B43" s="129" t="s">
        <v>53</v>
      </c>
      <c r="C43" s="140">
        <f>Data!AH21</f>
        <v>0</v>
      </c>
      <c r="D43" s="140">
        <f>Data!BB21</f>
        <v>0</v>
      </c>
      <c r="E43" s="140">
        <f>Data!BV21</f>
        <v>0</v>
      </c>
      <c r="F43" s="140">
        <f>Data!CP21</f>
        <v>0</v>
      </c>
      <c r="G43" s="140">
        <f>Data!DJ21</f>
        <v>0</v>
      </c>
      <c r="H43" s="141">
        <f t="shared" si="0"/>
        <v>0</v>
      </c>
      <c r="W43" s="144"/>
    </row>
    <row r="44" spans="2:23">
      <c r="B44" s="129" t="s">
        <v>54</v>
      </c>
      <c r="C44" s="140">
        <f>Data!AI21</f>
        <v>0</v>
      </c>
      <c r="D44" s="140">
        <f>Data!BC21</f>
        <v>0</v>
      </c>
      <c r="E44" s="140">
        <f>Data!BW21</f>
        <v>0</v>
      </c>
      <c r="F44" s="140">
        <f>Data!CQ21</f>
        <v>0</v>
      </c>
      <c r="G44" s="140">
        <f>Data!DK21</f>
        <v>0</v>
      </c>
      <c r="H44" s="141">
        <f t="shared" si="0"/>
        <v>0</v>
      </c>
      <c r="W44" s="144"/>
    </row>
    <row r="45" spans="2:23">
      <c r="B45" s="129" t="s">
        <v>55</v>
      </c>
      <c r="C45" s="140">
        <f>Data!AJ21</f>
        <v>800</v>
      </c>
      <c r="D45" s="140">
        <f>Data!BD21</f>
        <v>1193</v>
      </c>
      <c r="E45" s="140">
        <f>Data!BX21</f>
        <v>21</v>
      </c>
      <c r="F45" s="140">
        <f>Data!CR21</f>
        <v>0</v>
      </c>
      <c r="G45" s="140">
        <f>Data!DL21</f>
        <v>0</v>
      </c>
      <c r="H45" s="141">
        <f t="shared" si="0"/>
        <v>2014</v>
      </c>
      <c r="W45" s="144"/>
    </row>
    <row r="46" spans="2:23">
      <c r="B46" s="129" t="s">
        <v>56</v>
      </c>
      <c r="C46" s="140">
        <f>Data!AK21</f>
        <v>0</v>
      </c>
      <c r="D46" s="140">
        <f>Data!BE21</f>
        <v>0</v>
      </c>
      <c r="E46" s="140">
        <f>Data!BY21</f>
        <v>0</v>
      </c>
      <c r="F46" s="140">
        <f>Data!CS21</f>
        <v>0</v>
      </c>
      <c r="G46" s="140">
        <f>Data!DM21</f>
        <v>0</v>
      </c>
      <c r="H46" s="141">
        <f t="shared" si="0"/>
        <v>0</v>
      </c>
      <c r="W46" s="144"/>
    </row>
    <row r="47" spans="2:23">
      <c r="B47" s="129" t="s">
        <v>57</v>
      </c>
      <c r="C47" s="140">
        <f>Data!AL21</f>
        <v>1344</v>
      </c>
      <c r="D47" s="140">
        <f>Data!BF21</f>
        <v>6120</v>
      </c>
      <c r="E47" s="140">
        <f>Data!BZ21</f>
        <v>948</v>
      </c>
      <c r="F47" s="140">
        <f>Data!CT21</f>
        <v>0</v>
      </c>
      <c r="G47" s="140">
        <f>Data!DN21</f>
        <v>0</v>
      </c>
      <c r="H47" s="141">
        <f t="shared" si="0"/>
        <v>8412</v>
      </c>
      <c r="W47" s="144"/>
    </row>
    <row r="48" spans="2:23">
      <c r="B48" s="129" t="s">
        <v>58</v>
      </c>
      <c r="C48" s="140">
        <f>Data!AM21</f>
        <v>0</v>
      </c>
      <c r="D48" s="140">
        <f>Data!BG21</f>
        <v>0</v>
      </c>
      <c r="E48" s="140">
        <f>Data!CA21</f>
        <v>0</v>
      </c>
      <c r="F48" s="140">
        <f>Data!CU21</f>
        <v>0</v>
      </c>
      <c r="G48" s="140">
        <f>Data!DO21</f>
        <v>0</v>
      </c>
      <c r="H48" s="141">
        <f t="shared" si="0"/>
        <v>0</v>
      </c>
      <c r="W48" s="144"/>
    </row>
    <row r="49" spans="2:23">
      <c r="B49" s="129" t="s">
        <v>59</v>
      </c>
      <c r="C49" s="140">
        <f>Data!AN21</f>
        <v>0</v>
      </c>
      <c r="D49" s="140">
        <f>Data!BH21</f>
        <v>21</v>
      </c>
      <c r="E49" s="140">
        <f>Data!CB21</f>
        <v>0</v>
      </c>
      <c r="F49" s="140">
        <f>Data!CV21</f>
        <v>0</v>
      </c>
      <c r="G49" s="140">
        <f>Data!DP21</f>
        <v>0</v>
      </c>
      <c r="H49" s="141">
        <f t="shared" si="0"/>
        <v>21</v>
      </c>
      <c r="W49" s="144"/>
    </row>
    <row r="50" spans="2:23">
      <c r="B50" s="129" t="s">
        <v>60</v>
      </c>
      <c r="C50" s="140">
        <f>Data!AO21</f>
        <v>63</v>
      </c>
      <c r="D50" s="140">
        <f>Data!BI21</f>
        <v>174</v>
      </c>
      <c r="E50" s="140">
        <f>Data!CC21</f>
        <v>0</v>
      </c>
      <c r="F50" s="140">
        <f>Data!CW21</f>
        <v>0</v>
      </c>
      <c r="G50" s="140">
        <f>Data!DQ21</f>
        <v>0</v>
      </c>
      <c r="H50" s="141">
        <f t="shared" si="0"/>
        <v>237</v>
      </c>
      <c r="W50" s="144"/>
    </row>
    <row r="51" spans="2:23">
      <c r="B51" s="129" t="s">
        <v>0</v>
      </c>
      <c r="C51" s="140">
        <f>Data!AP21</f>
        <v>90</v>
      </c>
      <c r="D51" s="140">
        <f>Data!BJ21</f>
        <v>1343</v>
      </c>
      <c r="E51" s="140">
        <f>Data!CD21</f>
        <v>379</v>
      </c>
      <c r="F51" s="140">
        <f>Data!CX21</f>
        <v>0</v>
      </c>
      <c r="G51" s="140">
        <f>Data!DR21</f>
        <v>0</v>
      </c>
      <c r="H51" s="141">
        <f t="shared" si="0"/>
        <v>1812</v>
      </c>
      <c r="W51" s="144"/>
    </row>
    <row r="52" spans="2:23">
      <c r="B52" s="142" t="s">
        <v>33</v>
      </c>
      <c r="C52" s="141">
        <f>SUM(C32:C51)</f>
        <v>19571.5</v>
      </c>
      <c r="D52" s="141">
        <f>SUM(D32:D51)</f>
        <v>21396</v>
      </c>
      <c r="E52" s="141">
        <f>SUM(E32:E51)</f>
        <v>4605</v>
      </c>
      <c r="F52" s="141">
        <f>SUM(F32:F51)</f>
        <v>728</v>
      </c>
      <c r="G52" s="141">
        <f>SUM(G32:G51)</f>
        <v>0</v>
      </c>
      <c r="H52" s="141">
        <f t="shared" si="0"/>
        <v>46300.5</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Data!T21</f>
        <v>Boatright, Jana</v>
      </c>
      <c r="E55" s="466"/>
      <c r="F55" s="466"/>
      <c r="G55" s="308" t="str">
        <f>Data!U21</f>
        <v>(903) 223-3047</v>
      </c>
      <c r="H55" s="309" t="str">
        <f>Data!V21</f>
        <v>jana.boatright@tamut.edu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Data!DS21</f>
        <v>1448797.5415944988</v>
      </c>
      <c r="D61" s="320">
        <f>Data!EM21</f>
        <v>1055945.7527428947</v>
      </c>
      <c r="E61" s="320">
        <f>Data!FG21</f>
        <v>480098.32538951421</v>
      </c>
      <c r="F61" s="320">
        <f>Data!GA21</f>
        <v>0</v>
      </c>
      <c r="G61" s="320">
        <f>Data!GU21</f>
        <v>0</v>
      </c>
      <c r="H61" s="321">
        <f>SUM(C61:G61)</f>
        <v>2984841.6197269079</v>
      </c>
      <c r="J61" s="280"/>
      <c r="K61" s="280"/>
      <c r="L61" s="280"/>
      <c r="M61" s="280"/>
      <c r="N61" s="280"/>
      <c r="O61" s="280"/>
    </row>
    <row r="62" spans="2:23">
      <c r="B62" s="127" t="str">
        <f>$B$33</f>
        <v>Science</v>
      </c>
      <c r="C62" s="320">
        <f>Data!DT21</f>
        <v>484062.73518004012</v>
      </c>
      <c r="D62" s="320">
        <f>Data!EN21</f>
        <v>300716.66442851594</v>
      </c>
      <c r="E62" s="320">
        <f>Data!FH21</f>
        <v>9339.4598649662421</v>
      </c>
      <c r="F62" s="320">
        <f>Data!GB21</f>
        <v>0</v>
      </c>
      <c r="G62" s="320">
        <f>Data!GV21</f>
        <v>0</v>
      </c>
      <c r="H62" s="141">
        <f t="shared" ref="H62:H81" si="1">SUM(C62:G62)</f>
        <v>794118.85947352229</v>
      </c>
      <c r="J62" s="280"/>
      <c r="K62" s="280"/>
      <c r="L62" s="280"/>
      <c r="M62" s="280"/>
      <c r="N62" s="280"/>
      <c r="O62" s="280"/>
    </row>
    <row r="63" spans="2:23">
      <c r="B63" s="127" t="str">
        <f>$B$34</f>
        <v>Fine Arts</v>
      </c>
      <c r="C63" s="320">
        <f>Data!DU21</f>
        <v>37301</v>
      </c>
      <c r="D63" s="320">
        <f>Data!EO21</f>
        <v>6385</v>
      </c>
      <c r="E63" s="320">
        <f>Data!FI21</f>
        <v>0</v>
      </c>
      <c r="F63" s="320">
        <f>Data!GC21</f>
        <v>0</v>
      </c>
      <c r="G63" s="320">
        <f>Data!GW21</f>
        <v>0</v>
      </c>
      <c r="H63" s="141">
        <f t="shared" si="1"/>
        <v>43686</v>
      </c>
      <c r="J63" s="280"/>
      <c r="K63" s="280"/>
      <c r="L63" s="280"/>
      <c r="M63" s="280"/>
      <c r="N63" s="280"/>
      <c r="O63" s="280"/>
    </row>
    <row r="64" spans="2:23">
      <c r="B64" s="127" t="str">
        <f>$B$35</f>
        <v>Teacher Education</v>
      </c>
      <c r="C64" s="320">
        <f>Data!DV21</f>
        <v>43930.573288474807</v>
      </c>
      <c r="D64" s="320">
        <f>Data!EP21</f>
        <v>339401.35881955217</v>
      </c>
      <c r="E64" s="320">
        <f>Data!FJ21</f>
        <v>571816.36524871609</v>
      </c>
      <c r="F64" s="320">
        <f>Data!GD21</f>
        <v>330674.25258294493</v>
      </c>
      <c r="G64" s="320">
        <f>Data!GX21</f>
        <v>0</v>
      </c>
      <c r="H64" s="141">
        <f t="shared" si="1"/>
        <v>1285822.5499396881</v>
      </c>
      <c r="J64" s="280"/>
      <c r="K64" s="280"/>
      <c r="L64" s="280"/>
      <c r="M64" s="280"/>
      <c r="N64" s="280"/>
      <c r="O64" s="280"/>
    </row>
    <row r="65" spans="2:15">
      <c r="B65" s="127" t="str">
        <f>$B$36</f>
        <v>Agriculture</v>
      </c>
      <c r="C65" s="320">
        <f>Data!DW21</f>
        <v>0</v>
      </c>
      <c r="D65" s="320">
        <f>Data!EQ21</f>
        <v>0</v>
      </c>
      <c r="E65" s="320">
        <f>Data!FK21</f>
        <v>0</v>
      </c>
      <c r="F65" s="320">
        <f>Data!GE21</f>
        <v>0</v>
      </c>
      <c r="G65" s="320">
        <f>Data!GY21</f>
        <v>0</v>
      </c>
      <c r="H65" s="141">
        <f t="shared" si="1"/>
        <v>0</v>
      </c>
      <c r="J65" s="280"/>
      <c r="K65" s="280"/>
      <c r="L65" s="280"/>
      <c r="M65" s="280"/>
      <c r="N65" s="280"/>
      <c r="O65" s="280"/>
    </row>
    <row r="66" spans="2:15">
      <c r="B66" s="127" t="str">
        <f>$B$37</f>
        <v>Engineering</v>
      </c>
      <c r="C66" s="320">
        <f>Data!DX21</f>
        <v>139578.81539353801</v>
      </c>
      <c r="D66" s="320">
        <f>Data!ER21</f>
        <v>832468.26437168976</v>
      </c>
      <c r="E66" s="320">
        <f>Data!FL21</f>
        <v>20916</v>
      </c>
      <c r="F66" s="320">
        <f>Data!GF21</f>
        <v>0</v>
      </c>
      <c r="G66" s="320">
        <f>Data!GZ21</f>
        <v>0</v>
      </c>
      <c r="H66" s="141">
        <f t="shared" si="1"/>
        <v>992963.07976522774</v>
      </c>
      <c r="J66" s="280"/>
      <c r="K66" s="280"/>
      <c r="L66" s="280"/>
      <c r="M66" s="280"/>
      <c r="N66" s="280"/>
      <c r="O66" s="280"/>
    </row>
    <row r="67" spans="2:15">
      <c r="B67" s="127" t="str">
        <f>$B$38</f>
        <v>Home Economics</v>
      </c>
      <c r="C67" s="320">
        <f>Data!DY21</f>
        <v>1211.3322448259125</v>
      </c>
      <c r="D67" s="320">
        <f>Data!ES21</f>
        <v>31450.915917214599</v>
      </c>
      <c r="E67" s="320">
        <f>Data!FM21</f>
        <v>6034.8</v>
      </c>
      <c r="F67" s="320">
        <f>Data!GG21</f>
        <v>0</v>
      </c>
      <c r="G67" s="320">
        <f>Data!HA21</f>
        <v>0</v>
      </c>
      <c r="H67" s="141">
        <f t="shared" si="1"/>
        <v>38697.048162040512</v>
      </c>
      <c r="J67" s="280"/>
      <c r="K67" s="280"/>
      <c r="L67" s="280"/>
      <c r="M67" s="280"/>
      <c r="N67" s="280"/>
      <c r="O67" s="280"/>
    </row>
    <row r="68" spans="2:15">
      <c r="B68" s="127" t="str">
        <f>$B$39</f>
        <v>Law</v>
      </c>
      <c r="C68" s="320">
        <f>Data!DZ21</f>
        <v>0</v>
      </c>
      <c r="D68" s="320">
        <f>Data!ET21</f>
        <v>0</v>
      </c>
      <c r="E68" s="320">
        <f>Data!FN21</f>
        <v>0</v>
      </c>
      <c r="F68" s="320">
        <f>Data!GH21</f>
        <v>0</v>
      </c>
      <c r="G68" s="320">
        <f>Data!HB21</f>
        <v>0</v>
      </c>
      <c r="H68" s="141">
        <f t="shared" si="1"/>
        <v>0</v>
      </c>
      <c r="J68" s="280"/>
      <c r="K68" s="280"/>
      <c r="L68" s="280"/>
      <c r="M68" s="280"/>
      <c r="N68" s="280"/>
      <c r="O68" s="280"/>
    </row>
    <row r="69" spans="2:15">
      <c r="B69" s="127" t="str">
        <f>$B$40</f>
        <v>Social Service</v>
      </c>
      <c r="C69" s="320">
        <f>Data!EA21</f>
        <v>11912.518255329576</v>
      </c>
      <c r="D69" s="320">
        <f>Data!EU21</f>
        <v>65523.75892346647</v>
      </c>
      <c r="E69" s="320">
        <f>Data!FO21</f>
        <v>188839.72282120393</v>
      </c>
      <c r="F69" s="320">
        <f>Data!GI21</f>
        <v>0</v>
      </c>
      <c r="G69" s="320">
        <f>Data!HC21</f>
        <v>0</v>
      </c>
      <c r="H69" s="141">
        <f t="shared" si="1"/>
        <v>266276</v>
      </c>
      <c r="J69" s="280"/>
      <c r="K69" s="280"/>
      <c r="L69" s="280"/>
      <c r="M69" s="280"/>
      <c r="N69" s="280"/>
      <c r="O69" s="280"/>
    </row>
    <row r="70" spans="2:15">
      <c r="B70" s="127" t="str">
        <f>$B$41</f>
        <v>Library Science</v>
      </c>
      <c r="C70" s="320">
        <f>Data!EB21</f>
        <v>0</v>
      </c>
      <c r="D70" s="320">
        <f>Data!EV21</f>
        <v>0</v>
      </c>
      <c r="E70" s="320">
        <f>Data!FP21</f>
        <v>0</v>
      </c>
      <c r="F70" s="320">
        <f>Data!GJ21</f>
        <v>0</v>
      </c>
      <c r="G70" s="320">
        <f>Data!HD21</f>
        <v>0</v>
      </c>
      <c r="H70" s="141">
        <f t="shared" si="1"/>
        <v>0</v>
      </c>
      <c r="J70" s="280"/>
      <c r="K70" s="280"/>
      <c r="L70" s="280"/>
      <c r="M70" s="280"/>
      <c r="N70" s="280"/>
      <c r="O70" s="280"/>
    </row>
    <row r="71" spans="2:15">
      <c r="B71" s="127" t="str">
        <f>$B$42</f>
        <v>Veterinary Science</v>
      </c>
      <c r="C71" s="320">
        <f>Data!EC21</f>
        <v>0</v>
      </c>
      <c r="D71" s="320">
        <f>Data!EW21</f>
        <v>0</v>
      </c>
      <c r="E71" s="320">
        <f>Data!FQ21</f>
        <v>0</v>
      </c>
      <c r="F71" s="320">
        <f>Data!GK21</f>
        <v>0</v>
      </c>
      <c r="G71" s="320">
        <f>Data!HE21</f>
        <v>0</v>
      </c>
      <c r="H71" s="141">
        <f t="shared" si="1"/>
        <v>0</v>
      </c>
      <c r="J71" s="280"/>
      <c r="K71" s="280"/>
      <c r="L71" s="280"/>
      <c r="M71" s="280"/>
      <c r="N71" s="280"/>
      <c r="O71" s="280"/>
    </row>
    <row r="72" spans="2:15">
      <c r="B72" s="127" t="str">
        <f>$B$43</f>
        <v>Vocational Training</v>
      </c>
      <c r="C72" s="320">
        <f>Data!ED21</f>
        <v>0</v>
      </c>
      <c r="D72" s="320">
        <f>Data!EX21</f>
        <v>0</v>
      </c>
      <c r="E72" s="320">
        <f>Data!FR21</f>
        <v>0</v>
      </c>
      <c r="F72" s="320">
        <f>Data!GL21</f>
        <v>0</v>
      </c>
      <c r="G72" s="320">
        <f>Data!HF21</f>
        <v>0</v>
      </c>
      <c r="H72" s="141">
        <f t="shared" si="1"/>
        <v>0</v>
      </c>
      <c r="J72" s="280"/>
      <c r="K72" s="280"/>
      <c r="L72" s="280"/>
      <c r="M72" s="280"/>
      <c r="N72" s="280"/>
      <c r="O72" s="280"/>
    </row>
    <row r="73" spans="2:15">
      <c r="B73" s="127" t="str">
        <f>$B$44</f>
        <v>Physical Training</v>
      </c>
      <c r="C73" s="320">
        <f>Data!EE21</f>
        <v>0</v>
      </c>
      <c r="D73" s="320">
        <f>Data!EY21</f>
        <v>0</v>
      </c>
      <c r="E73" s="320">
        <f>Data!FS21</f>
        <v>0</v>
      </c>
      <c r="F73" s="320">
        <f>Data!GM21</f>
        <v>0</v>
      </c>
      <c r="G73" s="320">
        <f>Data!HG21</f>
        <v>0</v>
      </c>
      <c r="H73" s="141">
        <f t="shared" si="1"/>
        <v>0</v>
      </c>
      <c r="J73" s="280"/>
      <c r="K73" s="280"/>
      <c r="L73" s="280"/>
      <c r="M73" s="280"/>
      <c r="N73" s="280"/>
      <c r="O73" s="280"/>
    </row>
    <row r="74" spans="2:15">
      <c r="B74" s="127" t="str">
        <f>$B$45</f>
        <v>Health Services</v>
      </c>
      <c r="C74" s="320">
        <f>Data!EF21</f>
        <v>89274.034162177952</v>
      </c>
      <c r="D74" s="320">
        <f>Data!EZ21</f>
        <v>154747.90442450414</v>
      </c>
      <c r="E74" s="320">
        <f>Data!FT21</f>
        <v>9375</v>
      </c>
      <c r="F74" s="320">
        <f>Data!GN21</f>
        <v>0</v>
      </c>
      <c r="G74" s="320">
        <f>Data!HH21</f>
        <v>0</v>
      </c>
      <c r="H74" s="141">
        <f t="shared" si="1"/>
        <v>253396.93858668208</v>
      </c>
      <c r="J74" s="280"/>
      <c r="K74" s="280"/>
      <c r="L74" s="280"/>
      <c r="M74" s="280"/>
      <c r="N74" s="280"/>
      <c r="O74" s="280"/>
    </row>
    <row r="75" spans="2:15">
      <c r="B75" s="127" t="str">
        <f>$B$46</f>
        <v>Pharmacy</v>
      </c>
      <c r="C75" s="320">
        <f>Data!EG21</f>
        <v>0</v>
      </c>
      <c r="D75" s="320">
        <f>Data!FA21</f>
        <v>0</v>
      </c>
      <c r="E75" s="320">
        <f>Data!FU21</f>
        <v>0</v>
      </c>
      <c r="F75" s="320">
        <f>Data!GO21</f>
        <v>0</v>
      </c>
      <c r="G75" s="320">
        <f>Data!HI21</f>
        <v>0</v>
      </c>
      <c r="H75" s="141">
        <f t="shared" si="1"/>
        <v>0</v>
      </c>
      <c r="J75" s="280"/>
      <c r="K75" s="280"/>
      <c r="L75" s="280"/>
      <c r="M75" s="280"/>
      <c r="N75" s="280"/>
      <c r="O75" s="280"/>
    </row>
    <row r="76" spans="2:15">
      <c r="B76" s="127" t="str">
        <f>$B$47</f>
        <v>Business Administration</v>
      </c>
      <c r="C76" s="320">
        <f>Data!EH21</f>
        <v>261415.19316976791</v>
      </c>
      <c r="D76" s="320">
        <f>Data!FB21</f>
        <v>1321719.3883856344</v>
      </c>
      <c r="E76" s="320">
        <f>Data!FV21</f>
        <v>551783.7720567506</v>
      </c>
      <c r="F76" s="320">
        <f>Data!GP21</f>
        <v>0</v>
      </c>
      <c r="G76" s="320">
        <f>Data!HJ21</f>
        <v>0</v>
      </c>
      <c r="H76" s="141">
        <f t="shared" si="1"/>
        <v>2134918.3536121529</v>
      </c>
      <c r="J76" s="280"/>
      <c r="K76" s="280"/>
      <c r="L76" s="280"/>
      <c r="M76" s="280"/>
      <c r="N76" s="280"/>
      <c r="O76" s="280"/>
    </row>
    <row r="77" spans="2:15">
      <c r="B77" s="127" t="str">
        <f>$B$48</f>
        <v>Optometry</v>
      </c>
      <c r="C77" s="320">
        <f>Data!EI21</f>
        <v>0</v>
      </c>
      <c r="D77" s="320">
        <f>Data!FC21</f>
        <v>0</v>
      </c>
      <c r="E77" s="320">
        <f>Data!FW21</f>
        <v>0</v>
      </c>
      <c r="F77" s="320">
        <f>Data!GQ21</f>
        <v>0</v>
      </c>
      <c r="G77" s="320">
        <f>Data!HK21</f>
        <v>0</v>
      </c>
      <c r="H77" s="141">
        <f t="shared" si="1"/>
        <v>0</v>
      </c>
      <c r="J77" s="280"/>
      <c r="K77" s="280"/>
      <c r="L77" s="280"/>
      <c r="M77" s="280"/>
      <c r="N77" s="280"/>
      <c r="O77" s="280"/>
    </row>
    <row r="78" spans="2:15">
      <c r="B78" s="127" t="str">
        <f>$B$49</f>
        <v>Teacher Ed-Practice Teaching</v>
      </c>
      <c r="C78" s="320">
        <f>Data!EJ21</f>
        <v>0</v>
      </c>
      <c r="D78" s="320">
        <f>Data!FD21</f>
        <v>28950.433333333331</v>
      </c>
      <c r="E78" s="320">
        <f>Data!FX21</f>
        <v>0</v>
      </c>
      <c r="F78" s="320">
        <f>Data!GR21</f>
        <v>0</v>
      </c>
      <c r="G78" s="320">
        <f>Data!HL21</f>
        <v>0</v>
      </c>
      <c r="H78" s="141">
        <f t="shared" si="1"/>
        <v>28950.433333333331</v>
      </c>
      <c r="J78" s="280"/>
      <c r="K78" s="280"/>
      <c r="L78" s="280"/>
      <c r="M78" s="280"/>
      <c r="N78" s="280"/>
      <c r="O78" s="280"/>
    </row>
    <row r="79" spans="2:15">
      <c r="B79" s="127" t="str">
        <f>$B$50</f>
        <v>Technology</v>
      </c>
      <c r="C79" s="320">
        <f>Data!EK21</f>
        <v>24658.20263756374</v>
      </c>
      <c r="D79" s="320">
        <f>Data!FE21</f>
        <v>86251.296719366001</v>
      </c>
      <c r="E79" s="320">
        <f>Data!FY21</f>
        <v>0</v>
      </c>
      <c r="F79" s="320">
        <f>Data!GS21</f>
        <v>0</v>
      </c>
      <c r="G79" s="320">
        <f>Data!HM21</f>
        <v>0</v>
      </c>
      <c r="H79" s="141">
        <f t="shared" si="1"/>
        <v>110909.49935692974</v>
      </c>
      <c r="J79" s="280"/>
      <c r="K79" s="280"/>
      <c r="L79" s="280"/>
      <c r="M79" s="280"/>
      <c r="N79" s="280"/>
      <c r="O79" s="280"/>
    </row>
    <row r="80" spans="2:15">
      <c r="B80" s="127" t="str">
        <f>$B$51</f>
        <v>Nursing</v>
      </c>
      <c r="C80" s="320">
        <f>Data!EL21</f>
        <v>15673.233702877968</v>
      </c>
      <c r="D80" s="320">
        <f>Data!FF21</f>
        <v>464167.49548464012</v>
      </c>
      <c r="E80" s="320">
        <f>Data!FZ21</f>
        <v>237769.74123694864</v>
      </c>
      <c r="F80" s="320">
        <f>Data!GT21</f>
        <v>0</v>
      </c>
      <c r="G80" s="320">
        <f>Data!HN21</f>
        <v>0</v>
      </c>
      <c r="H80" s="141">
        <f t="shared" si="1"/>
        <v>717610.47042446677</v>
      </c>
      <c r="J80" s="280"/>
      <c r="K80" s="280"/>
      <c r="L80" s="280"/>
      <c r="M80" s="280"/>
      <c r="N80" s="280"/>
      <c r="O80" s="280"/>
    </row>
    <row r="81" spans="2:15">
      <c r="B81" s="130" t="str">
        <f>$B$52</f>
        <v>Totals</v>
      </c>
      <c r="C81" s="321">
        <f>SUM(C61:C80)</f>
        <v>2557815.1796290954</v>
      </c>
      <c r="D81" s="321">
        <f>SUM(D61:D80)</f>
        <v>4687728.2335508112</v>
      </c>
      <c r="E81" s="321">
        <f>SUM(E61:E80)</f>
        <v>2075973.1866180997</v>
      </c>
      <c r="F81" s="321">
        <f>SUM(F61:F80)</f>
        <v>330674.25258294493</v>
      </c>
      <c r="G81" s="321">
        <f>SUM(G61:G80)</f>
        <v>0</v>
      </c>
      <c r="H81" s="321">
        <f t="shared" si="1"/>
        <v>9652190.85238095</v>
      </c>
      <c r="J81" s="280"/>
      <c r="K81" s="280"/>
      <c r="L81" s="280"/>
      <c r="M81" s="280"/>
      <c r="N81" s="280"/>
      <c r="O81" s="280"/>
    </row>
    <row r="82" spans="2:15">
      <c r="B82" s="143"/>
      <c r="C82" s="322"/>
      <c r="D82" s="322"/>
      <c r="E82" s="322"/>
      <c r="F82" s="322"/>
      <c r="G82" s="322"/>
      <c r="H82" s="323"/>
    </row>
    <row r="83" spans="2:15" ht="13.5" customHeight="1">
      <c r="B83" s="306"/>
      <c r="D83" s="472" t="s">
        <v>22</v>
      </c>
      <c r="E83" s="472"/>
      <c r="F83" s="472"/>
      <c r="G83" s="307" t="s">
        <v>23</v>
      </c>
      <c r="H83" s="307" t="s">
        <v>24</v>
      </c>
    </row>
    <row r="84" spans="2:15" ht="16.5" customHeight="1">
      <c r="B84" s="470" t="s">
        <v>38</v>
      </c>
      <c r="C84" s="471"/>
      <c r="D84" s="466" t="str">
        <f>Data!T21</f>
        <v>Boatright, Jana</v>
      </c>
      <c r="E84" s="466"/>
      <c r="F84" s="466"/>
      <c r="G84" s="308" t="str">
        <f>Data!U21</f>
        <v>(903) 223-3047</v>
      </c>
      <c r="H84" s="309" t="str">
        <f>Data!V21</f>
        <v>jana.boatright@tamut.edu</v>
      </c>
    </row>
    <row r="85" spans="2:15" ht="13.5" customHeight="1">
      <c r="B85" s="306"/>
      <c r="C85" s="306"/>
      <c r="D85" s="306"/>
      <c r="E85" s="306"/>
      <c r="F85" s="306"/>
      <c r="G85" s="306"/>
      <c r="H85" s="296"/>
    </row>
    <row r="86" spans="2:15" ht="15" customHeight="1">
      <c r="B86" s="120" t="s">
        <v>32</v>
      </c>
      <c r="C86" s="324"/>
      <c r="D86" s="324"/>
      <c r="E86" s="324"/>
      <c r="F86" s="324"/>
      <c r="G86" s="324"/>
      <c r="H86" s="122">
        <f>H13+H14</f>
        <v>23239402</v>
      </c>
    </row>
    <row r="87" spans="2:15" ht="42.75" customHeight="1">
      <c r="B87" s="464" t="s">
        <v>8</v>
      </c>
      <c r="C87" s="464"/>
      <c r="D87" s="464"/>
      <c r="E87" s="464"/>
      <c r="F87" s="464"/>
      <c r="G87" s="464"/>
      <c r="H87" s="319"/>
    </row>
    <row r="88" spans="2:15">
      <c r="B88" s="120" t="s">
        <v>5</v>
      </c>
      <c r="C88" s="325"/>
      <c r="D88" s="325"/>
      <c r="E88" s="325"/>
      <c r="F88" s="325"/>
      <c r="G88" s="325"/>
      <c r="H88" s="122"/>
    </row>
    <row r="89" spans="2:15" ht="98.25" customHeight="1" thickBot="1">
      <c r="B89" s="465" t="s">
        <v>226</v>
      </c>
      <c r="C89" s="465"/>
      <c r="D89" s="465"/>
      <c r="E89" s="465"/>
      <c r="F89" s="465"/>
      <c r="G89" s="465"/>
      <c r="H89" s="326"/>
    </row>
    <row r="90" spans="2:15" ht="14.4" thickBot="1">
      <c r="B90" s="124" t="s">
        <v>31</v>
      </c>
      <c r="C90" s="125" t="s">
        <v>25</v>
      </c>
      <c r="D90" s="125" t="s">
        <v>26</v>
      </c>
      <c r="E90" s="125" t="s">
        <v>27</v>
      </c>
      <c r="F90" s="125" t="s">
        <v>28</v>
      </c>
      <c r="G90" s="125" t="s">
        <v>29</v>
      </c>
      <c r="H90" s="126" t="s">
        <v>30</v>
      </c>
    </row>
    <row r="91" spans="2:15">
      <c r="B91" s="127" t="str">
        <f>$B$32</f>
        <v>Liberal Arts</v>
      </c>
      <c r="C91" s="327">
        <f>Data!HR21</f>
        <v>0</v>
      </c>
      <c r="D91" s="327">
        <f>Data!IL21</f>
        <v>0</v>
      </c>
      <c r="E91" s="327">
        <f>Data!JF21</f>
        <v>0</v>
      </c>
      <c r="F91" s="327">
        <f>Data!JZ21</f>
        <v>0</v>
      </c>
      <c r="G91" s="327">
        <f>Data!KT21</f>
        <v>0</v>
      </c>
      <c r="H91" s="133">
        <f t="shared" ref="H91:H111" si="2">SUM(C91:G91)</f>
        <v>0</v>
      </c>
    </row>
    <row r="92" spans="2:15">
      <c r="B92" s="127" t="str">
        <f>$B$33</f>
        <v>Science</v>
      </c>
      <c r="C92" s="327">
        <f>Data!HS21</f>
        <v>8800</v>
      </c>
      <c r="D92" s="327">
        <f>Data!IM21</f>
        <v>0</v>
      </c>
      <c r="E92" s="327">
        <f>Data!JG21</f>
        <v>0</v>
      </c>
      <c r="F92" s="327">
        <f>Data!KA21</f>
        <v>0</v>
      </c>
      <c r="G92" s="327">
        <f>Data!KU21</f>
        <v>0</v>
      </c>
      <c r="H92" s="136">
        <f t="shared" si="2"/>
        <v>8800</v>
      </c>
    </row>
    <row r="93" spans="2:15">
      <c r="B93" s="127" t="str">
        <f>$B$34</f>
        <v>Fine Arts</v>
      </c>
      <c r="C93" s="327">
        <f>Data!HT21</f>
        <v>0</v>
      </c>
      <c r="D93" s="327">
        <f>Data!IN21</f>
        <v>0</v>
      </c>
      <c r="E93" s="327">
        <f>Data!JH21</f>
        <v>0</v>
      </c>
      <c r="F93" s="327">
        <f>Data!KB21</f>
        <v>0</v>
      </c>
      <c r="G93" s="327">
        <f>Data!KV21</f>
        <v>0</v>
      </c>
      <c r="H93" s="136">
        <f t="shared" si="2"/>
        <v>0</v>
      </c>
    </row>
    <row r="94" spans="2:15">
      <c r="B94" s="127" t="str">
        <f>$B$35</f>
        <v>Teacher Education</v>
      </c>
      <c r="C94" s="327">
        <f>Data!HU21</f>
        <v>0</v>
      </c>
      <c r="D94" s="327">
        <f>Data!IO21</f>
        <v>0</v>
      </c>
      <c r="E94" s="327">
        <f>Data!JI21</f>
        <v>0</v>
      </c>
      <c r="F94" s="327">
        <f>Data!KC21</f>
        <v>0</v>
      </c>
      <c r="G94" s="327">
        <f>Data!KW21</f>
        <v>0</v>
      </c>
      <c r="H94" s="136">
        <f t="shared" si="2"/>
        <v>0</v>
      </c>
    </row>
    <row r="95" spans="2:15">
      <c r="B95" s="127" t="str">
        <f>$B$36</f>
        <v>Agriculture</v>
      </c>
      <c r="C95" s="327">
        <f>Data!HV21</f>
        <v>0</v>
      </c>
      <c r="D95" s="327">
        <f>Data!IP21</f>
        <v>0</v>
      </c>
      <c r="E95" s="327">
        <f>Data!JJ21</f>
        <v>0</v>
      </c>
      <c r="F95" s="327">
        <f>Data!KD21</f>
        <v>0</v>
      </c>
      <c r="G95" s="327">
        <f>Data!KX21</f>
        <v>0</v>
      </c>
      <c r="H95" s="136">
        <f t="shared" si="2"/>
        <v>0</v>
      </c>
    </row>
    <row r="96" spans="2:15">
      <c r="B96" s="127" t="str">
        <f>$B$37</f>
        <v>Engineering</v>
      </c>
      <c r="C96" s="327">
        <f>Data!HW21</f>
        <v>0</v>
      </c>
      <c r="D96" s="327">
        <f>Data!IQ21</f>
        <v>0</v>
      </c>
      <c r="E96" s="327">
        <f>Data!JK21</f>
        <v>0</v>
      </c>
      <c r="F96" s="327">
        <f>Data!KE21</f>
        <v>0</v>
      </c>
      <c r="G96" s="327">
        <f>Data!KY21</f>
        <v>0</v>
      </c>
      <c r="H96" s="136">
        <f t="shared" si="2"/>
        <v>0</v>
      </c>
    </row>
    <row r="97" spans="2:8">
      <c r="B97" s="127" t="str">
        <f>$B$38</f>
        <v>Home Economics</v>
      </c>
      <c r="C97" s="327">
        <f>Data!HX21</f>
        <v>0</v>
      </c>
      <c r="D97" s="327">
        <f>Data!IR21</f>
        <v>0</v>
      </c>
      <c r="E97" s="327">
        <f>Data!JL21</f>
        <v>0</v>
      </c>
      <c r="F97" s="327">
        <f>Data!KF21</f>
        <v>0</v>
      </c>
      <c r="G97" s="327">
        <f>Data!KZ21</f>
        <v>0</v>
      </c>
      <c r="H97" s="136">
        <f t="shared" si="2"/>
        <v>0</v>
      </c>
    </row>
    <row r="98" spans="2:8">
      <c r="B98" s="127" t="str">
        <f>$B$39</f>
        <v>Law</v>
      </c>
      <c r="C98" s="327">
        <f>Data!HY21</f>
        <v>0</v>
      </c>
      <c r="D98" s="327">
        <f>Data!IS21</f>
        <v>0</v>
      </c>
      <c r="E98" s="327">
        <f>Data!JM21</f>
        <v>0</v>
      </c>
      <c r="F98" s="327">
        <f>Data!KG21</f>
        <v>0</v>
      </c>
      <c r="G98" s="327">
        <f>Data!LA21</f>
        <v>0</v>
      </c>
      <c r="H98" s="136">
        <f t="shared" si="2"/>
        <v>0</v>
      </c>
    </row>
    <row r="99" spans="2:8">
      <c r="B99" s="127" t="str">
        <f>$B$40</f>
        <v>Social Service</v>
      </c>
      <c r="C99" s="327">
        <f>Data!HZ21</f>
        <v>0</v>
      </c>
      <c r="D99" s="327">
        <f>Data!IT21</f>
        <v>0</v>
      </c>
      <c r="E99" s="327">
        <f>Data!JN21</f>
        <v>0</v>
      </c>
      <c r="F99" s="327">
        <f>Data!KH21</f>
        <v>0</v>
      </c>
      <c r="G99" s="327">
        <f>Data!LB21</f>
        <v>0</v>
      </c>
      <c r="H99" s="136">
        <f t="shared" si="2"/>
        <v>0</v>
      </c>
    </row>
    <row r="100" spans="2:8">
      <c r="B100" s="127" t="str">
        <f>$B$41</f>
        <v>Library Science</v>
      </c>
      <c r="C100" s="327">
        <f>Data!IA21</f>
        <v>0</v>
      </c>
      <c r="D100" s="327">
        <f>Data!IU21</f>
        <v>0</v>
      </c>
      <c r="E100" s="327">
        <f>Data!JO21</f>
        <v>0</v>
      </c>
      <c r="F100" s="327">
        <f>Data!KI21</f>
        <v>0</v>
      </c>
      <c r="G100" s="327">
        <f>Data!LC21</f>
        <v>0</v>
      </c>
      <c r="H100" s="136">
        <f t="shared" si="2"/>
        <v>0</v>
      </c>
    </row>
    <row r="101" spans="2:8">
      <c r="B101" s="127" t="str">
        <f>$B$42</f>
        <v>Veterinary Science</v>
      </c>
      <c r="C101" s="327">
        <f>Data!IB21</f>
        <v>0</v>
      </c>
      <c r="D101" s="327">
        <f>Data!IV21</f>
        <v>0</v>
      </c>
      <c r="E101" s="327">
        <f>Data!JP21</f>
        <v>0</v>
      </c>
      <c r="F101" s="327">
        <f>Data!KJ21</f>
        <v>0</v>
      </c>
      <c r="G101" s="327">
        <f>Data!LD21</f>
        <v>0</v>
      </c>
      <c r="H101" s="136">
        <f t="shared" si="2"/>
        <v>0</v>
      </c>
    </row>
    <row r="102" spans="2:8">
      <c r="B102" s="127" t="str">
        <f>$B$43</f>
        <v>Vocational Training</v>
      </c>
      <c r="C102" s="327">
        <f>Data!IC21</f>
        <v>0</v>
      </c>
      <c r="D102" s="327">
        <f>Data!IW21</f>
        <v>0</v>
      </c>
      <c r="E102" s="327">
        <f>Data!JQ21</f>
        <v>0</v>
      </c>
      <c r="F102" s="327">
        <f>Data!KK21</f>
        <v>0</v>
      </c>
      <c r="G102" s="327">
        <f>Data!LE21</f>
        <v>0</v>
      </c>
      <c r="H102" s="136">
        <f t="shared" si="2"/>
        <v>0</v>
      </c>
    </row>
    <row r="103" spans="2:8">
      <c r="B103" s="127" t="str">
        <f>$B$44</f>
        <v>Physical Training</v>
      </c>
      <c r="C103" s="327">
        <f>Data!ID21</f>
        <v>0</v>
      </c>
      <c r="D103" s="327">
        <f>Data!IX21</f>
        <v>0</v>
      </c>
      <c r="E103" s="327">
        <f>Data!JR21</f>
        <v>0</v>
      </c>
      <c r="F103" s="327">
        <f>Data!KL21</f>
        <v>0</v>
      </c>
      <c r="G103" s="327">
        <f>Data!LF21</f>
        <v>0</v>
      </c>
      <c r="H103" s="136">
        <f t="shared" si="2"/>
        <v>0</v>
      </c>
    </row>
    <row r="104" spans="2:8">
      <c r="B104" s="127" t="str">
        <f>$B$45</f>
        <v>Health Services</v>
      </c>
      <c r="C104" s="327">
        <f>Data!IE21</f>
        <v>0</v>
      </c>
      <c r="D104" s="327">
        <f>Data!IY21</f>
        <v>0</v>
      </c>
      <c r="E104" s="327">
        <f>Data!JS21</f>
        <v>0</v>
      </c>
      <c r="F104" s="327">
        <f>Data!KM21</f>
        <v>0</v>
      </c>
      <c r="G104" s="327">
        <f>Data!LG21</f>
        <v>0</v>
      </c>
      <c r="H104" s="136">
        <f t="shared" si="2"/>
        <v>0</v>
      </c>
    </row>
    <row r="105" spans="2:8">
      <c r="B105" s="127" t="str">
        <f>$B$46</f>
        <v>Pharmacy</v>
      </c>
      <c r="C105" s="327">
        <f>Data!IF21</f>
        <v>0</v>
      </c>
      <c r="D105" s="327">
        <f>Data!IZ21</f>
        <v>0</v>
      </c>
      <c r="E105" s="327">
        <f>Data!JT21</f>
        <v>0</v>
      </c>
      <c r="F105" s="327">
        <f>Data!KN21</f>
        <v>0</v>
      </c>
      <c r="G105" s="327">
        <f>Data!LH21</f>
        <v>0</v>
      </c>
      <c r="H105" s="136">
        <f t="shared" si="2"/>
        <v>0</v>
      </c>
    </row>
    <row r="106" spans="2:8">
      <c r="B106" s="127" t="str">
        <f>$B$47</f>
        <v>Business Administration</v>
      </c>
      <c r="C106" s="327">
        <f>Data!IG21</f>
        <v>0</v>
      </c>
      <c r="D106" s="327">
        <f>Data!JA21</f>
        <v>0</v>
      </c>
      <c r="E106" s="327">
        <f>Data!JU21</f>
        <v>0</v>
      </c>
      <c r="F106" s="327">
        <f>Data!KO21</f>
        <v>0</v>
      </c>
      <c r="G106" s="327">
        <f>Data!LI21</f>
        <v>0</v>
      </c>
      <c r="H106" s="136">
        <f t="shared" si="2"/>
        <v>0</v>
      </c>
    </row>
    <row r="107" spans="2:8">
      <c r="B107" s="127" t="str">
        <f>$B$48</f>
        <v>Optometry</v>
      </c>
      <c r="C107" s="327">
        <f>Data!IH21</f>
        <v>0</v>
      </c>
      <c r="D107" s="327">
        <f>Data!JB21</f>
        <v>0</v>
      </c>
      <c r="E107" s="327">
        <f>Data!JV21</f>
        <v>0</v>
      </c>
      <c r="F107" s="327">
        <f>Data!KP21</f>
        <v>0</v>
      </c>
      <c r="G107" s="327">
        <f>Data!LJ21</f>
        <v>0</v>
      </c>
      <c r="H107" s="136">
        <f t="shared" si="2"/>
        <v>0</v>
      </c>
    </row>
    <row r="108" spans="2:8">
      <c r="B108" s="127" t="str">
        <f>$B$49</f>
        <v>Teacher Ed-Practice Teaching</v>
      </c>
      <c r="C108" s="327">
        <f>Data!II21</f>
        <v>0</v>
      </c>
      <c r="D108" s="327">
        <f>Data!JC21</f>
        <v>0</v>
      </c>
      <c r="E108" s="327">
        <f>Data!JW21</f>
        <v>0</v>
      </c>
      <c r="F108" s="327">
        <f>Data!KQ21</f>
        <v>0</v>
      </c>
      <c r="G108" s="327">
        <f>Data!LK21</f>
        <v>0</v>
      </c>
      <c r="H108" s="136">
        <f t="shared" si="2"/>
        <v>0</v>
      </c>
    </row>
    <row r="109" spans="2:8">
      <c r="B109" s="127" t="str">
        <f>$B$50</f>
        <v>Technology</v>
      </c>
      <c r="C109" s="327">
        <f>Data!IJ21</f>
        <v>0</v>
      </c>
      <c r="D109" s="327">
        <f>Data!JD21</f>
        <v>0</v>
      </c>
      <c r="E109" s="327">
        <f>Data!JX21</f>
        <v>0</v>
      </c>
      <c r="F109" s="327">
        <f>Data!KR21</f>
        <v>0</v>
      </c>
      <c r="G109" s="327">
        <f>Data!LL21</f>
        <v>0</v>
      </c>
      <c r="H109" s="136">
        <f t="shared" si="2"/>
        <v>0</v>
      </c>
    </row>
    <row r="110" spans="2:8">
      <c r="B110" s="127" t="str">
        <f>$B$51</f>
        <v>Nursing</v>
      </c>
      <c r="C110" s="327">
        <f>Data!IK21</f>
        <v>0</v>
      </c>
      <c r="D110" s="327">
        <f>Data!JE21</f>
        <v>0</v>
      </c>
      <c r="E110" s="327">
        <f>Data!JY21</f>
        <v>0</v>
      </c>
      <c r="F110" s="327">
        <f>Data!KS21</f>
        <v>0</v>
      </c>
      <c r="G110" s="327">
        <f>Data!HPM21</f>
        <v>0</v>
      </c>
      <c r="H110" s="136">
        <f t="shared" si="2"/>
        <v>0</v>
      </c>
    </row>
    <row r="111" spans="2:8">
      <c r="B111" s="130" t="str">
        <f>$B$52</f>
        <v>Totals</v>
      </c>
      <c r="C111" s="133">
        <f>SUM(C91:C110)</f>
        <v>8800</v>
      </c>
      <c r="D111" s="133">
        <f>SUM(D91:D110)</f>
        <v>0</v>
      </c>
      <c r="E111" s="133">
        <f>SUM(E91:E110)</f>
        <v>0</v>
      </c>
      <c r="F111" s="133">
        <f>SUM(F91:F110)</f>
        <v>0</v>
      </c>
      <c r="G111" s="133">
        <f>SUM(G91:G110)</f>
        <v>0</v>
      </c>
      <c r="H111" s="133">
        <f t="shared" si="2"/>
        <v>8800</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1448797.5415944988</v>
      </c>
      <c r="D116" s="321">
        <f t="shared" si="3"/>
        <v>1055945.7527428947</v>
      </c>
      <c r="E116" s="321">
        <f t="shared" si="3"/>
        <v>480098.32538951421</v>
      </c>
      <c r="F116" s="321">
        <f t="shared" si="3"/>
        <v>0</v>
      </c>
      <c r="G116" s="321">
        <f t="shared" si="3"/>
        <v>0</v>
      </c>
      <c r="H116" s="133">
        <f t="shared" ref="H116:H136" si="4">SUM(C116:G116)</f>
        <v>2984841.6197269079</v>
      </c>
    </row>
    <row r="117" spans="2:8">
      <c r="B117" s="127" t="str">
        <f>$B$33</f>
        <v>Science</v>
      </c>
      <c r="C117" s="141">
        <f t="shared" si="3"/>
        <v>492862.73518004012</v>
      </c>
      <c r="D117" s="141">
        <f t="shared" si="3"/>
        <v>300716.66442851594</v>
      </c>
      <c r="E117" s="141">
        <f t="shared" si="3"/>
        <v>9339.4598649662421</v>
      </c>
      <c r="F117" s="141">
        <f t="shared" si="3"/>
        <v>0</v>
      </c>
      <c r="G117" s="141">
        <f t="shared" si="3"/>
        <v>0</v>
      </c>
      <c r="H117" s="136">
        <f t="shared" si="4"/>
        <v>802918.85947352229</v>
      </c>
    </row>
    <row r="118" spans="2:8">
      <c r="B118" s="127" t="str">
        <f>$B$34</f>
        <v>Fine Arts</v>
      </c>
      <c r="C118" s="141">
        <f t="shared" si="3"/>
        <v>37301</v>
      </c>
      <c r="D118" s="141">
        <f t="shared" si="3"/>
        <v>6385</v>
      </c>
      <c r="E118" s="141">
        <f t="shared" si="3"/>
        <v>0</v>
      </c>
      <c r="F118" s="141">
        <f t="shared" si="3"/>
        <v>0</v>
      </c>
      <c r="G118" s="141">
        <f t="shared" si="3"/>
        <v>0</v>
      </c>
      <c r="H118" s="136">
        <f t="shared" si="4"/>
        <v>43686</v>
      </c>
    </row>
    <row r="119" spans="2:8">
      <c r="B119" s="127" t="str">
        <f>$B$35</f>
        <v>Teacher Education</v>
      </c>
      <c r="C119" s="141">
        <f t="shared" si="3"/>
        <v>43930.573288474807</v>
      </c>
      <c r="D119" s="141">
        <f t="shared" si="3"/>
        <v>339401.35881955217</v>
      </c>
      <c r="E119" s="141">
        <f t="shared" si="3"/>
        <v>571816.36524871609</v>
      </c>
      <c r="F119" s="141">
        <f t="shared" si="3"/>
        <v>330674.25258294493</v>
      </c>
      <c r="G119" s="141">
        <f t="shared" si="3"/>
        <v>0</v>
      </c>
      <c r="H119" s="136">
        <f t="shared" si="4"/>
        <v>1285822.5499396881</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139578.81539353801</v>
      </c>
      <c r="D121" s="141">
        <f t="shared" si="3"/>
        <v>832468.26437168976</v>
      </c>
      <c r="E121" s="141">
        <f t="shared" si="3"/>
        <v>20916</v>
      </c>
      <c r="F121" s="141">
        <f t="shared" si="3"/>
        <v>0</v>
      </c>
      <c r="G121" s="141">
        <f t="shared" si="3"/>
        <v>0</v>
      </c>
      <c r="H121" s="136">
        <f t="shared" si="4"/>
        <v>992963.07976522774</v>
      </c>
    </row>
    <row r="122" spans="2:8">
      <c r="B122" s="127" t="str">
        <f>$B$38</f>
        <v>Home Economics</v>
      </c>
      <c r="C122" s="141">
        <f t="shared" si="3"/>
        <v>1211.3322448259125</v>
      </c>
      <c r="D122" s="141">
        <f t="shared" si="3"/>
        <v>31450.915917214599</v>
      </c>
      <c r="E122" s="141">
        <f t="shared" si="3"/>
        <v>6034.8</v>
      </c>
      <c r="F122" s="141">
        <f t="shared" si="3"/>
        <v>0</v>
      </c>
      <c r="G122" s="141">
        <f t="shared" si="3"/>
        <v>0</v>
      </c>
      <c r="H122" s="136">
        <f t="shared" si="4"/>
        <v>38697.048162040512</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11912.518255329576</v>
      </c>
      <c r="D124" s="141">
        <f t="shared" si="3"/>
        <v>65523.75892346647</v>
      </c>
      <c r="E124" s="141">
        <f t="shared" si="3"/>
        <v>188839.72282120393</v>
      </c>
      <c r="F124" s="141">
        <f t="shared" si="3"/>
        <v>0</v>
      </c>
      <c r="G124" s="141">
        <f t="shared" si="3"/>
        <v>0</v>
      </c>
      <c r="H124" s="136">
        <f t="shared" si="4"/>
        <v>266276</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89274.034162177952</v>
      </c>
      <c r="D129" s="141">
        <f t="shared" si="3"/>
        <v>154747.90442450414</v>
      </c>
      <c r="E129" s="141">
        <f t="shared" si="3"/>
        <v>9375</v>
      </c>
      <c r="F129" s="141">
        <f t="shared" si="3"/>
        <v>0</v>
      </c>
      <c r="G129" s="141">
        <f t="shared" si="3"/>
        <v>0</v>
      </c>
      <c r="H129" s="136">
        <f t="shared" si="4"/>
        <v>253396.93858668208</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261415.19316976791</v>
      </c>
      <c r="D131" s="141">
        <f t="shared" si="3"/>
        <v>1321719.3883856344</v>
      </c>
      <c r="E131" s="141">
        <f t="shared" si="3"/>
        <v>551783.7720567506</v>
      </c>
      <c r="F131" s="141">
        <f t="shared" si="3"/>
        <v>0</v>
      </c>
      <c r="G131" s="141">
        <f t="shared" si="3"/>
        <v>0</v>
      </c>
      <c r="H131" s="136">
        <f t="shared" si="4"/>
        <v>2134918.3536121529</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28950.433333333331</v>
      </c>
      <c r="E133" s="141">
        <f t="shared" si="5"/>
        <v>0</v>
      </c>
      <c r="F133" s="141">
        <f t="shared" si="5"/>
        <v>0</v>
      </c>
      <c r="G133" s="141">
        <f t="shared" si="5"/>
        <v>0</v>
      </c>
      <c r="H133" s="136">
        <f t="shared" si="4"/>
        <v>28950.433333333331</v>
      </c>
    </row>
    <row r="134" spans="2:12">
      <c r="B134" s="127" t="str">
        <f>$B$50</f>
        <v>Technology</v>
      </c>
      <c r="C134" s="141">
        <f t="shared" si="5"/>
        <v>24658.20263756374</v>
      </c>
      <c r="D134" s="141">
        <f t="shared" si="5"/>
        <v>86251.296719366001</v>
      </c>
      <c r="E134" s="141">
        <f t="shared" si="5"/>
        <v>0</v>
      </c>
      <c r="F134" s="141">
        <f t="shared" si="5"/>
        <v>0</v>
      </c>
      <c r="G134" s="141">
        <f t="shared" si="5"/>
        <v>0</v>
      </c>
      <c r="H134" s="136">
        <f t="shared" si="4"/>
        <v>110909.49935692974</v>
      </c>
    </row>
    <row r="135" spans="2:12">
      <c r="B135" s="127" t="str">
        <f>$B$51</f>
        <v>Nursing</v>
      </c>
      <c r="C135" s="141">
        <f t="shared" si="5"/>
        <v>15673.233702877968</v>
      </c>
      <c r="D135" s="141">
        <f t="shared" si="5"/>
        <v>464167.49548464012</v>
      </c>
      <c r="E135" s="141">
        <f t="shared" si="5"/>
        <v>237769.74123694864</v>
      </c>
      <c r="F135" s="141">
        <f t="shared" si="5"/>
        <v>0</v>
      </c>
      <c r="G135" s="141">
        <f t="shared" si="5"/>
        <v>0</v>
      </c>
      <c r="H135" s="136">
        <f t="shared" si="4"/>
        <v>717610.47042446677</v>
      </c>
    </row>
    <row r="136" spans="2:12">
      <c r="B136" s="130" t="str">
        <f>$B$52</f>
        <v>Totals</v>
      </c>
      <c r="C136" s="133">
        <f>SUM(C116:C135)</f>
        <v>2566615.1796290954</v>
      </c>
      <c r="D136" s="133">
        <f>SUM(D116:D135)</f>
        <v>4687728.2335508112</v>
      </c>
      <c r="E136" s="133">
        <f>SUM(E116:E135)</f>
        <v>2075973.1866180997</v>
      </c>
      <c r="F136" s="133">
        <f>SUM(F116:F135)</f>
        <v>330674.25258294493</v>
      </c>
      <c r="G136" s="133">
        <f>SUM(G116:G135)</f>
        <v>0</v>
      </c>
      <c r="H136" s="133">
        <f t="shared" si="4"/>
        <v>9660990.85238095</v>
      </c>
    </row>
    <row r="137" spans="2:12">
      <c r="B137" s="328"/>
      <c r="C137" s="331"/>
      <c r="D137" s="331"/>
      <c r="E137" s="331"/>
      <c r="F137" s="331"/>
      <c r="G137" s="331"/>
      <c r="H137" s="332"/>
    </row>
    <row r="138" spans="2:12">
      <c r="B138" s="120" t="s">
        <v>4</v>
      </c>
      <c r="C138" s="325"/>
      <c r="D138" s="325"/>
      <c r="E138" s="325"/>
      <c r="F138" s="325"/>
      <c r="G138" s="325"/>
      <c r="H138" s="122">
        <f>H86-H81-H111</f>
        <v>13578411.14761905</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Data!LN21</f>
        <v>0</v>
      </c>
      <c r="D143" s="327">
        <f>Data!MH21</f>
        <v>0</v>
      </c>
      <c r="E143" s="327">
        <f>Data!NB21</f>
        <v>0</v>
      </c>
      <c r="F143" s="327">
        <f>Data!NV21</f>
        <v>0</v>
      </c>
      <c r="G143" s="327">
        <f>Data!OP21</f>
        <v>0</v>
      </c>
      <c r="H143" s="341">
        <f>Data!PJ21</f>
        <v>4567541</v>
      </c>
      <c r="I143" s="342">
        <f t="shared" ref="I143:I162" si="6">SUM(C143:H143)</f>
        <v>4567541</v>
      </c>
    </row>
    <row r="144" spans="2:12">
      <c r="B144" s="127" t="str">
        <f>$B$33</f>
        <v>Science</v>
      </c>
      <c r="C144" s="327">
        <f>Data!LO21</f>
        <v>0</v>
      </c>
      <c r="D144" s="327">
        <f>Data!MI21</f>
        <v>0</v>
      </c>
      <c r="E144" s="327">
        <f>Data!NC21</f>
        <v>0</v>
      </c>
      <c r="F144" s="327">
        <f>Data!NW21</f>
        <v>0</v>
      </c>
      <c r="G144" s="327">
        <f>Data!OQ21</f>
        <v>0</v>
      </c>
      <c r="H144" s="341">
        <f>Data!PK21</f>
        <v>1596838</v>
      </c>
      <c r="I144" s="342">
        <f t="shared" si="6"/>
        <v>1596838</v>
      </c>
    </row>
    <row r="145" spans="2:9">
      <c r="B145" s="127" t="str">
        <f>$B$34</f>
        <v>Fine Arts</v>
      </c>
      <c r="C145" s="327">
        <f>Data!LP21</f>
        <v>0</v>
      </c>
      <c r="D145" s="327">
        <f>Data!MJ21</f>
        <v>0</v>
      </c>
      <c r="E145" s="327">
        <f>Data!ND21</f>
        <v>0</v>
      </c>
      <c r="F145" s="327">
        <f>Data!NX21</f>
        <v>0</v>
      </c>
      <c r="G145" s="327">
        <f>Data!OR21</f>
        <v>0</v>
      </c>
      <c r="H145" s="341">
        <f>Data!PL21</f>
        <v>85143</v>
      </c>
      <c r="I145" s="342">
        <f t="shared" si="6"/>
        <v>85143</v>
      </c>
    </row>
    <row r="146" spans="2:9">
      <c r="B146" s="127" t="str">
        <f>$B$35</f>
        <v>Teacher Education</v>
      </c>
      <c r="C146" s="327">
        <f>Data!LQ21</f>
        <v>0</v>
      </c>
      <c r="D146" s="327">
        <f>Data!MK21</f>
        <v>0</v>
      </c>
      <c r="E146" s="327">
        <f>Data!NE21</f>
        <v>0</v>
      </c>
      <c r="F146" s="327">
        <f>Data!NY21</f>
        <v>0</v>
      </c>
      <c r="G146" s="327">
        <f>Data!OS21</f>
        <v>0</v>
      </c>
      <c r="H146" s="341">
        <f>Data!PN21</f>
        <v>1378228</v>
      </c>
      <c r="I146" s="342">
        <f t="shared" si="6"/>
        <v>1378228</v>
      </c>
    </row>
    <row r="147" spans="2:9">
      <c r="B147" s="127" t="str">
        <f>$B$36</f>
        <v>Agriculture</v>
      </c>
      <c r="C147" s="327">
        <f>Data!LR21</f>
        <v>0</v>
      </c>
      <c r="D147" s="327">
        <f>Data!ML21</f>
        <v>0</v>
      </c>
      <c r="E147" s="327">
        <f>Data!NF21</f>
        <v>0</v>
      </c>
      <c r="F147" s="327">
        <f>Data!NZ21</f>
        <v>0</v>
      </c>
      <c r="G147" s="327">
        <f>Data!OT21</f>
        <v>0</v>
      </c>
      <c r="H147" s="341">
        <f>Data!PM21</f>
        <v>0</v>
      </c>
      <c r="I147" s="342">
        <f t="shared" si="6"/>
        <v>0</v>
      </c>
    </row>
    <row r="148" spans="2:9">
      <c r="B148" s="127" t="str">
        <f>$B$37</f>
        <v>Engineering</v>
      </c>
      <c r="C148" s="327">
        <f>Data!LS21</f>
        <v>0</v>
      </c>
      <c r="D148" s="327">
        <f>Data!MM21</f>
        <v>0</v>
      </c>
      <c r="E148" s="327">
        <f>Data!NG21</f>
        <v>0</v>
      </c>
      <c r="F148" s="327">
        <f>Data!OA21</f>
        <v>0</v>
      </c>
      <c r="G148" s="327">
        <f>Data!OU21</f>
        <v>0</v>
      </c>
      <c r="H148" s="341">
        <f>Data!PO21</f>
        <v>1250961</v>
      </c>
      <c r="I148" s="342">
        <f t="shared" si="6"/>
        <v>1250961</v>
      </c>
    </row>
    <row r="149" spans="2:9">
      <c r="B149" s="127" t="str">
        <f>$B$38</f>
        <v>Home Economics</v>
      </c>
      <c r="C149" s="327">
        <f>Data!LT21</f>
        <v>0</v>
      </c>
      <c r="D149" s="327">
        <f>Data!MN21</f>
        <v>0</v>
      </c>
      <c r="E149" s="327">
        <f>Data!NH21</f>
        <v>0</v>
      </c>
      <c r="F149" s="327">
        <f>Data!OB21</f>
        <v>0</v>
      </c>
      <c r="G149" s="327">
        <f>Data!OV21</f>
        <v>0</v>
      </c>
      <c r="H149" s="341">
        <f>Data!PP21</f>
        <v>53316</v>
      </c>
      <c r="I149" s="342">
        <f t="shared" si="6"/>
        <v>53316</v>
      </c>
    </row>
    <row r="150" spans="2:9">
      <c r="B150" s="127" t="str">
        <f>$B$39</f>
        <v>Law</v>
      </c>
      <c r="C150" s="327">
        <f>Data!LU21</f>
        <v>0</v>
      </c>
      <c r="D150" s="327">
        <f>Data!MO21</f>
        <v>0</v>
      </c>
      <c r="E150" s="327">
        <f>Data!NI21</f>
        <v>0</v>
      </c>
      <c r="F150" s="327">
        <f>Data!OC21</f>
        <v>0</v>
      </c>
      <c r="G150" s="327">
        <f>Data!OW21</f>
        <v>0</v>
      </c>
      <c r="H150" s="341">
        <f>Data!PQ21</f>
        <v>0</v>
      </c>
      <c r="I150" s="342">
        <f t="shared" si="6"/>
        <v>0</v>
      </c>
    </row>
    <row r="151" spans="2:9">
      <c r="B151" s="127" t="str">
        <f>$B$40</f>
        <v>Social Service</v>
      </c>
      <c r="C151" s="327">
        <f>Data!LV21</f>
        <v>0</v>
      </c>
      <c r="D151" s="327">
        <f>Data!MP21</f>
        <v>0</v>
      </c>
      <c r="E151" s="327">
        <f>Data!NJ21</f>
        <v>0</v>
      </c>
      <c r="F151" s="327">
        <f>Data!OD21</f>
        <v>0</v>
      </c>
      <c r="G151" s="327">
        <f>Data!OX21</f>
        <v>0</v>
      </c>
      <c r="H151" s="341">
        <f>Data!PR21</f>
        <v>228615</v>
      </c>
      <c r="I151" s="342">
        <f t="shared" si="6"/>
        <v>228615</v>
      </c>
    </row>
    <row r="152" spans="2:9">
      <c r="B152" s="127" t="str">
        <f>$B$41</f>
        <v>Library Science</v>
      </c>
      <c r="C152" s="327">
        <f>Data!LW21</f>
        <v>0</v>
      </c>
      <c r="D152" s="327">
        <f>Data!MQ21</f>
        <v>0</v>
      </c>
      <c r="E152" s="327">
        <f>Data!NK21</f>
        <v>0</v>
      </c>
      <c r="F152" s="327">
        <f>Data!OE21</f>
        <v>0</v>
      </c>
      <c r="G152" s="327">
        <f>Data!OY21</f>
        <v>0</v>
      </c>
      <c r="H152" s="341">
        <f>Data!PS21</f>
        <v>0</v>
      </c>
      <c r="I152" s="342">
        <f t="shared" si="6"/>
        <v>0</v>
      </c>
    </row>
    <row r="153" spans="2:9">
      <c r="B153" s="127" t="str">
        <f>$B$42</f>
        <v>Veterinary Science</v>
      </c>
      <c r="C153" s="327">
        <f>Data!LX21</f>
        <v>0</v>
      </c>
      <c r="D153" s="327">
        <f>Data!MR21</f>
        <v>0</v>
      </c>
      <c r="E153" s="327">
        <f>Data!NL21</f>
        <v>0</v>
      </c>
      <c r="F153" s="327">
        <f>Data!OF21</f>
        <v>0</v>
      </c>
      <c r="G153" s="327">
        <f>Data!OZ21</f>
        <v>0</v>
      </c>
      <c r="H153" s="341">
        <f>Data!PT21</f>
        <v>0</v>
      </c>
      <c r="I153" s="342">
        <f t="shared" si="6"/>
        <v>0</v>
      </c>
    </row>
    <row r="154" spans="2:9">
      <c r="B154" s="127" t="str">
        <f>$B$43</f>
        <v>Vocational Training</v>
      </c>
      <c r="C154" s="327">
        <f>Data!LY21</f>
        <v>0</v>
      </c>
      <c r="D154" s="327">
        <f>Data!MS21</f>
        <v>0</v>
      </c>
      <c r="E154" s="327">
        <f>Data!NM21</f>
        <v>0</v>
      </c>
      <c r="F154" s="327">
        <f>Data!OG21</f>
        <v>0</v>
      </c>
      <c r="G154" s="327">
        <f>Data!PA21</f>
        <v>0</v>
      </c>
      <c r="H154" s="341">
        <f>Data!PU21</f>
        <v>0</v>
      </c>
      <c r="I154" s="342">
        <f t="shared" si="6"/>
        <v>0</v>
      </c>
    </row>
    <row r="155" spans="2:9">
      <c r="B155" s="127" t="str">
        <f>$B$44</f>
        <v>Physical Training</v>
      </c>
      <c r="C155" s="327">
        <f>Data!LZ21</f>
        <v>0</v>
      </c>
      <c r="D155" s="327">
        <f>Data!MT21</f>
        <v>0</v>
      </c>
      <c r="E155" s="327">
        <f>Data!NN21</f>
        <v>0</v>
      </c>
      <c r="F155" s="327">
        <f>Data!OH21</f>
        <v>0</v>
      </c>
      <c r="G155" s="327">
        <f>Data!PB21</f>
        <v>0</v>
      </c>
      <c r="H155" s="341">
        <f>Data!PV21</f>
        <v>0</v>
      </c>
      <c r="I155" s="342">
        <f t="shared" si="6"/>
        <v>0</v>
      </c>
    </row>
    <row r="156" spans="2:9">
      <c r="B156" s="127" t="str">
        <f>$B$45</f>
        <v>Health Services</v>
      </c>
      <c r="C156" s="327">
        <f>Data!MA21</f>
        <v>0</v>
      </c>
      <c r="D156" s="327">
        <f>Data!MU21</f>
        <v>0</v>
      </c>
      <c r="E156" s="327">
        <f>Data!NO21</f>
        <v>0</v>
      </c>
      <c r="F156" s="327">
        <f>Data!OI21</f>
        <v>0</v>
      </c>
      <c r="G156" s="327">
        <f>Data!PC21</f>
        <v>0</v>
      </c>
      <c r="H156" s="341">
        <f>Data!PW21</f>
        <v>432313</v>
      </c>
      <c r="I156" s="342">
        <f t="shared" si="6"/>
        <v>432313</v>
      </c>
    </row>
    <row r="157" spans="2:9">
      <c r="B157" s="127" t="str">
        <f>$B$46</f>
        <v>Pharmacy</v>
      </c>
      <c r="C157" s="327">
        <f>Data!MB21</f>
        <v>0</v>
      </c>
      <c r="D157" s="327">
        <f>Data!MV21</f>
        <v>0</v>
      </c>
      <c r="E157" s="327">
        <f>Data!NP21</f>
        <v>0</v>
      </c>
      <c r="F157" s="327">
        <f>Data!OJ21</f>
        <v>0</v>
      </c>
      <c r="G157" s="327">
        <f>Data!PD21</f>
        <v>0</v>
      </c>
      <c r="H157" s="341">
        <f>Data!PX21</f>
        <v>0</v>
      </c>
      <c r="I157" s="342">
        <f t="shared" si="6"/>
        <v>0</v>
      </c>
    </row>
    <row r="158" spans="2:9">
      <c r="B158" s="127" t="str">
        <f>$B$47</f>
        <v>Business Administration</v>
      </c>
      <c r="C158" s="327">
        <f>Data!MC21</f>
        <v>0</v>
      </c>
      <c r="D158" s="327">
        <f>Data!MW21</f>
        <v>0</v>
      </c>
      <c r="E158" s="327">
        <f>Data!NQ21</f>
        <v>0</v>
      </c>
      <c r="F158" s="327">
        <f>Data!OK21</f>
        <v>0</v>
      </c>
      <c r="G158" s="327">
        <f>Data!PE21</f>
        <v>0</v>
      </c>
      <c r="H158" s="341">
        <f>Data!PY21</f>
        <v>2522605</v>
      </c>
      <c r="I158" s="342">
        <f t="shared" si="6"/>
        <v>2522605</v>
      </c>
    </row>
    <row r="159" spans="2:9">
      <c r="B159" s="127" t="str">
        <f>$B$48</f>
        <v>Optometry</v>
      </c>
      <c r="C159" s="327">
        <f>Data!MD21</f>
        <v>0</v>
      </c>
      <c r="D159" s="327">
        <f>Data!MX21</f>
        <v>0</v>
      </c>
      <c r="E159" s="327">
        <f>Data!NR21</f>
        <v>0</v>
      </c>
      <c r="F159" s="327">
        <f>Data!OL21</f>
        <v>0</v>
      </c>
      <c r="G159" s="327">
        <f>Data!PF21</f>
        <v>0</v>
      </c>
      <c r="H159" s="341">
        <f>Data!PZ21</f>
        <v>0</v>
      </c>
      <c r="I159" s="342">
        <f t="shared" si="6"/>
        <v>0</v>
      </c>
    </row>
    <row r="160" spans="2:9">
      <c r="B160" s="127" t="str">
        <f>$B$49</f>
        <v>Teacher Ed-Practice Teaching</v>
      </c>
      <c r="C160" s="327">
        <f>Data!ME21</f>
        <v>0</v>
      </c>
      <c r="D160" s="327">
        <f>Data!MY21</f>
        <v>0</v>
      </c>
      <c r="E160" s="327">
        <f>Data!NS21</f>
        <v>0</v>
      </c>
      <c r="F160" s="327">
        <f>Data!OM21</f>
        <v>0</v>
      </c>
      <c r="G160" s="327">
        <f>Data!PG21</f>
        <v>0</v>
      </c>
      <c r="H160" s="341">
        <f>Data!QA21</f>
        <v>47935</v>
      </c>
      <c r="I160" s="342">
        <f t="shared" si="6"/>
        <v>47935</v>
      </c>
    </row>
    <row r="161" spans="2:10">
      <c r="B161" s="127" t="str">
        <f>$B$50</f>
        <v>Technology</v>
      </c>
      <c r="C161" s="327">
        <f>Data!MF21</f>
        <v>0</v>
      </c>
      <c r="D161" s="327">
        <f>Data!MZ21</f>
        <v>0</v>
      </c>
      <c r="E161" s="327">
        <f>Data!NT21</f>
        <v>0</v>
      </c>
      <c r="F161" s="327">
        <f>Data!ON21</f>
        <v>0</v>
      </c>
      <c r="G161" s="327">
        <f>Data!PH21</f>
        <v>0</v>
      </c>
      <c r="H161" s="341">
        <f>Data!QB21</f>
        <v>101403</v>
      </c>
      <c r="I161" s="342">
        <f t="shared" si="6"/>
        <v>101403</v>
      </c>
    </row>
    <row r="162" spans="2:10">
      <c r="B162" s="127" t="str">
        <f>$B$51</f>
        <v>Nursing</v>
      </c>
      <c r="C162" s="327">
        <f>Data!MG21</f>
        <v>0</v>
      </c>
      <c r="D162" s="327">
        <f>Data!NA21</f>
        <v>0</v>
      </c>
      <c r="E162" s="327">
        <f>Data!NU21</f>
        <v>0</v>
      </c>
      <c r="F162" s="327">
        <f>Data!OO21</f>
        <v>0</v>
      </c>
      <c r="G162" s="327">
        <f>Data!PI21</f>
        <v>0</v>
      </c>
      <c r="H162" s="341">
        <f>Data!QC21</f>
        <v>1313513</v>
      </c>
      <c r="I162" s="342">
        <f t="shared" si="6"/>
        <v>1313513</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13578411</v>
      </c>
      <c r="I163" s="342">
        <f>SUM(I143:I162)</f>
        <v>13578411</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2217016.1820973027</v>
      </c>
      <c r="D168" s="321">
        <f t="shared" si="8"/>
        <v>1615856.4285465544</v>
      </c>
      <c r="E168" s="321">
        <f t="shared" si="8"/>
        <v>734668.38935614249</v>
      </c>
      <c r="F168" s="321">
        <f t="shared" si="8"/>
        <v>0</v>
      </c>
      <c r="G168" s="321">
        <f t="shared" si="8"/>
        <v>0</v>
      </c>
      <c r="H168" s="133">
        <f t="shared" ref="H168:H188" si="9">SUM(C168:G168)</f>
        <v>4567541</v>
      </c>
      <c r="I168" s="347"/>
      <c r="J168" s="288"/>
    </row>
    <row r="169" spans="2:10">
      <c r="B169" s="127" t="str">
        <f>$B$33</f>
        <v>Science</v>
      </c>
      <c r="C169" s="141">
        <f t="shared" si="8"/>
        <v>980201.0938383973</v>
      </c>
      <c r="D169" s="141">
        <f t="shared" si="8"/>
        <v>598062.67012779997</v>
      </c>
      <c r="E169" s="141">
        <f t="shared" si="8"/>
        <v>18574.236033802827</v>
      </c>
      <c r="F169" s="141">
        <f t="shared" si="8"/>
        <v>0</v>
      </c>
      <c r="G169" s="141">
        <f t="shared" si="8"/>
        <v>0</v>
      </c>
      <c r="H169" s="136">
        <f t="shared" si="9"/>
        <v>1596838</v>
      </c>
      <c r="I169" s="347"/>
      <c r="J169" s="288"/>
    </row>
    <row r="170" spans="2:10">
      <c r="B170" s="127" t="str">
        <f>$B$34</f>
        <v>Fine Arts</v>
      </c>
      <c r="C170" s="141">
        <f t="shared" si="8"/>
        <v>72698.78320285675</v>
      </c>
      <c r="D170" s="141">
        <f t="shared" si="8"/>
        <v>12444.21679714325</v>
      </c>
      <c r="E170" s="141">
        <f t="shared" si="8"/>
        <v>0</v>
      </c>
      <c r="F170" s="141">
        <f t="shared" si="8"/>
        <v>0</v>
      </c>
      <c r="G170" s="141">
        <f t="shared" si="8"/>
        <v>0</v>
      </c>
      <c r="H170" s="136">
        <f t="shared" si="9"/>
        <v>85143</v>
      </c>
      <c r="I170" s="347"/>
      <c r="J170" s="288"/>
    </row>
    <row r="171" spans="2:10">
      <c r="B171" s="127" t="str">
        <f>$B$35</f>
        <v>Teacher Education</v>
      </c>
      <c r="C171" s="141">
        <f t="shared" si="8"/>
        <v>47087.637532152476</v>
      </c>
      <c r="D171" s="141">
        <f t="shared" si="8"/>
        <v>363792.3879816035</v>
      </c>
      <c r="E171" s="141">
        <f t="shared" si="8"/>
        <v>612909.86495840596</v>
      </c>
      <c r="F171" s="141">
        <f t="shared" si="8"/>
        <v>354438.10952783795</v>
      </c>
      <c r="G171" s="141">
        <f t="shared" si="8"/>
        <v>0</v>
      </c>
      <c r="H171" s="136">
        <f t="shared" si="9"/>
        <v>1378228</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175845.06215961147</v>
      </c>
      <c r="D173" s="141">
        <f t="shared" si="8"/>
        <v>1048765.4110089312</v>
      </c>
      <c r="E173" s="141">
        <f t="shared" si="8"/>
        <v>26350.526831457191</v>
      </c>
      <c r="F173" s="141">
        <f t="shared" si="8"/>
        <v>0</v>
      </c>
      <c r="G173" s="141">
        <f t="shared" si="8"/>
        <v>0</v>
      </c>
      <c r="H173" s="136">
        <f t="shared" si="9"/>
        <v>1250960.9999999998</v>
      </c>
      <c r="I173" s="347"/>
      <c r="J173" s="288"/>
    </row>
    <row r="174" spans="2:10">
      <c r="B174" s="127" t="str">
        <f>$B$38</f>
        <v>Home Economics</v>
      </c>
      <c r="C174" s="141">
        <f t="shared" si="8"/>
        <v>1668.9487449973199</v>
      </c>
      <c r="D174" s="141">
        <f t="shared" si="8"/>
        <v>43332.427476654164</v>
      </c>
      <c r="E174" s="141">
        <f t="shared" si="8"/>
        <v>8314.6237783485212</v>
      </c>
      <c r="F174" s="141">
        <f t="shared" si="8"/>
        <v>0</v>
      </c>
      <c r="G174" s="141">
        <f t="shared" si="8"/>
        <v>0</v>
      </c>
      <c r="H174" s="136">
        <f t="shared" si="9"/>
        <v>53316</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10227.659875250383</v>
      </c>
      <c r="D176" s="141">
        <f t="shared" si="8"/>
        <v>56256.343591943267</v>
      </c>
      <c r="E176" s="141">
        <f t="shared" si="8"/>
        <v>162130.99653280634</v>
      </c>
      <c r="F176" s="141">
        <f t="shared" si="8"/>
        <v>0</v>
      </c>
      <c r="G176" s="141">
        <f t="shared" si="8"/>
        <v>0</v>
      </c>
      <c r="H176" s="136">
        <f t="shared" si="9"/>
        <v>228615</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152307.78140419911</v>
      </c>
      <c r="D181" s="141">
        <f t="shared" si="8"/>
        <v>264010.80920157075</v>
      </c>
      <c r="E181" s="141">
        <f t="shared" si="8"/>
        <v>15994.409394230197</v>
      </c>
      <c r="F181" s="141">
        <f t="shared" si="8"/>
        <v>0</v>
      </c>
      <c r="G181" s="141">
        <f t="shared" si="8"/>
        <v>0</v>
      </c>
      <c r="H181" s="136">
        <f t="shared" si="9"/>
        <v>432313.00000000006</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308886.41350161115</v>
      </c>
      <c r="D183" s="141">
        <f t="shared" si="8"/>
        <v>1561734.635939271</v>
      </c>
      <c r="E183" s="141">
        <f t="shared" si="8"/>
        <v>651983.95055911795</v>
      </c>
      <c r="F183" s="141">
        <f t="shared" si="8"/>
        <v>0</v>
      </c>
      <c r="G183" s="141">
        <f t="shared" si="8"/>
        <v>0</v>
      </c>
      <c r="H183" s="136">
        <f t="shared" si="9"/>
        <v>2522605</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47935</v>
      </c>
      <c r="E185" s="141">
        <f t="shared" si="10"/>
        <v>0</v>
      </c>
      <c r="F185" s="141">
        <f t="shared" si="10"/>
        <v>0</v>
      </c>
      <c r="G185" s="141">
        <f t="shared" si="10"/>
        <v>0</v>
      </c>
      <c r="H185" s="136">
        <f t="shared" si="9"/>
        <v>47935</v>
      </c>
      <c r="I185" s="347"/>
      <c r="J185" s="288"/>
    </row>
    <row r="186" spans="2:10">
      <c r="B186" s="127" t="str">
        <f>$B$50</f>
        <v>Technology</v>
      </c>
      <c r="C186" s="141">
        <f t="shared" si="10"/>
        <v>22544.64889441093</v>
      </c>
      <c r="D186" s="141">
        <f t="shared" si="10"/>
        <v>78858.351105589085</v>
      </c>
      <c r="E186" s="141">
        <f t="shared" si="10"/>
        <v>0</v>
      </c>
      <c r="F186" s="141">
        <f t="shared" si="10"/>
        <v>0</v>
      </c>
      <c r="G186" s="141">
        <f t="shared" si="10"/>
        <v>0</v>
      </c>
      <c r="H186" s="136">
        <f t="shared" si="9"/>
        <v>101403.00000000001</v>
      </c>
      <c r="I186" s="347"/>
      <c r="J186" s="288"/>
    </row>
    <row r="187" spans="2:10">
      <c r="B187" s="127" t="str">
        <f>$B$51</f>
        <v>Nursing</v>
      </c>
      <c r="C187" s="141">
        <f t="shared" si="10"/>
        <v>28688.26065008658</v>
      </c>
      <c r="D187" s="141">
        <f t="shared" si="10"/>
        <v>849611.40427045932</v>
      </c>
      <c r="E187" s="141">
        <f t="shared" si="10"/>
        <v>435213.33507945406</v>
      </c>
      <c r="F187" s="141">
        <f t="shared" si="10"/>
        <v>0</v>
      </c>
      <c r="G187" s="141">
        <f t="shared" si="10"/>
        <v>0</v>
      </c>
      <c r="H187" s="136">
        <f t="shared" si="9"/>
        <v>1313513</v>
      </c>
      <c r="I187" s="347"/>
      <c r="J187" s="288"/>
    </row>
    <row r="188" spans="2:10">
      <c r="B188" s="130" t="str">
        <f>$B$52</f>
        <v>Totals</v>
      </c>
      <c r="C188" s="133">
        <f>SUM(C168:C187)</f>
        <v>4017172.4719008766</v>
      </c>
      <c r="D188" s="133">
        <f>SUM(D168:D187)</f>
        <v>6540660.0860475199</v>
      </c>
      <c r="E188" s="133">
        <f>SUM(E168:E187)</f>
        <v>2666140.3325237655</v>
      </c>
      <c r="F188" s="133">
        <f>SUM(F168:F187)</f>
        <v>354438.10952783795</v>
      </c>
      <c r="G188" s="133">
        <f>SUM(G168:G187)</f>
        <v>0</v>
      </c>
      <c r="H188" s="133">
        <f t="shared" si="9"/>
        <v>13578410.999999998</v>
      </c>
      <c r="I188" s="347"/>
      <c r="J188" s="288"/>
    </row>
    <row r="189" spans="2:10">
      <c r="B189" s="328"/>
      <c r="C189" s="329"/>
      <c r="D189" s="329"/>
      <c r="E189" s="329"/>
      <c r="F189" s="329"/>
      <c r="G189" s="329"/>
      <c r="H189" s="344"/>
    </row>
    <row r="190" spans="2:10">
      <c r="B190" s="474" t="s">
        <v>34</v>
      </c>
      <c r="C190" s="474"/>
      <c r="D190" s="474"/>
      <c r="E190" s="474"/>
      <c r="F190" s="474"/>
      <c r="G190" s="474"/>
      <c r="H190" s="122">
        <f>H15</f>
        <v>4971514</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745546.43216824124</v>
      </c>
      <c r="D193" s="135">
        <f t="shared" si="11"/>
        <v>543386.19849826931</v>
      </c>
      <c r="E193" s="135">
        <f t="shared" si="11"/>
        <v>247057.01335617091</v>
      </c>
      <c r="F193" s="135">
        <f t="shared" si="11"/>
        <v>0</v>
      </c>
      <c r="G193" s="135">
        <f t="shared" si="11"/>
        <v>0</v>
      </c>
      <c r="H193" s="135">
        <f>SUM(C193:G193)</f>
        <v>1535989.6440226815</v>
      </c>
    </row>
    <row r="194" spans="2:8">
      <c r="B194" s="127" t="str">
        <f>$B$33</f>
        <v>Science</v>
      </c>
      <c r="C194" s="138">
        <f t="shared" si="11"/>
        <v>253625.53649680686</v>
      </c>
      <c r="D194" s="138">
        <f t="shared" si="11"/>
        <v>154747.80279615131</v>
      </c>
      <c r="E194" s="138">
        <f t="shared" si="11"/>
        <v>4806.0552153069066</v>
      </c>
      <c r="F194" s="138">
        <f t="shared" si="11"/>
        <v>0</v>
      </c>
      <c r="G194" s="138">
        <f t="shared" si="11"/>
        <v>0</v>
      </c>
      <c r="H194" s="138">
        <f t="shared" ref="H194:H213" si="12">SUM(C194:G194)</f>
        <v>413179.39450826508</v>
      </c>
    </row>
    <row r="195" spans="2:8">
      <c r="B195" s="127" t="str">
        <f>$B$34</f>
        <v>Fine Arts</v>
      </c>
      <c r="C195" s="138">
        <f t="shared" si="11"/>
        <v>19194.971462818201</v>
      </c>
      <c r="D195" s="138">
        <f t="shared" si="11"/>
        <v>3285.6999219885311</v>
      </c>
      <c r="E195" s="138">
        <f t="shared" si="11"/>
        <v>0</v>
      </c>
      <c r="F195" s="138">
        <f t="shared" si="11"/>
        <v>0</v>
      </c>
      <c r="G195" s="138">
        <f t="shared" si="11"/>
        <v>0</v>
      </c>
      <c r="H195" s="138">
        <f t="shared" si="12"/>
        <v>22480.67138480673</v>
      </c>
    </row>
    <row r="196" spans="2:8">
      <c r="B196" s="127" t="str">
        <f>$B$35</f>
        <v>Teacher Education</v>
      </c>
      <c r="C196" s="138">
        <f t="shared" si="11"/>
        <v>22606.527991676292</v>
      </c>
      <c r="D196" s="138">
        <f t="shared" si="11"/>
        <v>174654.81882477747</v>
      </c>
      <c r="E196" s="138">
        <f t="shared" si="11"/>
        <v>294254.81389028532</v>
      </c>
      <c r="F196" s="138">
        <f t="shared" si="11"/>
        <v>170163.8787651367</v>
      </c>
      <c r="G196" s="138">
        <f t="shared" si="11"/>
        <v>0</v>
      </c>
      <c r="H196" s="138">
        <f t="shared" si="12"/>
        <v>661680.03947187576</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71826.797627219959</v>
      </c>
      <c r="D198" s="138">
        <f t="shared" si="11"/>
        <v>428385.42072106322</v>
      </c>
      <c r="E198" s="138">
        <f t="shared" si="11"/>
        <v>10763.304552593909</v>
      </c>
      <c r="F198" s="138">
        <f t="shared" si="11"/>
        <v>0</v>
      </c>
      <c r="G198" s="138">
        <f t="shared" si="11"/>
        <v>0</v>
      </c>
      <c r="H198" s="138">
        <f t="shared" si="12"/>
        <v>510975.52290087711</v>
      </c>
    </row>
    <row r="199" spans="2:8">
      <c r="B199" s="127" t="str">
        <f>$B$38</f>
        <v>Home Economics</v>
      </c>
      <c r="C199" s="138">
        <f t="shared" si="11"/>
        <v>623.34757436596601</v>
      </c>
      <c r="D199" s="138">
        <f t="shared" si="11"/>
        <v>16184.537505976485</v>
      </c>
      <c r="E199" s="138">
        <f t="shared" si="11"/>
        <v>3105.4881580605147</v>
      </c>
      <c r="F199" s="138">
        <f t="shared" si="11"/>
        <v>0</v>
      </c>
      <c r="G199" s="138">
        <f t="shared" si="11"/>
        <v>0</v>
      </c>
      <c r="H199" s="138">
        <f t="shared" si="12"/>
        <v>19913.373238402964</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6130.142568868182</v>
      </c>
      <c r="D201" s="138">
        <f t="shared" si="11"/>
        <v>33718.310036527655</v>
      </c>
      <c r="E201" s="138">
        <f t="shared" si="11"/>
        <v>97176.2979705506</v>
      </c>
      <c r="F201" s="138">
        <f t="shared" si="11"/>
        <v>0</v>
      </c>
      <c r="G201" s="138">
        <f t="shared" si="11"/>
        <v>0</v>
      </c>
      <c r="H201" s="138">
        <f t="shared" si="12"/>
        <v>137024.75057594644</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45940.1232705199</v>
      </c>
      <c r="D206" s="138">
        <f t="shared" si="11"/>
        <v>79632.760766716048</v>
      </c>
      <c r="E206" s="138">
        <f t="shared" si="11"/>
        <v>4824.3440514710228</v>
      </c>
      <c r="F206" s="138">
        <f t="shared" si="11"/>
        <v>0</v>
      </c>
      <c r="G206" s="138">
        <f t="shared" si="11"/>
        <v>0</v>
      </c>
      <c r="H206" s="138">
        <f t="shared" si="12"/>
        <v>130397.22808870698</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134523.39542748992</v>
      </c>
      <c r="D208" s="138">
        <f t="shared" si="11"/>
        <v>680152.43403436302</v>
      </c>
      <c r="E208" s="138">
        <f t="shared" si="11"/>
        <v>283946.10756482428</v>
      </c>
      <c r="F208" s="138">
        <f t="shared" si="11"/>
        <v>0</v>
      </c>
      <c r="G208" s="138">
        <f t="shared" si="11"/>
        <v>0</v>
      </c>
      <c r="H208" s="138">
        <f t="shared" si="12"/>
        <v>1098621.9370266772</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14897.79742284534</v>
      </c>
      <c r="E210" s="138">
        <f t="shared" si="13"/>
        <v>0</v>
      </c>
      <c r="F210" s="138">
        <f t="shared" si="13"/>
        <v>0</v>
      </c>
      <c r="G210" s="138">
        <f t="shared" si="13"/>
        <v>0</v>
      </c>
      <c r="H210" s="138">
        <f t="shared" si="12"/>
        <v>14897.79742284534</v>
      </c>
    </row>
    <row r="211" spans="2:8">
      <c r="B211" s="127" t="str">
        <f>$B$50</f>
        <v>Technology</v>
      </c>
      <c r="C211" s="138">
        <f t="shared" si="13"/>
        <v>12689.029676213087</v>
      </c>
      <c r="D211" s="138">
        <f t="shared" si="13"/>
        <v>44384.632561038452</v>
      </c>
      <c r="E211" s="138">
        <f t="shared" si="13"/>
        <v>0</v>
      </c>
      <c r="F211" s="138">
        <f t="shared" si="13"/>
        <v>0</v>
      </c>
      <c r="G211" s="138">
        <f t="shared" si="13"/>
        <v>0</v>
      </c>
      <c r="H211" s="138">
        <f t="shared" si="12"/>
        <v>57073.662237251541</v>
      </c>
    </row>
    <row r="212" spans="2:8">
      <c r="B212" s="127" t="str">
        <f>$B$51</f>
        <v>Nursing</v>
      </c>
      <c r="C212" s="138">
        <f t="shared" si="13"/>
        <v>8065.3943233914097</v>
      </c>
      <c r="D212" s="138">
        <f t="shared" si="13"/>
        <v>238859.06087760281</v>
      </c>
      <c r="E212" s="138">
        <f t="shared" si="13"/>
        <v>122355.5239206696</v>
      </c>
      <c r="F212" s="138">
        <f t="shared" si="13"/>
        <v>0</v>
      </c>
      <c r="G212" s="138">
        <f t="shared" si="13"/>
        <v>0</v>
      </c>
      <c r="H212" s="138">
        <f t="shared" si="12"/>
        <v>369279.97912166384</v>
      </c>
    </row>
    <row r="213" spans="2:8">
      <c r="B213" s="130" t="str">
        <f>$B$52</f>
        <v>Totals</v>
      </c>
      <c r="C213" s="135">
        <f>SUM(C193:C212)</f>
        <v>1320771.6985876111</v>
      </c>
      <c r="D213" s="135">
        <f>SUM(D193:D212)</f>
        <v>2412289.4739673194</v>
      </c>
      <c r="E213" s="135">
        <f>SUM(E193:E212)</f>
        <v>1068288.9486799329</v>
      </c>
      <c r="F213" s="135">
        <f>SUM(F193:F212)</f>
        <v>170163.8787651367</v>
      </c>
      <c r="G213" s="135">
        <f>SUM(G193:G212)</f>
        <v>0</v>
      </c>
      <c r="H213" s="135">
        <f t="shared" si="12"/>
        <v>4971514.0000000009</v>
      </c>
    </row>
    <row r="214" spans="2:8">
      <c r="B214" s="143"/>
      <c r="C214" s="144"/>
      <c r="D214" s="144"/>
      <c r="E214" s="144"/>
      <c r="F214" s="144"/>
      <c r="G214" s="144"/>
      <c r="H214" s="144"/>
    </row>
    <row r="215" spans="2:8">
      <c r="B215" s="474" t="s">
        <v>35</v>
      </c>
      <c r="C215" s="474"/>
      <c r="D215" s="474"/>
      <c r="E215" s="474"/>
      <c r="F215" s="474"/>
      <c r="G215" s="474"/>
      <c r="H215" s="122">
        <f>H17</f>
        <v>9330426</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1757194.578419287</v>
      </c>
      <c r="D218" s="135">
        <f t="shared" si="14"/>
        <v>1671219.1736127629</v>
      </c>
      <c r="E218" s="135">
        <f t="shared" si="14"/>
        <v>274168.99629146123</v>
      </c>
      <c r="F218" s="135">
        <f t="shared" si="14"/>
        <v>0</v>
      </c>
      <c r="G218" s="135">
        <f t="shared" si="14"/>
        <v>0</v>
      </c>
      <c r="H218" s="135">
        <f>SUM(C218:G218)</f>
        <v>3702582.7483235113</v>
      </c>
    </row>
    <row r="219" spans="2:8">
      <c r="B219" s="127" t="str">
        <f>$B$33</f>
        <v>Science</v>
      </c>
      <c r="C219" s="138">
        <f t="shared" si="14"/>
        <v>531913.06669116369</v>
      </c>
      <c r="D219" s="138">
        <f t="shared" si="14"/>
        <v>291407.61522299889</v>
      </c>
      <c r="E219" s="138">
        <f t="shared" si="14"/>
        <v>4541.101387850289</v>
      </c>
      <c r="F219" s="138">
        <f t="shared" si="14"/>
        <v>0</v>
      </c>
      <c r="G219" s="138">
        <f t="shared" si="14"/>
        <v>0</v>
      </c>
      <c r="H219" s="138">
        <f t="shared" ref="H219:H238" si="15">SUM(C219:G219)</f>
        <v>827861.78330201283</v>
      </c>
    </row>
    <row r="220" spans="2:8">
      <c r="B220" s="127" t="str">
        <f>$B$34</f>
        <v>Fine Arts</v>
      </c>
      <c r="C220" s="138">
        <f t="shared" si="14"/>
        <v>60381.686210622909</v>
      </c>
      <c r="D220" s="138">
        <f t="shared" si="14"/>
        <v>2799.7529084675634</v>
      </c>
      <c r="E220" s="138">
        <f t="shared" si="14"/>
        <v>0</v>
      </c>
      <c r="F220" s="138">
        <f t="shared" si="14"/>
        <v>0</v>
      </c>
      <c r="G220" s="138">
        <f t="shared" si="14"/>
        <v>0</v>
      </c>
      <c r="H220" s="138">
        <f t="shared" si="15"/>
        <v>63181.439119090472</v>
      </c>
    </row>
    <row r="221" spans="2:8">
      <c r="B221" s="127" t="str">
        <f>$B$35</f>
        <v>Teacher Education</v>
      </c>
      <c r="C221" s="138">
        <f t="shared" si="14"/>
        <v>35660.198740331645</v>
      </c>
      <c r="D221" s="138">
        <f t="shared" si="14"/>
        <v>359768.24873808189</v>
      </c>
      <c r="E221" s="138">
        <f t="shared" si="14"/>
        <v>504913.71056160412</v>
      </c>
      <c r="F221" s="138">
        <f t="shared" si="14"/>
        <v>176987.6527237354</v>
      </c>
      <c r="G221" s="138">
        <f t="shared" si="14"/>
        <v>0</v>
      </c>
      <c r="H221" s="138">
        <f t="shared" si="15"/>
        <v>1077329.810763753</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126451.50228166682</v>
      </c>
      <c r="D223" s="138">
        <f t="shared" si="14"/>
        <v>550151.4465138762</v>
      </c>
      <c r="E223" s="138">
        <f t="shared" si="14"/>
        <v>16177.673694216657</v>
      </c>
      <c r="F223" s="138">
        <f t="shared" si="14"/>
        <v>0</v>
      </c>
      <c r="G223" s="138">
        <f t="shared" si="14"/>
        <v>0</v>
      </c>
      <c r="H223" s="138">
        <f t="shared" si="15"/>
        <v>692780.6224897597</v>
      </c>
    </row>
    <row r="224" spans="2:8">
      <c r="B224" s="127" t="str">
        <f>$B$38</f>
        <v>Home Economics</v>
      </c>
      <c r="C224" s="138">
        <f t="shared" si="14"/>
        <v>1312.6453524048459</v>
      </c>
      <c r="D224" s="138">
        <f t="shared" si="14"/>
        <v>34296.973128727652</v>
      </c>
      <c r="E224" s="138">
        <f t="shared" si="14"/>
        <v>17880.586714660516</v>
      </c>
      <c r="F224" s="138">
        <f t="shared" si="14"/>
        <v>0</v>
      </c>
      <c r="G224" s="138">
        <f t="shared" si="14"/>
        <v>0</v>
      </c>
      <c r="H224" s="138">
        <f t="shared" si="15"/>
        <v>53490.205195793016</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6563.2267620242292</v>
      </c>
      <c r="D226" s="138">
        <f t="shared" si="14"/>
        <v>17265.142935549975</v>
      </c>
      <c r="E226" s="138">
        <f t="shared" si="14"/>
        <v>106715.88261448182</v>
      </c>
      <c r="F226" s="138">
        <f t="shared" si="14"/>
        <v>0</v>
      </c>
      <c r="G226" s="138">
        <f t="shared" si="14"/>
        <v>0</v>
      </c>
      <c r="H226" s="138">
        <f t="shared" si="15"/>
        <v>130544.25231205602</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116679.58688043075</v>
      </c>
      <c r="D231" s="138">
        <f t="shared" si="14"/>
        <v>278342.10165015026</v>
      </c>
      <c r="E231" s="138">
        <f t="shared" si="14"/>
        <v>5960.195571553505</v>
      </c>
      <c r="F231" s="138">
        <f t="shared" si="14"/>
        <v>0</v>
      </c>
      <c r="G231" s="138">
        <f t="shared" si="14"/>
        <v>0</v>
      </c>
      <c r="H231" s="138">
        <f t="shared" si="15"/>
        <v>400981.8841021345</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196021.70595912365</v>
      </c>
      <c r="D233" s="138">
        <f t="shared" si="14"/>
        <v>1427873.9833184574</v>
      </c>
      <c r="E233" s="138">
        <f t="shared" si="14"/>
        <v>269060.25723012968</v>
      </c>
      <c r="F233" s="138">
        <f t="shared" si="14"/>
        <v>0</v>
      </c>
      <c r="G233" s="138">
        <f t="shared" si="14"/>
        <v>0</v>
      </c>
      <c r="H233" s="138">
        <f t="shared" si="15"/>
        <v>1892955.9465077105</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4899.5675898182353</v>
      </c>
      <c r="E235" s="138">
        <f t="shared" si="16"/>
        <v>0</v>
      </c>
      <c r="F235" s="138">
        <f t="shared" si="16"/>
        <v>0</v>
      </c>
      <c r="G235" s="138">
        <f t="shared" si="16"/>
        <v>0</v>
      </c>
      <c r="H235" s="138">
        <f t="shared" si="15"/>
        <v>4899.5675898182353</v>
      </c>
    </row>
    <row r="236" spans="2:10">
      <c r="B236" s="127" t="str">
        <f>$B$50</f>
        <v>Technology</v>
      </c>
      <c r="C236" s="138">
        <f t="shared" si="16"/>
        <v>9188.5174668339223</v>
      </c>
      <c r="D236" s="138">
        <f t="shared" si="16"/>
        <v>40596.417172779671</v>
      </c>
      <c r="E236" s="138">
        <f t="shared" si="16"/>
        <v>0</v>
      </c>
      <c r="F236" s="138">
        <f t="shared" si="16"/>
        <v>0</v>
      </c>
      <c r="G236" s="138">
        <f t="shared" si="16"/>
        <v>0</v>
      </c>
      <c r="H236" s="138">
        <f t="shared" si="15"/>
        <v>49784.934639613595</v>
      </c>
    </row>
    <row r="237" spans="2:10">
      <c r="B237" s="127" t="str">
        <f>$B$51</f>
        <v>Nursing</v>
      </c>
      <c r="C237" s="138">
        <f t="shared" si="16"/>
        <v>13126.453524048458</v>
      </c>
      <c r="D237" s="138">
        <f t="shared" si="16"/>
        <v>313339.01300599478</v>
      </c>
      <c r="E237" s="138">
        <f t="shared" si="16"/>
        <v>107567.33912470375</v>
      </c>
      <c r="F237" s="138">
        <f t="shared" si="16"/>
        <v>0</v>
      </c>
      <c r="G237" s="138">
        <f t="shared" si="16"/>
        <v>0</v>
      </c>
      <c r="H237" s="138">
        <f t="shared" si="15"/>
        <v>434032.80565474695</v>
      </c>
    </row>
    <row r="238" spans="2:10">
      <c r="B238" s="130" t="str">
        <f>$B$52</f>
        <v>Totals</v>
      </c>
      <c r="C238" s="135">
        <f>SUM(C218:C237)</f>
        <v>2854493.1682879375</v>
      </c>
      <c r="D238" s="135">
        <f>SUM(D218:D237)</f>
        <v>4991959.4357976662</v>
      </c>
      <c r="E238" s="135">
        <f>SUM(E218:E237)</f>
        <v>1306985.7431906615</v>
      </c>
      <c r="F238" s="135">
        <f>SUM(F218:F237)</f>
        <v>176987.6527237354</v>
      </c>
      <c r="G238" s="135">
        <f>SUM(G218:G237)</f>
        <v>0</v>
      </c>
      <c r="H238" s="135">
        <f t="shared" si="15"/>
        <v>9330426</v>
      </c>
    </row>
    <row r="239" spans="2:10">
      <c r="B239" s="328"/>
      <c r="C239" s="348"/>
      <c r="D239" s="348"/>
      <c r="E239" s="348"/>
      <c r="F239" s="348"/>
      <c r="G239" s="348"/>
      <c r="H239" s="348"/>
    </row>
    <row r="240" spans="2:10">
      <c r="B240" s="120" t="s">
        <v>11</v>
      </c>
      <c r="C240" s="121"/>
      <c r="D240" s="121"/>
      <c r="E240" s="121"/>
      <c r="F240" s="121"/>
      <c r="G240" s="121"/>
      <c r="H240" s="122">
        <f>H16</f>
        <v>4440468</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836271.17296084168</v>
      </c>
      <c r="D243" s="135">
        <f t="shared" si="17"/>
        <v>795354.38804336672</v>
      </c>
      <c r="E243" s="135">
        <f t="shared" si="17"/>
        <v>130480.5005285238</v>
      </c>
      <c r="F243" s="135">
        <f t="shared" si="17"/>
        <v>0</v>
      </c>
      <c r="G243" s="135">
        <f t="shared" si="17"/>
        <v>0</v>
      </c>
      <c r="H243" s="135">
        <f>SUM(C243:G243)</f>
        <v>1762106.0615327321</v>
      </c>
    </row>
    <row r="244" spans="2:8">
      <c r="B244" s="127" t="str">
        <f>$B$33</f>
        <v>Science</v>
      </c>
      <c r="C244" s="138">
        <f t="shared" si="17"/>
        <v>253144.17063314986</v>
      </c>
      <c r="D244" s="138">
        <f t="shared" si="17"/>
        <v>138684.57778391248</v>
      </c>
      <c r="E244" s="138">
        <f t="shared" si="17"/>
        <v>2161.1677106173715</v>
      </c>
      <c r="F244" s="138">
        <f t="shared" si="17"/>
        <v>0</v>
      </c>
      <c r="G244" s="138">
        <f t="shared" si="17"/>
        <v>0</v>
      </c>
      <c r="H244" s="138">
        <f t="shared" ref="H244:H263" si="18">SUM(C244:G244)</f>
        <v>393989.91612767969</v>
      </c>
    </row>
    <row r="245" spans="2:8">
      <c r="B245" s="127" t="str">
        <f>$B$34</f>
        <v>Fine Arts</v>
      </c>
      <c r="C245" s="138">
        <f t="shared" si="17"/>
        <v>28736.409827837684</v>
      </c>
      <c r="D245" s="138">
        <f t="shared" si="17"/>
        <v>1332.4378970431942</v>
      </c>
      <c r="E245" s="138">
        <f t="shared" si="17"/>
        <v>0</v>
      </c>
      <c r="F245" s="138">
        <f t="shared" si="17"/>
        <v>0</v>
      </c>
      <c r="G245" s="138">
        <f t="shared" si="17"/>
        <v>0</v>
      </c>
      <c r="H245" s="138">
        <f t="shared" si="18"/>
        <v>30068.847724880878</v>
      </c>
    </row>
    <row r="246" spans="2:8">
      <c r="B246" s="127" t="str">
        <f>$B$35</f>
        <v>Teacher Education</v>
      </c>
      <c r="C246" s="138">
        <f t="shared" si="17"/>
        <v>16971.140586730227</v>
      </c>
      <c r="D246" s="138">
        <f t="shared" si="17"/>
        <v>171218.26977005045</v>
      </c>
      <c r="E246" s="138">
        <f t="shared" si="17"/>
        <v>240294.834824269</v>
      </c>
      <c r="F246" s="138">
        <f t="shared" si="17"/>
        <v>84230.667315175087</v>
      </c>
      <c r="G246" s="138">
        <f t="shared" si="17"/>
        <v>0</v>
      </c>
      <c r="H246" s="138">
        <f t="shared" si="18"/>
        <v>512714.91249622474</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60179.872755399207</v>
      </c>
      <c r="D248" s="138">
        <f t="shared" si="17"/>
        <v>261824.04676898767</v>
      </c>
      <c r="E248" s="138">
        <f t="shared" si="17"/>
        <v>7699.1599690743851</v>
      </c>
      <c r="F248" s="138">
        <f t="shared" si="17"/>
        <v>0</v>
      </c>
      <c r="G248" s="138">
        <f t="shared" si="17"/>
        <v>0</v>
      </c>
      <c r="H248" s="138">
        <f t="shared" si="18"/>
        <v>329703.07949346123</v>
      </c>
    </row>
    <row r="249" spans="2:8">
      <c r="B249" s="127" t="str">
        <f>$B$38</f>
        <v>Home Economics</v>
      </c>
      <c r="C249" s="138">
        <f t="shared" si="17"/>
        <v>624.70456147473226</v>
      </c>
      <c r="D249" s="138">
        <f t="shared" si="17"/>
        <v>16322.36423877913</v>
      </c>
      <c r="E249" s="138">
        <f t="shared" si="17"/>
        <v>8509.5978605559012</v>
      </c>
      <c r="F249" s="138">
        <f t="shared" si="17"/>
        <v>0</v>
      </c>
      <c r="G249" s="138">
        <f t="shared" si="17"/>
        <v>0</v>
      </c>
      <c r="H249" s="138">
        <f t="shared" si="18"/>
        <v>25456.666660809766</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3123.5228073736612</v>
      </c>
      <c r="D251" s="138">
        <f t="shared" si="17"/>
        <v>8216.7003650996976</v>
      </c>
      <c r="E251" s="138">
        <f t="shared" si="17"/>
        <v>50787.441199508234</v>
      </c>
      <c r="F251" s="138">
        <f t="shared" si="17"/>
        <v>0</v>
      </c>
      <c r="G251" s="138">
        <f t="shared" si="17"/>
        <v>0</v>
      </c>
      <c r="H251" s="138">
        <f t="shared" si="18"/>
        <v>62127.664371981591</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55529.294353309546</v>
      </c>
      <c r="D256" s="138">
        <f t="shared" si="17"/>
        <v>132466.53426437755</v>
      </c>
      <c r="E256" s="138">
        <f t="shared" si="17"/>
        <v>2836.5326201852999</v>
      </c>
      <c r="F256" s="138">
        <f t="shared" si="17"/>
        <v>0</v>
      </c>
      <c r="G256" s="138">
        <f t="shared" si="17"/>
        <v>0</v>
      </c>
      <c r="H256" s="138">
        <f t="shared" si="18"/>
        <v>190832.36123787239</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93289.214513560015</v>
      </c>
      <c r="D258" s="138">
        <f t="shared" si="17"/>
        <v>679543.32749202906</v>
      </c>
      <c r="E258" s="138">
        <f t="shared" si="17"/>
        <v>128049.18685407926</v>
      </c>
      <c r="F258" s="138">
        <f t="shared" si="17"/>
        <v>0</v>
      </c>
      <c r="G258" s="138">
        <f t="shared" si="17"/>
        <v>0</v>
      </c>
      <c r="H258" s="138">
        <f t="shared" si="18"/>
        <v>900881.72885966836</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2331.76631982559</v>
      </c>
      <c r="E260" s="138">
        <f t="shared" si="19"/>
        <v>0</v>
      </c>
      <c r="F260" s="138">
        <f t="shared" si="19"/>
        <v>0</v>
      </c>
      <c r="G260" s="138">
        <f t="shared" si="19"/>
        <v>0</v>
      </c>
      <c r="H260" s="138">
        <f t="shared" si="18"/>
        <v>2331.76631982559</v>
      </c>
    </row>
    <row r="261" spans="2:10">
      <c r="B261" s="127" t="str">
        <f>$B$50</f>
        <v>Technology</v>
      </c>
      <c r="C261" s="138">
        <f t="shared" si="19"/>
        <v>4372.9319303231259</v>
      </c>
      <c r="D261" s="138">
        <f t="shared" si="19"/>
        <v>19320.349507126321</v>
      </c>
      <c r="E261" s="138">
        <f t="shared" si="19"/>
        <v>0</v>
      </c>
      <c r="F261" s="138">
        <f t="shared" si="19"/>
        <v>0</v>
      </c>
      <c r="G261" s="138">
        <f t="shared" si="19"/>
        <v>0</v>
      </c>
      <c r="H261" s="138">
        <f t="shared" si="18"/>
        <v>23693.281437449448</v>
      </c>
    </row>
    <row r="262" spans="2:10">
      <c r="B262" s="127" t="str">
        <f>$B$51</f>
        <v>Nursing</v>
      </c>
      <c r="C262" s="138">
        <f t="shared" si="19"/>
        <v>6247.0456147473224</v>
      </c>
      <c r="D262" s="138">
        <f t="shared" si="19"/>
        <v>149122.0079774175</v>
      </c>
      <c r="E262" s="138">
        <f t="shared" si="19"/>
        <v>51192.660145248992</v>
      </c>
      <c r="F262" s="138">
        <f t="shared" si="19"/>
        <v>0</v>
      </c>
      <c r="G262" s="138">
        <f t="shared" si="19"/>
        <v>0</v>
      </c>
      <c r="H262" s="138">
        <f t="shared" si="18"/>
        <v>206561.71373741381</v>
      </c>
    </row>
    <row r="263" spans="2:10">
      <c r="B263" s="130" t="str">
        <f>$B$52</f>
        <v>Totals</v>
      </c>
      <c r="C263" s="135">
        <f>SUM(C243:C262)</f>
        <v>1358489.4805447473</v>
      </c>
      <c r="D263" s="135">
        <f>SUM(D243:D262)</f>
        <v>2375736.7704280159</v>
      </c>
      <c r="E263" s="135">
        <f>SUM(E243:E262)</f>
        <v>622011.08171206224</v>
      </c>
      <c r="F263" s="135">
        <f>SUM(F243:F262)</f>
        <v>84230.667315175087</v>
      </c>
      <c r="G263" s="135">
        <f>SUM(G243:G262)</f>
        <v>0</v>
      </c>
      <c r="H263" s="135">
        <f t="shared" si="18"/>
        <v>4440468</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7004825.9072401719</v>
      </c>
      <c r="D268" s="135">
        <f t="shared" si="20"/>
        <v>5681761.9414438484</v>
      </c>
      <c r="E268" s="135">
        <f t="shared" si="20"/>
        <v>1866473.2249218128</v>
      </c>
      <c r="F268" s="135">
        <f t="shared" si="20"/>
        <v>0</v>
      </c>
      <c r="G268" s="135">
        <f t="shared" si="20"/>
        <v>0</v>
      </c>
      <c r="H268" s="135">
        <f>SUM(C268:G268)</f>
        <v>14553061.073605834</v>
      </c>
    </row>
    <row r="269" spans="2:10">
      <c r="B269" s="127" t="str">
        <f>$B$33</f>
        <v>Science</v>
      </c>
      <c r="C269" s="138">
        <f t="shared" si="20"/>
        <v>2511746.6028395575</v>
      </c>
      <c r="D269" s="138">
        <f t="shared" si="20"/>
        <v>1483619.3303593784</v>
      </c>
      <c r="E269" s="138">
        <f t="shared" si="20"/>
        <v>39422.020212543634</v>
      </c>
      <c r="F269" s="138">
        <f t="shared" si="20"/>
        <v>0</v>
      </c>
      <c r="G269" s="138">
        <f t="shared" si="20"/>
        <v>0</v>
      </c>
      <c r="H269" s="138">
        <f t="shared" ref="H269:H288" si="21">SUM(C269:G269)</f>
        <v>4034787.9534114795</v>
      </c>
    </row>
    <row r="270" spans="2:10">
      <c r="B270" s="127" t="str">
        <f>$B$34</f>
        <v>Fine Arts</v>
      </c>
      <c r="C270" s="138">
        <f t="shared" si="20"/>
        <v>218312.85070413555</v>
      </c>
      <c r="D270" s="138">
        <f t="shared" si="20"/>
        <v>26247.107524642539</v>
      </c>
      <c r="E270" s="138">
        <f t="shared" si="20"/>
        <v>0</v>
      </c>
      <c r="F270" s="138">
        <f t="shared" si="20"/>
        <v>0</v>
      </c>
      <c r="G270" s="138">
        <f t="shared" si="20"/>
        <v>0</v>
      </c>
      <c r="H270" s="138">
        <f t="shared" si="21"/>
        <v>244559.95822877809</v>
      </c>
    </row>
    <row r="271" spans="2:10">
      <c r="B271" s="127" t="str">
        <f>$B$35</f>
        <v>Teacher Education</v>
      </c>
      <c r="C271" s="138">
        <f t="shared" si="20"/>
        <v>166256.07813936545</v>
      </c>
      <c r="D271" s="138">
        <f t="shared" si="20"/>
        <v>1408835.0841340655</v>
      </c>
      <c r="E271" s="138">
        <f t="shared" si="20"/>
        <v>2224189.5894832807</v>
      </c>
      <c r="F271" s="138">
        <f t="shared" si="20"/>
        <v>1116494.5609148301</v>
      </c>
      <c r="G271" s="138">
        <f t="shared" si="20"/>
        <v>0</v>
      </c>
      <c r="H271" s="138">
        <f t="shared" si="21"/>
        <v>4915775.3126715422</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573882.05021743546</v>
      </c>
      <c r="D273" s="138">
        <f t="shared" si="20"/>
        <v>3121594.5893845479</v>
      </c>
      <c r="E273" s="138">
        <f t="shared" si="20"/>
        <v>81906.665047342147</v>
      </c>
      <c r="F273" s="138">
        <f t="shared" si="20"/>
        <v>0</v>
      </c>
      <c r="G273" s="138">
        <f t="shared" si="20"/>
        <v>0</v>
      </c>
      <c r="H273" s="138">
        <f t="shared" si="21"/>
        <v>3777383.3046493251</v>
      </c>
    </row>
    <row r="274" spans="2:10">
      <c r="B274" s="127" t="str">
        <f>$B$38</f>
        <v>Home Economics</v>
      </c>
      <c r="C274" s="138">
        <f t="shared" si="20"/>
        <v>5440.978478068776</v>
      </c>
      <c r="D274" s="138">
        <f t="shared" si="20"/>
        <v>141587.21826735203</v>
      </c>
      <c r="E274" s="138">
        <f t="shared" si="20"/>
        <v>43845.096511625452</v>
      </c>
      <c r="F274" s="138">
        <f t="shared" si="20"/>
        <v>0</v>
      </c>
      <c r="G274" s="138">
        <f t="shared" si="20"/>
        <v>0</v>
      </c>
      <c r="H274" s="138">
        <f t="shared" si="21"/>
        <v>190873.29325704626</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37957.07026884603</v>
      </c>
      <c r="D276" s="138">
        <f t="shared" si="20"/>
        <v>180980.25585258706</v>
      </c>
      <c r="E276" s="138">
        <f t="shared" si="20"/>
        <v>605650.34113855101</v>
      </c>
      <c r="F276" s="138">
        <f t="shared" si="20"/>
        <v>0</v>
      </c>
      <c r="G276" s="138">
        <f t="shared" si="20"/>
        <v>0</v>
      </c>
      <c r="H276" s="138">
        <f t="shared" si="21"/>
        <v>824587.66725998407</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459730.82007063727</v>
      </c>
      <c r="D281" s="138">
        <f t="shared" si="20"/>
        <v>909200.11030731874</v>
      </c>
      <c r="E281" s="138">
        <f t="shared" si="20"/>
        <v>38990.481637440025</v>
      </c>
      <c r="F281" s="138">
        <f t="shared" si="20"/>
        <v>0</v>
      </c>
      <c r="G281" s="138">
        <f t="shared" si="20"/>
        <v>0</v>
      </c>
      <c r="H281" s="138">
        <f t="shared" si="21"/>
        <v>1407921.4120153959</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994135.92257155268</v>
      </c>
      <c r="D283" s="138">
        <f t="shared" si="20"/>
        <v>5671023.7691697553</v>
      </c>
      <c r="E283" s="138">
        <f t="shared" si="20"/>
        <v>1884823.2742649019</v>
      </c>
      <c r="F283" s="138">
        <f t="shared" si="20"/>
        <v>0</v>
      </c>
      <c r="G283" s="138">
        <f t="shared" si="20"/>
        <v>0</v>
      </c>
      <c r="H283" s="138">
        <f t="shared" si="21"/>
        <v>8549982.9660062101</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99014.564665822501</v>
      </c>
      <c r="E285" s="138">
        <f t="shared" si="22"/>
        <v>0</v>
      </c>
      <c r="F285" s="138">
        <f t="shared" si="22"/>
        <v>0</v>
      </c>
      <c r="G285" s="138">
        <f t="shared" si="22"/>
        <v>0</v>
      </c>
      <c r="H285" s="138">
        <f t="shared" si="21"/>
        <v>99014.564665822501</v>
      </c>
    </row>
    <row r="286" spans="2:10">
      <c r="B286" s="127" t="str">
        <f>$B$50</f>
        <v>Technology</v>
      </c>
      <c r="C286" s="138">
        <f t="shared" si="22"/>
        <v>73453.330605344803</v>
      </c>
      <c r="D286" s="138">
        <f t="shared" si="22"/>
        <v>269411.04706589953</v>
      </c>
      <c r="E286" s="138">
        <f t="shared" si="22"/>
        <v>0</v>
      </c>
      <c r="F286" s="138">
        <f t="shared" si="22"/>
        <v>0</v>
      </c>
      <c r="G286" s="138">
        <f t="shared" si="22"/>
        <v>0</v>
      </c>
      <c r="H286" s="138">
        <f t="shared" si="21"/>
        <v>342864.37767124432</v>
      </c>
    </row>
    <row r="287" spans="2:10">
      <c r="B287" s="127" t="str">
        <f>$B$51</f>
        <v>Nursing</v>
      </c>
      <c r="C287" s="138">
        <f t="shared" si="22"/>
        <v>71800.387815151742</v>
      </c>
      <c r="D287" s="138">
        <f t="shared" si="22"/>
        <v>2015098.9816161145</v>
      </c>
      <c r="E287" s="138">
        <f t="shared" si="22"/>
        <v>954098.59950702498</v>
      </c>
      <c r="F287" s="138">
        <f t="shared" si="22"/>
        <v>0</v>
      </c>
      <c r="G287" s="138">
        <f t="shared" si="22"/>
        <v>0</v>
      </c>
      <c r="H287" s="138">
        <f t="shared" si="21"/>
        <v>3040997.9689382911</v>
      </c>
    </row>
    <row r="288" spans="2:10">
      <c r="B288" s="130" t="str">
        <f>$B$52</f>
        <v>Totals</v>
      </c>
      <c r="C288" s="135">
        <f>SUM(C268:C287)</f>
        <v>12117541.998950265</v>
      </c>
      <c r="D288" s="135">
        <f>SUM(D268:D287)</f>
        <v>21008373.999791335</v>
      </c>
      <c r="E288" s="135">
        <f>SUM(E268:E287)</f>
        <v>7739399.2927245218</v>
      </c>
      <c r="F288" s="135">
        <f>SUM(F268:F287)</f>
        <v>1116494.5609148301</v>
      </c>
      <c r="G288" s="135">
        <f>SUM(G268:G287)</f>
        <v>0</v>
      </c>
      <c r="H288" s="135">
        <f t="shared" si="21"/>
        <v>41981809.852380954</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581.40985285858005</v>
      </c>
      <c r="D293" s="133">
        <f t="shared" si="23"/>
        <v>793.20982010943021</v>
      </c>
      <c r="E293" s="133">
        <f t="shared" si="23"/>
        <v>1932.1668995049822</v>
      </c>
      <c r="F293" s="133">
        <f t="shared" si="23"/>
        <v>0</v>
      </c>
      <c r="G293" s="134">
        <f t="shared" si="23"/>
        <v>0</v>
      </c>
      <c r="H293" s="135">
        <f t="shared" si="23"/>
        <v>721.26981581036989</v>
      </c>
    </row>
    <row r="294" spans="2:10">
      <c r="B294" s="127" t="str">
        <f>$B$33</f>
        <v>Science</v>
      </c>
      <c r="C294" s="136">
        <f t="shared" si="23"/>
        <v>688.71582200152386</v>
      </c>
      <c r="D294" s="136">
        <f t="shared" si="23"/>
        <v>1187.8457408802069</v>
      </c>
      <c r="E294" s="136">
        <f t="shared" si="23"/>
        <v>2463.8762632839776</v>
      </c>
      <c r="F294" s="136">
        <f t="shared" si="23"/>
        <v>0</v>
      </c>
      <c r="G294" s="137">
        <f t="shared" si="23"/>
        <v>0</v>
      </c>
      <c r="H294" s="138">
        <f t="shared" si="23"/>
        <v>821.41448562937285</v>
      </c>
    </row>
    <row r="295" spans="2:10">
      <c r="B295" s="127" t="str">
        <f>$B$34</f>
        <v>Fine Arts</v>
      </c>
      <c r="C295" s="136">
        <f t="shared" si="23"/>
        <v>527.32572633849168</v>
      </c>
      <c r="D295" s="136">
        <f t="shared" si="23"/>
        <v>2187.2589603868782</v>
      </c>
      <c r="E295" s="136">
        <f t="shared" si="23"/>
        <v>0</v>
      </c>
      <c r="F295" s="136">
        <f t="shared" si="23"/>
        <v>0</v>
      </c>
      <c r="G295" s="137">
        <f t="shared" si="23"/>
        <v>0</v>
      </c>
      <c r="H295" s="138">
        <f t="shared" si="23"/>
        <v>574.08440898774199</v>
      </c>
    </row>
    <row r="296" spans="2:10">
      <c r="B296" s="127" t="str">
        <f>$B$35</f>
        <v>Teacher Education</v>
      </c>
      <c r="C296" s="136">
        <f t="shared" si="23"/>
        <v>679.98395967020633</v>
      </c>
      <c r="D296" s="136">
        <f t="shared" si="23"/>
        <v>913.64142939952364</v>
      </c>
      <c r="E296" s="136">
        <f t="shared" si="23"/>
        <v>1250.2470992036428</v>
      </c>
      <c r="F296" s="136">
        <f t="shared" si="23"/>
        <v>1533.6463748830083</v>
      </c>
      <c r="G296" s="137">
        <f t="shared" si="23"/>
        <v>0</v>
      </c>
      <c r="H296" s="138">
        <f t="shared" si="23"/>
        <v>1144.9342756891911</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661.91701293821848</v>
      </c>
      <c r="D298" s="136">
        <f t="shared" si="23"/>
        <v>1323.8314628433197</v>
      </c>
      <c r="E298" s="136">
        <f t="shared" si="23"/>
        <v>1436.9590359182832</v>
      </c>
      <c r="F298" s="136">
        <f t="shared" si="23"/>
        <v>0</v>
      </c>
      <c r="G298" s="137">
        <f t="shared" si="23"/>
        <v>0</v>
      </c>
      <c r="H298" s="138">
        <f t="shared" si="23"/>
        <v>1150.9394590643892</v>
      </c>
    </row>
    <row r="299" spans="2:10">
      <c r="B299" s="127" t="str">
        <f>$B$38</f>
        <v>Home Economics</v>
      </c>
      <c r="C299" s="136">
        <f t="shared" si="23"/>
        <v>604.55316422986402</v>
      </c>
      <c r="D299" s="136">
        <f t="shared" si="23"/>
        <v>963.17835556021794</v>
      </c>
      <c r="E299" s="136">
        <f t="shared" si="23"/>
        <v>695.95391288294365</v>
      </c>
      <c r="F299" s="136">
        <f t="shared" si="23"/>
        <v>0</v>
      </c>
      <c r="G299" s="137">
        <f t="shared" si="23"/>
        <v>0</v>
      </c>
      <c r="H299" s="138">
        <f t="shared" si="23"/>
        <v>871.56754911893267</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843.49045041880061</v>
      </c>
      <c r="D301" s="136">
        <f t="shared" si="23"/>
        <v>2445.6791331430682</v>
      </c>
      <c r="E301" s="136">
        <f t="shared" si="23"/>
        <v>1610.7721838791251</v>
      </c>
      <c r="F301" s="136">
        <f t="shared" si="23"/>
        <v>0</v>
      </c>
      <c r="G301" s="137">
        <f t="shared" si="23"/>
        <v>0</v>
      </c>
      <c r="H301" s="138">
        <f t="shared" si="23"/>
        <v>1665.833671232291</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574.66352508829664</v>
      </c>
      <c r="D306" s="136">
        <f t="shared" si="23"/>
        <v>762.11241433974749</v>
      </c>
      <c r="E306" s="136">
        <f t="shared" si="23"/>
        <v>1856.6896017828583</v>
      </c>
      <c r="F306" s="136">
        <f t="shared" si="23"/>
        <v>0</v>
      </c>
      <c r="G306" s="137">
        <f t="shared" si="23"/>
        <v>0</v>
      </c>
      <c r="H306" s="138">
        <f t="shared" si="23"/>
        <v>699.06723536017671</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739.68446619907195</v>
      </c>
      <c r="D308" s="136">
        <f t="shared" si="23"/>
        <v>926.63787077937172</v>
      </c>
      <c r="E308" s="136">
        <f t="shared" si="23"/>
        <v>1988.2102049207826</v>
      </c>
      <c r="F308" s="136">
        <f t="shared" si="23"/>
        <v>0</v>
      </c>
      <c r="G308" s="137">
        <f t="shared" si="23"/>
        <v>0</v>
      </c>
      <c r="H308" s="138">
        <f t="shared" si="23"/>
        <v>1016.4031105570863</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4714.9792698010715</v>
      </c>
      <c r="E310" s="136">
        <f t="shared" si="24"/>
        <v>0</v>
      </c>
      <c r="F310" s="136">
        <f t="shared" si="24"/>
        <v>0</v>
      </c>
      <c r="G310" s="137">
        <f t="shared" si="24"/>
        <v>0</v>
      </c>
      <c r="H310" s="138">
        <f t="shared" si="24"/>
        <v>4714.9792698010715</v>
      </c>
    </row>
    <row r="311" spans="2:10">
      <c r="B311" s="127" t="str">
        <f>$B$50</f>
        <v>Technology</v>
      </c>
      <c r="C311" s="136">
        <f t="shared" si="24"/>
        <v>1165.9258826245207</v>
      </c>
      <c r="D311" s="136">
        <f t="shared" si="24"/>
        <v>1548.3393509534455</v>
      </c>
      <c r="E311" s="136">
        <f t="shared" si="24"/>
        <v>0</v>
      </c>
      <c r="F311" s="136">
        <f t="shared" si="24"/>
        <v>0</v>
      </c>
      <c r="G311" s="137">
        <f t="shared" si="24"/>
        <v>0</v>
      </c>
      <c r="H311" s="138">
        <f t="shared" si="24"/>
        <v>1446.6851378533515</v>
      </c>
    </row>
    <row r="312" spans="2:10">
      <c r="B312" s="127" t="str">
        <f>$B$51</f>
        <v>Nursing</v>
      </c>
      <c r="C312" s="136">
        <f t="shared" si="24"/>
        <v>797.7820868350193</v>
      </c>
      <c r="D312" s="136">
        <f t="shared" si="24"/>
        <v>1500.4460026925649</v>
      </c>
      <c r="E312" s="136">
        <f t="shared" si="24"/>
        <v>2517.4105527889842</v>
      </c>
      <c r="F312" s="136">
        <f t="shared" si="24"/>
        <v>0</v>
      </c>
      <c r="G312" s="137">
        <f t="shared" si="24"/>
        <v>0</v>
      </c>
      <c r="H312" s="138">
        <f t="shared" si="24"/>
        <v>1678.2549497451937</v>
      </c>
    </row>
    <row r="313" spans="2:10">
      <c r="B313" s="130" t="str">
        <f>$B$52</f>
        <v>Totals</v>
      </c>
      <c r="C313" s="135">
        <f t="shared" si="24"/>
        <v>619.14222205504257</v>
      </c>
      <c r="D313" s="135">
        <f t="shared" si="24"/>
        <v>981.88324919570641</v>
      </c>
      <c r="E313" s="135">
        <f t="shared" si="24"/>
        <v>1680.6513122094509</v>
      </c>
      <c r="F313" s="135">
        <f t="shared" si="24"/>
        <v>1533.6463748830083</v>
      </c>
      <c r="G313" s="135">
        <f t="shared" si="24"/>
        <v>0</v>
      </c>
      <c r="H313" s="135">
        <f t="shared" si="24"/>
        <v>906.72476220302053</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1.3642868558375938</v>
      </c>
      <c r="E318" s="128">
        <f t="shared" si="25"/>
        <v>3.3232441624530833</v>
      </c>
      <c r="F318" s="128">
        <f t="shared" si="25"/>
        <v>0</v>
      </c>
      <c r="G318" s="128">
        <f t="shared" si="25"/>
        <v>0</v>
      </c>
      <c r="H318" s="128">
        <f t="shared" si="25"/>
        <v>1.2405531352180383</v>
      </c>
    </row>
    <row r="319" spans="2:10">
      <c r="B319" s="127" t="str">
        <f>$B$33</f>
        <v>Science</v>
      </c>
      <c r="C319" s="128">
        <f t="shared" ref="C319:H334" si="26">IF($C$293=0,"",C294/$C$293)</f>
        <v>1.1845616626814277</v>
      </c>
      <c r="D319" s="128">
        <f t="shared" si="26"/>
        <v>2.0430437066726732</v>
      </c>
      <c r="E319" s="128">
        <f t="shared" si="26"/>
        <v>4.2377614537662156</v>
      </c>
      <c r="F319" s="128">
        <f t="shared" si="26"/>
        <v>0</v>
      </c>
      <c r="G319" s="128">
        <f t="shared" si="26"/>
        <v>0</v>
      </c>
      <c r="H319" s="128">
        <f t="shared" si="26"/>
        <v>1.4127976703366441</v>
      </c>
    </row>
    <row r="320" spans="2:10">
      <c r="B320" s="127" t="str">
        <f>$B$34</f>
        <v>Fine Arts</v>
      </c>
      <c r="C320" s="128">
        <f t="shared" si="26"/>
        <v>0.9069776230069434</v>
      </c>
      <c r="D320" s="128">
        <f t="shared" si="26"/>
        <v>3.7619915617750959</v>
      </c>
      <c r="E320" s="128">
        <f t="shared" si="26"/>
        <v>0</v>
      </c>
      <c r="F320" s="128">
        <f t="shared" si="26"/>
        <v>0</v>
      </c>
      <c r="G320" s="128">
        <f t="shared" si="26"/>
        <v>0</v>
      </c>
      <c r="H320" s="128">
        <f t="shared" si="26"/>
        <v>0.98740055085956746</v>
      </c>
    </row>
    <row r="321" spans="2:8">
      <c r="B321" s="127" t="str">
        <f>$B$35</f>
        <v>Teacher Education</v>
      </c>
      <c r="C321" s="128">
        <f t="shared" si="26"/>
        <v>1.1695432341350485</v>
      </c>
      <c r="D321" s="128">
        <f t="shared" si="26"/>
        <v>1.5714240563820552</v>
      </c>
      <c r="E321" s="128">
        <f t="shared" si="26"/>
        <v>2.1503713654948124</v>
      </c>
      <c r="F321" s="128">
        <f t="shared" si="26"/>
        <v>2.6378059596730754</v>
      </c>
      <c r="G321" s="128">
        <f t="shared" si="26"/>
        <v>0</v>
      </c>
      <c r="H321" s="128">
        <f t="shared" si="26"/>
        <v>1.969237827773243</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1.13846886096583</v>
      </c>
      <c r="D323" s="128">
        <f t="shared" si="26"/>
        <v>2.2769333136246721</v>
      </c>
      <c r="E323" s="128">
        <f t="shared" si="26"/>
        <v>2.4715078852779673</v>
      </c>
      <c r="F323" s="128">
        <f t="shared" si="26"/>
        <v>0</v>
      </c>
      <c r="G323" s="128">
        <f t="shared" si="26"/>
        <v>0</v>
      </c>
      <c r="H323" s="128">
        <f t="shared" si="26"/>
        <v>1.9795664855104191</v>
      </c>
    </row>
    <row r="324" spans="2:8">
      <c r="B324" s="127" t="str">
        <f>$B$38</f>
        <v>Home Economics</v>
      </c>
      <c r="C324" s="128">
        <f t="shared" si="26"/>
        <v>1.0398055025340502</v>
      </c>
      <c r="D324" s="128">
        <f t="shared" si="26"/>
        <v>1.656625443866528</v>
      </c>
      <c r="E324" s="128">
        <f t="shared" si="26"/>
        <v>1.1970108684281704</v>
      </c>
      <c r="F324" s="128">
        <f t="shared" si="26"/>
        <v>0</v>
      </c>
      <c r="G324" s="128">
        <f t="shared" si="26"/>
        <v>0</v>
      </c>
      <c r="H324" s="128">
        <f t="shared" si="26"/>
        <v>1.4990587875897754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1.4507673825472098</v>
      </c>
      <c r="D326" s="128">
        <f t="shared" si="26"/>
        <v>4.2064631707195126</v>
      </c>
      <c r="E326" s="128">
        <f t="shared" si="26"/>
        <v>2.7704590418609971</v>
      </c>
      <c r="F326" s="128">
        <f t="shared" si="26"/>
        <v>0</v>
      </c>
      <c r="G326" s="128">
        <f t="shared" si="26"/>
        <v>0</v>
      </c>
      <c r="H326" s="128">
        <f t="shared" si="26"/>
        <v>2.8651624375507136</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0.9883966057040241</v>
      </c>
      <c r="D331" s="128">
        <f t="shared" si="26"/>
        <v>1.3108006522296085</v>
      </c>
      <c r="E331" s="128">
        <f t="shared" si="26"/>
        <v>3.1934264489227231</v>
      </c>
      <c r="F331" s="128">
        <f t="shared" si="26"/>
        <v>0</v>
      </c>
      <c r="G331" s="128">
        <f t="shared" si="26"/>
        <v>0</v>
      </c>
      <c r="H331" s="128">
        <f t="shared" si="26"/>
        <v>1.2023656495037334</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1.2722255437576666</v>
      </c>
      <c r="D333" s="128">
        <f t="shared" si="26"/>
        <v>1.5937773779089424</v>
      </c>
      <c r="E333" s="128">
        <f t="shared" si="26"/>
        <v>3.4196362430830485</v>
      </c>
      <c r="F333" s="128">
        <f t="shared" si="26"/>
        <v>0</v>
      </c>
      <c r="G333" s="128">
        <f t="shared" si="26"/>
        <v>0</v>
      </c>
      <c r="H333" s="128">
        <f t="shared" si="26"/>
        <v>1.7481697387132384</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8.1095620354888016</v>
      </c>
      <c r="E335" s="128">
        <f t="shared" si="27"/>
        <v>0</v>
      </c>
      <c r="F335" s="128">
        <f t="shared" si="27"/>
        <v>0</v>
      </c>
      <c r="G335" s="128">
        <f t="shared" si="27"/>
        <v>0</v>
      </c>
      <c r="H335" s="128">
        <f t="shared" si="27"/>
        <v>8.1095620354888016</v>
      </c>
    </row>
    <row r="336" spans="2:8">
      <c r="B336" s="127" t="str">
        <f>$B$50</f>
        <v>Technology</v>
      </c>
      <c r="C336" s="128">
        <f t="shared" si="27"/>
        <v>2.0053424910019819</v>
      </c>
      <c r="D336" s="128">
        <f t="shared" si="27"/>
        <v>2.6630772480734994</v>
      </c>
      <c r="E336" s="128">
        <f t="shared" si="27"/>
        <v>0</v>
      </c>
      <c r="F336" s="128">
        <f t="shared" si="27"/>
        <v>0</v>
      </c>
      <c r="G336" s="128">
        <f t="shared" si="27"/>
        <v>0</v>
      </c>
      <c r="H336" s="128">
        <f t="shared" si="27"/>
        <v>2.4882363632823363</v>
      </c>
    </row>
    <row r="337" spans="2:10">
      <c r="B337" s="127" t="str">
        <f>$B$51</f>
        <v>Nursing</v>
      </c>
      <c r="C337" s="128">
        <f t="shared" si="27"/>
        <v>1.3721509584204945</v>
      </c>
      <c r="D337" s="128">
        <f t="shared" si="27"/>
        <v>2.5807027440546793</v>
      </c>
      <c r="E337" s="128">
        <f t="shared" si="27"/>
        <v>4.3298381346855326</v>
      </c>
      <c r="F337" s="128">
        <f t="shared" si="27"/>
        <v>0</v>
      </c>
      <c r="G337" s="128">
        <f t="shared" si="27"/>
        <v>0</v>
      </c>
      <c r="H337" s="128">
        <f t="shared" si="27"/>
        <v>2.8865265036253285</v>
      </c>
    </row>
    <row r="338" spans="2:10">
      <c r="B338" s="130" t="str">
        <f>$B$52</f>
        <v>Totals</v>
      </c>
      <c r="C338" s="128">
        <f t="shared" si="27"/>
        <v>1.0648980560115144</v>
      </c>
      <c r="D338" s="128">
        <f t="shared" si="27"/>
        <v>1.68879705833698</v>
      </c>
      <c r="E338" s="128">
        <f t="shared" si="27"/>
        <v>2.8906481442416254</v>
      </c>
      <c r="F338" s="128">
        <f t="shared" si="27"/>
        <v>2.6378059596730754</v>
      </c>
      <c r="G338" s="128">
        <f t="shared" si="27"/>
        <v>0</v>
      </c>
      <c r="H338" s="128">
        <f t="shared" si="27"/>
        <v>1.5595276855818418</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17442.295585757402</v>
      </c>
      <c r="D343" s="135">
        <f t="shared" si="28"/>
        <v>23796.294603282906</v>
      </c>
      <c r="E343" s="135">
        <f>E293*24</f>
        <v>46372.005588119573</v>
      </c>
      <c r="F343" s="135">
        <f>F293*18</f>
        <v>0</v>
      </c>
      <c r="G343" s="135">
        <f>G293*24</f>
        <v>0</v>
      </c>
      <c r="H343" s="135">
        <f>IF((C32/30+D32/30+E32/24+F32/18+G32/24)=0,0,H268/(C32/30+D32/30+E32/24+F32/18+G32/24))</f>
        <v>21382.169709242844</v>
      </c>
    </row>
    <row r="344" spans="2:10">
      <c r="B344" s="127" t="str">
        <f>$B$33</f>
        <v>Science</v>
      </c>
      <c r="C344" s="138">
        <f t="shared" si="28"/>
        <v>20661.474660045715</v>
      </c>
      <c r="D344" s="138">
        <f t="shared" si="28"/>
        <v>35635.372226406209</v>
      </c>
      <c r="E344" s="138">
        <f>E294*24</f>
        <v>59133.030318815465</v>
      </c>
      <c r="F344" s="138">
        <f>F294*18</f>
        <v>0</v>
      </c>
      <c r="G344" s="138">
        <f>G294*24</f>
        <v>0</v>
      </c>
      <c r="H344" s="138">
        <f t="shared" ref="H344:H363" si="29">IF((C33/30+D33/30+E33/24+F33/18+G33/24)=0,0,H269/(C33/30+D33/30+E33/24+F33/18+G33/24))</f>
        <v>24622.383767767373</v>
      </c>
    </row>
    <row r="345" spans="2:10">
      <c r="B345" s="127" t="str">
        <f>$B$34</f>
        <v>Fine Arts</v>
      </c>
      <c r="C345" s="138">
        <f t="shared" si="28"/>
        <v>15819.771790154751</v>
      </c>
      <c r="D345" s="138">
        <f t="shared" si="28"/>
        <v>65617.768811606351</v>
      </c>
      <c r="E345" s="138">
        <f t="shared" ref="E345:E363" si="30">E295*24</f>
        <v>0</v>
      </c>
      <c r="F345" s="138">
        <f t="shared" ref="F345:F363" si="31">F295*18</f>
        <v>0</v>
      </c>
      <c r="G345" s="138">
        <f t="shared" ref="G345:G363" si="32">G295*24</f>
        <v>0</v>
      </c>
      <c r="H345" s="138">
        <f t="shared" si="29"/>
        <v>17222.532269632258</v>
      </c>
    </row>
    <row r="346" spans="2:10">
      <c r="B346" s="127" t="str">
        <f>$B$35</f>
        <v>Teacher Education</v>
      </c>
      <c r="C346" s="138">
        <f t="shared" si="28"/>
        <v>20399.518790106191</v>
      </c>
      <c r="D346" s="138">
        <f t="shared" si="28"/>
        <v>27409.242881985709</v>
      </c>
      <c r="E346" s="138">
        <f t="shared" si="30"/>
        <v>30005.930380887428</v>
      </c>
      <c r="F346" s="138">
        <f t="shared" si="31"/>
        <v>27605.63474789415</v>
      </c>
      <c r="G346" s="138">
        <f t="shared" si="32"/>
        <v>0</v>
      </c>
      <c r="H346" s="138">
        <f t="shared" si="29"/>
        <v>28232.201913784516</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19857.510388146555</v>
      </c>
      <c r="D348" s="138">
        <f t="shared" si="28"/>
        <v>39714.943885299595</v>
      </c>
      <c r="E348" s="138">
        <f t="shared" si="30"/>
        <v>34487.016862038799</v>
      </c>
      <c r="F348" s="138">
        <f t="shared" si="31"/>
        <v>0</v>
      </c>
      <c r="G348" s="138">
        <f t="shared" si="32"/>
        <v>0</v>
      </c>
      <c r="H348" s="138">
        <f t="shared" si="29"/>
        <v>34378.915173145164</v>
      </c>
    </row>
    <row r="349" spans="2:10">
      <c r="B349" s="127" t="str">
        <f>$B$38</f>
        <v>Home Economics</v>
      </c>
      <c r="C349" s="138">
        <f t="shared" si="28"/>
        <v>18136.594926895919</v>
      </c>
      <c r="D349" s="138">
        <f t="shared" si="28"/>
        <v>28895.350666806538</v>
      </c>
      <c r="E349" s="138">
        <f t="shared" si="30"/>
        <v>16702.893909190647</v>
      </c>
      <c r="F349" s="138">
        <f t="shared" si="31"/>
        <v>0</v>
      </c>
      <c r="G349" s="138">
        <f t="shared" si="32"/>
        <v>0</v>
      </c>
      <c r="H349" s="138">
        <f t="shared" si="29"/>
        <v>24392.753131890895</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25304.71351256402</v>
      </c>
      <c r="D351" s="138">
        <f t="shared" si="28"/>
        <v>73370.373994292051</v>
      </c>
      <c r="E351" s="138">
        <f t="shared" si="30"/>
        <v>38658.532413099005</v>
      </c>
      <c r="F351" s="138">
        <f t="shared" si="31"/>
        <v>0</v>
      </c>
      <c r="G351" s="138">
        <f t="shared" si="32"/>
        <v>0</v>
      </c>
      <c r="H351" s="138">
        <f t="shared" si="29"/>
        <v>41999.371846858274</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17239.905752648898</v>
      </c>
      <c r="D356" s="138">
        <f t="shared" si="28"/>
        <v>22863.372430192423</v>
      </c>
      <c r="E356" s="138">
        <f t="shared" si="30"/>
        <v>44560.550442788597</v>
      </c>
      <c r="F356" s="138">
        <f t="shared" si="31"/>
        <v>0</v>
      </c>
      <c r="G356" s="138">
        <f t="shared" si="32"/>
        <v>0</v>
      </c>
      <c r="H356" s="138">
        <f t="shared" si="29"/>
        <v>20917.490335749349</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22190.533985972157</v>
      </c>
      <c r="D358" s="138">
        <f t="shared" si="28"/>
        <v>27799.136123381151</v>
      </c>
      <c r="E358" s="138">
        <f t="shared" si="30"/>
        <v>47717.044918098785</v>
      </c>
      <c r="F358" s="138">
        <f t="shared" si="31"/>
        <v>0</v>
      </c>
      <c r="G358" s="138">
        <f t="shared" si="32"/>
        <v>0</v>
      </c>
      <c r="H358" s="138">
        <f t="shared" si="29"/>
        <v>29656.548616046512</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141449.37809403214</v>
      </c>
      <c r="E360" s="138">
        <f t="shared" si="30"/>
        <v>0</v>
      </c>
      <c r="F360" s="138">
        <f t="shared" si="31"/>
        <v>0</v>
      </c>
      <c r="G360" s="138">
        <f t="shared" si="32"/>
        <v>0</v>
      </c>
      <c r="H360" s="138">
        <f t="shared" si="29"/>
        <v>141449.37809403214</v>
      </c>
    </row>
    <row r="361" spans="2:9">
      <c r="B361" s="127" t="str">
        <f>$B$50</f>
        <v>Technology</v>
      </c>
      <c r="C361" s="138">
        <f t="shared" si="33"/>
        <v>34977.776478735621</v>
      </c>
      <c r="D361" s="138">
        <f t="shared" si="33"/>
        <v>46450.180528603363</v>
      </c>
      <c r="E361" s="138">
        <f t="shared" si="30"/>
        <v>0</v>
      </c>
      <c r="F361" s="138">
        <f t="shared" si="31"/>
        <v>0</v>
      </c>
      <c r="G361" s="138">
        <f t="shared" si="32"/>
        <v>0</v>
      </c>
      <c r="H361" s="138">
        <f t="shared" si="29"/>
        <v>43400.554135600541</v>
      </c>
    </row>
    <row r="362" spans="2:9">
      <c r="B362" s="127" t="str">
        <f>$B$51</f>
        <v>Nursing</v>
      </c>
      <c r="C362" s="138">
        <f t="shared" si="33"/>
        <v>23933.462605050579</v>
      </c>
      <c r="D362" s="138">
        <f t="shared" si="33"/>
        <v>45013.380080776944</v>
      </c>
      <c r="E362" s="138">
        <f t="shared" si="30"/>
        <v>60417.853266935621</v>
      </c>
      <c r="F362" s="138">
        <f t="shared" si="31"/>
        <v>0</v>
      </c>
      <c r="G362" s="138">
        <f t="shared" si="32"/>
        <v>0</v>
      </c>
      <c r="H362" s="138">
        <f t="shared" si="29"/>
        <v>47845.778978968789</v>
      </c>
    </row>
    <row r="363" spans="2:9">
      <c r="B363" s="130" t="str">
        <f>$B$52</f>
        <v>Totals</v>
      </c>
      <c r="C363" s="135">
        <f t="shared" si="33"/>
        <v>18574.266661651276</v>
      </c>
      <c r="D363" s="135">
        <f t="shared" si="33"/>
        <v>29456.497475871191</v>
      </c>
      <c r="E363" s="135">
        <f t="shared" si="30"/>
        <v>40335.63149302682</v>
      </c>
      <c r="F363" s="135">
        <f t="shared" si="31"/>
        <v>27605.63474789415</v>
      </c>
      <c r="G363" s="135">
        <f t="shared" si="32"/>
        <v>0</v>
      </c>
      <c r="H363" s="135">
        <f t="shared" si="29"/>
        <v>26273.068947765114</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29" priority="6" stopIfTrue="1">
      <formula>C32=0</formula>
    </cfRule>
  </conditionalFormatting>
  <conditionalFormatting sqref="C91:G110">
    <cfRule type="expression" dxfId="128" priority="5" stopIfTrue="1">
      <formula>C32=0</formula>
    </cfRule>
  </conditionalFormatting>
  <conditionalFormatting sqref="C143:H162">
    <cfRule type="expression" dxfId="127" priority="3" stopIfTrue="1">
      <formula>C32=0</formula>
    </cfRule>
  </conditionalFormatting>
  <conditionalFormatting sqref="H143:H162">
    <cfRule type="expression" dxfId="126" priority="1" stopIfTrue="1">
      <formula>OR(AND(#REF!&gt;0,H143&gt;0,H61=0),AND(#REF!&gt;0,H143&gt;0,H32=0))</formula>
    </cfRule>
    <cfRule type="expression" dxfId="12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C000"/>
    <pageSetUpPr fitToPage="1"/>
  </sheetPr>
  <dimension ref="B1:X363"/>
  <sheetViews>
    <sheetView showGridLines="0" showZeros="0" topLeftCell="A8" zoomScale="70" zoomScaleNormal="70" workbookViewId="0">
      <selection activeCell="J36" sqref="J36"/>
    </sheetView>
  </sheetViews>
  <sheetFormatPr defaultColWidth="9.109375" defaultRowHeight="13.8"/>
  <cols>
    <col min="1" max="1" width="1.88671875" style="107" customWidth="1"/>
    <col min="2" max="2" width="30.5546875" style="107" customWidth="1"/>
    <col min="3" max="3" width="15.88671875" style="107" bestFit="1" customWidth="1"/>
    <col min="4" max="5" width="17.1093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6" style="107" bestFit="1" customWidth="1"/>
    <col min="11" max="11" width="15.33203125" style="107" bestFit="1" customWidth="1"/>
    <col min="12" max="12" width="15.88671875" style="107" customWidth="1"/>
    <col min="13" max="13" width="14.33203125" style="107" customWidth="1"/>
    <col min="14" max="14" width="15" style="107" customWidth="1"/>
    <col min="15" max="15" width="13.44140625" style="107" customWidth="1"/>
    <col min="16" max="16" width="16.88671875" style="107" customWidth="1"/>
    <col min="17" max="17" width="9.109375" style="107"/>
    <col min="18" max="18" width="17.109375" style="107" customWidth="1"/>
    <col min="19"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112</v>
      </c>
      <c r="C3" s="119"/>
      <c r="D3" s="119"/>
      <c r="E3" s="119"/>
      <c r="F3" s="119"/>
      <c r="G3" s="119"/>
      <c r="H3" s="119"/>
    </row>
    <row r="4" spans="2:8">
      <c r="B4" s="292" t="s">
        <v>147</v>
      </c>
      <c r="C4" s="119"/>
      <c r="D4" s="119"/>
      <c r="E4" s="119"/>
      <c r="F4" s="119"/>
      <c r="G4" s="119"/>
      <c r="H4" s="119"/>
    </row>
    <row r="5" spans="2:8" ht="16.5" customHeight="1">
      <c r="B5" s="360"/>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Data!$G22</f>
        <v>295445842</v>
      </c>
    </row>
    <row r="14" spans="2:8">
      <c r="B14" s="467" t="s">
        <v>13</v>
      </c>
      <c r="C14" s="467"/>
      <c r="D14" s="467"/>
      <c r="E14" s="467"/>
      <c r="F14" s="354"/>
      <c r="G14" s="301"/>
      <c r="H14" s="355">
        <f>Data!$H22</f>
        <v>177663195</v>
      </c>
    </row>
    <row r="15" spans="2:8">
      <c r="B15" s="467" t="s">
        <v>14</v>
      </c>
      <c r="C15" s="467"/>
      <c r="D15" s="467"/>
      <c r="E15" s="467"/>
      <c r="F15" s="354"/>
      <c r="G15" s="301"/>
      <c r="H15" s="355">
        <f>Data!$I22</f>
        <v>190715110</v>
      </c>
    </row>
    <row r="16" spans="2:8">
      <c r="B16" s="467" t="s">
        <v>18</v>
      </c>
      <c r="C16" s="467"/>
      <c r="D16" s="467"/>
      <c r="E16" s="467"/>
      <c r="F16" s="354"/>
      <c r="G16" s="301"/>
      <c r="H16" s="355">
        <f>Data!$J22</f>
        <v>34892381</v>
      </c>
    </row>
    <row r="17" spans="2:23">
      <c r="B17" s="467" t="s">
        <v>15</v>
      </c>
      <c r="C17" s="467"/>
      <c r="D17" s="467"/>
      <c r="E17" s="467"/>
      <c r="F17" s="354"/>
      <c r="G17" s="301"/>
      <c r="H17" s="355">
        <f>Data!$K22</f>
        <v>80336437</v>
      </c>
    </row>
    <row r="18" spans="2:23">
      <c r="B18" s="467" t="s">
        <v>1</v>
      </c>
      <c r="C18" s="467"/>
      <c r="D18" s="467"/>
      <c r="E18" s="467"/>
      <c r="F18" s="356"/>
      <c r="G18" s="301"/>
      <c r="H18" s="357">
        <f>SUM(H13:H17)</f>
        <v>779052965</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Data!L22</f>
        <v>Leslie Fluharty</v>
      </c>
      <c r="E21" s="466"/>
      <c r="F21" s="466"/>
      <c r="G21" s="308" t="str">
        <f>Data!M22</f>
        <v>713-743-8754</v>
      </c>
      <c r="H21" s="309" t="str">
        <f>Data!N22</f>
        <v>laskweres@central.uh.edu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Data!O22</f>
        <v>13732</v>
      </c>
      <c r="D25" s="316">
        <f>Data!P22</f>
        <v>24332</v>
      </c>
      <c r="E25" s="316">
        <f>Data!Q22</f>
        <v>5018</v>
      </c>
      <c r="F25" s="316">
        <f>Data!R22</f>
        <v>1757</v>
      </c>
      <c r="G25" s="316">
        <f>Data!S22</f>
        <v>1666</v>
      </c>
      <c r="H25" s="317">
        <f>SUM(C25:G25)</f>
        <v>46505</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Data!T22</f>
        <v>Moreno, Susan E.</v>
      </c>
      <c r="E28" s="466"/>
      <c r="F28" s="466"/>
      <c r="G28" s="308" t="str">
        <f>Data!U22</f>
        <v>(713) 743-0640</v>
      </c>
      <c r="H28" s="309" t="str">
        <f>Data!V22</f>
        <v>semoreno@Central.uh.edu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Data!W22</f>
        <v>263590.00000000012</v>
      </c>
      <c r="D32" s="140">
        <f>Data!AQ22</f>
        <v>81723</v>
      </c>
      <c r="E32" s="140">
        <f>Data!BK22</f>
        <v>9689</v>
      </c>
      <c r="F32" s="140">
        <f>Data!CE22</f>
        <v>7708.9999999999991</v>
      </c>
      <c r="G32" s="140">
        <f>Data!CY22</f>
        <v>0</v>
      </c>
      <c r="H32" s="141">
        <f>SUM(C32:G32)</f>
        <v>362711.00000000012</v>
      </c>
      <c r="W32" s="144"/>
    </row>
    <row r="33" spans="2:23">
      <c r="B33" s="129" t="s">
        <v>43</v>
      </c>
      <c r="C33" s="140">
        <f>Data!X22</f>
        <v>89820.000000000029</v>
      </c>
      <c r="D33" s="140">
        <f>Data!AR22</f>
        <v>35253</v>
      </c>
      <c r="E33" s="140">
        <f>Data!BL22</f>
        <v>7567</v>
      </c>
      <c r="F33" s="140">
        <f>Data!CF22</f>
        <v>7320</v>
      </c>
      <c r="G33" s="140">
        <f>Data!CZ22</f>
        <v>0</v>
      </c>
      <c r="H33" s="141">
        <f t="shared" ref="H33:H52" si="0">SUM(C33:G33)</f>
        <v>139960.00000000003</v>
      </c>
      <c r="W33" s="144"/>
    </row>
    <row r="34" spans="2:23">
      <c r="B34" s="129" t="s">
        <v>44</v>
      </c>
      <c r="C34" s="140">
        <f>Data!Y22</f>
        <v>26434</v>
      </c>
      <c r="D34" s="140">
        <f>Data!AS22</f>
        <v>12741</v>
      </c>
      <c r="E34" s="140">
        <f>Data!BM22</f>
        <v>3478.0000000000005</v>
      </c>
      <c r="F34" s="140">
        <f>Data!CG22</f>
        <v>864</v>
      </c>
      <c r="G34" s="140">
        <f>Data!DA22</f>
        <v>0</v>
      </c>
      <c r="H34" s="141">
        <f t="shared" si="0"/>
        <v>43517</v>
      </c>
      <c r="W34" s="144"/>
    </row>
    <row r="35" spans="2:23">
      <c r="B35" s="129" t="s">
        <v>45</v>
      </c>
      <c r="C35" s="140">
        <f>Data!Z22</f>
        <v>2978</v>
      </c>
      <c r="D35" s="140">
        <f>Data!AT22</f>
        <v>11353.000000000002</v>
      </c>
      <c r="E35" s="140">
        <f>Data!BN22</f>
        <v>5964</v>
      </c>
      <c r="F35" s="140">
        <f>Data!CH22</f>
        <v>3059</v>
      </c>
      <c r="G35" s="140">
        <f>Data!DB22</f>
        <v>0</v>
      </c>
      <c r="H35" s="141">
        <f t="shared" si="0"/>
        <v>23354</v>
      </c>
      <c r="W35" s="144"/>
    </row>
    <row r="36" spans="2:23">
      <c r="B36" s="129" t="s">
        <v>46</v>
      </c>
      <c r="C36" s="140">
        <f>Data!AA22</f>
        <v>0</v>
      </c>
      <c r="D36" s="140">
        <f>Data!AU22</f>
        <v>0</v>
      </c>
      <c r="E36" s="140">
        <f>Data!BO22</f>
        <v>0</v>
      </c>
      <c r="F36" s="140">
        <f>Data!CI22</f>
        <v>0</v>
      </c>
      <c r="G36" s="140">
        <f>Data!DC22</f>
        <v>0</v>
      </c>
      <c r="H36" s="141">
        <f t="shared" si="0"/>
        <v>0</v>
      </c>
      <c r="W36" s="144"/>
    </row>
    <row r="37" spans="2:23">
      <c r="B37" s="129" t="s">
        <v>47</v>
      </c>
      <c r="C37" s="140">
        <f>Data!AB22</f>
        <v>43409.999999999993</v>
      </c>
      <c r="D37" s="140">
        <f>Data!AV22</f>
        <v>53280.999999999993</v>
      </c>
      <c r="E37" s="140">
        <f>Data!BP22</f>
        <v>25308</v>
      </c>
      <c r="F37" s="140">
        <f>Data!CJ22</f>
        <v>9389</v>
      </c>
      <c r="G37" s="140">
        <f>Data!DD22</f>
        <v>0</v>
      </c>
      <c r="H37" s="141">
        <f t="shared" si="0"/>
        <v>131388</v>
      </c>
      <c r="W37" s="144"/>
    </row>
    <row r="38" spans="2:23">
      <c r="B38" s="129" t="s">
        <v>48</v>
      </c>
      <c r="C38" s="140">
        <f>Data!AC22</f>
        <v>12176</v>
      </c>
      <c r="D38" s="140">
        <f>Data!AW22</f>
        <v>11976</v>
      </c>
      <c r="E38" s="140">
        <f>Data!BQ22</f>
        <v>845.00000000000023</v>
      </c>
      <c r="F38" s="140">
        <f>Data!CK22</f>
        <v>0</v>
      </c>
      <c r="G38" s="140">
        <f>Data!DE22</f>
        <v>0</v>
      </c>
      <c r="H38" s="141">
        <f t="shared" si="0"/>
        <v>24997</v>
      </c>
      <c r="W38" s="144"/>
    </row>
    <row r="39" spans="2:23">
      <c r="B39" s="129" t="s">
        <v>49</v>
      </c>
      <c r="C39" s="140">
        <f>Data!AD22</f>
        <v>0</v>
      </c>
      <c r="D39" s="140">
        <f>Data!AX22</f>
        <v>0</v>
      </c>
      <c r="E39" s="140">
        <f>Data!BR22</f>
        <v>0</v>
      </c>
      <c r="F39" s="140">
        <f>Data!CL22</f>
        <v>0</v>
      </c>
      <c r="G39" s="140">
        <f>Data!DF22</f>
        <v>24047.000000000007</v>
      </c>
      <c r="H39" s="141">
        <f t="shared" si="0"/>
        <v>24047.000000000007</v>
      </c>
      <c r="W39" s="144"/>
    </row>
    <row r="40" spans="2:23">
      <c r="B40" s="129" t="s">
        <v>50</v>
      </c>
      <c r="C40" s="140">
        <f>Data!AE22</f>
        <v>0</v>
      </c>
      <c r="D40" s="140">
        <f>Data!AY22</f>
        <v>0</v>
      </c>
      <c r="E40" s="140">
        <f>Data!BS22</f>
        <v>9229</v>
      </c>
      <c r="F40" s="140">
        <f>Data!CM22</f>
        <v>479</v>
      </c>
      <c r="G40" s="140">
        <f>Data!DG22</f>
        <v>0</v>
      </c>
      <c r="H40" s="141">
        <f t="shared" si="0"/>
        <v>9708</v>
      </c>
      <c r="W40" s="144"/>
    </row>
    <row r="41" spans="2:23">
      <c r="B41" s="129" t="s">
        <v>51</v>
      </c>
      <c r="C41" s="140">
        <f>Data!AF22</f>
        <v>0</v>
      </c>
      <c r="D41" s="140">
        <f>Data!AZ22</f>
        <v>0</v>
      </c>
      <c r="E41" s="140">
        <f>Data!BT22</f>
        <v>0</v>
      </c>
      <c r="F41" s="140">
        <f>Data!CN22</f>
        <v>0</v>
      </c>
      <c r="G41" s="140">
        <f>Data!DH22</f>
        <v>0</v>
      </c>
      <c r="H41" s="141">
        <f t="shared" si="0"/>
        <v>0</v>
      </c>
      <c r="W41" s="144"/>
    </row>
    <row r="42" spans="2:23">
      <c r="B42" s="129" t="s">
        <v>52</v>
      </c>
      <c r="C42" s="140">
        <f>Data!AG22</f>
        <v>0</v>
      </c>
      <c r="D42" s="140">
        <f>Data!BA22</f>
        <v>0</v>
      </c>
      <c r="E42" s="140">
        <f>Data!BU22</f>
        <v>0</v>
      </c>
      <c r="F42" s="140">
        <f>Data!CO22</f>
        <v>0</v>
      </c>
      <c r="G42" s="140">
        <f>Data!DI22</f>
        <v>0</v>
      </c>
      <c r="H42" s="141">
        <f t="shared" si="0"/>
        <v>0</v>
      </c>
      <c r="W42" s="144"/>
    </row>
    <row r="43" spans="2:23">
      <c r="B43" s="129" t="s">
        <v>53</v>
      </c>
      <c r="C43" s="140">
        <f>Data!AH22</f>
        <v>1440</v>
      </c>
      <c r="D43" s="140">
        <f>Data!BB22</f>
        <v>39</v>
      </c>
      <c r="E43" s="140">
        <f>Data!BV22</f>
        <v>0</v>
      </c>
      <c r="F43" s="140">
        <f>Data!CP22</f>
        <v>0</v>
      </c>
      <c r="G43" s="140">
        <f>Data!DJ22</f>
        <v>0</v>
      </c>
      <c r="H43" s="141">
        <f t="shared" si="0"/>
        <v>1479</v>
      </c>
      <c r="W43" s="144"/>
    </row>
    <row r="44" spans="2:23">
      <c r="B44" s="129" t="s">
        <v>54</v>
      </c>
      <c r="C44" s="140">
        <f>Data!AI22</f>
        <v>0</v>
      </c>
      <c r="D44" s="140">
        <f>Data!BC22</f>
        <v>0</v>
      </c>
      <c r="E44" s="140">
        <f>Data!BW22</f>
        <v>0</v>
      </c>
      <c r="F44" s="140">
        <f>Data!CQ22</f>
        <v>0</v>
      </c>
      <c r="G44" s="140">
        <f>Data!DK22</f>
        <v>0</v>
      </c>
      <c r="H44" s="141">
        <f t="shared" si="0"/>
        <v>0</v>
      </c>
      <c r="W44" s="144"/>
    </row>
    <row r="45" spans="2:23">
      <c r="B45" s="129" t="s">
        <v>55</v>
      </c>
      <c r="C45" s="140">
        <f>Data!AJ22</f>
        <v>22490</v>
      </c>
      <c r="D45" s="140">
        <f>Data!BD22</f>
        <v>28781</v>
      </c>
      <c r="E45" s="140">
        <f>Data!BX22</f>
        <v>3586.9999999999995</v>
      </c>
      <c r="F45" s="140">
        <f>Data!CR22</f>
        <v>261</v>
      </c>
      <c r="G45" s="140">
        <f>Data!DL22</f>
        <v>0</v>
      </c>
      <c r="H45" s="141">
        <f t="shared" si="0"/>
        <v>55119</v>
      </c>
      <c r="W45" s="144"/>
    </row>
    <row r="46" spans="2:23">
      <c r="B46" s="129" t="s">
        <v>56</v>
      </c>
      <c r="C46" s="140">
        <f>Data!AK22</f>
        <v>0</v>
      </c>
      <c r="D46" s="140">
        <f>Data!BE22</f>
        <v>0</v>
      </c>
      <c r="E46" s="140">
        <f>Data!BY22</f>
        <v>800.5</v>
      </c>
      <c r="F46" s="140">
        <f>Data!CS22</f>
        <v>833</v>
      </c>
      <c r="G46" s="140">
        <f>Data!DM22</f>
        <v>15772.999999999973</v>
      </c>
      <c r="H46" s="141">
        <f t="shared" si="0"/>
        <v>17406.499999999971</v>
      </c>
      <c r="W46" s="144"/>
    </row>
    <row r="47" spans="2:23">
      <c r="B47" s="129" t="s">
        <v>57</v>
      </c>
      <c r="C47" s="140">
        <f>Data!AL22</f>
        <v>49243.999999999993</v>
      </c>
      <c r="D47" s="140">
        <f>Data!BF22</f>
        <v>155174.50000000003</v>
      </c>
      <c r="E47" s="140">
        <f>Data!BZ22</f>
        <v>23102.999999999989</v>
      </c>
      <c r="F47" s="140">
        <f>Data!CT22</f>
        <v>1080</v>
      </c>
      <c r="G47" s="140">
        <f>Data!DN22</f>
        <v>0</v>
      </c>
      <c r="H47" s="141">
        <f t="shared" si="0"/>
        <v>228601.50000000003</v>
      </c>
      <c r="W47" s="144"/>
    </row>
    <row r="48" spans="2:23">
      <c r="B48" s="129" t="s">
        <v>58</v>
      </c>
      <c r="C48" s="140">
        <f>Data!AM22</f>
        <v>0</v>
      </c>
      <c r="D48" s="140">
        <f>Data!BG22</f>
        <v>0</v>
      </c>
      <c r="E48" s="140">
        <f>Data!CA22</f>
        <v>0</v>
      </c>
      <c r="F48" s="140">
        <f>Data!CU22</f>
        <v>0</v>
      </c>
      <c r="G48" s="140">
        <f>Data!DO22</f>
        <v>15568.000000000007</v>
      </c>
      <c r="H48" s="141">
        <f t="shared" si="0"/>
        <v>15568.000000000007</v>
      </c>
      <c r="W48" s="144"/>
    </row>
    <row r="49" spans="2:23">
      <c r="B49" s="129" t="s">
        <v>59</v>
      </c>
      <c r="C49" s="140">
        <f>Data!AN22</f>
        <v>313</v>
      </c>
      <c r="D49" s="140">
        <f>Data!BH22</f>
        <v>2760</v>
      </c>
      <c r="E49" s="140">
        <f>Data!CB22</f>
        <v>0</v>
      </c>
      <c r="F49" s="140">
        <f>Data!CV22</f>
        <v>0</v>
      </c>
      <c r="G49" s="140">
        <f>Data!DP22</f>
        <v>0</v>
      </c>
      <c r="H49" s="141">
        <f t="shared" si="0"/>
        <v>3073</v>
      </c>
      <c r="W49" s="144"/>
    </row>
    <row r="50" spans="2:23">
      <c r="B50" s="129" t="s">
        <v>60</v>
      </c>
      <c r="C50" s="140">
        <f>Data!AO22</f>
        <v>11435</v>
      </c>
      <c r="D50" s="140">
        <f>Data!BI22</f>
        <v>23793</v>
      </c>
      <c r="E50" s="140">
        <f>Data!CC22</f>
        <v>1251</v>
      </c>
      <c r="F50" s="140">
        <f>Data!CW22</f>
        <v>39</v>
      </c>
      <c r="G50" s="140">
        <f>Data!DQ22</f>
        <v>0</v>
      </c>
      <c r="H50" s="141">
        <f t="shared" si="0"/>
        <v>36518</v>
      </c>
      <c r="W50" s="144"/>
    </row>
    <row r="51" spans="2:23">
      <c r="B51" s="129" t="s">
        <v>0</v>
      </c>
      <c r="C51" s="140">
        <f>Data!AP22</f>
        <v>12.999999999999996</v>
      </c>
      <c r="D51" s="140">
        <f>Data!BJ22</f>
        <v>5094.0000000000027</v>
      </c>
      <c r="E51" s="140">
        <f>Data!CD22</f>
        <v>6</v>
      </c>
      <c r="F51" s="140">
        <f>Data!CX22</f>
        <v>93</v>
      </c>
      <c r="G51" s="140">
        <f>Data!DR22</f>
        <v>0</v>
      </c>
      <c r="H51" s="141">
        <f t="shared" si="0"/>
        <v>5206.0000000000027</v>
      </c>
      <c r="W51" s="144"/>
    </row>
    <row r="52" spans="2:23">
      <c r="B52" s="142" t="s">
        <v>33</v>
      </c>
      <c r="C52" s="141">
        <f>SUM(C32:C51)</f>
        <v>523343.00000000012</v>
      </c>
      <c r="D52" s="141">
        <f>SUM(D32:D51)</f>
        <v>421968.5</v>
      </c>
      <c r="E52" s="141">
        <f>SUM(E32:E51)</f>
        <v>90827.499999999985</v>
      </c>
      <c r="F52" s="141">
        <f>SUM(F32:F51)</f>
        <v>31126</v>
      </c>
      <c r="G52" s="141">
        <f>SUM(G32:G51)</f>
        <v>55387.999999999985</v>
      </c>
      <c r="H52" s="141">
        <f t="shared" si="0"/>
        <v>1122653</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Data!T22</f>
        <v>Moreno, Susan E.</v>
      </c>
      <c r="E55" s="466"/>
      <c r="F55" s="466"/>
      <c r="G55" s="308" t="str">
        <f>Data!U22</f>
        <v>(713) 743-0640</v>
      </c>
      <c r="H55" s="309" t="str">
        <f>Data!V22</f>
        <v>semoreno@Central.uh.edu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Data!DS22</f>
        <v>14066837.981133144</v>
      </c>
      <c r="D61" s="320">
        <f>Data!EM22</f>
        <v>12136988.479994386</v>
      </c>
      <c r="E61" s="320">
        <f>Data!FG22</f>
        <v>8053765.0586037626</v>
      </c>
      <c r="F61" s="320">
        <f>Data!GA22</f>
        <v>11484020.695428522</v>
      </c>
      <c r="G61" s="320">
        <f>Data!GU22</f>
        <v>0</v>
      </c>
      <c r="H61" s="321">
        <f>SUM(C61:G61)</f>
        <v>45741612.215159811</v>
      </c>
    </row>
    <row r="62" spans="2:23">
      <c r="B62" s="127" t="str">
        <f>$B$33</f>
        <v>Science</v>
      </c>
      <c r="C62" s="320">
        <f>Data!DT22</f>
        <v>7207839.3645200897</v>
      </c>
      <c r="D62" s="320">
        <f>Data!EN22</f>
        <v>4966456.819488531</v>
      </c>
      <c r="E62" s="320">
        <f>Data!FH22</f>
        <v>5353736.4488119697</v>
      </c>
      <c r="F62" s="320">
        <f>Data!GB22</f>
        <v>11049661.809937887</v>
      </c>
      <c r="G62" s="320">
        <f>Data!GV22</f>
        <v>0</v>
      </c>
      <c r="H62" s="141">
        <f t="shared" ref="H62:H81" si="1">SUM(C62:G62)</f>
        <v>28577694.442758478</v>
      </c>
    </row>
    <row r="63" spans="2:23">
      <c r="B63" s="127" t="str">
        <f>$B$34</f>
        <v>Fine Arts</v>
      </c>
      <c r="C63" s="320">
        <f>Data!DU22</f>
        <v>2920423.5395281743</v>
      </c>
      <c r="D63" s="320">
        <f>Data!EO22</f>
        <v>2873375.6543115112</v>
      </c>
      <c r="E63" s="320">
        <f>Data!FI22</f>
        <v>2889061.9343710411</v>
      </c>
      <c r="F63" s="320">
        <f>Data!GC22</f>
        <v>940201.30495408759</v>
      </c>
      <c r="G63" s="320">
        <f>Data!GW22</f>
        <v>0</v>
      </c>
      <c r="H63" s="141">
        <f t="shared" si="1"/>
        <v>9623062.4331648145</v>
      </c>
    </row>
    <row r="64" spans="2:23">
      <c r="B64" s="127" t="str">
        <f>$B$35</f>
        <v>Teacher Education</v>
      </c>
      <c r="C64" s="320">
        <f>Data!DV22</f>
        <v>217517.16243771469</v>
      </c>
      <c r="D64" s="320">
        <f>Data!EP22</f>
        <v>1548822.3113156797</v>
      </c>
      <c r="E64" s="320">
        <f>Data!FJ22</f>
        <v>2076256.3053670265</v>
      </c>
      <c r="F64" s="320">
        <f>Data!GD22</f>
        <v>2722544.4606886129</v>
      </c>
      <c r="G64" s="320">
        <f>Data!GX22</f>
        <v>0</v>
      </c>
      <c r="H64" s="141">
        <f t="shared" si="1"/>
        <v>6565140.2398090344</v>
      </c>
    </row>
    <row r="65" spans="2:12">
      <c r="B65" s="127" t="str">
        <f>$B$36</f>
        <v>Agriculture</v>
      </c>
      <c r="C65" s="320">
        <f>Data!DW22</f>
        <v>0</v>
      </c>
      <c r="D65" s="320">
        <f>Data!EQ22</f>
        <v>0</v>
      </c>
      <c r="E65" s="320">
        <f>Data!FK22</f>
        <v>0</v>
      </c>
      <c r="F65" s="320">
        <f>Data!GE22</f>
        <v>0</v>
      </c>
      <c r="G65" s="320">
        <f>Data!GY22</f>
        <v>0</v>
      </c>
      <c r="H65" s="141">
        <f t="shared" si="1"/>
        <v>0</v>
      </c>
    </row>
    <row r="66" spans="2:12">
      <c r="B66" s="127" t="str">
        <f>$B$37</f>
        <v>Engineering</v>
      </c>
      <c r="C66" s="320">
        <f>Data!DX22</f>
        <v>4445341.8028237736</v>
      </c>
      <c r="D66" s="320">
        <f>Data!ER22</f>
        <v>9354594.8942971416</v>
      </c>
      <c r="E66" s="320">
        <f>Data!FL22</f>
        <v>12037500.414219733</v>
      </c>
      <c r="F66" s="320">
        <f>Data!GF22</f>
        <v>13436560.372589774</v>
      </c>
      <c r="G66" s="320">
        <f>Data!GZ22</f>
        <v>0</v>
      </c>
      <c r="H66" s="141">
        <f t="shared" si="1"/>
        <v>39273997.483930424</v>
      </c>
    </row>
    <row r="67" spans="2:12">
      <c r="B67" s="127" t="str">
        <f>$B$38</f>
        <v>Home Economics</v>
      </c>
      <c r="C67" s="320">
        <f>Data!DY22</f>
        <v>537099.41366799606</v>
      </c>
      <c r="D67" s="320">
        <f>Data!ES22</f>
        <v>708292.67556300282</v>
      </c>
      <c r="E67" s="320">
        <f>Data!FM22</f>
        <v>401681.96793118794</v>
      </c>
      <c r="F67" s="320">
        <f>Data!GG22</f>
        <v>0</v>
      </c>
      <c r="G67" s="320">
        <f>Data!HA22</f>
        <v>0</v>
      </c>
      <c r="H67" s="141">
        <f t="shared" si="1"/>
        <v>1647074.0571621868</v>
      </c>
    </row>
    <row r="68" spans="2:12">
      <c r="B68" s="127" t="str">
        <f>$B$39</f>
        <v>Law</v>
      </c>
      <c r="C68" s="320">
        <f>Data!DZ22</f>
        <v>0</v>
      </c>
      <c r="D68" s="320">
        <f>Data!ET22</f>
        <v>0</v>
      </c>
      <c r="E68" s="320">
        <f>Data!FN22</f>
        <v>0</v>
      </c>
      <c r="F68" s="320">
        <f>Data!GH22</f>
        <v>0</v>
      </c>
      <c r="G68" s="320">
        <f>Data!HB22</f>
        <v>8555489.8594421688</v>
      </c>
      <c r="H68" s="141">
        <f t="shared" si="1"/>
        <v>8555489.8594421688</v>
      </c>
    </row>
    <row r="69" spans="2:12">
      <c r="B69" s="127" t="str">
        <f>$B$40</f>
        <v>Social Service</v>
      </c>
      <c r="C69" s="320">
        <f>Data!EA22</f>
        <v>0</v>
      </c>
      <c r="D69" s="320">
        <f>Data!EU22</f>
        <v>0</v>
      </c>
      <c r="E69" s="320">
        <f>Data!FO22</f>
        <v>1409763.3938735756</v>
      </c>
      <c r="F69" s="320">
        <f>Data!GI22</f>
        <v>896640.03952515987</v>
      </c>
      <c r="G69" s="320">
        <f>Data!HC22</f>
        <v>0</v>
      </c>
      <c r="H69" s="141">
        <f t="shared" si="1"/>
        <v>2306403.4333987357</v>
      </c>
    </row>
    <row r="70" spans="2:12">
      <c r="B70" s="127" t="str">
        <f>$B$41</f>
        <v>Library Science</v>
      </c>
      <c r="C70" s="320">
        <f>Data!EB22</f>
        <v>0</v>
      </c>
      <c r="D70" s="320">
        <f>Data!EV22</f>
        <v>0</v>
      </c>
      <c r="E70" s="320">
        <f>Data!FP22</f>
        <v>0</v>
      </c>
      <c r="F70" s="320">
        <f>Data!GJ22</f>
        <v>0</v>
      </c>
      <c r="G70" s="320">
        <f>Data!HD22</f>
        <v>0</v>
      </c>
      <c r="H70" s="141">
        <f t="shared" si="1"/>
        <v>0</v>
      </c>
    </row>
    <row r="71" spans="2:12">
      <c r="B71" s="127" t="str">
        <f>$B$42</f>
        <v>Veterinary Science</v>
      </c>
      <c r="C71" s="320">
        <f>Data!EC22</f>
        <v>0</v>
      </c>
      <c r="D71" s="320">
        <f>Data!EW22</f>
        <v>0</v>
      </c>
      <c r="E71" s="320">
        <f>Data!FQ22</f>
        <v>0</v>
      </c>
      <c r="F71" s="320">
        <f>Data!GK22</f>
        <v>0</v>
      </c>
      <c r="G71" s="320">
        <f>Data!HE22</f>
        <v>0</v>
      </c>
      <c r="H71" s="141">
        <f t="shared" si="1"/>
        <v>0</v>
      </c>
    </row>
    <row r="72" spans="2:12">
      <c r="B72" s="127" t="str">
        <f>$B$43</f>
        <v>Vocational Training</v>
      </c>
      <c r="C72" s="320">
        <f>Data!ED22</f>
        <v>118686.66436781609</v>
      </c>
      <c r="D72" s="320">
        <f>Data!EX22</f>
        <v>4500</v>
      </c>
      <c r="E72" s="320">
        <f>Data!FR22</f>
        <v>0</v>
      </c>
      <c r="F72" s="320">
        <f>Data!GL22</f>
        <v>0</v>
      </c>
      <c r="G72" s="320">
        <f>Data!HF22</f>
        <v>0</v>
      </c>
      <c r="H72" s="141">
        <f t="shared" si="1"/>
        <v>123186.66436781609</v>
      </c>
    </row>
    <row r="73" spans="2:12">
      <c r="B73" s="127" t="str">
        <f>$B$44</f>
        <v>Physical Training</v>
      </c>
      <c r="C73" s="320">
        <f>Data!EE22</f>
        <v>0</v>
      </c>
      <c r="D73" s="320">
        <f>Data!EY22</f>
        <v>0</v>
      </c>
      <c r="E73" s="320">
        <f>Data!FS22</f>
        <v>0</v>
      </c>
      <c r="F73" s="320">
        <f>Data!GM22</f>
        <v>0</v>
      </c>
      <c r="G73" s="320">
        <f>Data!HG22</f>
        <v>0</v>
      </c>
      <c r="H73" s="141">
        <f t="shared" si="1"/>
        <v>0</v>
      </c>
    </row>
    <row r="74" spans="2:12">
      <c r="B74" s="127" t="str">
        <f>$B$45</f>
        <v>Health Services</v>
      </c>
      <c r="C74" s="320">
        <f>Data!EF22</f>
        <v>667912.69876329647</v>
      </c>
      <c r="D74" s="320">
        <f>Data!EZ22</f>
        <v>1903269.8870090081</v>
      </c>
      <c r="E74" s="320">
        <f>Data!FT22</f>
        <v>1200311.0032316069</v>
      </c>
      <c r="F74" s="320">
        <f>Data!GN22</f>
        <v>548086.83210256521</v>
      </c>
      <c r="G74" s="320">
        <f>Data!HH22</f>
        <v>0</v>
      </c>
      <c r="H74" s="141">
        <f t="shared" si="1"/>
        <v>4319580.4211064773</v>
      </c>
    </row>
    <row r="75" spans="2:12">
      <c r="B75" s="127" t="str">
        <f>$B$46</f>
        <v>Pharmacy</v>
      </c>
      <c r="C75" s="320">
        <f>Data!EG22</f>
        <v>0</v>
      </c>
      <c r="D75" s="320">
        <f>Data!FA22</f>
        <v>0</v>
      </c>
      <c r="E75" s="320">
        <f>Data!FU22</f>
        <v>1539399.2320038814</v>
      </c>
      <c r="F75" s="320">
        <f>Data!GO22</f>
        <v>2773752.6633936297</v>
      </c>
      <c r="G75" s="320">
        <f>Data!HI22</f>
        <v>4253999.9852578659</v>
      </c>
      <c r="H75" s="141">
        <f t="shared" si="1"/>
        <v>8567151.8806553781</v>
      </c>
    </row>
    <row r="76" spans="2:12">
      <c r="B76" s="127" t="str">
        <f>$B$47</f>
        <v>Business Administration</v>
      </c>
      <c r="C76" s="320">
        <f>Data!EH22</f>
        <v>2445337.4943058505</v>
      </c>
      <c r="D76" s="320">
        <f>Data!FB22</f>
        <v>14772906.583520131</v>
      </c>
      <c r="E76" s="320">
        <f>Data!FV22</f>
        <v>11424469.072671922</v>
      </c>
      <c r="F76" s="320">
        <f>Data!GP22</f>
        <v>3966872.9178462587</v>
      </c>
      <c r="G76" s="320">
        <f>Data!HJ22</f>
        <v>0</v>
      </c>
      <c r="H76" s="141">
        <f t="shared" si="1"/>
        <v>32609586.068344165</v>
      </c>
    </row>
    <row r="77" spans="2:12">
      <c r="B77" s="127" t="str">
        <f>$B$48</f>
        <v>Optometry</v>
      </c>
      <c r="C77" s="320">
        <f>Data!EI22</f>
        <v>0</v>
      </c>
      <c r="D77" s="320">
        <f>Data!FC22</f>
        <v>0</v>
      </c>
      <c r="E77" s="320">
        <f>Data!FW22</f>
        <v>0</v>
      </c>
      <c r="F77" s="320">
        <f>Data!GQ22</f>
        <v>0</v>
      </c>
      <c r="G77" s="320">
        <f>Data!HK22</f>
        <v>3750478.6753412085</v>
      </c>
      <c r="H77" s="141">
        <f t="shared" si="1"/>
        <v>3750478.6753412085</v>
      </c>
      <c r="J77" s="280"/>
      <c r="K77" s="280"/>
      <c r="L77" s="280"/>
    </row>
    <row r="78" spans="2:12">
      <c r="B78" s="127" t="str">
        <f>$B$49</f>
        <v>Teacher Ed-Practice Teaching</v>
      </c>
      <c r="C78" s="320">
        <f>Data!EJ22</f>
        <v>23867.212657230564</v>
      </c>
      <c r="D78" s="320">
        <f>Data!FD22</f>
        <v>327907.86487304326</v>
      </c>
      <c r="E78" s="320">
        <f>Data!FX22</f>
        <v>0</v>
      </c>
      <c r="F78" s="320">
        <f>Data!GR22</f>
        <v>0</v>
      </c>
      <c r="G78" s="320">
        <f>Data!HL22</f>
        <v>0</v>
      </c>
      <c r="H78" s="141">
        <f t="shared" si="1"/>
        <v>351775.07753027382</v>
      </c>
      <c r="J78" s="361"/>
      <c r="K78" s="361"/>
      <c r="L78" s="361"/>
    </row>
    <row r="79" spans="2:12">
      <c r="B79" s="127" t="str">
        <f>$B$50</f>
        <v>Technology</v>
      </c>
      <c r="C79" s="320">
        <f>Data!EK22</f>
        <v>1071683.4812255602</v>
      </c>
      <c r="D79" s="320">
        <f>Data!FE22</f>
        <v>2665422.6244227909</v>
      </c>
      <c r="E79" s="320">
        <f>Data!FY22</f>
        <v>547318.60909105919</v>
      </c>
      <c r="F79" s="320">
        <f>Data!GS22</f>
        <v>28960.546811580509</v>
      </c>
      <c r="G79" s="320">
        <f>Data!HM22</f>
        <v>0</v>
      </c>
      <c r="H79" s="141">
        <f t="shared" si="1"/>
        <v>4313385.2615509909</v>
      </c>
    </row>
    <row r="80" spans="2:12">
      <c r="B80" s="127" t="str">
        <f>$B$51</f>
        <v>Nursing</v>
      </c>
      <c r="C80" s="320">
        <f>Data!EL22</f>
        <v>3937.6493919080885</v>
      </c>
      <c r="D80" s="320">
        <f>Data!FF22</f>
        <v>1521282.7049415535</v>
      </c>
      <c r="E80" s="320">
        <f>Data!FZ22</f>
        <v>6195.9005452821239</v>
      </c>
      <c r="F80" s="320">
        <f>Data!GT22</f>
        <v>167002.37568683235</v>
      </c>
      <c r="G80" s="320">
        <f>Data!HN22</f>
        <v>0</v>
      </c>
      <c r="H80" s="141">
        <f t="shared" si="1"/>
        <v>1698418.6305655763</v>
      </c>
    </row>
    <row r="81" spans="2:24">
      <c r="B81" s="130" t="str">
        <f>$B$52</f>
        <v>Totals</v>
      </c>
      <c r="C81" s="321">
        <f>SUM(C61:C80)</f>
        <v>33726484.464822553</v>
      </c>
      <c r="D81" s="321">
        <f>SUM(D61:D80)</f>
        <v>52783820.499736786</v>
      </c>
      <c r="E81" s="321">
        <f>SUM(E61:E80)</f>
        <v>46939459.340722047</v>
      </c>
      <c r="F81" s="321">
        <f>SUM(F61:F80)</f>
        <v>48014304.018964909</v>
      </c>
      <c r="G81" s="321">
        <f>SUM(G61:G80)</f>
        <v>16559968.520041242</v>
      </c>
      <c r="H81" s="321">
        <f t="shared" si="1"/>
        <v>198024036.84428757</v>
      </c>
    </row>
    <row r="82" spans="2:24">
      <c r="B82" s="318"/>
      <c r="C82" s="322"/>
      <c r="D82" s="322"/>
      <c r="E82" s="322"/>
      <c r="F82" s="322"/>
      <c r="G82" s="322"/>
      <c r="H82" s="323"/>
    </row>
    <row r="83" spans="2:24" ht="13.5" customHeight="1">
      <c r="B83" s="306"/>
      <c r="D83" s="472" t="s">
        <v>22</v>
      </c>
      <c r="E83" s="472"/>
      <c r="F83" s="472"/>
      <c r="G83" s="307" t="s">
        <v>23</v>
      </c>
      <c r="H83" s="307" t="s">
        <v>24</v>
      </c>
    </row>
    <row r="84" spans="2:24" ht="16.5" customHeight="1">
      <c r="B84" s="470" t="s">
        <v>38</v>
      </c>
      <c r="C84" s="471"/>
      <c r="D84" s="466" t="str">
        <f>Data!T22</f>
        <v>Moreno, Susan E.</v>
      </c>
      <c r="E84" s="466"/>
      <c r="F84" s="466"/>
      <c r="G84" s="308" t="str">
        <f>Data!U22</f>
        <v>(713) 743-0640</v>
      </c>
      <c r="H84" s="309" t="str">
        <f>Data!V22</f>
        <v>semoreno@Central.uh.edu</v>
      </c>
    </row>
    <row r="85" spans="2:24" ht="13.5" customHeight="1">
      <c r="B85" s="306"/>
      <c r="C85" s="306"/>
      <c r="D85" s="306"/>
      <c r="E85" s="306"/>
      <c r="F85" s="306"/>
      <c r="G85" s="306"/>
      <c r="H85" s="296"/>
    </row>
    <row r="86" spans="2:24" ht="15" customHeight="1">
      <c r="B86" s="120" t="s">
        <v>32</v>
      </c>
      <c r="C86" s="324"/>
      <c r="D86" s="324"/>
      <c r="E86" s="324"/>
      <c r="F86" s="324"/>
      <c r="G86" s="324"/>
      <c r="H86" s="122">
        <f>H13+H14</f>
        <v>473109037</v>
      </c>
    </row>
    <row r="87" spans="2:24" ht="42.75" customHeight="1">
      <c r="B87" s="464" t="s">
        <v>8</v>
      </c>
      <c r="C87" s="464"/>
      <c r="D87" s="464"/>
      <c r="E87" s="464"/>
      <c r="F87" s="464"/>
      <c r="G87" s="464"/>
      <c r="H87" s="319"/>
    </row>
    <row r="88" spans="2:24">
      <c r="B88" s="120" t="s">
        <v>5</v>
      </c>
      <c r="C88" s="325"/>
      <c r="D88" s="325"/>
      <c r="E88" s="325"/>
      <c r="F88" s="325"/>
      <c r="G88" s="325"/>
      <c r="H88" s="122"/>
      <c r="J88" s="120"/>
      <c r="K88" s="325"/>
      <c r="L88" s="325"/>
      <c r="M88" s="325"/>
      <c r="N88" s="325"/>
      <c r="O88" s="325"/>
      <c r="P88" s="122"/>
    </row>
    <row r="89" spans="2:24" ht="98.25" customHeight="1" thickBot="1">
      <c r="B89" s="465" t="s">
        <v>226</v>
      </c>
      <c r="C89" s="465"/>
      <c r="D89" s="465"/>
      <c r="E89" s="465"/>
      <c r="F89" s="465"/>
      <c r="G89" s="465"/>
      <c r="H89" s="326"/>
      <c r="J89" s="473"/>
      <c r="K89" s="473"/>
      <c r="L89" s="473"/>
      <c r="M89" s="473"/>
      <c r="N89" s="473"/>
      <c r="O89" s="473"/>
      <c r="P89" s="319"/>
    </row>
    <row r="90" spans="2:24" ht="15" customHeight="1" thickBot="1">
      <c r="B90" s="124" t="s">
        <v>31</v>
      </c>
      <c r="C90" s="125" t="s">
        <v>25</v>
      </c>
      <c r="D90" s="125" t="s">
        <v>26</v>
      </c>
      <c r="E90" s="125" t="s">
        <v>27</v>
      </c>
      <c r="F90" s="125" t="s">
        <v>28</v>
      </c>
      <c r="G90" s="125" t="s">
        <v>29</v>
      </c>
      <c r="H90" s="126" t="s">
        <v>30</v>
      </c>
      <c r="J90" s="362"/>
      <c r="K90" s="363"/>
      <c r="L90" s="363"/>
      <c r="M90" s="363"/>
      <c r="N90" s="363"/>
      <c r="O90" s="363"/>
      <c r="P90" s="363"/>
      <c r="R90" s="362"/>
      <c r="S90" s="363"/>
      <c r="T90" s="363"/>
      <c r="U90" s="363"/>
      <c r="V90" s="363"/>
      <c r="W90" s="363"/>
      <c r="X90" s="363"/>
    </row>
    <row r="91" spans="2:24">
      <c r="B91" s="127" t="str">
        <f>$B$32</f>
        <v>Liberal Arts</v>
      </c>
      <c r="C91" s="327">
        <f>Data!HR22</f>
        <v>6510618.4000000004</v>
      </c>
      <c r="D91" s="327">
        <f>Data!IL22</f>
        <v>1968879.98</v>
      </c>
      <c r="E91" s="327">
        <f>Data!JF22</f>
        <v>557178.61</v>
      </c>
      <c r="F91" s="327">
        <f>Data!JZ22</f>
        <v>194696.09</v>
      </c>
      <c r="G91" s="327">
        <f>Data!KT22</f>
        <v>0</v>
      </c>
      <c r="H91" s="133">
        <f t="shared" ref="H91:H111" si="2">SUM(C91:G91)</f>
        <v>9231373.0800000001</v>
      </c>
      <c r="J91" s="131"/>
      <c r="K91" s="329"/>
      <c r="L91" s="329"/>
      <c r="M91" s="329"/>
      <c r="N91" s="329"/>
      <c r="O91" s="329"/>
      <c r="P91" s="329"/>
      <c r="R91" s="131"/>
      <c r="S91" s="364"/>
      <c r="T91" s="364"/>
      <c r="U91" s="364"/>
      <c r="V91" s="364"/>
      <c r="W91" s="364"/>
      <c r="X91" s="364"/>
    </row>
    <row r="92" spans="2:24">
      <c r="B92" s="127" t="str">
        <f>$B$33</f>
        <v>Science</v>
      </c>
      <c r="C92" s="327">
        <f>Data!HS22</f>
        <v>3292368.4</v>
      </c>
      <c r="D92" s="327">
        <f>Data!IM22</f>
        <v>923812.96</v>
      </c>
      <c r="E92" s="327">
        <f>Data!JG22</f>
        <v>407230.97</v>
      </c>
      <c r="F92" s="327">
        <f>Data!KA22</f>
        <v>377839.35</v>
      </c>
      <c r="G92" s="327">
        <f>Data!KU22</f>
        <v>0</v>
      </c>
      <c r="H92" s="136">
        <f t="shared" si="2"/>
        <v>5001251.6799999988</v>
      </c>
      <c r="J92" s="131"/>
      <c r="K92" s="329"/>
      <c r="L92" s="329"/>
      <c r="M92" s="329"/>
      <c r="N92" s="329"/>
      <c r="O92" s="329"/>
      <c r="P92" s="365"/>
      <c r="R92" s="131"/>
      <c r="S92" s="364"/>
      <c r="T92" s="364"/>
      <c r="U92" s="364"/>
      <c r="V92" s="364"/>
      <c r="W92" s="364"/>
      <c r="X92" s="364"/>
    </row>
    <row r="93" spans="2:24">
      <c r="B93" s="127" t="str">
        <f>$B$34</f>
        <v>Fine Arts</v>
      </c>
      <c r="C93" s="327">
        <f>Data!HT22</f>
        <v>1027464.4</v>
      </c>
      <c r="D93" s="327">
        <f>Data!IN22</f>
        <v>442345.02</v>
      </c>
      <c r="E93" s="327">
        <f>Data!JH22</f>
        <v>148568.99</v>
      </c>
      <c r="F93" s="327">
        <f>Data!KB22</f>
        <v>51362.77</v>
      </c>
      <c r="G93" s="327">
        <f>Data!KV22</f>
        <v>0</v>
      </c>
      <c r="H93" s="136">
        <f t="shared" si="2"/>
        <v>1669741.18</v>
      </c>
      <c r="J93" s="131"/>
      <c r="K93" s="329"/>
      <c r="L93" s="329"/>
      <c r="M93" s="329"/>
      <c r="N93" s="329"/>
      <c r="O93" s="329"/>
      <c r="P93" s="365"/>
      <c r="R93" s="131"/>
      <c r="S93" s="364"/>
      <c r="T93" s="364"/>
      <c r="U93" s="364"/>
      <c r="V93" s="364"/>
      <c r="W93" s="364"/>
      <c r="X93" s="364"/>
    </row>
    <row r="94" spans="2:24">
      <c r="B94" s="127" t="str">
        <f>$B$35</f>
        <v>Teacher Education</v>
      </c>
      <c r="C94" s="327">
        <f>Data!HU22</f>
        <v>51422.48</v>
      </c>
      <c r="D94" s="327">
        <f>Data!IO22</f>
        <v>296093.37</v>
      </c>
      <c r="E94" s="327">
        <f>Data!JI22</f>
        <v>190653.7</v>
      </c>
      <c r="F94" s="327">
        <f>Data!KC22</f>
        <v>57241.95</v>
      </c>
      <c r="G94" s="327">
        <f>Data!KW22</f>
        <v>0</v>
      </c>
      <c r="H94" s="136">
        <f t="shared" si="2"/>
        <v>595411.5</v>
      </c>
      <c r="J94" s="131"/>
      <c r="K94" s="329"/>
      <c r="L94" s="329"/>
      <c r="M94" s="329"/>
      <c r="N94" s="329"/>
      <c r="O94" s="329"/>
      <c r="P94" s="365"/>
      <c r="R94" s="131"/>
      <c r="S94" s="364"/>
      <c r="T94" s="364"/>
      <c r="U94" s="364"/>
      <c r="V94" s="364"/>
      <c r="W94" s="364"/>
      <c r="X94" s="364"/>
    </row>
    <row r="95" spans="2:24">
      <c r="B95" s="127" t="str">
        <f>$B$36</f>
        <v>Agriculture</v>
      </c>
      <c r="C95" s="327">
        <f>Data!HV22</f>
        <v>0</v>
      </c>
      <c r="D95" s="327">
        <f>Data!IP22</f>
        <v>0</v>
      </c>
      <c r="E95" s="327">
        <f>Data!JJ22</f>
        <v>0</v>
      </c>
      <c r="F95" s="327">
        <f>Data!KD22</f>
        <v>0</v>
      </c>
      <c r="G95" s="327">
        <f>Data!KX22</f>
        <v>0</v>
      </c>
      <c r="H95" s="136">
        <f t="shared" si="2"/>
        <v>0</v>
      </c>
      <c r="J95" s="131"/>
      <c r="K95" s="329"/>
      <c r="L95" s="329"/>
      <c r="M95" s="329"/>
      <c r="N95" s="329"/>
      <c r="O95" s="329"/>
      <c r="P95" s="365"/>
      <c r="R95" s="131"/>
      <c r="S95" s="364"/>
      <c r="T95" s="364"/>
      <c r="U95" s="364"/>
      <c r="V95" s="364"/>
      <c r="W95" s="364"/>
      <c r="X95" s="364"/>
    </row>
    <row r="96" spans="2:24">
      <c r="B96" s="127" t="str">
        <f>$B$37</f>
        <v>Engineering</v>
      </c>
      <c r="C96" s="327">
        <f>Data!HW22</f>
        <v>1031919.9</v>
      </c>
      <c r="D96" s="327">
        <f>Data!IQ22</f>
        <v>2253056.38</v>
      </c>
      <c r="E96" s="327">
        <f>Data!JK22</f>
        <v>869933.7</v>
      </c>
      <c r="F96" s="327">
        <f>Data!KE22</f>
        <v>588197.07999999996</v>
      </c>
      <c r="G96" s="327">
        <f>Data!KY22</f>
        <v>0</v>
      </c>
      <c r="H96" s="136">
        <f t="shared" si="2"/>
        <v>4743107.0599999996</v>
      </c>
      <c r="J96" s="131"/>
      <c r="K96" s="329"/>
      <c r="L96" s="329"/>
      <c r="M96" s="329"/>
      <c r="N96" s="329"/>
      <c r="O96" s="329"/>
      <c r="P96" s="365"/>
      <c r="R96" s="131"/>
      <c r="S96" s="364"/>
      <c r="T96" s="364"/>
      <c r="U96" s="364"/>
      <c r="V96" s="364"/>
      <c r="W96" s="364"/>
      <c r="X96" s="364"/>
    </row>
    <row r="97" spans="2:24">
      <c r="B97" s="127" t="str">
        <f>$B$38</f>
        <v>Home Economics</v>
      </c>
      <c r="C97" s="327">
        <f>Data!HX22</f>
        <v>107069.79</v>
      </c>
      <c r="D97" s="327">
        <f>Data!IR22</f>
        <v>99797.22</v>
      </c>
      <c r="E97" s="327">
        <f>Data!JL22</f>
        <v>5051.1099999999997</v>
      </c>
      <c r="F97" s="327">
        <f>Data!KF22</f>
        <v>0</v>
      </c>
      <c r="G97" s="327">
        <f>Data!KZ22</f>
        <v>0</v>
      </c>
      <c r="H97" s="136">
        <f t="shared" si="2"/>
        <v>211918.12</v>
      </c>
      <c r="J97" s="131"/>
      <c r="K97" s="329"/>
      <c r="L97" s="329"/>
      <c r="M97" s="329"/>
      <c r="N97" s="329"/>
      <c r="O97" s="329"/>
      <c r="P97" s="365"/>
      <c r="R97" s="131"/>
      <c r="S97" s="364"/>
      <c r="T97" s="364"/>
      <c r="U97" s="364"/>
      <c r="V97" s="364"/>
      <c r="W97" s="364"/>
      <c r="X97" s="364"/>
    </row>
    <row r="98" spans="2:24">
      <c r="B98" s="127" t="str">
        <f>$B$39</f>
        <v>Law</v>
      </c>
      <c r="C98" s="327">
        <f>Data!HY22</f>
        <v>0</v>
      </c>
      <c r="D98" s="327">
        <f>Data!IS22</f>
        <v>0</v>
      </c>
      <c r="E98" s="327">
        <f>Data!JM22</f>
        <v>0</v>
      </c>
      <c r="F98" s="327">
        <f>Data!KG22</f>
        <v>0</v>
      </c>
      <c r="G98" s="327">
        <f>Data!LA22</f>
        <v>869661.04</v>
      </c>
      <c r="H98" s="136">
        <f t="shared" si="2"/>
        <v>869661.04</v>
      </c>
      <c r="J98" s="131"/>
      <c r="K98" s="329"/>
      <c r="L98" s="329"/>
      <c r="M98" s="329"/>
      <c r="N98" s="329"/>
      <c r="O98" s="329"/>
      <c r="P98" s="365"/>
      <c r="R98" s="131"/>
      <c r="S98" s="364"/>
      <c r="T98" s="364"/>
      <c r="U98" s="364"/>
      <c r="V98" s="364"/>
      <c r="W98" s="364"/>
      <c r="X98" s="364"/>
    </row>
    <row r="99" spans="2:24">
      <c r="B99" s="127" t="str">
        <f>$B$40</f>
        <v>Social Service</v>
      </c>
      <c r="C99" s="327">
        <f>Data!HZ22</f>
        <v>0</v>
      </c>
      <c r="D99" s="327">
        <f>Data!IT22</f>
        <v>0</v>
      </c>
      <c r="E99" s="327">
        <f>Data!JN22</f>
        <v>734266.38</v>
      </c>
      <c r="F99" s="327">
        <f>Data!KH22</f>
        <v>35298.43</v>
      </c>
      <c r="G99" s="327">
        <f>Data!LB22</f>
        <v>0</v>
      </c>
      <c r="H99" s="136">
        <f t="shared" si="2"/>
        <v>769564.81</v>
      </c>
      <c r="J99" s="131"/>
      <c r="K99" s="329"/>
      <c r="L99" s="329"/>
      <c r="M99" s="329"/>
      <c r="N99" s="329"/>
      <c r="O99" s="329"/>
      <c r="P99" s="365"/>
      <c r="R99" s="131"/>
      <c r="S99" s="364"/>
      <c r="T99" s="364"/>
      <c r="U99" s="364"/>
      <c r="V99" s="364"/>
      <c r="W99" s="364"/>
      <c r="X99" s="364"/>
    </row>
    <row r="100" spans="2:24">
      <c r="B100" s="127" t="str">
        <f>$B$41</f>
        <v>Library Science</v>
      </c>
      <c r="C100" s="327">
        <f>Data!IA22</f>
        <v>0</v>
      </c>
      <c r="D100" s="327">
        <f>Data!IU22</f>
        <v>0</v>
      </c>
      <c r="E100" s="327">
        <f>Data!JO22</f>
        <v>0</v>
      </c>
      <c r="F100" s="327">
        <f>Data!KI22</f>
        <v>0</v>
      </c>
      <c r="G100" s="327">
        <f>Data!LC22</f>
        <v>0</v>
      </c>
      <c r="H100" s="136">
        <f t="shared" si="2"/>
        <v>0</v>
      </c>
      <c r="J100" s="131"/>
      <c r="K100" s="329"/>
      <c r="L100" s="329"/>
      <c r="M100" s="329"/>
      <c r="N100" s="329"/>
      <c r="O100" s="329"/>
      <c r="P100" s="365"/>
      <c r="R100" s="131"/>
      <c r="S100" s="364"/>
      <c r="T100" s="364"/>
      <c r="U100" s="364"/>
      <c r="V100" s="364"/>
      <c r="W100" s="364"/>
      <c r="X100" s="364"/>
    </row>
    <row r="101" spans="2:24">
      <c r="B101" s="127" t="str">
        <f>$B$42</f>
        <v>Veterinary Science</v>
      </c>
      <c r="C101" s="327">
        <f>Data!IB22</f>
        <v>0</v>
      </c>
      <c r="D101" s="327">
        <f>Data!IV22</f>
        <v>0</v>
      </c>
      <c r="E101" s="327">
        <f>Data!JP22</f>
        <v>0</v>
      </c>
      <c r="F101" s="327">
        <f>Data!KJ22</f>
        <v>0</v>
      </c>
      <c r="G101" s="327">
        <f>Data!LD22</f>
        <v>0</v>
      </c>
      <c r="H101" s="136">
        <f t="shared" si="2"/>
        <v>0</v>
      </c>
      <c r="J101" s="131"/>
      <c r="K101" s="329"/>
      <c r="L101" s="329"/>
      <c r="M101" s="329"/>
      <c r="N101" s="329"/>
      <c r="O101" s="329"/>
      <c r="P101" s="365"/>
      <c r="R101" s="131"/>
      <c r="S101" s="364"/>
      <c r="T101" s="364"/>
      <c r="U101" s="364"/>
      <c r="V101" s="364"/>
      <c r="W101" s="364"/>
      <c r="X101" s="364"/>
    </row>
    <row r="102" spans="2:24">
      <c r="B102" s="127" t="str">
        <f>$B$43</f>
        <v>Vocational Training</v>
      </c>
      <c r="C102" s="327">
        <f>Data!IC22</f>
        <v>6658.2</v>
      </c>
      <c r="D102" s="327">
        <f>Data!IW22</f>
        <v>250.54</v>
      </c>
      <c r="E102" s="327">
        <f>Data!JQ22</f>
        <v>0</v>
      </c>
      <c r="F102" s="327">
        <f>Data!KK22</f>
        <v>0</v>
      </c>
      <c r="G102" s="327">
        <f>Data!LE22</f>
        <v>0</v>
      </c>
      <c r="H102" s="136">
        <f t="shared" si="2"/>
        <v>6908.74</v>
      </c>
      <c r="J102" s="131"/>
      <c r="K102" s="329"/>
      <c r="L102" s="329"/>
      <c r="M102" s="329"/>
      <c r="N102" s="329"/>
      <c r="O102" s="329"/>
      <c r="P102" s="365"/>
      <c r="R102" s="131"/>
      <c r="S102" s="364"/>
      <c r="T102" s="364"/>
      <c r="U102" s="364"/>
      <c r="V102" s="364"/>
      <c r="W102" s="364"/>
      <c r="X102" s="364"/>
    </row>
    <row r="103" spans="2:24">
      <c r="B103" s="127" t="str">
        <f>$B$44</f>
        <v>Physical Training</v>
      </c>
      <c r="C103" s="327">
        <f>Data!ID22</f>
        <v>0</v>
      </c>
      <c r="D103" s="327">
        <f>Data!IX22</f>
        <v>0</v>
      </c>
      <c r="E103" s="327">
        <f>Data!JR22</f>
        <v>0</v>
      </c>
      <c r="F103" s="327">
        <f>Data!KL22</f>
        <v>0</v>
      </c>
      <c r="G103" s="327">
        <f>Data!LF22</f>
        <v>0</v>
      </c>
      <c r="H103" s="136">
        <f t="shared" si="2"/>
        <v>0</v>
      </c>
      <c r="J103" s="131"/>
      <c r="K103" s="329"/>
      <c r="L103" s="329"/>
      <c r="M103" s="329"/>
      <c r="N103" s="329"/>
      <c r="O103" s="329"/>
      <c r="P103" s="365"/>
      <c r="R103" s="131"/>
      <c r="S103" s="364"/>
      <c r="T103" s="364"/>
      <c r="U103" s="364"/>
      <c r="V103" s="364"/>
      <c r="W103" s="364"/>
      <c r="X103" s="364"/>
    </row>
    <row r="104" spans="2:24">
      <c r="B104" s="127" t="str">
        <f>$B$45</f>
        <v>Health Services</v>
      </c>
      <c r="C104" s="327">
        <f>Data!IE22</f>
        <v>252072.7</v>
      </c>
      <c r="D104" s="327">
        <f>Data!IY22</f>
        <v>356790.75</v>
      </c>
      <c r="E104" s="327">
        <f>Data!JS22</f>
        <v>170170.9</v>
      </c>
      <c r="F104" s="327">
        <f>Data!KM22</f>
        <v>3107.98</v>
      </c>
      <c r="G104" s="327">
        <f>Data!LG22</f>
        <v>0</v>
      </c>
      <c r="H104" s="136">
        <f t="shared" si="2"/>
        <v>782142.33</v>
      </c>
      <c r="J104" s="131"/>
      <c r="K104" s="329"/>
      <c r="L104" s="329"/>
      <c r="M104" s="329"/>
      <c r="N104" s="329"/>
      <c r="O104" s="329"/>
      <c r="P104" s="365"/>
      <c r="R104" s="131"/>
      <c r="S104" s="364"/>
      <c r="T104" s="364"/>
      <c r="U104" s="364"/>
      <c r="V104" s="364"/>
      <c r="W104" s="364"/>
      <c r="X104" s="364"/>
    </row>
    <row r="105" spans="2:24">
      <c r="B105" s="127" t="str">
        <f>$B$46</f>
        <v>Pharmacy</v>
      </c>
      <c r="C105" s="327">
        <f>Data!IF22</f>
        <v>0</v>
      </c>
      <c r="D105" s="327">
        <f>Data!IZ22</f>
        <v>0</v>
      </c>
      <c r="E105" s="327">
        <f>Data!JT22</f>
        <v>1390021.32</v>
      </c>
      <c r="F105" s="327">
        <f>Data!KN22</f>
        <v>1945310.74</v>
      </c>
      <c r="G105" s="327">
        <f>Data!LH22</f>
        <v>364302.63</v>
      </c>
      <c r="H105" s="136">
        <f t="shared" si="2"/>
        <v>3699634.69</v>
      </c>
      <c r="J105" s="131"/>
      <c r="K105" s="329"/>
      <c r="L105" s="329"/>
      <c r="M105" s="329"/>
      <c r="N105" s="329"/>
      <c r="O105" s="329"/>
      <c r="P105" s="365"/>
      <c r="R105" s="131"/>
      <c r="S105" s="364"/>
      <c r="T105" s="364"/>
      <c r="U105" s="364"/>
      <c r="V105" s="364"/>
      <c r="W105" s="364"/>
      <c r="X105" s="364"/>
    </row>
    <row r="106" spans="2:24">
      <c r="B106" s="127" t="str">
        <f>$B$47</f>
        <v>Business Administration</v>
      </c>
      <c r="C106" s="327">
        <f>Data!IG22</f>
        <v>1462139.41</v>
      </c>
      <c r="D106" s="327">
        <f>Data!JA22</f>
        <v>5607048.5700000003</v>
      </c>
      <c r="E106" s="327">
        <f>Data!JU22</f>
        <v>1108020.75</v>
      </c>
      <c r="F106" s="327">
        <f>Data!KO22</f>
        <v>43103.45</v>
      </c>
      <c r="G106" s="327">
        <f>Data!LI22</f>
        <v>0</v>
      </c>
      <c r="H106" s="136">
        <f t="shared" si="2"/>
        <v>8220312.1800000006</v>
      </c>
      <c r="J106" s="131"/>
      <c r="K106" s="329"/>
      <c r="L106" s="329"/>
      <c r="M106" s="329"/>
      <c r="N106" s="329"/>
      <c r="O106" s="329"/>
      <c r="P106" s="365"/>
      <c r="R106" s="131"/>
      <c r="S106" s="364"/>
      <c r="T106" s="364"/>
      <c r="U106" s="364"/>
      <c r="V106" s="364"/>
      <c r="W106" s="364"/>
      <c r="X106" s="364"/>
    </row>
    <row r="107" spans="2:24">
      <c r="B107" s="127" t="str">
        <f>$B$48</f>
        <v>Optometry</v>
      </c>
      <c r="C107" s="327">
        <f>Data!IH22</f>
        <v>0</v>
      </c>
      <c r="D107" s="327">
        <f>Data!JB22</f>
        <v>0</v>
      </c>
      <c r="E107" s="327">
        <f>Data!JV22</f>
        <v>0</v>
      </c>
      <c r="F107" s="327">
        <f>Data!KP22</f>
        <v>0</v>
      </c>
      <c r="G107" s="327">
        <f>Data!LJ22</f>
        <v>2986585.82</v>
      </c>
      <c r="H107" s="136">
        <f t="shared" si="2"/>
        <v>2986585.82</v>
      </c>
      <c r="J107" s="131"/>
      <c r="K107" s="329"/>
      <c r="L107" s="329"/>
      <c r="M107" s="329"/>
      <c r="N107" s="329"/>
      <c r="O107" s="329"/>
      <c r="P107" s="365"/>
      <c r="R107" s="131"/>
      <c r="S107" s="364"/>
      <c r="T107" s="364"/>
      <c r="U107" s="364"/>
      <c r="V107" s="364"/>
      <c r="W107" s="364"/>
      <c r="X107" s="364"/>
    </row>
    <row r="108" spans="2:24">
      <c r="B108" s="127" t="str">
        <f>$B$49</f>
        <v>Teacher Ed-Practice Teaching</v>
      </c>
      <c r="C108" s="327">
        <f>Data!II22</f>
        <v>1298.49</v>
      </c>
      <c r="D108" s="327">
        <f>Data!JC22</f>
        <v>11824.75</v>
      </c>
      <c r="E108" s="327">
        <f>Data!JW22</f>
        <v>0</v>
      </c>
      <c r="F108" s="327">
        <f>Data!KQ22</f>
        <v>0</v>
      </c>
      <c r="G108" s="327">
        <f>Data!LK22</f>
        <v>0</v>
      </c>
      <c r="H108" s="136">
        <f t="shared" si="2"/>
        <v>13123.24</v>
      </c>
      <c r="J108" s="131"/>
      <c r="K108" s="329"/>
      <c r="L108" s="329"/>
      <c r="M108" s="329"/>
      <c r="N108" s="329"/>
      <c r="O108" s="329"/>
      <c r="P108" s="365"/>
      <c r="R108" s="131"/>
      <c r="S108" s="364"/>
      <c r="T108" s="364"/>
      <c r="U108" s="364"/>
      <c r="V108" s="364"/>
      <c r="W108" s="364"/>
      <c r="X108" s="364"/>
    </row>
    <row r="109" spans="2:24">
      <c r="B109" s="127" t="str">
        <f>$B$50</f>
        <v>Technology</v>
      </c>
      <c r="C109" s="327">
        <f>Data!IJ22</f>
        <v>331601.62</v>
      </c>
      <c r="D109" s="327">
        <f>Data!JD22</f>
        <v>688975.75</v>
      </c>
      <c r="E109" s="327">
        <f>Data!JX22</f>
        <v>38770.410000000003</v>
      </c>
      <c r="F109" s="327">
        <f>Data!KR22</f>
        <v>1342.07</v>
      </c>
      <c r="G109" s="327">
        <f>Data!LL22</f>
        <v>0</v>
      </c>
      <c r="H109" s="136">
        <f t="shared" si="2"/>
        <v>1060689.8500000001</v>
      </c>
      <c r="J109" s="131"/>
      <c r="K109" s="329"/>
      <c r="L109" s="329"/>
      <c r="M109" s="329"/>
      <c r="N109" s="329"/>
      <c r="O109" s="329"/>
      <c r="P109" s="365"/>
      <c r="R109" s="131"/>
      <c r="S109" s="364"/>
      <c r="T109" s="364"/>
      <c r="U109" s="364"/>
      <c r="V109" s="364"/>
      <c r="W109" s="364"/>
      <c r="X109" s="364"/>
    </row>
    <row r="110" spans="2:24">
      <c r="B110" s="127" t="str">
        <f>$B$51</f>
        <v>Nursing</v>
      </c>
      <c r="C110" s="327">
        <f>Data!IK22</f>
        <v>400.9</v>
      </c>
      <c r="D110" s="327">
        <f>Data!JE22</f>
        <v>157090.91</v>
      </c>
      <c r="E110" s="327">
        <f>Data!JY22</f>
        <v>185.03</v>
      </c>
      <c r="F110" s="327">
        <f>Data!KS22</f>
        <v>2867.97</v>
      </c>
      <c r="G110" s="327">
        <f>Data!HPM22</f>
        <v>0</v>
      </c>
      <c r="H110" s="136">
        <f t="shared" si="2"/>
        <v>160544.81</v>
      </c>
      <c r="J110" s="131"/>
      <c r="K110" s="329"/>
      <c r="L110" s="329"/>
      <c r="M110" s="329"/>
      <c r="N110" s="329"/>
      <c r="O110" s="329"/>
      <c r="P110" s="365"/>
      <c r="R110" s="131"/>
      <c r="S110" s="364"/>
      <c r="T110" s="364"/>
      <c r="U110" s="364"/>
      <c r="V110" s="364"/>
      <c r="W110" s="364"/>
      <c r="X110" s="364"/>
    </row>
    <row r="111" spans="2:24">
      <c r="B111" s="130" t="str">
        <f>$B$52</f>
        <v>Totals</v>
      </c>
      <c r="C111" s="133">
        <f>SUM(C91:C110)</f>
        <v>14075034.689999999</v>
      </c>
      <c r="D111" s="133">
        <f>SUM(D91:D110)</f>
        <v>12805966.199999999</v>
      </c>
      <c r="E111" s="133">
        <f>SUM(E91:E110)</f>
        <v>5620051.8700000001</v>
      </c>
      <c r="F111" s="133">
        <f>SUM(F91:F110)</f>
        <v>3300367.88</v>
      </c>
      <c r="G111" s="133">
        <f>SUM(G91:G110)</f>
        <v>4220549.49</v>
      </c>
      <c r="H111" s="133">
        <f t="shared" si="2"/>
        <v>40021970.130000003</v>
      </c>
      <c r="J111" s="328"/>
      <c r="K111" s="329"/>
      <c r="L111" s="329"/>
      <c r="M111" s="329"/>
      <c r="N111" s="329"/>
      <c r="O111" s="329"/>
      <c r="P111" s="329"/>
    </row>
    <row r="112" spans="2:24">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5" customHeight="1"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20577456.381133147</v>
      </c>
      <c r="D116" s="321">
        <f t="shared" si="3"/>
        <v>14105868.459994387</v>
      </c>
      <c r="E116" s="321">
        <f t="shared" si="3"/>
        <v>8610943.668603763</v>
      </c>
      <c r="F116" s="321">
        <f t="shared" si="3"/>
        <v>11678716.785428522</v>
      </c>
      <c r="G116" s="321">
        <f t="shared" si="3"/>
        <v>0</v>
      </c>
      <c r="H116" s="133">
        <f t="shared" ref="H116:H136" si="4">SUM(C116:G116)</f>
        <v>54972985.295159817</v>
      </c>
    </row>
    <row r="117" spans="2:8">
      <c r="B117" s="127" t="str">
        <f>$B$33</f>
        <v>Science</v>
      </c>
      <c r="C117" s="141">
        <f t="shared" si="3"/>
        <v>10500207.76452009</v>
      </c>
      <c r="D117" s="141">
        <f t="shared" si="3"/>
        <v>5890269.7794885309</v>
      </c>
      <c r="E117" s="141">
        <f t="shared" si="3"/>
        <v>5760967.4188119695</v>
      </c>
      <c r="F117" s="141">
        <f t="shared" si="3"/>
        <v>11427501.159937887</v>
      </c>
      <c r="G117" s="141">
        <f t="shared" si="3"/>
        <v>0</v>
      </c>
      <c r="H117" s="136">
        <f t="shared" si="4"/>
        <v>33578946.122758478</v>
      </c>
    </row>
    <row r="118" spans="2:8">
      <c r="B118" s="127" t="str">
        <f>$B$34</f>
        <v>Fine Arts</v>
      </c>
      <c r="C118" s="141">
        <f t="shared" si="3"/>
        <v>3947887.9395281742</v>
      </c>
      <c r="D118" s="141">
        <f t="shared" si="3"/>
        <v>3315720.6743115112</v>
      </c>
      <c r="E118" s="141">
        <f t="shared" si="3"/>
        <v>3037630.9243710414</v>
      </c>
      <c r="F118" s="141">
        <f t="shared" si="3"/>
        <v>991564.07495408761</v>
      </c>
      <c r="G118" s="141">
        <f t="shared" si="3"/>
        <v>0</v>
      </c>
      <c r="H118" s="136">
        <f t="shared" si="4"/>
        <v>11292803.613164814</v>
      </c>
    </row>
    <row r="119" spans="2:8">
      <c r="B119" s="127" t="str">
        <f>$B$35</f>
        <v>Teacher Education</v>
      </c>
      <c r="C119" s="141">
        <f t="shared" si="3"/>
        <v>268939.64243771468</v>
      </c>
      <c r="D119" s="141">
        <f t="shared" si="3"/>
        <v>1844915.6813156796</v>
      </c>
      <c r="E119" s="141">
        <f t="shared" si="3"/>
        <v>2266910.0053670267</v>
      </c>
      <c r="F119" s="141">
        <f t="shared" si="3"/>
        <v>2779786.4106886131</v>
      </c>
      <c r="G119" s="141">
        <f t="shared" si="3"/>
        <v>0</v>
      </c>
      <c r="H119" s="136">
        <f t="shared" si="4"/>
        <v>7160551.7398090344</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5477261.702823774</v>
      </c>
      <c r="D121" s="141">
        <f t="shared" si="3"/>
        <v>11607651.274297141</v>
      </c>
      <c r="E121" s="141">
        <f t="shared" si="3"/>
        <v>12907434.114219733</v>
      </c>
      <c r="F121" s="141">
        <f t="shared" si="3"/>
        <v>14024757.452589775</v>
      </c>
      <c r="G121" s="141">
        <f t="shared" si="3"/>
        <v>0</v>
      </c>
      <c r="H121" s="136">
        <f t="shared" si="4"/>
        <v>44017104.543930419</v>
      </c>
    </row>
    <row r="122" spans="2:8">
      <c r="B122" s="127" t="str">
        <f>$B$38</f>
        <v>Home Economics</v>
      </c>
      <c r="C122" s="141">
        <f t="shared" si="3"/>
        <v>644169.2036679961</v>
      </c>
      <c r="D122" s="141">
        <f t="shared" si="3"/>
        <v>808089.89556300279</v>
      </c>
      <c r="E122" s="141">
        <f t="shared" si="3"/>
        <v>406733.07793118793</v>
      </c>
      <c r="F122" s="141">
        <f t="shared" si="3"/>
        <v>0</v>
      </c>
      <c r="G122" s="141">
        <f t="shared" si="3"/>
        <v>0</v>
      </c>
      <c r="H122" s="136">
        <f t="shared" si="4"/>
        <v>1858992.1771621867</v>
      </c>
    </row>
    <row r="123" spans="2:8">
      <c r="B123" s="127" t="str">
        <f>$B$39</f>
        <v>Law</v>
      </c>
      <c r="C123" s="141">
        <f t="shared" si="3"/>
        <v>0</v>
      </c>
      <c r="D123" s="141">
        <f t="shared" si="3"/>
        <v>0</v>
      </c>
      <c r="E123" s="141">
        <f t="shared" si="3"/>
        <v>0</v>
      </c>
      <c r="F123" s="141">
        <f t="shared" si="3"/>
        <v>0</v>
      </c>
      <c r="G123" s="141">
        <f t="shared" si="3"/>
        <v>9425150.8994421698</v>
      </c>
      <c r="H123" s="136">
        <f t="shared" si="4"/>
        <v>9425150.8994421698</v>
      </c>
    </row>
    <row r="124" spans="2:8">
      <c r="B124" s="127" t="str">
        <f>$B$40</f>
        <v>Social Service</v>
      </c>
      <c r="C124" s="141">
        <f t="shared" si="3"/>
        <v>0</v>
      </c>
      <c r="D124" s="141">
        <f t="shared" si="3"/>
        <v>0</v>
      </c>
      <c r="E124" s="141">
        <f t="shared" si="3"/>
        <v>2144029.7738735755</v>
      </c>
      <c r="F124" s="141">
        <f t="shared" si="3"/>
        <v>931938.46952515992</v>
      </c>
      <c r="G124" s="141">
        <f t="shared" si="3"/>
        <v>0</v>
      </c>
      <c r="H124" s="136">
        <f t="shared" si="4"/>
        <v>3075968.2433987353</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125344.86436781609</v>
      </c>
      <c r="D127" s="141">
        <f t="shared" si="3"/>
        <v>4750.54</v>
      </c>
      <c r="E127" s="141">
        <f t="shared" si="3"/>
        <v>0</v>
      </c>
      <c r="F127" s="141">
        <f t="shared" si="3"/>
        <v>0</v>
      </c>
      <c r="G127" s="141">
        <f t="shared" si="3"/>
        <v>0</v>
      </c>
      <c r="H127" s="136">
        <f t="shared" si="4"/>
        <v>130095.40436781608</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919985.39876329643</v>
      </c>
      <c r="D129" s="141">
        <f t="shared" si="3"/>
        <v>2260060.6370090079</v>
      </c>
      <c r="E129" s="141">
        <f t="shared" si="3"/>
        <v>1370481.9032316068</v>
      </c>
      <c r="F129" s="141">
        <f t="shared" si="3"/>
        <v>551194.81210256519</v>
      </c>
      <c r="G129" s="141">
        <f t="shared" si="3"/>
        <v>0</v>
      </c>
      <c r="H129" s="136">
        <f t="shared" si="4"/>
        <v>5101722.7511064764</v>
      </c>
    </row>
    <row r="130" spans="2:12">
      <c r="B130" s="127" t="str">
        <f>$B$46</f>
        <v>Pharmacy</v>
      </c>
      <c r="C130" s="141">
        <f t="shared" si="3"/>
        <v>0</v>
      </c>
      <c r="D130" s="141">
        <f t="shared" si="3"/>
        <v>0</v>
      </c>
      <c r="E130" s="141">
        <f t="shared" si="3"/>
        <v>2929420.5520038814</v>
      </c>
      <c r="F130" s="141">
        <f t="shared" si="3"/>
        <v>4719063.4033936299</v>
      </c>
      <c r="G130" s="141">
        <f t="shared" si="3"/>
        <v>4618302.6152578657</v>
      </c>
      <c r="H130" s="136">
        <f t="shared" si="4"/>
        <v>12266786.570655376</v>
      </c>
    </row>
    <row r="131" spans="2:12">
      <c r="B131" s="127" t="str">
        <f>$B$47</f>
        <v>Business Administration</v>
      </c>
      <c r="C131" s="141">
        <f t="shared" si="3"/>
        <v>3907476.9043058502</v>
      </c>
      <c r="D131" s="141">
        <f t="shared" si="3"/>
        <v>20379955.15352013</v>
      </c>
      <c r="E131" s="141">
        <f t="shared" si="3"/>
        <v>12532489.822671922</v>
      </c>
      <c r="F131" s="141">
        <f t="shared" si="3"/>
        <v>4009976.3678462589</v>
      </c>
      <c r="G131" s="141">
        <f t="shared" si="3"/>
        <v>0</v>
      </c>
      <c r="H131" s="136">
        <f t="shared" si="4"/>
        <v>40829898.248344161</v>
      </c>
    </row>
    <row r="132" spans="2:12">
      <c r="B132" s="127" t="str">
        <f>$B$48</f>
        <v>Optometry</v>
      </c>
      <c r="C132" s="141">
        <f t="shared" ref="C132:G135" si="5">C107+C77</f>
        <v>0</v>
      </c>
      <c r="D132" s="141">
        <f t="shared" si="5"/>
        <v>0</v>
      </c>
      <c r="E132" s="141">
        <f t="shared" si="5"/>
        <v>0</v>
      </c>
      <c r="F132" s="141">
        <f t="shared" si="5"/>
        <v>0</v>
      </c>
      <c r="G132" s="141">
        <f t="shared" si="5"/>
        <v>6737064.4953412078</v>
      </c>
      <c r="H132" s="136">
        <f t="shared" si="4"/>
        <v>6737064.4953412078</v>
      </c>
    </row>
    <row r="133" spans="2:12">
      <c r="B133" s="127" t="str">
        <f>$B$49</f>
        <v>Teacher Ed-Practice Teaching</v>
      </c>
      <c r="C133" s="141">
        <f t="shared" si="5"/>
        <v>25165.702657230566</v>
      </c>
      <c r="D133" s="141">
        <f t="shared" si="5"/>
        <v>339732.61487304326</v>
      </c>
      <c r="E133" s="141">
        <f t="shared" si="5"/>
        <v>0</v>
      </c>
      <c r="F133" s="141">
        <f t="shared" si="5"/>
        <v>0</v>
      </c>
      <c r="G133" s="141">
        <f t="shared" si="5"/>
        <v>0</v>
      </c>
      <c r="H133" s="136">
        <f t="shared" si="4"/>
        <v>364898.31753027381</v>
      </c>
    </row>
    <row r="134" spans="2:12">
      <c r="B134" s="127" t="str">
        <f>$B$50</f>
        <v>Technology</v>
      </c>
      <c r="C134" s="141">
        <f t="shared" si="5"/>
        <v>1403285.1012255601</v>
      </c>
      <c r="D134" s="141">
        <f t="shared" si="5"/>
        <v>3354398.3744227909</v>
      </c>
      <c r="E134" s="141">
        <f t="shared" si="5"/>
        <v>586089.01909105922</v>
      </c>
      <c r="F134" s="141">
        <f t="shared" si="5"/>
        <v>30302.616811580509</v>
      </c>
      <c r="G134" s="141">
        <f t="shared" si="5"/>
        <v>0</v>
      </c>
      <c r="H134" s="136">
        <f t="shared" si="4"/>
        <v>5374075.1115509914</v>
      </c>
    </row>
    <row r="135" spans="2:12">
      <c r="B135" s="127" t="str">
        <f>$B$51</f>
        <v>Nursing</v>
      </c>
      <c r="C135" s="141">
        <f t="shared" si="5"/>
        <v>4338.5493919080882</v>
      </c>
      <c r="D135" s="141">
        <f t="shared" si="5"/>
        <v>1678373.6149415534</v>
      </c>
      <c r="E135" s="141">
        <f t="shared" si="5"/>
        <v>6380.9305452821236</v>
      </c>
      <c r="F135" s="141">
        <f t="shared" si="5"/>
        <v>169870.34568683236</v>
      </c>
      <c r="G135" s="141">
        <f t="shared" si="5"/>
        <v>0</v>
      </c>
      <c r="H135" s="136">
        <f t="shared" si="4"/>
        <v>1858963.4405655761</v>
      </c>
    </row>
    <row r="136" spans="2:12">
      <c r="B136" s="130" t="str">
        <f>$B$52</f>
        <v>Totals</v>
      </c>
      <c r="C136" s="133">
        <f>SUM(C116:C135)</f>
        <v>47801519.154822558</v>
      </c>
      <c r="D136" s="133">
        <f>SUM(D116:D135)</f>
        <v>65589786.699736781</v>
      </c>
      <c r="E136" s="133">
        <f>SUM(E116:E135)</f>
        <v>52559511.210722052</v>
      </c>
      <c r="F136" s="133">
        <f>SUM(F116:F135)</f>
        <v>51314671.898964904</v>
      </c>
      <c r="G136" s="133">
        <f>SUM(G116:G135)</f>
        <v>20780518.010041244</v>
      </c>
      <c r="H136" s="133">
        <f t="shared" si="4"/>
        <v>238046006.97428754</v>
      </c>
    </row>
    <row r="137" spans="2:12">
      <c r="B137" s="328"/>
      <c r="C137" s="331"/>
      <c r="D137" s="331"/>
      <c r="E137" s="331"/>
      <c r="F137" s="331"/>
      <c r="G137" s="331"/>
      <c r="H137" s="332"/>
    </row>
    <row r="138" spans="2:12">
      <c r="B138" s="120" t="s">
        <v>4</v>
      </c>
      <c r="C138" s="325"/>
      <c r="D138" s="325"/>
      <c r="E138" s="325"/>
      <c r="F138" s="325"/>
      <c r="G138" s="325"/>
      <c r="H138" s="122">
        <f>H86-H81-H111</f>
        <v>235063030.02571243</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Data!LN22</f>
        <v>2624.11</v>
      </c>
      <c r="D143" s="327">
        <f>Data!MH22</f>
        <v>7268.79</v>
      </c>
      <c r="E143" s="327">
        <f>Data!NB22</f>
        <v>40542.519999999997</v>
      </c>
      <c r="F143" s="327">
        <f>Data!NV22</f>
        <v>73370.149999999994</v>
      </c>
      <c r="G143" s="327">
        <f>Data!OP22</f>
        <v>0</v>
      </c>
      <c r="H143" s="341">
        <f>Data!PJ22</f>
        <v>26084805</v>
      </c>
      <c r="I143" s="342">
        <f t="shared" ref="I143:I162" si="6">SUM(C143:H143)</f>
        <v>26208610.57</v>
      </c>
    </row>
    <row r="144" spans="2:12">
      <c r="B144" s="127" t="str">
        <f>$B$33</f>
        <v>Science</v>
      </c>
      <c r="C144" s="327">
        <f>Data!LO22</f>
        <v>112616.18</v>
      </c>
      <c r="D144" s="327">
        <f>Data!MI22</f>
        <v>185441.32</v>
      </c>
      <c r="E144" s="327">
        <f>Data!NC22</f>
        <v>981262.36</v>
      </c>
      <c r="F144" s="327">
        <f>Data!NW22</f>
        <v>2120938.15</v>
      </c>
      <c r="G144" s="327">
        <f>Data!OQ22</f>
        <v>0</v>
      </c>
      <c r="H144" s="341">
        <f>Data!PK22</f>
        <v>45094826</v>
      </c>
      <c r="I144" s="342">
        <f t="shared" si="6"/>
        <v>48495084.009999998</v>
      </c>
    </row>
    <row r="145" spans="2:9">
      <c r="B145" s="127" t="str">
        <f>$B$34</f>
        <v>Fine Arts</v>
      </c>
      <c r="C145" s="327">
        <f>Data!LP22</f>
        <v>2020.87</v>
      </c>
      <c r="D145" s="327">
        <f>Data!MJ22</f>
        <v>4090.56</v>
      </c>
      <c r="E145" s="327">
        <f>Data!ND22</f>
        <v>14458.53</v>
      </c>
      <c r="F145" s="327">
        <f>Data!NX22</f>
        <v>19798.71</v>
      </c>
      <c r="G145" s="327">
        <f>Data!OR22</f>
        <v>0</v>
      </c>
      <c r="H145" s="341">
        <f>Data!PL22</f>
        <v>2191792</v>
      </c>
      <c r="I145" s="342">
        <f t="shared" si="6"/>
        <v>2232160.67</v>
      </c>
    </row>
    <row r="146" spans="2:9">
      <c r="B146" s="127" t="str">
        <f>$B$35</f>
        <v>Teacher Education</v>
      </c>
      <c r="C146" s="327">
        <f>Data!LQ22</f>
        <v>103.55</v>
      </c>
      <c r="D146" s="327">
        <f>Data!MK22</f>
        <v>194.06</v>
      </c>
      <c r="E146" s="327">
        <f>Data!NE22</f>
        <v>491.68</v>
      </c>
      <c r="F146" s="327">
        <f>Data!NY22</f>
        <v>1247.23</v>
      </c>
      <c r="G146" s="327">
        <f>Data!OS22</f>
        <v>0</v>
      </c>
      <c r="H146" s="341">
        <f>Data!PN22</f>
        <v>4896956</v>
      </c>
      <c r="I146" s="342">
        <f t="shared" si="6"/>
        <v>4898992.5199999996</v>
      </c>
    </row>
    <row r="147" spans="2:9">
      <c r="B147" s="127" t="str">
        <f>$B$36</f>
        <v>Agriculture</v>
      </c>
      <c r="C147" s="327">
        <f>Data!LR22</f>
        <v>0</v>
      </c>
      <c r="D147" s="327">
        <f>Data!ML22</f>
        <v>0</v>
      </c>
      <c r="E147" s="327">
        <f>Data!NF22</f>
        <v>0</v>
      </c>
      <c r="F147" s="327">
        <f>Data!NZ22</f>
        <v>0</v>
      </c>
      <c r="G147" s="327">
        <f>Data!OT22</f>
        <v>0</v>
      </c>
      <c r="H147" s="341">
        <f>Data!PM22</f>
        <v>0</v>
      </c>
      <c r="I147" s="342">
        <f t="shared" si="6"/>
        <v>0</v>
      </c>
    </row>
    <row r="148" spans="2:9">
      <c r="B148" s="127" t="str">
        <f>$B$37</f>
        <v>Engineering</v>
      </c>
      <c r="C148" s="327">
        <f>Data!LS22</f>
        <v>229836.74</v>
      </c>
      <c r="D148" s="327">
        <f>Data!MM22</f>
        <v>344755.11</v>
      </c>
      <c r="E148" s="327">
        <f>Data!NG22</f>
        <v>1040250.65</v>
      </c>
      <c r="F148" s="327">
        <f>Data!OA22</f>
        <v>3214123.14</v>
      </c>
      <c r="G148" s="327">
        <f>Data!OU22</f>
        <v>0</v>
      </c>
      <c r="H148" s="341">
        <f>Data!PO22</f>
        <v>67436260</v>
      </c>
      <c r="I148" s="342">
        <f t="shared" si="6"/>
        <v>72265225.640000001</v>
      </c>
    </row>
    <row r="149" spans="2:9">
      <c r="B149" s="127" t="str">
        <f>$B$38</f>
        <v>Home Economics</v>
      </c>
      <c r="C149" s="327">
        <f>Data!LT22</f>
        <v>3841.4</v>
      </c>
      <c r="D149" s="327">
        <f>Data!MN22</f>
        <v>5091.01</v>
      </c>
      <c r="E149" s="327">
        <f>Data!NH22</f>
        <v>41329.730000000003</v>
      </c>
      <c r="F149" s="327">
        <f>Data!OB22</f>
        <v>0</v>
      </c>
      <c r="G149" s="327">
        <f>Data!OV22</f>
        <v>0</v>
      </c>
      <c r="H149" s="341">
        <f>Data!PP22</f>
        <v>1432297</v>
      </c>
      <c r="I149" s="342">
        <f t="shared" si="6"/>
        <v>1482559.14</v>
      </c>
    </row>
    <row r="150" spans="2:9">
      <c r="B150" s="127" t="str">
        <f>$B$39</f>
        <v>Law</v>
      </c>
      <c r="C150" s="327">
        <f>Data!LU22</f>
        <v>0</v>
      </c>
      <c r="D150" s="327">
        <f>Data!MO22</f>
        <v>0</v>
      </c>
      <c r="E150" s="327">
        <f>Data!NI22</f>
        <v>0</v>
      </c>
      <c r="F150" s="327">
        <f>Data!OC22</f>
        <v>0</v>
      </c>
      <c r="G150" s="327">
        <f>Data!OW22</f>
        <v>0</v>
      </c>
      <c r="H150" s="341">
        <f>Data!PQ22</f>
        <v>47720</v>
      </c>
      <c r="I150" s="342">
        <f t="shared" si="6"/>
        <v>47720</v>
      </c>
    </row>
    <row r="151" spans="2:9">
      <c r="B151" s="127" t="str">
        <f>$B$40</f>
        <v>Social Service</v>
      </c>
      <c r="C151" s="327">
        <f>Data!LV22</f>
        <v>0</v>
      </c>
      <c r="D151" s="327">
        <f>Data!MP22</f>
        <v>0</v>
      </c>
      <c r="E151" s="327">
        <f>Data!NJ22</f>
        <v>0</v>
      </c>
      <c r="F151" s="327">
        <f>Data!OD22</f>
        <v>0</v>
      </c>
      <c r="G151" s="327">
        <f>Data!OX22</f>
        <v>0</v>
      </c>
      <c r="H151" s="341">
        <f>Data!PR22</f>
        <v>3876682</v>
      </c>
      <c r="I151" s="342">
        <f t="shared" si="6"/>
        <v>3876682</v>
      </c>
    </row>
    <row r="152" spans="2:9">
      <c r="B152" s="127" t="str">
        <f>$B$41</f>
        <v>Library Science</v>
      </c>
      <c r="C152" s="327">
        <f>Data!LW22</f>
        <v>0</v>
      </c>
      <c r="D152" s="327">
        <f>Data!MQ22</f>
        <v>0</v>
      </c>
      <c r="E152" s="327">
        <f>Data!NK22</f>
        <v>0</v>
      </c>
      <c r="F152" s="327">
        <f>Data!OE22</f>
        <v>0</v>
      </c>
      <c r="G152" s="327">
        <f>Data!OY22</f>
        <v>0</v>
      </c>
      <c r="H152" s="341">
        <f>Data!PS22</f>
        <v>0</v>
      </c>
      <c r="I152" s="342">
        <f t="shared" si="6"/>
        <v>0</v>
      </c>
    </row>
    <row r="153" spans="2:9">
      <c r="B153" s="127" t="str">
        <f>$B$42</f>
        <v>Veterinary Science</v>
      </c>
      <c r="C153" s="327">
        <f>Data!LX22</f>
        <v>0</v>
      </c>
      <c r="D153" s="327">
        <f>Data!MR22</f>
        <v>0</v>
      </c>
      <c r="E153" s="327">
        <f>Data!NL22</f>
        <v>0</v>
      </c>
      <c r="F153" s="327">
        <f>Data!OF22</f>
        <v>0</v>
      </c>
      <c r="G153" s="327">
        <f>Data!OZ22</f>
        <v>0</v>
      </c>
      <c r="H153" s="341">
        <f>Data!PT22</f>
        <v>0</v>
      </c>
      <c r="I153" s="342">
        <f t="shared" si="6"/>
        <v>0</v>
      </c>
    </row>
    <row r="154" spans="2:9">
      <c r="B154" s="127" t="str">
        <f>$B$43</f>
        <v>Vocational Training</v>
      </c>
      <c r="C154" s="327">
        <f>Data!LY22</f>
        <v>54.6</v>
      </c>
      <c r="D154" s="327">
        <f>Data!MS22</f>
        <v>76.45</v>
      </c>
      <c r="E154" s="327">
        <f>Data!NM22</f>
        <v>0</v>
      </c>
      <c r="F154" s="327">
        <f>Data!OG22</f>
        <v>0</v>
      </c>
      <c r="G154" s="327">
        <f>Data!PA22</f>
        <v>0</v>
      </c>
      <c r="H154" s="341">
        <f>Data!PU22</f>
        <v>70674</v>
      </c>
      <c r="I154" s="342">
        <f t="shared" si="6"/>
        <v>70805.05</v>
      </c>
    </row>
    <row r="155" spans="2:9">
      <c r="B155" s="127" t="str">
        <f>$B$44</f>
        <v>Physical Training</v>
      </c>
      <c r="C155" s="327">
        <f>Data!LZ22</f>
        <v>0</v>
      </c>
      <c r="D155" s="327">
        <f>Data!MT22</f>
        <v>0</v>
      </c>
      <c r="E155" s="327">
        <f>Data!NN22</f>
        <v>0</v>
      </c>
      <c r="F155" s="327">
        <f>Data!OH22</f>
        <v>0</v>
      </c>
      <c r="G155" s="327">
        <f>Data!PB22</f>
        <v>0</v>
      </c>
      <c r="H155" s="341">
        <f>Data!PV22</f>
        <v>0</v>
      </c>
      <c r="I155" s="342">
        <f t="shared" si="6"/>
        <v>0</v>
      </c>
    </row>
    <row r="156" spans="2:9">
      <c r="B156" s="127" t="str">
        <f>$B$45</f>
        <v>Health Services</v>
      </c>
      <c r="C156" s="327">
        <f>Data!MA22</f>
        <v>1514.87</v>
      </c>
      <c r="D156" s="327">
        <f>Data!MU22</f>
        <v>3254.17</v>
      </c>
      <c r="E156" s="327">
        <f>Data!NO22</f>
        <v>17168.53</v>
      </c>
      <c r="F156" s="327">
        <f>Data!OI22</f>
        <v>110613.58</v>
      </c>
      <c r="G156" s="327">
        <f>Data!PC22</f>
        <v>0</v>
      </c>
      <c r="H156" s="341">
        <f>Data!PW22</f>
        <v>4458098</v>
      </c>
      <c r="I156" s="342">
        <f t="shared" si="6"/>
        <v>4590649.1500000004</v>
      </c>
    </row>
    <row r="157" spans="2:9">
      <c r="B157" s="127" t="str">
        <f>$B$46</f>
        <v>Pharmacy</v>
      </c>
      <c r="C157" s="327">
        <f>Data!MB22</f>
        <v>0</v>
      </c>
      <c r="D157" s="327">
        <f>Data!MV22</f>
        <v>0</v>
      </c>
      <c r="E157" s="327">
        <f>Data!NP22</f>
        <v>563731.76</v>
      </c>
      <c r="F157" s="327">
        <f>Data!OJ22</f>
        <v>976031.83</v>
      </c>
      <c r="G157" s="327">
        <f>Data!PD22</f>
        <v>78994.259999999995</v>
      </c>
      <c r="H157" s="341">
        <f>Data!PX22</f>
        <v>16882286</v>
      </c>
      <c r="I157" s="342">
        <f t="shared" si="6"/>
        <v>18501043.850000001</v>
      </c>
    </row>
    <row r="158" spans="2:9">
      <c r="B158" s="127" t="str">
        <f>$B$47</f>
        <v>Business Administration</v>
      </c>
      <c r="C158" s="327">
        <f>Data!MC22</f>
        <v>4504.24</v>
      </c>
      <c r="D158" s="327">
        <f>Data!MW22</f>
        <v>8621.01</v>
      </c>
      <c r="E158" s="327">
        <f>Data!NQ22</f>
        <v>44364.31</v>
      </c>
      <c r="F158" s="327">
        <f>Data!OK22</f>
        <v>333991.59000000003</v>
      </c>
      <c r="G158" s="327">
        <f>Data!PE22</f>
        <v>0</v>
      </c>
      <c r="H158" s="341">
        <f>Data!PY22</f>
        <v>13734595</v>
      </c>
      <c r="I158" s="342">
        <f t="shared" si="6"/>
        <v>14126076.15</v>
      </c>
    </row>
    <row r="159" spans="2:9">
      <c r="B159" s="127" t="str">
        <f>$B$48</f>
        <v>Optometry</v>
      </c>
      <c r="C159" s="327">
        <f>Data!MD22</f>
        <v>0</v>
      </c>
      <c r="D159" s="327">
        <f>Data!MX22</f>
        <v>0</v>
      </c>
      <c r="E159" s="327">
        <f>Data!NR22</f>
        <v>0</v>
      </c>
      <c r="F159" s="327">
        <f>Data!OL22</f>
        <v>0</v>
      </c>
      <c r="G159" s="327">
        <f>Data!PF22</f>
        <v>1569850.5</v>
      </c>
      <c r="H159" s="341">
        <f>Data!PZ22</f>
        <v>29852968</v>
      </c>
      <c r="I159" s="342">
        <f t="shared" si="6"/>
        <v>31422818.5</v>
      </c>
    </row>
    <row r="160" spans="2:9">
      <c r="B160" s="127" t="str">
        <f>$B$49</f>
        <v>Teacher Ed-Practice Teaching</v>
      </c>
      <c r="C160" s="327">
        <f>Data!ME22</f>
        <v>0</v>
      </c>
      <c r="D160" s="327">
        <f>Data!MY22</f>
        <v>0</v>
      </c>
      <c r="E160" s="327">
        <f>Data!NS22</f>
        <v>0</v>
      </c>
      <c r="F160" s="327">
        <f>Data!OM22</f>
        <v>0</v>
      </c>
      <c r="G160" s="327">
        <f>Data!PG22</f>
        <v>0</v>
      </c>
      <c r="H160" s="341">
        <f>Data!QA22</f>
        <v>478461</v>
      </c>
      <c r="I160" s="342">
        <f t="shared" si="6"/>
        <v>478461</v>
      </c>
    </row>
    <row r="161" spans="2:10">
      <c r="B161" s="127" t="str">
        <f>$B$50</f>
        <v>Technology</v>
      </c>
      <c r="C161" s="327">
        <f>Data!MF22</f>
        <v>9561.07</v>
      </c>
      <c r="D161" s="327">
        <f>Data!MZ22</f>
        <v>10325.950000000001</v>
      </c>
      <c r="E161" s="327">
        <f>Data!NT22</f>
        <v>44472.62</v>
      </c>
      <c r="F161" s="327">
        <f>Data!ON22</f>
        <v>76160.73</v>
      </c>
      <c r="G161" s="327">
        <f>Data!PH22</f>
        <v>0</v>
      </c>
      <c r="H161" s="341">
        <f>Data!QB22</f>
        <v>5385852</v>
      </c>
      <c r="I161" s="342">
        <f t="shared" si="6"/>
        <v>5526372.3700000001</v>
      </c>
    </row>
    <row r="162" spans="2:10">
      <c r="B162" s="127" t="str">
        <f>$B$51</f>
        <v>Nursing</v>
      </c>
      <c r="C162" s="327">
        <f>Data!MG22</f>
        <v>0</v>
      </c>
      <c r="D162" s="327">
        <f>Data!NA22</f>
        <v>0</v>
      </c>
      <c r="E162" s="327">
        <f>Data!NU22</f>
        <v>0</v>
      </c>
      <c r="F162" s="327">
        <f>Data!OO22</f>
        <v>0</v>
      </c>
      <c r="G162" s="327">
        <f>Data!PI22</f>
        <v>0</v>
      </c>
      <c r="H162" s="341">
        <f>Data!QC22</f>
        <v>839769</v>
      </c>
      <c r="I162" s="342">
        <f t="shared" si="6"/>
        <v>839769</v>
      </c>
    </row>
    <row r="163" spans="2:10" ht="14.4" thickBot="1">
      <c r="B163" s="130" t="str">
        <f>$B$52</f>
        <v>Totals</v>
      </c>
      <c r="C163" s="133">
        <f t="shared" ref="C163:H163" si="7">SUM(C143:C162)</f>
        <v>366677.62999999995</v>
      </c>
      <c r="D163" s="133">
        <f t="shared" si="7"/>
        <v>569118.42999999993</v>
      </c>
      <c r="E163" s="133">
        <f t="shared" si="7"/>
        <v>2788072.69</v>
      </c>
      <c r="F163" s="133">
        <f t="shared" si="7"/>
        <v>6926275.1100000003</v>
      </c>
      <c r="G163" s="134">
        <f t="shared" si="7"/>
        <v>1648844.76</v>
      </c>
      <c r="H163" s="343">
        <f t="shared" si="7"/>
        <v>222764041</v>
      </c>
      <c r="I163" s="342">
        <f>SUM(I143:I162)</f>
        <v>235063029.62</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9766673.3828548174</v>
      </c>
      <c r="D168" s="321">
        <f t="shared" si="8"/>
        <v>6700535.058131895</v>
      </c>
      <c r="E168" s="321">
        <f t="shared" si="8"/>
        <v>4126454.6322041438</v>
      </c>
      <c r="F168" s="321">
        <f t="shared" si="8"/>
        <v>5614947.4968091445</v>
      </c>
      <c r="G168" s="321">
        <f t="shared" si="8"/>
        <v>0</v>
      </c>
      <c r="H168" s="133">
        <f t="shared" ref="H168:H188" si="9">SUM(C168:G168)</f>
        <v>26208610.57</v>
      </c>
      <c r="I168" s="347"/>
      <c r="J168" s="288"/>
    </row>
    <row r="169" spans="2:10">
      <c r="B169" s="127" t="str">
        <f>$B$33</f>
        <v>Science</v>
      </c>
      <c r="C169" s="141">
        <f t="shared" si="8"/>
        <v>14213864.038519286</v>
      </c>
      <c r="D169" s="141">
        <f t="shared" si="8"/>
        <v>8095775.6654566163</v>
      </c>
      <c r="E169" s="141">
        <f t="shared" si="8"/>
        <v>8717950.1760276631</v>
      </c>
      <c r="F169" s="141">
        <f t="shared" si="8"/>
        <v>17467494.129996434</v>
      </c>
      <c r="G169" s="141">
        <f t="shared" si="8"/>
        <v>0</v>
      </c>
      <c r="H169" s="136">
        <f t="shared" si="9"/>
        <v>48495084.009999998</v>
      </c>
      <c r="I169" s="347"/>
      <c r="J169" s="288"/>
    </row>
    <row r="170" spans="2:10">
      <c r="B170" s="127" t="str">
        <f>$B$34</f>
        <v>Fine Arts</v>
      </c>
      <c r="C170" s="141">
        <f t="shared" si="8"/>
        <v>768256.56302728201</v>
      </c>
      <c r="D170" s="141">
        <f t="shared" si="8"/>
        <v>647630.49013023742</v>
      </c>
      <c r="E170" s="141">
        <f t="shared" si="8"/>
        <v>604024.71631245164</v>
      </c>
      <c r="F170" s="141">
        <f t="shared" si="8"/>
        <v>212248.90053002909</v>
      </c>
      <c r="G170" s="141">
        <f t="shared" si="8"/>
        <v>0</v>
      </c>
      <c r="H170" s="136">
        <f t="shared" si="9"/>
        <v>2232160.6700000004</v>
      </c>
      <c r="I170" s="347"/>
      <c r="J170" s="288"/>
    </row>
    <row r="171" spans="2:10">
      <c r="B171" s="127" t="str">
        <f>$B$35</f>
        <v>Teacher Education</v>
      </c>
      <c r="C171" s="141">
        <f t="shared" si="8"/>
        <v>184025.91290277042</v>
      </c>
      <c r="D171" s="141">
        <f t="shared" si="8"/>
        <v>1261894.4489359295</v>
      </c>
      <c r="E171" s="141">
        <f t="shared" si="8"/>
        <v>1550785.4221045917</v>
      </c>
      <c r="F171" s="141">
        <f t="shared" si="8"/>
        <v>1902286.736056708</v>
      </c>
      <c r="G171" s="141">
        <f t="shared" si="8"/>
        <v>0</v>
      </c>
      <c r="H171" s="136">
        <f t="shared" si="9"/>
        <v>4898992.5199999996</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8621257.4867015034</v>
      </c>
      <c r="D173" s="141">
        <f t="shared" si="8"/>
        <v>18128219.002805538</v>
      </c>
      <c r="E173" s="141">
        <f t="shared" si="8"/>
        <v>20815042.560510077</v>
      </c>
      <c r="F173" s="141">
        <f t="shared" si="8"/>
        <v>24700706.589982886</v>
      </c>
      <c r="G173" s="141">
        <f t="shared" si="8"/>
        <v>0</v>
      </c>
      <c r="H173" s="136">
        <f t="shared" si="9"/>
        <v>72265225.640000001</v>
      </c>
      <c r="I173" s="347"/>
      <c r="J173" s="288"/>
    </row>
    <row r="174" spans="2:10">
      <c r="B174" s="127" t="str">
        <f>$B$38</f>
        <v>Home Economics</v>
      </c>
      <c r="C174" s="141">
        <f t="shared" si="8"/>
        <v>500154.20284057083</v>
      </c>
      <c r="D174" s="141">
        <f t="shared" si="8"/>
        <v>627699.72635944665</v>
      </c>
      <c r="E174" s="141">
        <f t="shared" si="8"/>
        <v>354705.2107999826</v>
      </c>
      <c r="F174" s="141">
        <f t="shared" si="8"/>
        <v>0</v>
      </c>
      <c r="G174" s="141">
        <f t="shared" si="8"/>
        <v>0</v>
      </c>
      <c r="H174" s="136">
        <f t="shared" si="9"/>
        <v>1482559.14</v>
      </c>
      <c r="I174" s="347"/>
      <c r="J174" s="288"/>
    </row>
    <row r="175" spans="2:10">
      <c r="B175" s="127" t="str">
        <f>$B$39</f>
        <v>Law</v>
      </c>
      <c r="C175" s="141">
        <f t="shared" si="8"/>
        <v>0</v>
      </c>
      <c r="D175" s="141">
        <f t="shared" si="8"/>
        <v>0</v>
      </c>
      <c r="E175" s="141">
        <f t="shared" si="8"/>
        <v>0</v>
      </c>
      <c r="F175" s="141">
        <f t="shared" si="8"/>
        <v>0</v>
      </c>
      <c r="G175" s="141">
        <f t="shared" si="8"/>
        <v>47720</v>
      </c>
      <c r="H175" s="136">
        <f t="shared" si="9"/>
        <v>47720</v>
      </c>
      <c r="I175" s="347"/>
      <c r="J175" s="288"/>
    </row>
    <row r="176" spans="2:10">
      <c r="B176" s="127" t="str">
        <f>$B$40</f>
        <v>Social Service</v>
      </c>
      <c r="C176" s="141">
        <f t="shared" si="8"/>
        <v>0</v>
      </c>
      <c r="D176" s="141">
        <f t="shared" si="8"/>
        <v>0</v>
      </c>
      <c r="E176" s="141">
        <f t="shared" si="8"/>
        <v>2702148.0633544754</v>
      </c>
      <c r="F176" s="141">
        <f t="shared" si="8"/>
        <v>1174533.9366455246</v>
      </c>
      <c r="G176" s="141">
        <f t="shared" si="8"/>
        <v>0</v>
      </c>
      <c r="H176" s="136">
        <f t="shared" si="9"/>
        <v>3876682</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68147.881137627512</v>
      </c>
      <c r="D179" s="141">
        <f t="shared" si="8"/>
        <v>2657.1688623724945</v>
      </c>
      <c r="E179" s="141">
        <f t="shared" si="8"/>
        <v>0</v>
      </c>
      <c r="F179" s="141">
        <f t="shared" si="8"/>
        <v>0</v>
      </c>
      <c r="G179" s="141">
        <f t="shared" si="8"/>
        <v>0</v>
      </c>
      <c r="H179" s="136">
        <f t="shared" si="9"/>
        <v>70805.05</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805436.46008764917</v>
      </c>
      <c r="D181" s="141">
        <f t="shared" si="8"/>
        <v>1978189.3629293619</v>
      </c>
      <c r="E181" s="141">
        <f t="shared" si="8"/>
        <v>1214752.7441770486</v>
      </c>
      <c r="F181" s="141">
        <f t="shared" si="8"/>
        <v>592270.5828059403</v>
      </c>
      <c r="G181" s="141">
        <f t="shared" si="8"/>
        <v>0</v>
      </c>
      <c r="H181" s="136">
        <f t="shared" si="9"/>
        <v>4590649.1499999994</v>
      </c>
      <c r="I181" s="347"/>
      <c r="J181" s="288"/>
    </row>
    <row r="182" spans="2:10">
      <c r="B182" s="127" t="str">
        <f>$B$46</f>
        <v>Pharmacy</v>
      </c>
      <c r="C182" s="141">
        <f t="shared" si="8"/>
        <v>0</v>
      </c>
      <c r="D182" s="141">
        <f t="shared" si="8"/>
        <v>0</v>
      </c>
      <c r="E182" s="141">
        <f t="shared" si="8"/>
        <v>4595375.686333118</v>
      </c>
      <c r="F182" s="141">
        <f t="shared" si="8"/>
        <v>7470689.3810499152</v>
      </c>
      <c r="G182" s="141">
        <f t="shared" si="8"/>
        <v>6434978.7826169683</v>
      </c>
      <c r="H182" s="136">
        <f t="shared" si="9"/>
        <v>18501043.850000001</v>
      </c>
      <c r="I182" s="347"/>
      <c r="J182" s="288"/>
    </row>
    <row r="183" spans="2:10">
      <c r="B183" s="127" t="str">
        <f>$B$47</f>
        <v>Business Administration</v>
      </c>
      <c r="C183" s="141">
        <f t="shared" si="8"/>
        <v>1318923.6986542002</v>
      </c>
      <c r="D183" s="141">
        <f t="shared" si="8"/>
        <v>6864147.0377464313</v>
      </c>
      <c r="E183" s="141">
        <f t="shared" si="8"/>
        <v>4260115.0083990889</v>
      </c>
      <c r="F183" s="141">
        <f t="shared" si="8"/>
        <v>1682890.4052002793</v>
      </c>
      <c r="G183" s="141">
        <f t="shared" si="8"/>
        <v>0</v>
      </c>
      <c r="H183" s="136">
        <f t="shared" si="9"/>
        <v>14126076.149999999</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31422818.5</v>
      </c>
      <c r="H184" s="136">
        <f t="shared" si="9"/>
        <v>31422818.5</v>
      </c>
      <c r="I184" s="347"/>
      <c r="J184" s="288"/>
    </row>
    <row r="185" spans="2:10">
      <c r="B185" s="127" t="str">
        <f>$B$49</f>
        <v>Teacher Ed-Practice Teaching</v>
      </c>
      <c r="C185" s="141">
        <f t="shared" si="10"/>
        <v>32997.705608994009</v>
      </c>
      <c r="D185" s="141">
        <f t="shared" si="10"/>
        <v>445463.294391006</v>
      </c>
      <c r="E185" s="141">
        <f t="shared" si="10"/>
        <v>0</v>
      </c>
      <c r="F185" s="141">
        <f t="shared" si="10"/>
        <v>0</v>
      </c>
      <c r="G185" s="141">
        <f t="shared" si="10"/>
        <v>0</v>
      </c>
      <c r="H185" s="136">
        <f t="shared" si="9"/>
        <v>478461</v>
      </c>
      <c r="I185" s="347"/>
      <c r="J185" s="288"/>
    </row>
    <row r="186" spans="2:10">
      <c r="B186" s="127" t="str">
        <f>$B$50</f>
        <v>Technology</v>
      </c>
      <c r="C186" s="141">
        <f t="shared" si="10"/>
        <v>1415921.3668185221</v>
      </c>
      <c r="D186" s="141">
        <f t="shared" si="10"/>
        <v>3372075.2405616823</v>
      </c>
      <c r="E186" s="141">
        <f t="shared" si="10"/>
        <v>631846.00986291328</v>
      </c>
      <c r="F186" s="141">
        <f t="shared" si="10"/>
        <v>106529.75275688186</v>
      </c>
      <c r="G186" s="141">
        <f t="shared" si="10"/>
        <v>0</v>
      </c>
      <c r="H186" s="136">
        <f t="shared" si="9"/>
        <v>5526372.3699999982</v>
      </c>
      <c r="I186" s="347"/>
      <c r="J186" s="288"/>
    </row>
    <row r="187" spans="2:10">
      <c r="B187" s="127" t="str">
        <f>$B$51</f>
        <v>Nursing</v>
      </c>
      <c r="C187" s="141">
        <f t="shared" si="10"/>
        <v>1959.8982985834255</v>
      </c>
      <c r="D187" s="141">
        <f t="shared" si="10"/>
        <v>758189.26907838474</v>
      </c>
      <c r="E187" s="141">
        <f t="shared" si="10"/>
        <v>2882.5245005629245</v>
      </c>
      <c r="F187" s="141">
        <f t="shared" si="10"/>
        <v>76737.308122468894</v>
      </c>
      <c r="G187" s="141">
        <f t="shared" si="10"/>
        <v>0</v>
      </c>
      <c r="H187" s="136">
        <f t="shared" si="9"/>
        <v>839769</v>
      </c>
      <c r="I187" s="347"/>
      <c r="J187" s="288"/>
    </row>
    <row r="188" spans="2:10">
      <c r="B188" s="130" t="str">
        <f>$B$52</f>
        <v>Totals</v>
      </c>
      <c r="C188" s="133">
        <f>SUM(C168:C187)</f>
        <v>37697618.597451806</v>
      </c>
      <c r="D188" s="133">
        <f>SUM(D168:D187)</f>
        <v>48882475.765388891</v>
      </c>
      <c r="E188" s="133">
        <f>SUM(E168:E187)</f>
        <v>49576082.75458613</v>
      </c>
      <c r="F188" s="133">
        <f>SUM(F168:F187)</f>
        <v>61001335.219956204</v>
      </c>
      <c r="G188" s="133">
        <f>SUM(G168:G187)</f>
        <v>37905517.282616965</v>
      </c>
      <c r="H188" s="133">
        <f t="shared" si="9"/>
        <v>235063029.62</v>
      </c>
      <c r="I188" s="347"/>
      <c r="J188" s="288"/>
    </row>
    <row r="189" spans="2:10">
      <c r="B189" s="328"/>
      <c r="C189" s="329"/>
      <c r="D189" s="329"/>
      <c r="E189" s="329"/>
      <c r="F189" s="329"/>
      <c r="G189" s="329"/>
      <c r="H189" s="344"/>
    </row>
    <row r="190" spans="2:10">
      <c r="B190" s="474" t="s">
        <v>34</v>
      </c>
      <c r="C190" s="474"/>
      <c r="D190" s="474"/>
      <c r="E190" s="474"/>
      <c r="F190" s="474"/>
      <c r="G190" s="474"/>
      <c r="H190" s="122">
        <f>H15</f>
        <v>190715110</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16486022.627012208</v>
      </c>
      <c r="D193" s="135">
        <f t="shared" si="11"/>
        <v>11301186.225249061</v>
      </c>
      <c r="E193" s="135">
        <f t="shared" si="11"/>
        <v>6898822.1639817543</v>
      </c>
      <c r="F193" s="135">
        <f t="shared" si="11"/>
        <v>9356627.2532873396</v>
      </c>
      <c r="G193" s="135">
        <f t="shared" si="11"/>
        <v>0</v>
      </c>
      <c r="H193" s="135">
        <f>SUM(C193:G193)</f>
        <v>44042658.269530363</v>
      </c>
    </row>
    <row r="194" spans="2:8">
      <c r="B194" s="127" t="str">
        <f>$B$33</f>
        <v>Science</v>
      </c>
      <c r="C194" s="138">
        <f t="shared" si="11"/>
        <v>8412442.2177331783</v>
      </c>
      <c r="D194" s="138">
        <f t="shared" si="11"/>
        <v>4719102.2575991815</v>
      </c>
      <c r="E194" s="138">
        <f t="shared" si="11"/>
        <v>4615509.1990424227</v>
      </c>
      <c r="F194" s="138">
        <f t="shared" si="11"/>
        <v>9155361.0516058281</v>
      </c>
      <c r="G194" s="138">
        <f t="shared" si="11"/>
        <v>0</v>
      </c>
      <c r="H194" s="138">
        <f t="shared" ref="H194:H213" si="12">SUM(C194:G194)</f>
        <v>26902414.72598061</v>
      </c>
    </row>
    <row r="195" spans="2:8">
      <c r="B195" s="127" t="str">
        <f>$B$34</f>
        <v>Fine Arts</v>
      </c>
      <c r="C195" s="138">
        <f t="shared" si="11"/>
        <v>3162925.9075793512</v>
      </c>
      <c r="D195" s="138">
        <f t="shared" si="11"/>
        <v>2656453.0158193242</v>
      </c>
      <c r="E195" s="138">
        <f t="shared" si="11"/>
        <v>2433656.095493339</v>
      </c>
      <c r="F195" s="138">
        <f t="shared" si="11"/>
        <v>794410.51765822445</v>
      </c>
      <c r="G195" s="138">
        <f t="shared" si="11"/>
        <v>0</v>
      </c>
      <c r="H195" s="138">
        <f t="shared" si="12"/>
        <v>9047445.5365502387</v>
      </c>
    </row>
    <row r="196" spans="2:8">
      <c r="B196" s="127" t="str">
        <f>$B$35</f>
        <v>Teacher Education</v>
      </c>
      <c r="C196" s="138">
        <f t="shared" si="11"/>
        <v>215466.13674729518</v>
      </c>
      <c r="D196" s="138">
        <f t="shared" si="11"/>
        <v>1478089.4734388469</v>
      </c>
      <c r="E196" s="138">
        <f t="shared" si="11"/>
        <v>1816178.294813286</v>
      </c>
      <c r="F196" s="138">
        <f t="shared" si="11"/>
        <v>2227079.0332906013</v>
      </c>
      <c r="G196" s="138">
        <f t="shared" si="11"/>
        <v>0</v>
      </c>
      <c r="H196" s="138">
        <f t="shared" si="12"/>
        <v>5736812.9382900298</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4388212.9401383111</v>
      </c>
      <c r="D198" s="138">
        <f t="shared" si="11"/>
        <v>9299691.760250099</v>
      </c>
      <c r="E198" s="138">
        <f t="shared" si="11"/>
        <v>10341037.634700011</v>
      </c>
      <c r="F198" s="138">
        <f t="shared" si="11"/>
        <v>11236202.590799555</v>
      </c>
      <c r="G198" s="138">
        <f t="shared" si="11"/>
        <v>0</v>
      </c>
      <c r="H198" s="138">
        <f t="shared" si="12"/>
        <v>35265144.925887972</v>
      </c>
    </row>
    <row r="199" spans="2:8">
      <c r="B199" s="127" t="str">
        <f>$B$38</f>
        <v>Home Economics</v>
      </c>
      <c r="C199" s="138">
        <f t="shared" si="11"/>
        <v>516088.47423105146</v>
      </c>
      <c r="D199" s="138">
        <f t="shared" si="11"/>
        <v>647416.67075656203</v>
      </c>
      <c r="E199" s="138">
        <f t="shared" si="11"/>
        <v>325861.98224557401</v>
      </c>
      <c r="F199" s="138">
        <f t="shared" si="11"/>
        <v>0</v>
      </c>
      <c r="G199" s="138">
        <f t="shared" si="11"/>
        <v>0</v>
      </c>
      <c r="H199" s="138">
        <f t="shared" si="12"/>
        <v>1489367.1272331874</v>
      </c>
    </row>
    <row r="200" spans="2:8">
      <c r="B200" s="127" t="str">
        <f>$B$39</f>
        <v>Law</v>
      </c>
      <c r="C200" s="138">
        <f t="shared" si="11"/>
        <v>0</v>
      </c>
      <c r="D200" s="138">
        <f t="shared" si="11"/>
        <v>0</v>
      </c>
      <c r="E200" s="138">
        <f t="shared" si="11"/>
        <v>0</v>
      </c>
      <c r="F200" s="138">
        <f t="shared" si="11"/>
        <v>0</v>
      </c>
      <c r="G200" s="138">
        <f t="shared" si="11"/>
        <v>7551139.85485953</v>
      </c>
      <c r="H200" s="138">
        <f t="shared" si="12"/>
        <v>7551139.85485953</v>
      </c>
    </row>
    <row r="201" spans="2:8">
      <c r="B201" s="127" t="str">
        <f>$B$40</f>
        <v>Social Service</v>
      </c>
      <c r="C201" s="138">
        <f t="shared" si="11"/>
        <v>0</v>
      </c>
      <c r="D201" s="138">
        <f t="shared" si="11"/>
        <v>0</v>
      </c>
      <c r="E201" s="138">
        <f t="shared" si="11"/>
        <v>1717730.4478446518</v>
      </c>
      <c r="F201" s="138">
        <f t="shared" si="11"/>
        <v>746640.32380900416</v>
      </c>
      <c r="G201" s="138">
        <f t="shared" si="11"/>
        <v>0</v>
      </c>
      <c r="H201" s="138">
        <f t="shared" si="12"/>
        <v>2464370.7716536559</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100422.4347204666</v>
      </c>
      <c r="D204" s="138">
        <f t="shared" si="11"/>
        <v>3805.9859527795452</v>
      </c>
      <c r="E204" s="138">
        <f t="shared" si="11"/>
        <v>0</v>
      </c>
      <c r="F204" s="138">
        <f t="shared" si="11"/>
        <v>0</v>
      </c>
      <c r="G204" s="138">
        <f t="shared" si="11"/>
        <v>0</v>
      </c>
      <c r="H204" s="138">
        <f t="shared" si="12"/>
        <v>104228.42067324615</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737063.89262176398</v>
      </c>
      <c r="D206" s="138">
        <f t="shared" si="11"/>
        <v>1810690.7923912387</v>
      </c>
      <c r="E206" s="138">
        <f t="shared" si="11"/>
        <v>1097987.7808076704</v>
      </c>
      <c r="F206" s="138">
        <f t="shared" si="11"/>
        <v>441600.26272956841</v>
      </c>
      <c r="G206" s="138">
        <f t="shared" si="11"/>
        <v>0</v>
      </c>
      <c r="H206" s="138">
        <f t="shared" si="12"/>
        <v>4087342.7285502413</v>
      </c>
    </row>
    <row r="207" spans="2:8">
      <c r="B207" s="127" t="str">
        <f>$B$46</f>
        <v>Pharmacy</v>
      </c>
      <c r="C207" s="138">
        <f t="shared" si="11"/>
        <v>0</v>
      </c>
      <c r="D207" s="138">
        <f t="shared" si="11"/>
        <v>0</v>
      </c>
      <c r="E207" s="138">
        <f t="shared" si="11"/>
        <v>2346961.2866559327</v>
      </c>
      <c r="F207" s="138">
        <f t="shared" si="11"/>
        <v>3780767.8755661859</v>
      </c>
      <c r="G207" s="138">
        <f t="shared" si="11"/>
        <v>3700041.4435740933</v>
      </c>
      <c r="H207" s="138">
        <f t="shared" si="12"/>
        <v>9827770.6057962123</v>
      </c>
    </row>
    <row r="208" spans="2:8">
      <c r="B208" s="127" t="str">
        <f>$B$47</f>
        <v>Business Administration</v>
      </c>
      <c r="C208" s="138">
        <f t="shared" si="11"/>
        <v>3130549.8340396183</v>
      </c>
      <c r="D208" s="138">
        <f t="shared" si="11"/>
        <v>16327790.742226087</v>
      </c>
      <c r="E208" s="138">
        <f t="shared" si="11"/>
        <v>10040643.84647681</v>
      </c>
      <c r="F208" s="138">
        <f t="shared" si="11"/>
        <v>3212669.2390761483</v>
      </c>
      <c r="G208" s="138">
        <f t="shared" si="11"/>
        <v>0</v>
      </c>
      <c r="H208" s="138">
        <f t="shared" si="12"/>
        <v>32711653.661818665</v>
      </c>
    </row>
    <row r="209" spans="2:8">
      <c r="B209" s="127" t="str">
        <f>$B$48</f>
        <v>Optometry</v>
      </c>
      <c r="C209" s="138">
        <f t="shared" ref="C209:G212" si="13">$H$190*IF($H$136=0,0,C132/$H$136)</f>
        <v>0</v>
      </c>
      <c r="D209" s="138">
        <f t="shared" si="13"/>
        <v>0</v>
      </c>
      <c r="E209" s="138">
        <f t="shared" si="13"/>
        <v>0</v>
      </c>
      <c r="F209" s="138">
        <f t="shared" si="13"/>
        <v>0</v>
      </c>
      <c r="G209" s="138">
        <f t="shared" si="13"/>
        <v>5397528.0351788327</v>
      </c>
      <c r="H209" s="138">
        <f t="shared" si="12"/>
        <v>5397528.0351788327</v>
      </c>
    </row>
    <row r="210" spans="2:8">
      <c r="B210" s="127" t="str">
        <f>$B$49</f>
        <v>Teacher Ed-Practice Teaching</v>
      </c>
      <c r="C210" s="138">
        <f t="shared" si="13"/>
        <v>20161.9838597815</v>
      </c>
      <c r="D210" s="138">
        <f t="shared" si="13"/>
        <v>272183.28019717039</v>
      </c>
      <c r="E210" s="138">
        <f t="shared" si="13"/>
        <v>0</v>
      </c>
      <c r="F210" s="138">
        <f t="shared" si="13"/>
        <v>0</v>
      </c>
      <c r="G210" s="138">
        <f t="shared" si="13"/>
        <v>0</v>
      </c>
      <c r="H210" s="138">
        <f t="shared" si="12"/>
        <v>292345.26405695191</v>
      </c>
    </row>
    <row r="211" spans="2:8">
      <c r="B211" s="127" t="str">
        <f>$B$50</f>
        <v>Technology</v>
      </c>
      <c r="C211" s="138">
        <f t="shared" si="13"/>
        <v>1124268.690087717</v>
      </c>
      <c r="D211" s="138">
        <f t="shared" si="13"/>
        <v>2687440.3947929461</v>
      </c>
      <c r="E211" s="138">
        <f t="shared" si="13"/>
        <v>469556.42384632357</v>
      </c>
      <c r="F211" s="138">
        <f t="shared" si="13"/>
        <v>24277.52085391065</v>
      </c>
      <c r="G211" s="138">
        <f t="shared" si="13"/>
        <v>0</v>
      </c>
      <c r="H211" s="138">
        <f t="shared" si="12"/>
        <v>4305543.0295808977</v>
      </c>
    </row>
    <row r="212" spans="2:8">
      <c r="B212" s="127" t="str">
        <f>$B$51</f>
        <v>Nursing</v>
      </c>
      <c r="C212" s="138">
        <f t="shared" si="13"/>
        <v>3475.9117997201206</v>
      </c>
      <c r="D212" s="138">
        <f t="shared" si="13"/>
        <v>1344661.112627907</v>
      </c>
      <c r="E212" s="138">
        <f t="shared" si="13"/>
        <v>5112.2045116988147</v>
      </c>
      <c r="F212" s="138">
        <f t="shared" si="13"/>
        <v>136094.87542003422</v>
      </c>
      <c r="G212" s="138">
        <f t="shared" si="13"/>
        <v>0</v>
      </c>
      <c r="H212" s="138">
        <f t="shared" si="12"/>
        <v>1489344.1043593599</v>
      </c>
    </row>
    <row r="213" spans="2:8">
      <c r="B213" s="130" t="str">
        <f>$B$52</f>
        <v>Totals</v>
      </c>
      <c r="C213" s="135">
        <f>SUM(C193:C212)</f>
        <v>38297101.050570481</v>
      </c>
      <c r="D213" s="135">
        <f>SUM(D193:D212)</f>
        <v>52548511.711301208</v>
      </c>
      <c r="E213" s="135">
        <f>SUM(E193:E212)</f>
        <v>42109057.360419482</v>
      </c>
      <c r="F213" s="135">
        <f>SUM(F193:F212)</f>
        <v>41111730.544096403</v>
      </c>
      <c r="G213" s="135">
        <f>SUM(G193:G212)</f>
        <v>16648709.333612457</v>
      </c>
      <c r="H213" s="135">
        <f t="shared" si="12"/>
        <v>190715110.00000006</v>
      </c>
    </row>
    <row r="214" spans="2:8">
      <c r="B214" s="143"/>
      <c r="C214" s="144"/>
      <c r="D214" s="144"/>
      <c r="E214" s="144"/>
      <c r="F214" s="144"/>
      <c r="G214" s="144"/>
      <c r="H214" s="144"/>
    </row>
    <row r="215" spans="2:8">
      <c r="B215" s="474" t="s">
        <v>35</v>
      </c>
      <c r="C215" s="474"/>
      <c r="D215" s="474"/>
      <c r="E215" s="474"/>
      <c r="F215" s="474"/>
      <c r="G215" s="474"/>
      <c r="H215" s="122">
        <f>H17</f>
        <v>80336437</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11947835.181805698</v>
      </c>
      <c r="D218" s="135">
        <f t="shared" si="14"/>
        <v>8140573.3608927755</v>
      </c>
      <c r="E218" s="135">
        <f t="shared" si="14"/>
        <v>924709.18212491961</v>
      </c>
      <c r="F218" s="135">
        <f t="shared" si="14"/>
        <v>751725.7235649362</v>
      </c>
      <c r="G218" s="135">
        <f t="shared" si="14"/>
        <v>0</v>
      </c>
      <c r="H218" s="135">
        <f>SUM(C218:G218)</f>
        <v>21764843.448388331</v>
      </c>
    </row>
    <row r="219" spans="2:8">
      <c r="B219" s="127" t="str">
        <f>$B$33</f>
        <v>Science</v>
      </c>
      <c r="C219" s="138">
        <f t="shared" si="14"/>
        <v>4071302.2346439078</v>
      </c>
      <c r="D219" s="138">
        <f t="shared" si="14"/>
        <v>3511614.0216530599</v>
      </c>
      <c r="E219" s="138">
        <f t="shared" si="14"/>
        <v>722187.46838056215</v>
      </c>
      <c r="F219" s="138">
        <f t="shared" si="14"/>
        <v>713793.26715466776</v>
      </c>
      <c r="G219" s="138">
        <f t="shared" si="14"/>
        <v>0</v>
      </c>
      <c r="H219" s="138">
        <f t="shared" ref="H219:H238" si="15">SUM(C219:G219)</f>
        <v>9018896.9918321986</v>
      </c>
    </row>
    <row r="220" spans="2:8">
      <c r="B220" s="127" t="str">
        <f>$B$34</f>
        <v>Fine Arts</v>
      </c>
      <c r="C220" s="138">
        <f t="shared" si="14"/>
        <v>1198183.0691447007</v>
      </c>
      <c r="D220" s="138">
        <f t="shared" si="14"/>
        <v>1269153.6677695978</v>
      </c>
      <c r="E220" s="138">
        <f t="shared" si="14"/>
        <v>331937.09726808447</v>
      </c>
      <c r="F220" s="138">
        <f t="shared" si="14"/>
        <v>84251.00858219029</v>
      </c>
      <c r="G220" s="138">
        <f t="shared" si="14"/>
        <v>0</v>
      </c>
      <c r="H220" s="138">
        <f t="shared" si="15"/>
        <v>2883524.8427645732</v>
      </c>
    </row>
    <row r="221" spans="2:8">
      <c r="B221" s="127" t="str">
        <f>$B$35</f>
        <v>Teacher Education</v>
      </c>
      <c r="C221" s="138">
        <f t="shared" si="14"/>
        <v>134984.8369491155</v>
      </c>
      <c r="D221" s="138">
        <f t="shared" si="14"/>
        <v>1130892.5194402519</v>
      </c>
      <c r="E221" s="138">
        <f t="shared" si="14"/>
        <v>569198.63372825051</v>
      </c>
      <c r="F221" s="138">
        <f t="shared" si="14"/>
        <v>298291.47598717606</v>
      </c>
      <c r="G221" s="138">
        <f t="shared" si="14"/>
        <v>0</v>
      </c>
      <c r="H221" s="138">
        <f t="shared" si="15"/>
        <v>2133367.4661047938</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1967660.0980393225</v>
      </c>
      <c r="D223" s="138">
        <f t="shared" si="14"/>
        <v>5307415.1614811979</v>
      </c>
      <c r="E223" s="138">
        <f t="shared" si="14"/>
        <v>2415372.0694826571</v>
      </c>
      <c r="F223" s="138">
        <f t="shared" si="14"/>
        <v>915547.12914141733</v>
      </c>
      <c r="G223" s="138">
        <f t="shared" si="14"/>
        <v>0</v>
      </c>
      <c r="H223" s="138">
        <f t="shared" si="15"/>
        <v>10605994.458144594</v>
      </c>
    </row>
    <row r="224" spans="2:8">
      <c r="B224" s="127" t="str">
        <f>$B$38</f>
        <v>Home Economics</v>
      </c>
      <c r="C224" s="138">
        <f t="shared" si="14"/>
        <v>551905.76719020493</v>
      </c>
      <c r="D224" s="138">
        <f t="shared" si="14"/>
        <v>1192950.657343121</v>
      </c>
      <c r="E224" s="138">
        <f t="shared" si="14"/>
        <v>80646.017018841711</v>
      </c>
      <c r="F224" s="138">
        <f t="shared" si="14"/>
        <v>0</v>
      </c>
      <c r="G224" s="138">
        <f t="shared" si="14"/>
        <v>0</v>
      </c>
      <c r="H224" s="138">
        <f t="shared" si="15"/>
        <v>1825502.4415521678</v>
      </c>
    </row>
    <row r="225" spans="2:10">
      <c r="B225" s="127" t="str">
        <f>$B$39</f>
        <v>Law</v>
      </c>
      <c r="C225" s="138">
        <f t="shared" si="14"/>
        <v>0</v>
      </c>
      <c r="D225" s="138">
        <f t="shared" si="14"/>
        <v>0</v>
      </c>
      <c r="E225" s="138">
        <f t="shared" si="14"/>
        <v>0</v>
      </c>
      <c r="F225" s="138">
        <f t="shared" si="14"/>
        <v>0</v>
      </c>
      <c r="G225" s="138">
        <f t="shared" si="14"/>
        <v>1249491.0068088775</v>
      </c>
      <c r="H225" s="138">
        <f t="shared" si="15"/>
        <v>1249491.0068088775</v>
      </c>
    </row>
    <row r="226" spans="2:10">
      <c r="B226" s="127" t="str">
        <f>$B$40</f>
        <v>Social Service</v>
      </c>
      <c r="C226" s="138">
        <f t="shared" si="14"/>
        <v>0</v>
      </c>
      <c r="D226" s="138">
        <f t="shared" si="14"/>
        <v>0</v>
      </c>
      <c r="E226" s="138">
        <f t="shared" si="14"/>
        <v>880807.20836318319</v>
      </c>
      <c r="F226" s="138">
        <f t="shared" si="14"/>
        <v>46708.60313758003</v>
      </c>
      <c r="G226" s="138">
        <f t="shared" si="14"/>
        <v>0</v>
      </c>
      <c r="H226" s="138">
        <f t="shared" si="15"/>
        <v>927515.81150076317</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65271.378511325158</v>
      </c>
      <c r="D229" s="138">
        <f t="shared" si="14"/>
        <v>3884.8593550752939</v>
      </c>
      <c r="E229" s="138">
        <f t="shared" si="14"/>
        <v>0</v>
      </c>
      <c r="F229" s="138">
        <f t="shared" si="14"/>
        <v>0</v>
      </c>
      <c r="G229" s="138">
        <f t="shared" si="14"/>
        <v>0</v>
      </c>
      <c r="H229" s="138">
        <f t="shared" si="15"/>
        <v>69156.23786640045</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1019412.0157775714</v>
      </c>
      <c r="D231" s="138">
        <f t="shared" si="14"/>
        <v>2866926.592267232</v>
      </c>
      <c r="E231" s="138">
        <f t="shared" si="14"/>
        <v>342339.95626814803</v>
      </c>
      <c r="F231" s="138">
        <f t="shared" si="14"/>
        <v>25450.825509203318</v>
      </c>
      <c r="G231" s="138">
        <f t="shared" si="14"/>
        <v>0</v>
      </c>
      <c r="H231" s="138">
        <f t="shared" si="15"/>
        <v>4254129.3898221552</v>
      </c>
    </row>
    <row r="232" spans="2:10">
      <c r="B232" s="127" t="str">
        <f>$B$46</f>
        <v>Pharmacy</v>
      </c>
      <c r="C232" s="138">
        <f t="shared" si="14"/>
        <v>0</v>
      </c>
      <c r="D232" s="138">
        <f t="shared" si="14"/>
        <v>0</v>
      </c>
      <c r="E232" s="138">
        <f t="shared" si="14"/>
        <v>76398.978252760673</v>
      </c>
      <c r="F232" s="138">
        <f t="shared" si="14"/>
        <v>81228.113598338561</v>
      </c>
      <c r="G232" s="138">
        <f t="shared" si="14"/>
        <v>819570.90906958806</v>
      </c>
      <c r="H232" s="138">
        <f t="shared" si="15"/>
        <v>977198.00092068734</v>
      </c>
    </row>
    <row r="233" spans="2:10">
      <c r="B233" s="127" t="str">
        <f>$B$47</f>
        <v>Business Administration</v>
      </c>
      <c r="C233" s="138">
        <f t="shared" si="14"/>
        <v>2232099.8357025664</v>
      </c>
      <c r="D233" s="138">
        <f t="shared" si="14"/>
        <v>15457207.897285419</v>
      </c>
      <c r="E233" s="138">
        <f t="shared" si="14"/>
        <v>2204928.9126465069</v>
      </c>
      <c r="F233" s="138">
        <f t="shared" si="14"/>
        <v>105313.76072773786</v>
      </c>
      <c r="G233" s="138">
        <f t="shared" si="14"/>
        <v>0</v>
      </c>
      <c r="H233" s="138">
        <f t="shared" si="15"/>
        <v>19999550.406362228</v>
      </c>
    </row>
    <row r="234" spans="2:10">
      <c r="B234" s="127" t="str">
        <f>$B$48</f>
        <v>Optometry</v>
      </c>
      <c r="C234" s="138">
        <f t="shared" ref="C234:G237" si="16">$H$215*IF($H$25=0,0,C$25/$H$25)*IF(C$52=0,0,C48/C$52)</f>
        <v>0</v>
      </c>
      <c r="D234" s="138">
        <f t="shared" si="16"/>
        <v>0</v>
      </c>
      <c r="E234" s="138">
        <f t="shared" si="16"/>
        <v>0</v>
      </c>
      <c r="F234" s="138">
        <f t="shared" si="16"/>
        <v>0</v>
      </c>
      <c r="G234" s="138">
        <f t="shared" si="16"/>
        <v>808919.03330979357</v>
      </c>
      <c r="H234" s="138">
        <f t="shared" si="15"/>
        <v>808919.03330979357</v>
      </c>
    </row>
    <row r="235" spans="2:10">
      <c r="B235" s="127" t="str">
        <f>$B$49</f>
        <v>Teacher Ed-Practice Teaching</v>
      </c>
      <c r="C235" s="138">
        <f t="shared" si="16"/>
        <v>14187.459356975536</v>
      </c>
      <c r="D235" s="138">
        <f t="shared" si="16"/>
        <v>274928.50820532849</v>
      </c>
      <c r="E235" s="138">
        <f t="shared" si="16"/>
        <v>0</v>
      </c>
      <c r="F235" s="138">
        <f t="shared" si="16"/>
        <v>0</v>
      </c>
      <c r="G235" s="138">
        <f t="shared" si="16"/>
        <v>0</v>
      </c>
      <c r="H235" s="138">
        <f t="shared" si="15"/>
        <v>289115.96756230399</v>
      </c>
    </row>
    <row r="236" spans="2:10">
      <c r="B236" s="127" t="str">
        <f>$B$50</f>
        <v>Technology</v>
      </c>
      <c r="C236" s="138">
        <f t="shared" si="16"/>
        <v>518318.20366458554</v>
      </c>
      <c r="D236" s="138">
        <f t="shared" si="16"/>
        <v>2370063.0419309353</v>
      </c>
      <c r="E236" s="138">
        <f t="shared" si="16"/>
        <v>119394.28081724371</v>
      </c>
      <c r="F236" s="138">
        <f t="shared" si="16"/>
        <v>3802.9969151683117</v>
      </c>
      <c r="G236" s="138">
        <f t="shared" si="16"/>
        <v>0</v>
      </c>
      <c r="H236" s="138">
        <f t="shared" si="15"/>
        <v>3011578.5233279327</v>
      </c>
    </row>
    <row r="237" spans="2:10">
      <c r="B237" s="127" t="str">
        <f>$B$51</f>
        <v>Nursing</v>
      </c>
      <c r="C237" s="138">
        <f t="shared" si="16"/>
        <v>589.25550044946306</v>
      </c>
      <c r="D237" s="138">
        <f t="shared" si="16"/>
        <v>507422.39883983484</v>
      </c>
      <c r="E237" s="138">
        <f t="shared" si="16"/>
        <v>572.63444037047338</v>
      </c>
      <c r="F237" s="138">
        <f t="shared" si="16"/>
        <v>9068.684951555204</v>
      </c>
      <c r="G237" s="138">
        <f t="shared" si="16"/>
        <v>0</v>
      </c>
      <c r="H237" s="138">
        <f t="shared" si="15"/>
        <v>517652.97373221</v>
      </c>
    </row>
    <row r="238" spans="2:10">
      <c r="B238" s="130" t="str">
        <f>$B$52</f>
        <v>Totals</v>
      </c>
      <c r="C238" s="135">
        <f>SUM(C218:C237)</f>
        <v>23721749.336286422</v>
      </c>
      <c r="D238" s="135">
        <f>SUM(D218:D237)</f>
        <v>42033032.686463825</v>
      </c>
      <c r="E238" s="135">
        <f>SUM(E218:E237)</f>
        <v>8668492.4387915283</v>
      </c>
      <c r="F238" s="135">
        <f>SUM(F218:F237)</f>
        <v>3035181.5892699705</v>
      </c>
      <c r="G238" s="135">
        <f>SUM(G218:G237)</f>
        <v>2877980.949188259</v>
      </c>
      <c r="H238" s="135">
        <f t="shared" si="15"/>
        <v>80336437</v>
      </c>
    </row>
    <row r="239" spans="2:10">
      <c r="B239" s="328"/>
      <c r="C239" s="348"/>
      <c r="D239" s="348"/>
      <c r="E239" s="348"/>
      <c r="F239" s="348"/>
      <c r="G239" s="348"/>
      <c r="H239" s="348"/>
    </row>
    <row r="240" spans="2:10">
      <c r="B240" s="120" t="s">
        <v>11</v>
      </c>
      <c r="C240" s="121"/>
      <c r="D240" s="121"/>
      <c r="E240" s="121"/>
      <c r="F240" s="121"/>
      <c r="G240" s="121"/>
      <c r="H240" s="122">
        <f>H16</f>
        <v>34892381</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5189281.8857372105</v>
      </c>
      <c r="D243" s="135">
        <f t="shared" si="17"/>
        <v>3535680.6683712052</v>
      </c>
      <c r="E243" s="135">
        <f t="shared" si="17"/>
        <v>401627.28522427607</v>
      </c>
      <c r="F243" s="135">
        <f t="shared" si="17"/>
        <v>326495.6890498944</v>
      </c>
      <c r="G243" s="135">
        <f t="shared" si="17"/>
        <v>0</v>
      </c>
      <c r="H243" s="135">
        <f>SUM(C243:G243)</f>
        <v>9453085.5283825845</v>
      </c>
    </row>
    <row r="244" spans="2:8">
      <c r="B244" s="127" t="str">
        <f>$B$33</f>
        <v>Science</v>
      </c>
      <c r="C244" s="138">
        <f t="shared" si="17"/>
        <v>1768281.4180238864</v>
      </c>
      <c r="D244" s="138">
        <f t="shared" si="17"/>
        <v>1525193.0374813711</v>
      </c>
      <c r="E244" s="138">
        <f t="shared" si="17"/>
        <v>313666.39150501566</v>
      </c>
      <c r="F244" s="138">
        <f t="shared" si="17"/>
        <v>310020.55309965328</v>
      </c>
      <c r="G244" s="138">
        <f t="shared" si="17"/>
        <v>0</v>
      </c>
      <c r="H244" s="138">
        <f t="shared" ref="H244:H263" si="18">SUM(C244:G244)</f>
        <v>3917161.4001099262</v>
      </c>
    </row>
    <row r="245" spans="2:8">
      <c r="B245" s="127" t="str">
        <f>$B$34</f>
        <v>Fine Arts</v>
      </c>
      <c r="C245" s="138">
        <f t="shared" si="17"/>
        <v>520404.70946385432</v>
      </c>
      <c r="D245" s="138">
        <f t="shared" si="17"/>
        <v>551229.24263325532</v>
      </c>
      <c r="E245" s="138">
        <f t="shared" si="17"/>
        <v>144169.64578491406</v>
      </c>
      <c r="F245" s="138">
        <f t="shared" si="17"/>
        <v>36592.589874057434</v>
      </c>
      <c r="G245" s="138">
        <f t="shared" si="17"/>
        <v>0</v>
      </c>
      <c r="H245" s="138">
        <f t="shared" si="18"/>
        <v>1252396.1877560809</v>
      </c>
    </row>
    <row r="246" spans="2:8">
      <c r="B246" s="127" t="str">
        <f>$B$35</f>
        <v>Teacher Education</v>
      </c>
      <c r="C246" s="138">
        <f t="shared" si="17"/>
        <v>58627.722810901047</v>
      </c>
      <c r="D246" s="138">
        <f t="shared" si="17"/>
        <v>491178.5253602817</v>
      </c>
      <c r="E246" s="138">
        <f t="shared" si="17"/>
        <v>247219.02457194572</v>
      </c>
      <c r="F246" s="138">
        <f t="shared" si="17"/>
        <v>129556.40326937697</v>
      </c>
      <c r="G246" s="138">
        <f t="shared" si="17"/>
        <v>0</v>
      </c>
      <c r="H246" s="138">
        <f t="shared" si="18"/>
        <v>926581.67601250543</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854610.29120927257</v>
      </c>
      <c r="D248" s="138">
        <f t="shared" si="17"/>
        <v>2305160.1347415806</v>
      </c>
      <c r="E248" s="138">
        <f t="shared" si="17"/>
        <v>1049064.2310306511</v>
      </c>
      <c r="F248" s="138">
        <f t="shared" si="17"/>
        <v>397647.9471383394</v>
      </c>
      <c r="G248" s="138">
        <f t="shared" si="17"/>
        <v>0</v>
      </c>
      <c r="H248" s="138">
        <f t="shared" si="18"/>
        <v>4606482.6041198438</v>
      </c>
    </row>
    <row r="249" spans="2:8">
      <c r="B249" s="127" t="str">
        <f>$B$38</f>
        <v>Home Economics</v>
      </c>
      <c r="C249" s="138">
        <f t="shared" si="17"/>
        <v>239708.24477687414</v>
      </c>
      <c r="D249" s="138">
        <f t="shared" si="17"/>
        <v>518132.12540427491</v>
      </c>
      <c r="E249" s="138">
        <f t="shared" si="17"/>
        <v>35026.840335897759</v>
      </c>
      <c r="F249" s="138">
        <f t="shared" si="17"/>
        <v>0</v>
      </c>
      <c r="G249" s="138">
        <f t="shared" si="17"/>
        <v>0</v>
      </c>
      <c r="H249" s="138">
        <f t="shared" si="18"/>
        <v>792867.21051704686</v>
      </c>
    </row>
    <row r="250" spans="2:8">
      <c r="B250" s="127" t="str">
        <f>$B$39</f>
        <v>Law</v>
      </c>
      <c r="C250" s="138">
        <f t="shared" si="17"/>
        <v>0</v>
      </c>
      <c r="D250" s="138">
        <f t="shared" si="17"/>
        <v>0</v>
      </c>
      <c r="E250" s="138">
        <f t="shared" si="17"/>
        <v>0</v>
      </c>
      <c r="F250" s="138">
        <f t="shared" si="17"/>
        <v>0</v>
      </c>
      <c r="G250" s="138">
        <f t="shared" si="17"/>
        <v>542689.19426497538</v>
      </c>
      <c r="H250" s="138">
        <f t="shared" si="18"/>
        <v>542689.19426497538</v>
      </c>
    </row>
    <row r="251" spans="2:8">
      <c r="B251" s="127" t="str">
        <f>$B$40</f>
        <v>Social Service</v>
      </c>
      <c r="C251" s="138">
        <f t="shared" si="17"/>
        <v>0</v>
      </c>
      <c r="D251" s="138">
        <f t="shared" si="17"/>
        <v>0</v>
      </c>
      <c r="E251" s="138">
        <f t="shared" si="17"/>
        <v>382559.41947929026</v>
      </c>
      <c r="F251" s="138">
        <f t="shared" si="17"/>
        <v>20286.86406212212</v>
      </c>
      <c r="G251" s="138">
        <f t="shared" si="17"/>
        <v>0</v>
      </c>
      <c r="H251" s="138">
        <f t="shared" si="18"/>
        <v>402846.28354141238</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28349.2010905633</v>
      </c>
      <c r="D254" s="138">
        <f t="shared" si="17"/>
        <v>1687.3040155950835</v>
      </c>
      <c r="E254" s="138">
        <f t="shared" si="17"/>
        <v>0</v>
      </c>
      <c r="F254" s="138">
        <f t="shared" si="17"/>
        <v>0</v>
      </c>
      <c r="G254" s="138">
        <f t="shared" si="17"/>
        <v>0</v>
      </c>
      <c r="H254" s="138">
        <f t="shared" si="18"/>
        <v>30036.505106158384</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442759.39758803375</v>
      </c>
      <c r="D256" s="138">
        <f t="shared" si="17"/>
        <v>1245187.0993036435</v>
      </c>
      <c r="E256" s="138">
        <f t="shared" si="17"/>
        <v>148687.90092883457</v>
      </c>
      <c r="F256" s="138">
        <f t="shared" si="17"/>
        <v>11054.011524454851</v>
      </c>
      <c r="G256" s="138">
        <f t="shared" si="17"/>
        <v>0</v>
      </c>
      <c r="H256" s="138">
        <f t="shared" si="18"/>
        <v>1847688.4093449668</v>
      </c>
    </row>
    <row r="257" spans="2:10">
      <c r="B257" s="127" t="str">
        <f>$B$46</f>
        <v>Pharmacy</v>
      </c>
      <c r="C257" s="138">
        <f t="shared" si="17"/>
        <v>0</v>
      </c>
      <c r="D257" s="138">
        <f t="shared" si="17"/>
        <v>0</v>
      </c>
      <c r="E257" s="138">
        <f t="shared" si="17"/>
        <v>33182.231584480644</v>
      </c>
      <c r="F257" s="138">
        <f t="shared" si="17"/>
        <v>35279.66130218732</v>
      </c>
      <c r="G257" s="138">
        <f t="shared" si="17"/>
        <v>355962.76712859975</v>
      </c>
      <c r="H257" s="138">
        <f t="shared" si="18"/>
        <v>424424.66001526773</v>
      </c>
    </row>
    <row r="258" spans="2:10">
      <c r="B258" s="127" t="str">
        <f>$B$47</f>
        <v>Business Administration</v>
      </c>
      <c r="C258" s="138">
        <f t="shared" si="17"/>
        <v>969463.9295164576</v>
      </c>
      <c r="D258" s="138">
        <f t="shared" si="17"/>
        <v>6713501.460716906</v>
      </c>
      <c r="E258" s="138">
        <f t="shared" si="17"/>
        <v>957662.83110088191</v>
      </c>
      <c r="F258" s="138">
        <f t="shared" si="17"/>
        <v>45740.737342571789</v>
      </c>
      <c r="G258" s="138">
        <f t="shared" si="17"/>
        <v>0</v>
      </c>
      <c r="H258" s="138">
        <f t="shared" si="18"/>
        <v>8686368.9586768169</v>
      </c>
    </row>
    <row r="259" spans="2:10">
      <c r="B259" s="127" t="str">
        <f>$B$48</f>
        <v>Optometry</v>
      </c>
      <c r="C259" s="138">
        <f t="shared" ref="C259:G262" si="19">$H$240*IF($H$25=0,0,C$25/$H$25)*IF(C$52=0,0,C48/C$52)</f>
        <v>0</v>
      </c>
      <c r="D259" s="138">
        <f t="shared" si="19"/>
        <v>0</v>
      </c>
      <c r="E259" s="138">
        <f t="shared" si="19"/>
        <v>0</v>
      </c>
      <c r="F259" s="138">
        <f t="shared" si="19"/>
        <v>0</v>
      </c>
      <c r="G259" s="138">
        <f t="shared" si="19"/>
        <v>351336.35698079329</v>
      </c>
      <c r="H259" s="138">
        <f t="shared" si="18"/>
        <v>351336.35698079329</v>
      </c>
    </row>
    <row r="260" spans="2:10">
      <c r="B260" s="127" t="str">
        <f>$B$49</f>
        <v>Teacher Ed-Practice Teaching</v>
      </c>
      <c r="C260" s="138">
        <f t="shared" si="19"/>
        <v>6162.0138481571612</v>
      </c>
      <c r="D260" s="138">
        <f t="shared" si="19"/>
        <v>119409.20725749822</v>
      </c>
      <c r="E260" s="138">
        <f t="shared" si="19"/>
        <v>0</v>
      </c>
      <c r="F260" s="138">
        <f t="shared" si="19"/>
        <v>0</v>
      </c>
      <c r="G260" s="138">
        <f t="shared" si="19"/>
        <v>0</v>
      </c>
      <c r="H260" s="138">
        <f t="shared" si="18"/>
        <v>125571.22110565538</v>
      </c>
    </row>
    <row r="261" spans="2:10">
      <c r="B261" s="127" t="str">
        <f>$B$50</f>
        <v>Technology</v>
      </c>
      <c r="C261" s="138">
        <f t="shared" si="19"/>
        <v>225120.21838235509</v>
      </c>
      <c r="D261" s="138">
        <f t="shared" si="19"/>
        <v>1029385.2421295852</v>
      </c>
      <c r="E261" s="138">
        <f t="shared" si="19"/>
        <v>51856.304449950389</v>
      </c>
      <c r="F261" s="138">
        <f t="shared" si="19"/>
        <v>1651.7488484817593</v>
      </c>
      <c r="G261" s="138">
        <f t="shared" si="19"/>
        <v>0</v>
      </c>
      <c r="H261" s="138">
        <f t="shared" si="18"/>
        <v>1308013.5138103724</v>
      </c>
    </row>
    <row r="262" spans="2:10">
      <c r="B262" s="127" t="str">
        <f>$B$51</f>
        <v>Nursing</v>
      </c>
      <c r="C262" s="138">
        <f t="shared" si="19"/>
        <v>255.93028762314083</v>
      </c>
      <c r="D262" s="138">
        <f t="shared" si="19"/>
        <v>220387.86296003486</v>
      </c>
      <c r="E262" s="138">
        <f t="shared" si="19"/>
        <v>248.71129232590113</v>
      </c>
      <c r="F262" s="138">
        <f t="shared" si="19"/>
        <v>3938.7857156103491</v>
      </c>
      <c r="G262" s="138">
        <f t="shared" si="19"/>
        <v>0</v>
      </c>
      <c r="H262" s="138">
        <f t="shared" si="18"/>
        <v>224831.29025559424</v>
      </c>
    </row>
    <row r="263" spans="2:10">
      <c r="B263" s="130" t="str">
        <f>$B$52</f>
        <v>Totals</v>
      </c>
      <c r="C263" s="135">
        <f>SUM(C243:C262)</f>
        <v>10303024.962735189</v>
      </c>
      <c r="D263" s="135">
        <f>SUM(D243:D262)</f>
        <v>18256131.91037523</v>
      </c>
      <c r="E263" s="135">
        <f>SUM(E243:E262)</f>
        <v>3764970.8172884639</v>
      </c>
      <c r="F263" s="135">
        <f>SUM(F243:F262)</f>
        <v>1318264.9912267497</v>
      </c>
      <c r="G263" s="135">
        <f>SUM(G243:G262)</f>
        <v>1249988.3183743684</v>
      </c>
      <c r="H263" s="135">
        <f t="shared" si="18"/>
        <v>34892381</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63967269.458543085</v>
      </c>
      <c r="D268" s="135">
        <f t="shared" si="20"/>
        <v>43783843.772639319</v>
      </c>
      <c r="E268" s="135">
        <f t="shared" si="20"/>
        <v>20962556.932138857</v>
      </c>
      <c r="F268" s="135">
        <f t="shared" si="20"/>
        <v>27728512.948139839</v>
      </c>
      <c r="G268" s="135">
        <f t="shared" si="20"/>
        <v>0</v>
      </c>
      <c r="H268" s="135">
        <f>SUM(C268:G268)</f>
        <v>156442183.1114611</v>
      </c>
    </row>
    <row r="269" spans="2:10">
      <c r="B269" s="127" t="str">
        <f>$B$33</f>
        <v>Science</v>
      </c>
      <c r="C269" s="138">
        <f t="shared" si="20"/>
        <v>38966097.673440352</v>
      </c>
      <c r="D269" s="138">
        <f t="shared" si="20"/>
        <v>23741954.761678759</v>
      </c>
      <c r="E269" s="138">
        <f t="shared" si="20"/>
        <v>20130280.653767634</v>
      </c>
      <c r="F269" s="138">
        <f t="shared" si="20"/>
        <v>39074170.161794469</v>
      </c>
      <c r="G269" s="138">
        <f t="shared" si="20"/>
        <v>0</v>
      </c>
      <c r="H269" s="138">
        <f t="shared" ref="H269:H288" si="21">SUM(C269:G269)</f>
        <v>121912503.25068121</v>
      </c>
    </row>
    <row r="270" spans="2:10">
      <c r="B270" s="127" t="str">
        <f>$B$34</f>
        <v>Fine Arts</v>
      </c>
      <c r="C270" s="138">
        <f t="shared" si="20"/>
        <v>9597658.1887433622</v>
      </c>
      <c r="D270" s="138">
        <f t="shared" si="20"/>
        <v>8440187.0906639248</v>
      </c>
      <c r="E270" s="138">
        <f t="shared" si="20"/>
        <v>6551418.4792298302</v>
      </c>
      <c r="F270" s="138">
        <f t="shared" si="20"/>
        <v>2119067.091598589</v>
      </c>
      <c r="G270" s="138">
        <f t="shared" si="20"/>
        <v>0</v>
      </c>
      <c r="H270" s="138">
        <f t="shared" si="21"/>
        <v>26708330.850235704</v>
      </c>
    </row>
    <row r="271" spans="2:10">
      <c r="B271" s="127" t="str">
        <f>$B$35</f>
        <v>Teacher Education</v>
      </c>
      <c r="C271" s="138">
        <f t="shared" si="20"/>
        <v>862044.25184779684</v>
      </c>
      <c r="D271" s="138">
        <f t="shared" si="20"/>
        <v>6206970.6484909896</v>
      </c>
      <c r="E271" s="138">
        <f t="shared" si="20"/>
        <v>6450291.3805851005</v>
      </c>
      <c r="F271" s="138">
        <f t="shared" si="20"/>
        <v>7337000.0592924748</v>
      </c>
      <c r="G271" s="138">
        <f t="shared" si="20"/>
        <v>0</v>
      </c>
      <c r="H271" s="138">
        <f t="shared" si="21"/>
        <v>20856306.340216361</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21309002.518912185</v>
      </c>
      <c r="D273" s="138">
        <f t="shared" si="20"/>
        <v>46648137.333575554</v>
      </c>
      <c r="E273" s="138">
        <f t="shared" si="20"/>
        <v>47527950.609943129</v>
      </c>
      <c r="F273" s="138">
        <f t="shared" si="20"/>
        <v>51274861.709651969</v>
      </c>
      <c r="G273" s="138">
        <f t="shared" si="20"/>
        <v>0</v>
      </c>
      <c r="H273" s="138">
        <f t="shared" si="21"/>
        <v>166759952.17208284</v>
      </c>
    </row>
    <row r="274" spans="2:10">
      <c r="B274" s="127" t="str">
        <f>$B$38</f>
        <v>Home Economics</v>
      </c>
      <c r="C274" s="138">
        <f t="shared" si="20"/>
        <v>2452025.8927066973</v>
      </c>
      <c r="D274" s="138">
        <f t="shared" si="20"/>
        <v>3794289.0754264072</v>
      </c>
      <c r="E274" s="138">
        <f t="shared" si="20"/>
        <v>1202973.1283314838</v>
      </c>
      <c r="F274" s="138">
        <f t="shared" si="20"/>
        <v>0</v>
      </c>
      <c r="G274" s="138">
        <f t="shared" si="20"/>
        <v>0</v>
      </c>
      <c r="H274" s="138">
        <f t="shared" si="21"/>
        <v>7449288.0964645892</v>
      </c>
    </row>
    <row r="275" spans="2:10">
      <c r="B275" s="127" t="str">
        <f>$B$39</f>
        <v>Law</v>
      </c>
      <c r="C275" s="138">
        <f t="shared" si="20"/>
        <v>0</v>
      </c>
      <c r="D275" s="138">
        <f t="shared" si="20"/>
        <v>0</v>
      </c>
      <c r="E275" s="138">
        <f t="shared" si="20"/>
        <v>0</v>
      </c>
      <c r="F275" s="138">
        <f t="shared" si="20"/>
        <v>0</v>
      </c>
      <c r="G275" s="138">
        <f t="shared" si="20"/>
        <v>18816190.955375552</v>
      </c>
      <c r="H275" s="138">
        <f t="shared" si="21"/>
        <v>18816190.955375552</v>
      </c>
    </row>
    <row r="276" spans="2:10">
      <c r="B276" s="127" t="str">
        <f>$B$40</f>
        <v>Social Service</v>
      </c>
      <c r="C276" s="138">
        <f t="shared" si="20"/>
        <v>0</v>
      </c>
      <c r="D276" s="138">
        <f t="shared" si="20"/>
        <v>0</v>
      </c>
      <c r="E276" s="138">
        <f t="shared" si="20"/>
        <v>7827274.9129151758</v>
      </c>
      <c r="F276" s="138">
        <f t="shared" si="20"/>
        <v>2920108.1971793906</v>
      </c>
      <c r="G276" s="138">
        <f t="shared" si="20"/>
        <v>0</v>
      </c>
      <c r="H276" s="138">
        <f t="shared" si="21"/>
        <v>10747383.110094566</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387535.75982779864</v>
      </c>
      <c r="D279" s="138">
        <f t="shared" si="20"/>
        <v>16785.858185822417</v>
      </c>
      <c r="E279" s="138">
        <f t="shared" si="20"/>
        <v>0</v>
      </c>
      <c r="F279" s="138">
        <f t="shared" si="20"/>
        <v>0</v>
      </c>
      <c r="G279" s="138">
        <f t="shared" si="20"/>
        <v>0</v>
      </c>
      <c r="H279" s="138">
        <f t="shared" si="21"/>
        <v>404321.61801362108</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3924657.164838315</v>
      </c>
      <c r="D281" s="138">
        <f t="shared" si="20"/>
        <v>10161054.483900484</v>
      </c>
      <c r="E281" s="138">
        <f t="shared" si="20"/>
        <v>4174250.2854133085</v>
      </c>
      <c r="F281" s="138">
        <f t="shared" si="20"/>
        <v>1621570.4946717322</v>
      </c>
      <c r="G281" s="138">
        <f t="shared" si="20"/>
        <v>0</v>
      </c>
      <c r="H281" s="138">
        <f t="shared" si="21"/>
        <v>19881532.42882384</v>
      </c>
    </row>
    <row r="282" spans="2:10">
      <c r="B282" s="127" t="str">
        <f>$B$46</f>
        <v>Pharmacy</v>
      </c>
      <c r="C282" s="138">
        <f t="shared" si="20"/>
        <v>0</v>
      </c>
      <c r="D282" s="138">
        <f t="shared" si="20"/>
        <v>0</v>
      </c>
      <c r="E282" s="138">
        <f t="shared" si="20"/>
        <v>9981338.7348301727</v>
      </c>
      <c r="F282" s="138">
        <f t="shared" si="20"/>
        <v>16087028.434910256</v>
      </c>
      <c r="G282" s="138">
        <f t="shared" si="20"/>
        <v>15928856.517647117</v>
      </c>
      <c r="H282" s="138">
        <f t="shared" si="21"/>
        <v>41997223.687387548</v>
      </c>
    </row>
    <row r="283" spans="2:10">
      <c r="B283" s="127" t="str">
        <f>$B$47</f>
        <v>Business Administration</v>
      </c>
      <c r="C283" s="138">
        <f t="shared" si="20"/>
        <v>11558514.202218693</v>
      </c>
      <c r="D283" s="138">
        <f t="shared" si="20"/>
        <v>65742602.291494973</v>
      </c>
      <c r="E283" s="138">
        <f t="shared" si="20"/>
        <v>29995840.421295211</v>
      </c>
      <c r="F283" s="138">
        <f t="shared" si="20"/>
        <v>9056590.5101929959</v>
      </c>
      <c r="G283" s="138">
        <f t="shared" si="20"/>
        <v>0</v>
      </c>
      <c r="H283" s="138">
        <f t="shared" si="21"/>
        <v>116353547.42520186</v>
      </c>
    </row>
    <row r="284" spans="2:10">
      <c r="B284" s="127" t="str">
        <f>$B$48</f>
        <v>Optometry</v>
      </c>
      <c r="C284" s="138">
        <f t="shared" ref="C284:G287" si="22">C259+C234+C209+C184+C132</f>
        <v>0</v>
      </c>
      <c r="D284" s="138">
        <f t="shared" si="22"/>
        <v>0</v>
      </c>
      <c r="E284" s="138">
        <f t="shared" si="22"/>
        <v>0</v>
      </c>
      <c r="F284" s="138">
        <f t="shared" si="22"/>
        <v>0</v>
      </c>
      <c r="G284" s="138">
        <f t="shared" si="22"/>
        <v>44717666.420810625</v>
      </c>
      <c r="H284" s="138">
        <f t="shared" si="21"/>
        <v>44717666.420810625</v>
      </c>
    </row>
    <row r="285" spans="2:10">
      <c r="B285" s="127" t="str">
        <f>$B$49</f>
        <v>Teacher Ed-Practice Teaching</v>
      </c>
      <c r="C285" s="138">
        <f t="shared" si="22"/>
        <v>98674.865331138761</v>
      </c>
      <c r="D285" s="138">
        <f t="shared" si="22"/>
        <v>1451716.9049240462</v>
      </c>
      <c r="E285" s="138">
        <f t="shared" si="22"/>
        <v>0</v>
      </c>
      <c r="F285" s="138">
        <f t="shared" si="22"/>
        <v>0</v>
      </c>
      <c r="G285" s="138">
        <f t="shared" si="22"/>
        <v>0</v>
      </c>
      <c r="H285" s="138">
        <f t="shared" si="21"/>
        <v>1550391.770255185</v>
      </c>
    </row>
    <row r="286" spans="2:10">
      <c r="B286" s="127" t="str">
        <f>$B$50</f>
        <v>Technology</v>
      </c>
      <c r="C286" s="138">
        <f t="shared" si="22"/>
        <v>4686913.5801787395</v>
      </c>
      <c r="D286" s="138">
        <f t="shared" si="22"/>
        <v>12813362.29383794</v>
      </c>
      <c r="E286" s="138">
        <f t="shared" si="22"/>
        <v>1858742.0380674901</v>
      </c>
      <c r="F286" s="138">
        <f t="shared" si="22"/>
        <v>166564.6361860231</v>
      </c>
      <c r="G286" s="138">
        <f t="shared" si="22"/>
        <v>0</v>
      </c>
      <c r="H286" s="138">
        <f t="shared" si="21"/>
        <v>19525582.548270192</v>
      </c>
    </row>
    <row r="287" spans="2:10">
      <c r="B287" s="127" t="str">
        <f>$B$51</f>
        <v>Nursing</v>
      </c>
      <c r="C287" s="138">
        <f t="shared" si="22"/>
        <v>10619.545278284239</v>
      </c>
      <c r="D287" s="138">
        <f t="shared" si="22"/>
        <v>4509034.2584477151</v>
      </c>
      <c r="E287" s="138">
        <f t="shared" si="22"/>
        <v>15197.005290240239</v>
      </c>
      <c r="F287" s="138">
        <f t="shared" si="22"/>
        <v>395709.99989650107</v>
      </c>
      <c r="G287" s="138">
        <f t="shared" si="22"/>
        <v>0</v>
      </c>
      <c r="H287" s="138">
        <f t="shared" si="21"/>
        <v>4930560.808912741</v>
      </c>
    </row>
    <row r="288" spans="2:10">
      <c r="B288" s="130" t="str">
        <f>$B$52</f>
        <v>Totals</v>
      </c>
      <c r="C288" s="135">
        <f>SUM(C268:C287)</f>
        <v>157821013.10186642</v>
      </c>
      <c r="D288" s="135">
        <f>SUM(D268:D287)</f>
        <v>227309938.7732659</v>
      </c>
      <c r="E288" s="135">
        <f>SUM(E268:E287)</f>
        <v>156678114.58180761</v>
      </c>
      <c r="F288" s="135">
        <f>SUM(F268:F287)</f>
        <v>157781184.24351424</v>
      </c>
      <c r="G288" s="135">
        <f>SUM(G268:G287)</f>
        <v>79462713.893833295</v>
      </c>
      <c r="H288" s="135">
        <f t="shared" si="21"/>
        <v>779052964.59428751</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242.67714806534033</v>
      </c>
      <c r="D293" s="133">
        <f t="shared" si="23"/>
        <v>535.75913479240012</v>
      </c>
      <c r="E293" s="133">
        <f t="shared" si="23"/>
        <v>2163.5418445803339</v>
      </c>
      <c r="F293" s="133">
        <f t="shared" si="23"/>
        <v>3596.9014072045456</v>
      </c>
      <c r="G293" s="134">
        <f t="shared" si="23"/>
        <v>0</v>
      </c>
      <c r="H293" s="135">
        <f t="shared" si="23"/>
        <v>431.31358881164635</v>
      </c>
    </row>
    <row r="294" spans="2:10">
      <c r="B294" s="127" t="str">
        <f>$B$33</f>
        <v>Science</v>
      </c>
      <c r="C294" s="136">
        <f t="shared" si="23"/>
        <v>433.82428939479337</v>
      </c>
      <c r="D294" s="136">
        <f t="shared" si="23"/>
        <v>673.47331465914272</v>
      </c>
      <c r="E294" s="136">
        <f t="shared" si="23"/>
        <v>2660.27232110052</v>
      </c>
      <c r="F294" s="136">
        <f t="shared" si="23"/>
        <v>5338.0013882232879</v>
      </c>
      <c r="G294" s="137">
        <f t="shared" si="23"/>
        <v>0</v>
      </c>
      <c r="H294" s="138">
        <f t="shared" si="23"/>
        <v>871.0524667810887</v>
      </c>
    </row>
    <row r="295" spans="2:10">
      <c r="B295" s="127" t="str">
        <f>$B$34</f>
        <v>Fine Arts</v>
      </c>
      <c r="C295" s="136">
        <f t="shared" si="23"/>
        <v>363.08005556266028</v>
      </c>
      <c r="D295" s="136">
        <f t="shared" si="23"/>
        <v>662.44306496067225</v>
      </c>
      <c r="E295" s="136">
        <f t="shared" si="23"/>
        <v>1883.6740883352011</v>
      </c>
      <c r="F295" s="136">
        <f t="shared" si="23"/>
        <v>2452.6239486094778</v>
      </c>
      <c r="G295" s="137">
        <f t="shared" si="23"/>
        <v>0</v>
      </c>
      <c r="H295" s="138">
        <f t="shared" si="23"/>
        <v>613.74476297161345</v>
      </c>
    </row>
    <row r="296" spans="2:10">
      <c r="B296" s="127" t="str">
        <f>$B$35</f>
        <v>Teacher Education</v>
      </c>
      <c r="C296" s="136">
        <f t="shared" si="23"/>
        <v>289.47087033169805</v>
      </c>
      <c r="D296" s="136">
        <f t="shared" si="23"/>
        <v>546.72515180930054</v>
      </c>
      <c r="E296" s="136">
        <f t="shared" si="23"/>
        <v>1081.5377901718814</v>
      </c>
      <c r="F296" s="136">
        <f t="shared" si="23"/>
        <v>2398.4962599844639</v>
      </c>
      <c r="G296" s="137">
        <f t="shared" si="23"/>
        <v>0</v>
      </c>
      <c r="H296" s="138">
        <f t="shared" si="23"/>
        <v>893.05071252103971</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490.87773598046965</v>
      </c>
      <c r="D298" s="136">
        <f t="shared" si="23"/>
        <v>875.51167083154519</v>
      </c>
      <c r="E298" s="136">
        <f t="shared" si="23"/>
        <v>1877.981294845232</v>
      </c>
      <c r="F298" s="136">
        <f t="shared" si="23"/>
        <v>5461.1632452499698</v>
      </c>
      <c r="G298" s="137">
        <f t="shared" si="23"/>
        <v>0</v>
      </c>
      <c r="H298" s="138">
        <f t="shared" si="23"/>
        <v>1269.2175249800807</v>
      </c>
    </row>
    <row r="299" spans="2:10">
      <c r="B299" s="127" t="str">
        <f>$B$38</f>
        <v>Home Economics</v>
      </c>
      <c r="C299" s="136">
        <f t="shared" si="23"/>
        <v>201.38189000547777</v>
      </c>
      <c r="D299" s="136">
        <f t="shared" si="23"/>
        <v>316.82440509572535</v>
      </c>
      <c r="E299" s="136">
        <f t="shared" si="23"/>
        <v>1423.6368382621106</v>
      </c>
      <c r="F299" s="136">
        <f t="shared" si="23"/>
        <v>0</v>
      </c>
      <c r="G299" s="137">
        <f t="shared" si="23"/>
        <v>0</v>
      </c>
      <c r="H299" s="138">
        <f t="shared" si="23"/>
        <v>298.00728473275149</v>
      </c>
    </row>
    <row r="300" spans="2:10">
      <c r="B300" s="127" t="str">
        <f>$B$39</f>
        <v>Law</v>
      </c>
      <c r="C300" s="136">
        <f t="shared" si="23"/>
        <v>0</v>
      </c>
      <c r="D300" s="136">
        <f t="shared" si="23"/>
        <v>0</v>
      </c>
      <c r="E300" s="136">
        <f t="shared" si="23"/>
        <v>0</v>
      </c>
      <c r="F300" s="136">
        <f t="shared" si="23"/>
        <v>0</v>
      </c>
      <c r="G300" s="137">
        <f t="shared" si="23"/>
        <v>782.47560840751635</v>
      </c>
      <c r="H300" s="138">
        <f t="shared" si="23"/>
        <v>782.47560840751635</v>
      </c>
    </row>
    <row r="301" spans="2:10">
      <c r="B301" s="127" t="str">
        <f>$B$40</f>
        <v>Social Service</v>
      </c>
      <c r="C301" s="136">
        <f t="shared" si="23"/>
        <v>0</v>
      </c>
      <c r="D301" s="136">
        <f t="shared" si="23"/>
        <v>0</v>
      </c>
      <c r="E301" s="136">
        <f t="shared" si="23"/>
        <v>848.11733805560471</v>
      </c>
      <c r="F301" s="136">
        <f t="shared" si="23"/>
        <v>6096.2592842993545</v>
      </c>
      <c r="G301" s="137">
        <f t="shared" si="23"/>
        <v>0</v>
      </c>
      <c r="H301" s="138">
        <f t="shared" si="23"/>
        <v>1107.0645972491311</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269.12205543597128</v>
      </c>
      <c r="D304" s="136">
        <f t="shared" si="23"/>
        <v>430.40662014929273</v>
      </c>
      <c r="E304" s="136">
        <f t="shared" si="23"/>
        <v>0</v>
      </c>
      <c r="F304" s="136">
        <f t="shared" si="23"/>
        <v>0</v>
      </c>
      <c r="G304" s="137">
        <f t="shared" si="23"/>
        <v>0</v>
      </c>
      <c r="H304" s="138">
        <f t="shared" si="23"/>
        <v>273.37499527628199</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174.50676588876456</v>
      </c>
      <c r="D306" s="136">
        <f t="shared" si="23"/>
        <v>353.04730495467442</v>
      </c>
      <c r="E306" s="136">
        <f t="shared" si="23"/>
        <v>1163.7162769482322</v>
      </c>
      <c r="F306" s="136">
        <f t="shared" si="23"/>
        <v>6212.9137726886293</v>
      </c>
      <c r="G306" s="137">
        <f t="shared" si="23"/>
        <v>0</v>
      </c>
      <c r="H306" s="138">
        <f t="shared" si="23"/>
        <v>360.70197987670025</v>
      </c>
    </row>
    <row r="307" spans="2:10">
      <c r="B307" s="127" t="str">
        <f>$B$46</f>
        <v>Pharmacy</v>
      </c>
      <c r="C307" s="136">
        <f t="shared" si="23"/>
        <v>0</v>
      </c>
      <c r="D307" s="136">
        <f t="shared" si="23"/>
        <v>0</v>
      </c>
      <c r="E307" s="136">
        <f t="shared" si="23"/>
        <v>12468.880368307524</v>
      </c>
      <c r="F307" s="136">
        <f t="shared" si="23"/>
        <v>19312.158985486501</v>
      </c>
      <c r="G307" s="137">
        <f t="shared" si="23"/>
        <v>1009.8812221928071</v>
      </c>
      <c r="H307" s="138">
        <f t="shared" si="23"/>
        <v>2412.7322372325061</v>
      </c>
    </row>
    <row r="308" spans="2:10">
      <c r="B308" s="127" t="str">
        <f>$B$47</f>
        <v>Business Administration</v>
      </c>
      <c r="C308" s="136">
        <f t="shared" si="23"/>
        <v>234.71923893710289</v>
      </c>
      <c r="D308" s="136">
        <f t="shared" si="23"/>
        <v>423.6688521084003</v>
      </c>
      <c r="E308" s="136">
        <f t="shared" si="23"/>
        <v>1298.3526131366154</v>
      </c>
      <c r="F308" s="136">
        <f t="shared" si="23"/>
        <v>8385.7319538824031</v>
      </c>
      <c r="G308" s="137">
        <f t="shared" si="23"/>
        <v>0</v>
      </c>
      <c r="H308" s="138">
        <f t="shared" si="23"/>
        <v>508.97980732935633</v>
      </c>
    </row>
    <row r="309" spans="2:10">
      <c r="B309" s="127" t="str">
        <f>$B$48</f>
        <v>Optometry</v>
      </c>
      <c r="C309" s="136">
        <f t="shared" ref="C309:H313" si="24">IF(C48=0,0,C284/C48)</f>
        <v>0</v>
      </c>
      <c r="D309" s="136">
        <f t="shared" si="24"/>
        <v>0</v>
      </c>
      <c r="E309" s="136">
        <f t="shared" si="24"/>
        <v>0</v>
      </c>
      <c r="F309" s="136">
        <f t="shared" si="24"/>
        <v>0</v>
      </c>
      <c r="G309" s="137">
        <f t="shared" si="24"/>
        <v>2872.4091996923562</v>
      </c>
      <c r="H309" s="138">
        <f t="shared" si="24"/>
        <v>2872.4091996923562</v>
      </c>
    </row>
    <row r="310" spans="2:10">
      <c r="B310" s="127" t="str">
        <f>$B$49</f>
        <v>Teacher Ed-Practice Teaching</v>
      </c>
      <c r="C310" s="136">
        <f t="shared" si="24"/>
        <v>315.25516080236025</v>
      </c>
      <c r="D310" s="136">
        <f t="shared" si="24"/>
        <v>525.98438584204575</v>
      </c>
      <c r="E310" s="136">
        <f t="shared" si="24"/>
        <v>0</v>
      </c>
      <c r="F310" s="136">
        <f t="shared" si="24"/>
        <v>0</v>
      </c>
      <c r="G310" s="137">
        <f t="shared" si="24"/>
        <v>0</v>
      </c>
      <c r="H310" s="138">
        <f t="shared" si="24"/>
        <v>504.52058908401722</v>
      </c>
    </row>
    <row r="311" spans="2:10">
      <c r="B311" s="127" t="str">
        <f>$B$50</f>
        <v>Technology</v>
      </c>
      <c r="C311" s="136">
        <f t="shared" si="24"/>
        <v>409.87438392468209</v>
      </c>
      <c r="D311" s="136">
        <f t="shared" si="24"/>
        <v>538.53495960315809</v>
      </c>
      <c r="E311" s="136">
        <f t="shared" si="24"/>
        <v>1485.8049864648203</v>
      </c>
      <c r="F311" s="136">
        <f t="shared" si="24"/>
        <v>4270.8881073339253</v>
      </c>
      <c r="G311" s="137">
        <f t="shared" si="24"/>
        <v>0</v>
      </c>
      <c r="H311" s="138">
        <f t="shared" si="24"/>
        <v>534.68378739991761</v>
      </c>
    </row>
    <row r="312" spans="2:10">
      <c r="B312" s="127" t="str">
        <f>$B$51</f>
        <v>Nursing</v>
      </c>
      <c r="C312" s="136">
        <f t="shared" si="24"/>
        <v>816.88809832955701</v>
      </c>
      <c r="D312" s="136">
        <f t="shared" si="24"/>
        <v>885.16573585545984</v>
      </c>
      <c r="E312" s="136">
        <f t="shared" si="24"/>
        <v>2532.8342150400399</v>
      </c>
      <c r="F312" s="136">
        <f t="shared" si="24"/>
        <v>4254.9462354462485</v>
      </c>
      <c r="G312" s="137">
        <f t="shared" si="24"/>
        <v>0</v>
      </c>
      <c r="H312" s="138">
        <f t="shared" si="24"/>
        <v>947.09197251493242</v>
      </c>
    </row>
    <row r="313" spans="2:10">
      <c r="B313" s="130" t="str">
        <f>$B$52</f>
        <v>Totals</v>
      </c>
      <c r="C313" s="135">
        <f t="shared" si="24"/>
        <v>301.56324456783864</v>
      </c>
      <c r="D313" s="135">
        <f t="shared" si="24"/>
        <v>538.68935423678761</v>
      </c>
      <c r="E313" s="135">
        <f t="shared" si="24"/>
        <v>1725.007454590379</v>
      </c>
      <c r="F313" s="135">
        <f t="shared" si="24"/>
        <v>5069.1121327351484</v>
      </c>
      <c r="G313" s="135">
        <f t="shared" si="24"/>
        <v>1434.6557718970412</v>
      </c>
      <c r="H313" s="135">
        <f t="shared" si="24"/>
        <v>693.93923553786215</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2.2077032759926287</v>
      </c>
      <c r="E318" s="128">
        <f t="shared" si="25"/>
        <v>8.9153093392947103</v>
      </c>
      <c r="F318" s="128">
        <f t="shared" si="25"/>
        <v>14.821755718985486</v>
      </c>
      <c r="G318" s="128">
        <f t="shared" si="25"/>
        <v>0</v>
      </c>
      <c r="H318" s="128">
        <f t="shared" si="25"/>
        <v>1.7773143958965434</v>
      </c>
    </row>
    <row r="319" spans="2:10">
      <c r="B319" s="127" t="str">
        <f>$B$33</f>
        <v>Science</v>
      </c>
      <c r="C319" s="128">
        <f t="shared" ref="C319:H334" si="26">IF($C$293=0,"",C294/$C$293)</f>
        <v>1.7876602426446311</v>
      </c>
      <c r="D319" s="128">
        <f t="shared" si="26"/>
        <v>2.7751822535750725</v>
      </c>
      <c r="E319" s="128">
        <f t="shared" si="26"/>
        <v>10.962187178762489</v>
      </c>
      <c r="F319" s="128">
        <f t="shared" si="26"/>
        <v>21.996308390710286</v>
      </c>
      <c r="G319" s="128">
        <f t="shared" si="26"/>
        <v>0</v>
      </c>
      <c r="H319" s="128">
        <f t="shared" si="26"/>
        <v>3.5893468904066714</v>
      </c>
    </row>
    <row r="320" spans="2:10">
      <c r="B320" s="127" t="str">
        <f>$B$34</f>
        <v>Fine Arts</v>
      </c>
      <c r="C320" s="128">
        <f t="shared" si="26"/>
        <v>1.4961443978437627</v>
      </c>
      <c r="D320" s="128">
        <f t="shared" si="26"/>
        <v>2.7297298910992263</v>
      </c>
      <c r="E320" s="128">
        <f t="shared" si="26"/>
        <v>7.7620579578758919</v>
      </c>
      <c r="F320" s="128">
        <f t="shared" si="26"/>
        <v>10.106530294105458</v>
      </c>
      <c r="G320" s="128">
        <f t="shared" si="26"/>
        <v>0</v>
      </c>
      <c r="H320" s="128">
        <f t="shared" si="26"/>
        <v>2.5290587427142661</v>
      </c>
    </row>
    <row r="321" spans="2:8">
      <c r="B321" s="127" t="str">
        <f>$B$35</f>
        <v>Teacher Education</v>
      </c>
      <c r="C321" s="128">
        <f t="shared" si="26"/>
        <v>1.1928229445557792</v>
      </c>
      <c r="D321" s="128">
        <f t="shared" si="26"/>
        <v>2.2528909547844855</v>
      </c>
      <c r="E321" s="128">
        <f t="shared" si="26"/>
        <v>4.4566940018624228</v>
      </c>
      <c r="F321" s="128">
        <f t="shared" si="26"/>
        <v>9.883486266035538</v>
      </c>
      <c r="G321" s="128">
        <f t="shared" si="26"/>
        <v>0</v>
      </c>
      <c r="H321" s="128">
        <f t="shared" si="26"/>
        <v>3.6799950866432121</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2.0227604448701606</v>
      </c>
      <c r="D323" s="128">
        <f t="shared" si="26"/>
        <v>3.607721937608297</v>
      </c>
      <c r="E323" s="128">
        <f t="shared" si="26"/>
        <v>7.7385996572680558</v>
      </c>
      <c r="F323" s="128">
        <f t="shared" si="26"/>
        <v>22.503821595017108</v>
      </c>
      <c r="G323" s="128">
        <f t="shared" si="26"/>
        <v>0</v>
      </c>
      <c r="H323" s="128">
        <f t="shared" si="26"/>
        <v>5.2300660985118652</v>
      </c>
    </row>
    <row r="324" spans="2:8">
      <c r="B324" s="127" t="str">
        <f>$B$38</f>
        <v>Home Economics</v>
      </c>
      <c r="C324" s="128">
        <f t="shared" si="26"/>
        <v>0.8298345831526589</v>
      </c>
      <c r="D324" s="128">
        <f t="shared" si="26"/>
        <v>1.3055386863637486</v>
      </c>
      <c r="E324" s="128">
        <f t="shared" si="26"/>
        <v>5.8663819383553957</v>
      </c>
      <c r="F324" s="128">
        <f t="shared" si="26"/>
        <v>0</v>
      </c>
      <c r="G324" s="128">
        <f t="shared" si="26"/>
        <v>0</v>
      </c>
      <c r="H324" s="128">
        <f t="shared" si="26"/>
        <v>1.227998957085624</v>
      </c>
    </row>
    <row r="325" spans="2:8">
      <c r="B325" s="127" t="str">
        <f>$B$39</f>
        <v>Law</v>
      </c>
      <c r="C325" s="128">
        <f t="shared" si="26"/>
        <v>0</v>
      </c>
      <c r="D325" s="128">
        <f t="shared" si="26"/>
        <v>0</v>
      </c>
      <c r="E325" s="128">
        <f t="shared" si="26"/>
        <v>0</v>
      </c>
      <c r="F325" s="128">
        <f t="shared" si="26"/>
        <v>0</v>
      </c>
      <c r="G325" s="128">
        <f t="shared" si="26"/>
        <v>3.224348129379023</v>
      </c>
      <c r="H325" s="128">
        <f t="shared" si="26"/>
        <v>3.224348129379023</v>
      </c>
    </row>
    <row r="326" spans="2:8">
      <c r="B326" s="127" t="str">
        <f>$B$40</f>
        <v>Social Service</v>
      </c>
      <c r="C326" s="128">
        <f t="shared" si="26"/>
        <v>0</v>
      </c>
      <c r="D326" s="128">
        <f t="shared" si="26"/>
        <v>0</v>
      </c>
      <c r="E326" s="128">
        <f t="shared" si="26"/>
        <v>3.4948380793862421</v>
      </c>
      <c r="F326" s="128">
        <f t="shared" si="26"/>
        <v>25.120862565345249</v>
      </c>
      <c r="G326" s="128">
        <f t="shared" si="26"/>
        <v>0</v>
      </c>
      <c r="H326" s="128">
        <f t="shared" si="26"/>
        <v>4.5618823448141734</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1.1089715598747301</v>
      </c>
      <c r="D329" s="128">
        <f t="shared" si="26"/>
        <v>1.7735770490981979</v>
      </c>
      <c r="E329" s="128">
        <f t="shared" si="26"/>
        <v>0</v>
      </c>
      <c r="F329" s="128">
        <f t="shared" si="26"/>
        <v>0</v>
      </c>
      <c r="G329" s="128">
        <f t="shared" si="26"/>
        <v>0</v>
      </c>
      <c r="H329" s="128">
        <f t="shared" si="26"/>
        <v>1.1264966539110486</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0.71909022864311467</v>
      </c>
      <c r="D331" s="128">
        <f t="shared" si="26"/>
        <v>1.4548024310044105</v>
      </c>
      <c r="E331" s="128">
        <f t="shared" si="26"/>
        <v>4.7953269857733121</v>
      </c>
      <c r="F331" s="128">
        <f t="shared" si="26"/>
        <v>25.601560848307869</v>
      </c>
      <c r="G331" s="128">
        <f t="shared" si="26"/>
        <v>0</v>
      </c>
      <c r="H331" s="128">
        <f t="shared" si="26"/>
        <v>1.4863450586603315</v>
      </c>
    </row>
    <row r="332" spans="2:8">
      <c r="B332" s="127" t="str">
        <f>$B$46</f>
        <v>Pharmacy</v>
      </c>
      <c r="C332" s="128">
        <f t="shared" si="26"/>
        <v>0</v>
      </c>
      <c r="D332" s="128">
        <f t="shared" si="26"/>
        <v>0</v>
      </c>
      <c r="E332" s="128">
        <f t="shared" si="26"/>
        <v>51.38052951302322</v>
      </c>
      <c r="F332" s="128">
        <f t="shared" si="26"/>
        <v>79.579635492859595</v>
      </c>
      <c r="G332" s="128">
        <f t="shared" si="26"/>
        <v>4.1614187007047674</v>
      </c>
      <c r="H332" s="128">
        <f t="shared" si="26"/>
        <v>9.9421484736703878</v>
      </c>
    </row>
    <row r="333" spans="2:8">
      <c r="B333" s="127" t="str">
        <f>$B$47</f>
        <v>Business Administration</v>
      </c>
      <c r="C333" s="128">
        <f t="shared" si="26"/>
        <v>0.96720783480571149</v>
      </c>
      <c r="D333" s="128">
        <f t="shared" si="26"/>
        <v>1.7458127206700498</v>
      </c>
      <c r="E333" s="128">
        <f t="shared" si="26"/>
        <v>5.3501230894102836</v>
      </c>
      <c r="F333" s="128">
        <f t="shared" si="26"/>
        <v>34.555095198434429</v>
      </c>
      <c r="G333" s="128">
        <f t="shared" si="26"/>
        <v>0</v>
      </c>
      <c r="H333" s="128">
        <f t="shared" si="26"/>
        <v>2.0973536708627982</v>
      </c>
    </row>
    <row r="334" spans="2:8">
      <c r="B334" s="127" t="str">
        <f>$B$48</f>
        <v>Optometry</v>
      </c>
      <c r="C334" s="128">
        <f t="shared" si="26"/>
        <v>0</v>
      </c>
      <c r="D334" s="128">
        <f t="shared" si="26"/>
        <v>0</v>
      </c>
      <c r="E334" s="128">
        <f t="shared" si="26"/>
        <v>0</v>
      </c>
      <c r="F334" s="128">
        <f t="shared" si="26"/>
        <v>0</v>
      </c>
      <c r="G334" s="128">
        <f t="shared" si="26"/>
        <v>11.836339855613293</v>
      </c>
      <c r="H334" s="128">
        <f t="shared" si="26"/>
        <v>11.836339855613293</v>
      </c>
    </row>
    <row r="335" spans="2:8">
      <c r="B335" s="127" t="str">
        <f>$B$49</f>
        <v>Teacher Ed-Practice Teaching</v>
      </c>
      <c r="C335" s="128">
        <f t="shared" ref="C335:H338" si="27">IF($C$293=0,"",C310/$C$293)</f>
        <v>1.2990722996195687</v>
      </c>
      <c r="D335" s="128">
        <f t="shared" si="27"/>
        <v>2.1674244568772725</v>
      </c>
      <c r="E335" s="128">
        <f t="shared" si="27"/>
        <v>0</v>
      </c>
      <c r="F335" s="128">
        <f t="shared" si="27"/>
        <v>0</v>
      </c>
      <c r="G335" s="128">
        <f t="shared" si="27"/>
        <v>0</v>
      </c>
      <c r="H335" s="128">
        <f t="shared" si="27"/>
        <v>2.0789785651683035</v>
      </c>
    </row>
    <row r="336" spans="2:8">
      <c r="B336" s="127" t="str">
        <f>$B$50</f>
        <v>Technology</v>
      </c>
      <c r="C336" s="128">
        <f t="shared" si="27"/>
        <v>1.6889698399386341</v>
      </c>
      <c r="D336" s="128">
        <f t="shared" si="27"/>
        <v>2.2191416204469268</v>
      </c>
      <c r="E336" s="128">
        <f t="shared" si="27"/>
        <v>6.1225582973505617</v>
      </c>
      <c r="F336" s="128">
        <f t="shared" si="27"/>
        <v>17.599053480651573</v>
      </c>
      <c r="G336" s="128">
        <f t="shared" si="27"/>
        <v>0</v>
      </c>
      <c r="H336" s="128">
        <f t="shared" si="27"/>
        <v>2.2032720907695644</v>
      </c>
    </row>
    <row r="337" spans="2:10">
      <c r="B337" s="127" t="str">
        <f>$B$51</f>
        <v>Nursing</v>
      </c>
      <c r="C337" s="128">
        <f t="shared" si="27"/>
        <v>3.366151715733908</v>
      </c>
      <c r="D337" s="128">
        <f t="shared" si="27"/>
        <v>3.6475034543307339</v>
      </c>
      <c r="E337" s="128">
        <f t="shared" si="27"/>
        <v>10.437052830199239</v>
      </c>
      <c r="F337" s="128">
        <f t="shared" si="27"/>
        <v>17.533361791035276</v>
      </c>
      <c r="G337" s="128">
        <f t="shared" si="27"/>
        <v>0</v>
      </c>
      <c r="H337" s="128">
        <f t="shared" si="27"/>
        <v>3.9026829681545863</v>
      </c>
    </row>
    <row r="338" spans="2:10">
      <c r="B338" s="130" t="str">
        <f>$B$52</f>
        <v>Totals</v>
      </c>
      <c r="C338" s="128">
        <f t="shared" si="27"/>
        <v>1.2426520048218275</v>
      </c>
      <c r="D338" s="128">
        <f t="shared" si="27"/>
        <v>2.2197778345892978</v>
      </c>
      <c r="E338" s="128">
        <f t="shared" si="27"/>
        <v>7.1082401797713732</v>
      </c>
      <c r="F338" s="128">
        <f t="shared" si="27"/>
        <v>20.888296129845322</v>
      </c>
      <c r="G338" s="128">
        <f t="shared" si="27"/>
        <v>5.9117876707153449</v>
      </c>
      <c r="H338" s="128">
        <f t="shared" si="27"/>
        <v>2.8595161970134098</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7280.3144419602104</v>
      </c>
      <c r="D343" s="135">
        <f t="shared" si="28"/>
        <v>16072.774043772004</v>
      </c>
      <c r="E343" s="135">
        <f>E293*24</f>
        <v>51925.004269928017</v>
      </c>
      <c r="F343" s="135">
        <f>F293*18</f>
        <v>64744.225329681823</v>
      </c>
      <c r="G343" s="135">
        <f>G293*24</f>
        <v>0</v>
      </c>
      <c r="H343" s="135">
        <f>IF((C32/30+D32/30+E32/24+F32/18+G32/24)=0,0,H268/(C32/30+D32/30+E32/24+F32/18+G32/24))</f>
        <v>12675.163392042929</v>
      </c>
    </row>
    <row r="344" spans="2:10">
      <c r="B344" s="127" t="str">
        <f>$B$33</f>
        <v>Science</v>
      </c>
      <c r="C344" s="138">
        <f t="shared" si="28"/>
        <v>13014.728681843801</v>
      </c>
      <c r="D344" s="138">
        <f t="shared" si="28"/>
        <v>20204.199439774282</v>
      </c>
      <c r="E344" s="138">
        <f>E294*24</f>
        <v>63846.535706412484</v>
      </c>
      <c r="F344" s="138">
        <f>F294*18</f>
        <v>96084.024988019184</v>
      </c>
      <c r="G344" s="138">
        <f>G294*24</f>
        <v>0</v>
      </c>
      <c r="H344" s="138">
        <f t="shared" ref="H344:H363" si="29">IF((C33/30+D33/30+E33/24+F33/18+G33/24)=0,0,H269/(C33/30+D33/30+E33/24+F33/18+G33/24))</f>
        <v>24925.587662659484</v>
      </c>
    </row>
    <row r="345" spans="2:10">
      <c r="B345" s="127" t="str">
        <f>$B$34</f>
        <v>Fine Arts</v>
      </c>
      <c r="C345" s="138">
        <f t="shared" si="28"/>
        <v>10892.401666879809</v>
      </c>
      <c r="D345" s="138">
        <f t="shared" si="28"/>
        <v>19873.291948820166</v>
      </c>
      <c r="E345" s="138">
        <f t="shared" ref="E345:E363" si="30">E295*24</f>
        <v>45208.178120044824</v>
      </c>
      <c r="F345" s="138">
        <f t="shared" ref="F345:F363" si="31">F295*18</f>
        <v>44147.231074970601</v>
      </c>
      <c r="G345" s="138">
        <f t="shared" ref="G345:G363" si="32">G295*24</f>
        <v>0</v>
      </c>
      <c r="H345" s="138">
        <f t="shared" si="29"/>
        <v>17820.404237021321</v>
      </c>
    </row>
    <row r="346" spans="2:10">
      <c r="B346" s="127" t="str">
        <f>$B$35</f>
        <v>Teacher Education</v>
      </c>
      <c r="C346" s="138">
        <f t="shared" si="28"/>
        <v>8684.1261099509411</v>
      </c>
      <c r="D346" s="138">
        <f t="shared" si="28"/>
        <v>16401.754554279018</v>
      </c>
      <c r="E346" s="138">
        <f t="shared" si="30"/>
        <v>25956.906964125155</v>
      </c>
      <c r="F346" s="138">
        <f t="shared" si="31"/>
        <v>43172.932679720354</v>
      </c>
      <c r="G346" s="138">
        <f t="shared" si="32"/>
        <v>0</v>
      </c>
      <c r="H346" s="138">
        <f t="shared" si="29"/>
        <v>23273.37570356307</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14726.332079414089</v>
      </c>
      <c r="D348" s="138">
        <f t="shared" si="28"/>
        <v>26265.350124946355</v>
      </c>
      <c r="E348" s="138">
        <f t="shared" si="30"/>
        <v>45071.55107628557</v>
      </c>
      <c r="F348" s="138">
        <f t="shared" si="31"/>
        <v>98300.938414499455</v>
      </c>
      <c r="G348" s="138">
        <f t="shared" si="32"/>
        <v>0</v>
      </c>
      <c r="H348" s="138">
        <f t="shared" si="29"/>
        <v>34747.850185073396</v>
      </c>
    </row>
    <row r="349" spans="2:10">
      <c r="B349" s="127" t="str">
        <f>$B$38</f>
        <v>Home Economics</v>
      </c>
      <c r="C349" s="138">
        <f t="shared" si="28"/>
        <v>6041.4567001643336</v>
      </c>
      <c r="D349" s="138">
        <f t="shared" si="28"/>
        <v>9504.7321528717603</v>
      </c>
      <c r="E349" s="138">
        <f t="shared" si="30"/>
        <v>34167.284118290656</v>
      </c>
      <c r="F349" s="138">
        <f t="shared" si="31"/>
        <v>0</v>
      </c>
      <c r="G349" s="138">
        <f t="shared" si="32"/>
        <v>0</v>
      </c>
      <c r="H349" s="138">
        <f t="shared" si="29"/>
        <v>8865.2977852067361</v>
      </c>
    </row>
    <row r="350" spans="2:10">
      <c r="B350" s="127" t="str">
        <f>$B$39</f>
        <v>Law</v>
      </c>
      <c r="C350" s="138">
        <f t="shared" si="28"/>
        <v>0</v>
      </c>
      <c r="D350" s="138">
        <f t="shared" si="28"/>
        <v>0</v>
      </c>
      <c r="E350" s="138">
        <f t="shared" si="30"/>
        <v>0</v>
      </c>
      <c r="F350" s="138">
        <f t="shared" si="31"/>
        <v>0</v>
      </c>
      <c r="G350" s="138">
        <f t="shared" si="32"/>
        <v>18779.414601780394</v>
      </c>
      <c r="H350" s="138">
        <f t="shared" si="29"/>
        <v>18779.414601780394</v>
      </c>
    </row>
    <row r="351" spans="2:10">
      <c r="B351" s="127" t="str">
        <f>$B$40</f>
        <v>Social Service</v>
      </c>
      <c r="C351" s="138">
        <f t="shared" si="28"/>
        <v>0</v>
      </c>
      <c r="D351" s="138">
        <f t="shared" si="28"/>
        <v>0</v>
      </c>
      <c r="E351" s="138">
        <f t="shared" si="30"/>
        <v>20354.816113334513</v>
      </c>
      <c r="F351" s="138">
        <f t="shared" si="31"/>
        <v>109732.66711738838</v>
      </c>
      <c r="G351" s="138">
        <f t="shared" si="32"/>
        <v>0</v>
      </c>
      <c r="H351" s="138">
        <f t="shared" si="29"/>
        <v>26139.633953545545</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8073.6616630791386</v>
      </c>
      <c r="D354" s="138">
        <f t="shared" si="28"/>
        <v>12912.198604478783</v>
      </c>
      <c r="E354" s="138">
        <f t="shared" si="30"/>
        <v>0</v>
      </c>
      <c r="F354" s="138">
        <f t="shared" si="31"/>
        <v>0</v>
      </c>
      <c r="G354" s="138">
        <f t="shared" si="32"/>
        <v>0</v>
      </c>
      <c r="H354" s="138">
        <f t="shared" si="29"/>
        <v>8201.24985828846</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5235.2029766629366</v>
      </c>
      <c r="D356" s="138">
        <f t="shared" si="28"/>
        <v>10591.419148640232</v>
      </c>
      <c r="E356" s="138">
        <f t="shared" si="30"/>
        <v>27929.190646757575</v>
      </c>
      <c r="F356" s="138">
        <f t="shared" si="31"/>
        <v>111832.44790839532</v>
      </c>
      <c r="G356" s="138">
        <f t="shared" si="32"/>
        <v>0</v>
      </c>
      <c r="H356" s="138">
        <f t="shared" si="29"/>
        <v>10614.853649726421</v>
      </c>
    </row>
    <row r="357" spans="2:9">
      <c r="B357" s="127" t="str">
        <f>$B$46</f>
        <v>Pharmacy</v>
      </c>
      <c r="C357" s="138">
        <f t="shared" si="28"/>
        <v>0</v>
      </c>
      <c r="D357" s="138">
        <f t="shared" si="28"/>
        <v>0</v>
      </c>
      <c r="E357" s="138">
        <f t="shared" si="30"/>
        <v>299253.12883938057</v>
      </c>
      <c r="F357" s="138">
        <f t="shared" si="31"/>
        <v>347618.861738757</v>
      </c>
      <c r="G357" s="138">
        <f t="shared" si="32"/>
        <v>24237.14933262737</v>
      </c>
      <c r="H357" s="138">
        <f t="shared" si="29"/>
        <v>56996.373507222241</v>
      </c>
    </row>
    <row r="358" spans="2:9">
      <c r="B358" s="127" t="str">
        <f>$B$47</f>
        <v>Business Administration</v>
      </c>
      <c r="C358" s="138">
        <f t="shared" si="28"/>
        <v>7041.5771681130864</v>
      </c>
      <c r="D358" s="138">
        <f t="shared" si="28"/>
        <v>12710.065563252008</v>
      </c>
      <c r="E358" s="138">
        <f t="shared" si="30"/>
        <v>31160.462715278773</v>
      </c>
      <c r="F358" s="138">
        <f t="shared" si="31"/>
        <v>150943.17516988327</v>
      </c>
      <c r="G358" s="138">
        <f t="shared" si="32"/>
        <v>0</v>
      </c>
      <c r="H358" s="138">
        <f t="shared" si="29"/>
        <v>14847.50001438152</v>
      </c>
    </row>
    <row r="359" spans="2:9">
      <c r="B359" s="127" t="str">
        <f>$B$48</f>
        <v>Optometry</v>
      </c>
      <c r="C359" s="138">
        <f t="shared" ref="C359:D363" si="33">C309*30</f>
        <v>0</v>
      </c>
      <c r="D359" s="138">
        <f t="shared" si="33"/>
        <v>0</v>
      </c>
      <c r="E359" s="138">
        <f t="shared" si="30"/>
        <v>0</v>
      </c>
      <c r="F359" s="138">
        <f t="shared" si="31"/>
        <v>0</v>
      </c>
      <c r="G359" s="138">
        <f t="shared" si="32"/>
        <v>68937.820792616549</v>
      </c>
      <c r="H359" s="138">
        <f t="shared" si="29"/>
        <v>68937.820792616549</v>
      </c>
    </row>
    <row r="360" spans="2:9">
      <c r="B360" s="127" t="str">
        <f>$B$49</f>
        <v>Teacher Ed-Practice Teaching</v>
      </c>
      <c r="C360" s="138">
        <f t="shared" si="33"/>
        <v>9457.6548240708071</v>
      </c>
      <c r="D360" s="138">
        <f t="shared" si="33"/>
        <v>15779.531575261373</v>
      </c>
      <c r="E360" s="138">
        <f t="shared" si="30"/>
        <v>0</v>
      </c>
      <c r="F360" s="138">
        <f t="shared" si="31"/>
        <v>0</v>
      </c>
      <c r="G360" s="138">
        <f t="shared" si="32"/>
        <v>0</v>
      </c>
      <c r="H360" s="138">
        <f t="shared" si="29"/>
        <v>15135.617672520517</v>
      </c>
    </row>
    <row r="361" spans="2:9">
      <c r="B361" s="127" t="str">
        <f>$B$50</f>
        <v>Technology</v>
      </c>
      <c r="C361" s="138">
        <f t="shared" si="33"/>
        <v>12296.231517740463</v>
      </c>
      <c r="D361" s="138">
        <f t="shared" si="33"/>
        <v>16156.048788094742</v>
      </c>
      <c r="E361" s="138">
        <f t="shared" si="30"/>
        <v>35659.31967515569</v>
      </c>
      <c r="F361" s="138">
        <f t="shared" si="31"/>
        <v>76875.985932010663</v>
      </c>
      <c r="G361" s="138">
        <f t="shared" si="32"/>
        <v>0</v>
      </c>
      <c r="H361" s="138">
        <f t="shared" si="29"/>
        <v>15893.085430704165</v>
      </c>
    </row>
    <row r="362" spans="2:9">
      <c r="B362" s="127" t="str">
        <f>$B$51</f>
        <v>Nursing</v>
      </c>
      <c r="C362" s="138">
        <f t="shared" si="33"/>
        <v>24506.642949886711</v>
      </c>
      <c r="D362" s="138">
        <f t="shared" si="33"/>
        <v>26554.972075663794</v>
      </c>
      <c r="E362" s="138">
        <f t="shared" si="30"/>
        <v>60788.021160960954</v>
      </c>
      <c r="F362" s="138">
        <f t="shared" si="31"/>
        <v>76589.032238032465</v>
      </c>
      <c r="G362" s="138">
        <f t="shared" si="32"/>
        <v>0</v>
      </c>
      <c r="H362" s="138">
        <f t="shared" si="29"/>
        <v>28070.371812768222</v>
      </c>
    </row>
    <row r="363" spans="2:9">
      <c r="B363" s="130" t="str">
        <f>$B$52</f>
        <v>Totals</v>
      </c>
      <c r="C363" s="135">
        <f t="shared" si="33"/>
        <v>9046.8973370351596</v>
      </c>
      <c r="D363" s="135">
        <f t="shared" si="33"/>
        <v>16160.680627103628</v>
      </c>
      <c r="E363" s="135">
        <f t="shared" si="30"/>
        <v>41400.178910169096</v>
      </c>
      <c r="F363" s="135">
        <f t="shared" si="31"/>
        <v>91244.018389232675</v>
      </c>
      <c r="G363" s="135">
        <f t="shared" si="32"/>
        <v>34431.738525528985</v>
      </c>
      <c r="H363" s="135">
        <f t="shared" si="29"/>
        <v>19807.143996737981</v>
      </c>
      <c r="I363" s="349"/>
    </row>
  </sheetData>
  <mergeCells count="46">
    <mergeCell ref="B191:H191"/>
    <mergeCell ref="B316:H316"/>
    <mergeCell ref="B341:H341"/>
    <mergeCell ref="B215:G215"/>
    <mergeCell ref="B216:H216"/>
    <mergeCell ref="B241:G241"/>
    <mergeCell ref="B264:H264"/>
    <mergeCell ref="B266:H266"/>
    <mergeCell ref="B291:H291"/>
    <mergeCell ref="B140:F141"/>
    <mergeCell ref="I140:I141"/>
    <mergeCell ref="B165:G165"/>
    <mergeCell ref="B166:G166"/>
    <mergeCell ref="B190:G190"/>
    <mergeCell ref="B87:G87"/>
    <mergeCell ref="B89:G89"/>
    <mergeCell ref="B113:H113"/>
    <mergeCell ref="B114:G114"/>
    <mergeCell ref="B139:G139"/>
    <mergeCell ref="B55:C55"/>
    <mergeCell ref="D55:F55"/>
    <mergeCell ref="B58:G58"/>
    <mergeCell ref="D83:F83"/>
    <mergeCell ref="B84:C84"/>
    <mergeCell ref="D84:F84"/>
    <mergeCell ref="D21:F21"/>
    <mergeCell ref="D27:F27"/>
    <mergeCell ref="B28:C28"/>
    <mergeCell ref="D28:F28"/>
    <mergeCell ref="D54:F54"/>
    <mergeCell ref="J89:O89"/>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s>
  <conditionalFormatting sqref="C61:G80">
    <cfRule type="expression" dxfId="124" priority="6" stopIfTrue="1">
      <formula>C32=0</formula>
    </cfRule>
  </conditionalFormatting>
  <conditionalFormatting sqref="C91:G110">
    <cfRule type="expression" dxfId="123" priority="5" stopIfTrue="1">
      <formula>C32=0</formula>
    </cfRule>
  </conditionalFormatting>
  <conditionalFormatting sqref="C143:H162">
    <cfRule type="expression" dxfId="122" priority="3" stopIfTrue="1">
      <formula>C32=0</formula>
    </cfRule>
  </conditionalFormatting>
  <conditionalFormatting sqref="H143:H162">
    <cfRule type="expression" dxfId="121" priority="1" stopIfTrue="1">
      <formula>OR(AND(#REF!&gt;0,H143&gt;0,H61=0),AND(#REF!&gt;0,H143&gt;0,H32=0))</formula>
    </cfRule>
    <cfRule type="expression" dxfId="120" priority="4" stopIfTrue="1">
      <formula>OR(AND(#REF!&gt;0,H143&gt;0,H61=0),AND(#REF!&gt;0,H143&gt;0,H32=0))</formula>
    </cfRule>
  </conditionalFormatting>
  <pageMargins left="0.25" right="0.25" top="0.5" bottom="0.5" header="0.17" footer="0.17"/>
  <pageSetup scale="42"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C000"/>
    <pageSetUpPr fitToPage="1"/>
  </sheetPr>
  <dimension ref="B1:W363"/>
  <sheetViews>
    <sheetView showGridLines="0" showZeros="0" zoomScale="70" zoomScaleNormal="70" workbookViewId="0">
      <selection activeCell="S19" sqref="S19"/>
    </sheetView>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64</v>
      </c>
      <c r="C3" s="119"/>
      <c r="D3" s="119"/>
      <c r="E3" s="119"/>
      <c r="F3" s="119"/>
      <c r="G3" s="119"/>
      <c r="H3" s="119"/>
    </row>
    <row r="4" spans="2:8">
      <c r="B4" s="292" t="s">
        <v>65</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Data!$G23</f>
        <v>48805794</v>
      </c>
    </row>
    <row r="14" spans="2:8">
      <c r="B14" s="467" t="s">
        <v>13</v>
      </c>
      <c r="C14" s="467"/>
      <c r="D14" s="467"/>
      <c r="E14" s="467"/>
      <c r="F14" s="354"/>
      <c r="G14" s="301"/>
      <c r="H14" s="355">
        <f>Data!$H23</f>
        <v>3346858</v>
      </c>
    </row>
    <row r="15" spans="2:8">
      <c r="B15" s="467" t="s">
        <v>14</v>
      </c>
      <c r="C15" s="467"/>
      <c r="D15" s="467"/>
      <c r="E15" s="467"/>
      <c r="F15" s="354"/>
      <c r="G15" s="301"/>
      <c r="H15" s="355">
        <f>Data!$I23</f>
        <v>31784814</v>
      </c>
    </row>
    <row r="16" spans="2:8">
      <c r="B16" s="467" t="s">
        <v>18</v>
      </c>
      <c r="C16" s="467"/>
      <c r="D16" s="467"/>
      <c r="E16" s="467"/>
      <c r="F16" s="354"/>
      <c r="G16" s="301"/>
      <c r="H16" s="355">
        <f>Data!$J23</f>
        <v>9545146</v>
      </c>
    </row>
    <row r="17" spans="2:23">
      <c r="B17" s="467" t="s">
        <v>15</v>
      </c>
      <c r="C17" s="467"/>
      <c r="D17" s="467"/>
      <c r="E17" s="467"/>
      <c r="F17" s="354"/>
      <c r="G17" s="301"/>
      <c r="H17" s="355">
        <f>Data!$K23</f>
        <v>19239429</v>
      </c>
    </row>
    <row r="18" spans="2:23">
      <c r="B18" s="467" t="s">
        <v>1</v>
      </c>
      <c r="C18" s="467"/>
      <c r="D18" s="467"/>
      <c r="E18" s="467"/>
      <c r="F18" s="356"/>
      <c r="G18" s="301"/>
      <c r="H18" s="357">
        <f>SUM(H13:H17)</f>
        <v>112722041</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Data!T23</f>
        <v>Qumsieh, Miriam</v>
      </c>
      <c r="E21" s="466"/>
      <c r="F21" s="466"/>
      <c r="G21" s="308" t="str">
        <f>Data!M23</f>
        <v>281.283.2131</v>
      </c>
      <c r="H21" s="309" t="str">
        <f>Data!N23</f>
        <v>BautistaM@uhcl.edu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Data!O23</f>
        <v>900</v>
      </c>
      <c r="D25" s="316">
        <f>Data!P23</f>
        <v>5370</v>
      </c>
      <c r="E25" s="316">
        <f>Data!Q23</f>
        <v>1793</v>
      </c>
      <c r="F25" s="316">
        <f>Data!R23</f>
        <v>147</v>
      </c>
      <c r="G25" s="316">
        <f>Data!S23</f>
        <v>0</v>
      </c>
      <c r="H25" s="317">
        <f>SUM(C25:G25)</f>
        <v>8210</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Data!T23</f>
        <v>Qumsieh, Miriam</v>
      </c>
      <c r="E28" s="466"/>
      <c r="F28" s="466"/>
      <c r="G28" s="308" t="str">
        <f>Data!U23</f>
        <v>(281) 283-3005</v>
      </c>
      <c r="H28" s="309" t="str">
        <f>Data!V23</f>
        <v>Qumsieh@uhcl.edu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Data!W23</f>
        <v>21000</v>
      </c>
      <c r="D32" s="140">
        <f>Data!AQ23</f>
        <v>29256</v>
      </c>
      <c r="E32" s="140">
        <f>Data!BK23</f>
        <v>7609</v>
      </c>
      <c r="F32" s="140">
        <f>Data!CE23</f>
        <v>540</v>
      </c>
      <c r="G32" s="140">
        <f>Data!CY23</f>
        <v>0</v>
      </c>
      <c r="H32" s="141">
        <f>SUM(C32:G32)</f>
        <v>58405</v>
      </c>
      <c r="W32" s="144"/>
    </row>
    <row r="33" spans="2:23">
      <c r="B33" s="129" t="s">
        <v>43</v>
      </c>
      <c r="C33" s="140">
        <f>Data!X23</f>
        <v>8172</v>
      </c>
      <c r="D33" s="140">
        <f>Data!AR23</f>
        <v>12721</v>
      </c>
      <c r="E33" s="140">
        <f>Data!BL23</f>
        <v>3555</v>
      </c>
      <c r="F33" s="140">
        <f>Data!CF23</f>
        <v>0</v>
      </c>
      <c r="G33" s="140">
        <f>Data!CZ23</f>
        <v>0</v>
      </c>
      <c r="H33" s="141">
        <f t="shared" ref="H33:H52" si="0">SUM(C33:G33)</f>
        <v>24448</v>
      </c>
      <c r="W33" s="144"/>
    </row>
    <row r="34" spans="2:23">
      <c r="B34" s="129" t="s">
        <v>44</v>
      </c>
      <c r="C34" s="140">
        <f>Data!Y23</f>
        <v>2334</v>
      </c>
      <c r="D34" s="140">
        <f>Data!AS23</f>
        <v>3495</v>
      </c>
      <c r="E34" s="140">
        <f>Data!BM23</f>
        <v>270</v>
      </c>
      <c r="F34" s="140">
        <f>Data!CG23</f>
        <v>0</v>
      </c>
      <c r="G34" s="140">
        <f>Data!DA23</f>
        <v>0</v>
      </c>
      <c r="H34" s="141">
        <f t="shared" si="0"/>
        <v>6099</v>
      </c>
      <c r="W34" s="144"/>
    </row>
    <row r="35" spans="2:23">
      <c r="B35" s="129" t="s">
        <v>45</v>
      </c>
      <c r="C35" s="140">
        <f>Data!Z23</f>
        <v>1653</v>
      </c>
      <c r="D35" s="140">
        <f>Data!AT23</f>
        <v>9709</v>
      </c>
      <c r="E35" s="140">
        <f>Data!BN23</f>
        <v>4110</v>
      </c>
      <c r="F35" s="140">
        <f>Data!CH23</f>
        <v>1551</v>
      </c>
      <c r="G35" s="140">
        <f>Data!DB23</f>
        <v>0</v>
      </c>
      <c r="H35" s="141">
        <f t="shared" si="0"/>
        <v>17023</v>
      </c>
      <c r="W35" s="144"/>
    </row>
    <row r="36" spans="2:23">
      <c r="B36" s="129" t="s">
        <v>46</v>
      </c>
      <c r="C36" s="140">
        <f>Data!AA23</f>
        <v>0</v>
      </c>
      <c r="D36" s="140">
        <f>Data!AU23</f>
        <v>0</v>
      </c>
      <c r="E36" s="140">
        <f>Data!BO23</f>
        <v>0</v>
      </c>
      <c r="F36" s="140">
        <f>Data!CI23</f>
        <v>0</v>
      </c>
      <c r="G36" s="140">
        <f>Data!DC23</f>
        <v>0</v>
      </c>
      <c r="H36" s="141">
        <f t="shared" si="0"/>
        <v>0</v>
      </c>
      <c r="W36" s="144"/>
    </row>
    <row r="37" spans="2:23">
      <c r="B37" s="129" t="s">
        <v>47</v>
      </c>
      <c r="C37" s="140">
        <f>Data!AB23</f>
        <v>4507</v>
      </c>
      <c r="D37" s="140">
        <f>Data!AV23</f>
        <v>10083</v>
      </c>
      <c r="E37" s="140">
        <f>Data!BP23</f>
        <v>5768</v>
      </c>
      <c r="F37" s="140">
        <f>Data!CJ23</f>
        <v>0</v>
      </c>
      <c r="G37" s="140">
        <f>Data!DD23</f>
        <v>0</v>
      </c>
      <c r="H37" s="141">
        <f t="shared" si="0"/>
        <v>20358</v>
      </c>
      <c r="W37" s="144"/>
    </row>
    <row r="38" spans="2:23">
      <c r="B38" s="129" t="s">
        <v>48</v>
      </c>
      <c r="C38" s="140">
        <f>Data!AC23</f>
        <v>21</v>
      </c>
      <c r="D38" s="140">
        <f>Data!AW23</f>
        <v>480</v>
      </c>
      <c r="E38" s="140">
        <f>Data!BQ23</f>
        <v>42</v>
      </c>
      <c r="F38" s="140">
        <f>Data!CK23</f>
        <v>0</v>
      </c>
      <c r="G38" s="140">
        <f>Data!DE23</f>
        <v>0</v>
      </c>
      <c r="H38" s="141">
        <f t="shared" si="0"/>
        <v>543</v>
      </c>
      <c r="W38" s="144"/>
    </row>
    <row r="39" spans="2:23">
      <c r="B39" s="129" t="s">
        <v>49</v>
      </c>
      <c r="C39" s="140">
        <f>Data!AD23</f>
        <v>0</v>
      </c>
      <c r="D39" s="140">
        <f>Data!AX23</f>
        <v>0</v>
      </c>
      <c r="E39" s="140">
        <f>Data!BR23</f>
        <v>0</v>
      </c>
      <c r="F39" s="140">
        <f>Data!CL23</f>
        <v>0</v>
      </c>
      <c r="G39" s="140">
        <f>Data!DF23</f>
        <v>0</v>
      </c>
      <c r="H39" s="141">
        <f t="shared" si="0"/>
        <v>0</v>
      </c>
      <c r="W39" s="144"/>
    </row>
    <row r="40" spans="2:23">
      <c r="B40" s="129" t="s">
        <v>50</v>
      </c>
      <c r="C40" s="140">
        <f>Data!AE23</f>
        <v>168</v>
      </c>
      <c r="D40" s="140">
        <f>Data!AY23</f>
        <v>888</v>
      </c>
      <c r="E40" s="140">
        <f>Data!BS23</f>
        <v>0</v>
      </c>
      <c r="F40" s="140">
        <f>Data!CM23</f>
        <v>0</v>
      </c>
      <c r="G40" s="140">
        <f>Data!DG23</f>
        <v>0</v>
      </c>
      <c r="H40" s="141">
        <f t="shared" si="0"/>
        <v>1056</v>
      </c>
      <c r="W40" s="144"/>
    </row>
    <row r="41" spans="2:23">
      <c r="B41" s="129" t="s">
        <v>51</v>
      </c>
      <c r="C41" s="140">
        <f>Data!AF23</f>
        <v>0</v>
      </c>
      <c r="D41" s="140">
        <f>Data!AZ23</f>
        <v>0</v>
      </c>
      <c r="E41" s="140">
        <f>Data!BT23</f>
        <v>573</v>
      </c>
      <c r="F41" s="140">
        <f>Data!CN23</f>
        <v>0</v>
      </c>
      <c r="G41" s="140">
        <f>Data!DH23</f>
        <v>0</v>
      </c>
      <c r="H41" s="141">
        <f t="shared" si="0"/>
        <v>573</v>
      </c>
      <c r="W41" s="144"/>
    </row>
    <row r="42" spans="2:23">
      <c r="B42" s="129" t="s">
        <v>52</v>
      </c>
      <c r="C42" s="140">
        <f>Data!AG23</f>
        <v>0</v>
      </c>
      <c r="D42" s="140">
        <f>Data!BA23</f>
        <v>0</v>
      </c>
      <c r="E42" s="140">
        <f>Data!BU23</f>
        <v>0</v>
      </c>
      <c r="F42" s="140">
        <f>Data!CO23</f>
        <v>0</v>
      </c>
      <c r="G42" s="140">
        <f>Data!DI23</f>
        <v>0</v>
      </c>
      <c r="H42" s="141">
        <f t="shared" si="0"/>
        <v>0</v>
      </c>
      <c r="W42" s="144"/>
    </row>
    <row r="43" spans="2:23">
      <c r="B43" s="129" t="s">
        <v>53</v>
      </c>
      <c r="C43" s="140">
        <f>Data!AH23</f>
        <v>60</v>
      </c>
      <c r="D43" s="140">
        <f>Data!BB23</f>
        <v>912</v>
      </c>
      <c r="E43" s="140">
        <f>Data!BV23</f>
        <v>0</v>
      </c>
      <c r="F43" s="140">
        <f>Data!CP23</f>
        <v>0</v>
      </c>
      <c r="G43" s="140">
        <f>Data!DJ23</f>
        <v>0</v>
      </c>
      <c r="H43" s="141">
        <f t="shared" si="0"/>
        <v>972</v>
      </c>
      <c r="W43" s="144"/>
    </row>
    <row r="44" spans="2:23">
      <c r="B44" s="129" t="s">
        <v>54</v>
      </c>
      <c r="C44" s="140">
        <f>Data!AI23</f>
        <v>0</v>
      </c>
      <c r="D44" s="140">
        <f>Data!BC23</f>
        <v>0</v>
      </c>
      <c r="E44" s="140">
        <f>Data!BW23</f>
        <v>0</v>
      </c>
      <c r="F44" s="140">
        <f>Data!CQ23</f>
        <v>0</v>
      </c>
      <c r="G44" s="140">
        <f>Data!DK23</f>
        <v>0</v>
      </c>
      <c r="H44" s="141">
        <f t="shared" si="0"/>
        <v>0</v>
      </c>
      <c r="W44" s="144"/>
    </row>
    <row r="45" spans="2:23">
      <c r="B45" s="129" t="s">
        <v>55</v>
      </c>
      <c r="C45" s="140">
        <f>Data!AJ23</f>
        <v>381</v>
      </c>
      <c r="D45" s="140">
        <f>Data!BD23</f>
        <v>4131</v>
      </c>
      <c r="E45" s="140">
        <f>Data!BX23</f>
        <v>2017.5</v>
      </c>
      <c r="F45" s="140">
        <f>Data!CR23</f>
        <v>0</v>
      </c>
      <c r="G45" s="140">
        <f>Data!DL23</f>
        <v>0</v>
      </c>
      <c r="H45" s="141">
        <f t="shared" si="0"/>
        <v>6529.5</v>
      </c>
      <c r="W45" s="144"/>
    </row>
    <row r="46" spans="2:23">
      <c r="B46" s="129" t="s">
        <v>56</v>
      </c>
      <c r="C46" s="140">
        <f>Data!AK23</f>
        <v>0</v>
      </c>
      <c r="D46" s="140">
        <f>Data!BE23</f>
        <v>0</v>
      </c>
      <c r="E46" s="140">
        <f>Data!BY23</f>
        <v>0</v>
      </c>
      <c r="F46" s="140">
        <f>Data!CS23</f>
        <v>0</v>
      </c>
      <c r="G46" s="140">
        <f>Data!DM23</f>
        <v>0</v>
      </c>
      <c r="H46" s="141">
        <f t="shared" si="0"/>
        <v>0</v>
      </c>
      <c r="W46" s="144"/>
    </row>
    <row r="47" spans="2:23">
      <c r="B47" s="129" t="s">
        <v>57</v>
      </c>
      <c r="C47" s="140">
        <f>Data!AL23</f>
        <v>3213</v>
      </c>
      <c r="D47" s="140">
        <f>Data!BF23</f>
        <v>20394</v>
      </c>
      <c r="E47" s="140">
        <f>Data!BZ23</f>
        <v>6735</v>
      </c>
      <c r="F47" s="140">
        <f>Data!CT23</f>
        <v>0</v>
      </c>
      <c r="G47" s="140">
        <f>Data!DN23</f>
        <v>0</v>
      </c>
      <c r="H47" s="141">
        <f t="shared" si="0"/>
        <v>30342</v>
      </c>
      <c r="W47" s="144"/>
    </row>
    <row r="48" spans="2:23">
      <c r="B48" s="129" t="s">
        <v>58</v>
      </c>
      <c r="C48" s="140">
        <f>Data!AM23</f>
        <v>0</v>
      </c>
      <c r="D48" s="140">
        <f>Data!BG23</f>
        <v>0</v>
      </c>
      <c r="E48" s="140">
        <f>Data!CA23</f>
        <v>0</v>
      </c>
      <c r="F48" s="140">
        <f>Data!CU23</f>
        <v>0</v>
      </c>
      <c r="G48" s="140">
        <f>Data!DO23</f>
        <v>0</v>
      </c>
      <c r="H48" s="141">
        <f t="shared" si="0"/>
        <v>0</v>
      </c>
      <c r="W48" s="144"/>
    </row>
    <row r="49" spans="2:23">
      <c r="B49" s="129" t="s">
        <v>59</v>
      </c>
      <c r="C49" s="140">
        <f>Data!AN23</f>
        <v>0</v>
      </c>
      <c r="D49" s="140">
        <f>Data!BH23</f>
        <v>552</v>
      </c>
      <c r="E49" s="140">
        <f>Data!CB23</f>
        <v>0</v>
      </c>
      <c r="F49" s="140">
        <f>Data!CV23</f>
        <v>0</v>
      </c>
      <c r="G49" s="140">
        <f>Data!DP23</f>
        <v>0</v>
      </c>
      <c r="H49" s="141">
        <f t="shared" si="0"/>
        <v>552</v>
      </c>
      <c r="W49" s="144"/>
    </row>
    <row r="50" spans="2:23">
      <c r="B50" s="129" t="s">
        <v>60</v>
      </c>
      <c r="C50" s="140">
        <f>Data!AO23</f>
        <v>44</v>
      </c>
      <c r="D50" s="140">
        <f>Data!BI23</f>
        <v>688</v>
      </c>
      <c r="E50" s="140">
        <f>Data!CC23</f>
        <v>459</v>
      </c>
      <c r="F50" s="140">
        <f>Data!CW23</f>
        <v>0</v>
      </c>
      <c r="G50" s="140">
        <f>Data!DQ23</f>
        <v>0</v>
      </c>
      <c r="H50" s="141">
        <f t="shared" si="0"/>
        <v>1191</v>
      </c>
      <c r="W50" s="144"/>
    </row>
    <row r="51" spans="2:23">
      <c r="B51" s="129" t="s">
        <v>0</v>
      </c>
      <c r="C51" s="140">
        <f>Data!AP23</f>
        <v>0</v>
      </c>
      <c r="D51" s="140">
        <f>Data!BJ23</f>
        <v>318</v>
      </c>
      <c r="E51" s="140">
        <f>Data!CD23</f>
        <v>0</v>
      </c>
      <c r="F51" s="140">
        <f>Data!CX23</f>
        <v>0</v>
      </c>
      <c r="G51" s="140">
        <f>Data!DR23</f>
        <v>0</v>
      </c>
      <c r="H51" s="141">
        <f t="shared" si="0"/>
        <v>318</v>
      </c>
      <c r="W51" s="144"/>
    </row>
    <row r="52" spans="2:23">
      <c r="B52" s="142" t="s">
        <v>33</v>
      </c>
      <c r="C52" s="141">
        <f>SUM(C32:C51)</f>
        <v>41553</v>
      </c>
      <c r="D52" s="141">
        <f>SUM(D32:D51)</f>
        <v>93627</v>
      </c>
      <c r="E52" s="141">
        <f>SUM(E32:E51)</f>
        <v>31138.5</v>
      </c>
      <c r="F52" s="141">
        <f>SUM(F32:F51)</f>
        <v>2091</v>
      </c>
      <c r="G52" s="141">
        <f>SUM(G32:G51)</f>
        <v>0</v>
      </c>
      <c r="H52" s="141">
        <f t="shared" si="0"/>
        <v>168409.5</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Data!T23</f>
        <v>Qumsieh, Miriam</v>
      </c>
      <c r="E55" s="466"/>
      <c r="F55" s="466"/>
      <c r="G55" s="308" t="str">
        <f>Data!U23</f>
        <v>(281) 283-3005</v>
      </c>
      <c r="H55" s="309" t="str">
        <f>Data!V23</f>
        <v>Qumsieh@uhcl.edu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Data!DS23</f>
        <v>2079459.6130147167</v>
      </c>
      <c r="D61" s="320">
        <f>Data!EM23</f>
        <v>3320181.3887109058</v>
      </c>
      <c r="E61" s="320">
        <f>Data!FG23</f>
        <v>2291792.4413310671</v>
      </c>
      <c r="F61" s="320">
        <f>Data!GA23</f>
        <v>288919.14433487883</v>
      </c>
      <c r="G61" s="320">
        <f>Data!GU23</f>
        <v>0</v>
      </c>
      <c r="H61" s="321">
        <f>SUM(C61:G61)</f>
        <v>7980352.5873915683</v>
      </c>
    </row>
    <row r="62" spans="2:23">
      <c r="B62" s="127" t="str">
        <f>$B$33</f>
        <v>Science</v>
      </c>
      <c r="C62" s="320">
        <f>Data!DT23</f>
        <v>929917.49248398514</v>
      </c>
      <c r="D62" s="320">
        <f>Data!EN23</f>
        <v>2182398.6177846948</v>
      </c>
      <c r="E62" s="320">
        <f>Data!FH23</f>
        <v>1249667.624964627</v>
      </c>
      <c r="F62" s="320">
        <f>Data!GB23</f>
        <v>0</v>
      </c>
      <c r="G62" s="320">
        <f>Data!GV23</f>
        <v>0</v>
      </c>
      <c r="H62" s="141">
        <f t="shared" ref="H62:H81" si="1">SUM(C62:G62)</f>
        <v>4361983.7352333069</v>
      </c>
    </row>
    <row r="63" spans="2:23">
      <c r="B63" s="127" t="str">
        <f>$B$34</f>
        <v>Fine Arts</v>
      </c>
      <c r="C63" s="320">
        <f>Data!DU23</f>
        <v>187706.76732119438</v>
      </c>
      <c r="D63" s="320">
        <f>Data!EO23</f>
        <v>656085.95437304908</v>
      </c>
      <c r="E63" s="320">
        <f>Data!FI23</f>
        <v>86325.683586263942</v>
      </c>
      <c r="F63" s="320">
        <f>Data!GC23</f>
        <v>0</v>
      </c>
      <c r="G63" s="320">
        <f>Data!GW23</f>
        <v>0</v>
      </c>
      <c r="H63" s="141">
        <f t="shared" si="1"/>
        <v>930118.4052805074</v>
      </c>
    </row>
    <row r="64" spans="2:23">
      <c r="B64" s="127" t="str">
        <f>$B$35</f>
        <v>Teacher Education</v>
      </c>
      <c r="C64" s="320">
        <f>Data!DV23</f>
        <v>317944.88312268961</v>
      </c>
      <c r="D64" s="320">
        <f>Data!EP23</f>
        <v>1257547.7425424778</v>
      </c>
      <c r="E64" s="320">
        <f>Data!FJ23</f>
        <v>938017.55407166202</v>
      </c>
      <c r="F64" s="320">
        <f>Data!GD23</f>
        <v>543002.09514801565</v>
      </c>
      <c r="G64" s="320">
        <f>Data!GX23</f>
        <v>0</v>
      </c>
      <c r="H64" s="141">
        <f t="shared" si="1"/>
        <v>3056512.2748848451</v>
      </c>
    </row>
    <row r="65" spans="2:8">
      <c r="B65" s="127" t="str">
        <f>$B$36</f>
        <v>Agriculture</v>
      </c>
      <c r="C65" s="320">
        <f>Data!DW23</f>
        <v>0</v>
      </c>
      <c r="D65" s="320">
        <f>Data!EQ23</f>
        <v>0</v>
      </c>
      <c r="E65" s="320">
        <f>Data!FK23</f>
        <v>0</v>
      </c>
      <c r="F65" s="320">
        <f>Data!GE23</f>
        <v>0</v>
      </c>
      <c r="G65" s="320">
        <f>Data!GY23</f>
        <v>0</v>
      </c>
      <c r="H65" s="141">
        <f t="shared" si="1"/>
        <v>0</v>
      </c>
    </row>
    <row r="66" spans="2:8">
      <c r="B66" s="127" t="str">
        <f>$B$37</f>
        <v>Engineering</v>
      </c>
      <c r="C66" s="320">
        <f>Data!DX23</f>
        <v>834989.54009559785</v>
      </c>
      <c r="D66" s="320">
        <f>Data!ER23</f>
        <v>2325523.0295813195</v>
      </c>
      <c r="E66" s="320">
        <f>Data!FL23</f>
        <v>1887476.0291313494</v>
      </c>
      <c r="F66" s="320">
        <f>Data!GF23</f>
        <v>0</v>
      </c>
      <c r="G66" s="320">
        <f>Data!GZ23</f>
        <v>0</v>
      </c>
      <c r="H66" s="141">
        <f t="shared" si="1"/>
        <v>5047988.5988082672</v>
      </c>
    </row>
    <row r="67" spans="2:8">
      <c r="B67" s="127" t="str">
        <f>$B$38</f>
        <v>Home Economics</v>
      </c>
      <c r="C67" s="320">
        <f>Data!DY23</f>
        <v>3055.3551492367278</v>
      </c>
      <c r="D67" s="320">
        <f>Data!ES23</f>
        <v>67798.978184096602</v>
      </c>
      <c r="E67" s="320">
        <f>Data!FM23</f>
        <v>50307</v>
      </c>
      <c r="F67" s="320">
        <f>Data!GG23</f>
        <v>0</v>
      </c>
      <c r="G67" s="320">
        <f>Data!HA23</f>
        <v>0</v>
      </c>
      <c r="H67" s="141">
        <f t="shared" si="1"/>
        <v>121161.33333333333</v>
      </c>
    </row>
    <row r="68" spans="2:8">
      <c r="B68" s="127" t="str">
        <f>$B$39</f>
        <v>Law</v>
      </c>
      <c r="C68" s="320">
        <f>Data!DZ23</f>
        <v>0</v>
      </c>
      <c r="D68" s="320">
        <f>Data!ET23</f>
        <v>0</v>
      </c>
      <c r="E68" s="320">
        <f>Data!FN23</f>
        <v>0</v>
      </c>
      <c r="F68" s="320">
        <f>Data!GH23</f>
        <v>0</v>
      </c>
      <c r="G68" s="320">
        <f>Data!HB23</f>
        <v>0</v>
      </c>
      <c r="H68" s="141">
        <f t="shared" si="1"/>
        <v>0</v>
      </c>
    </row>
    <row r="69" spans="2:8">
      <c r="B69" s="127" t="str">
        <f>$B$40</f>
        <v>Social Service</v>
      </c>
      <c r="C69" s="320">
        <f>Data!EA23</f>
        <v>24399.168956043955</v>
      </c>
      <c r="D69" s="320">
        <f>Data!EU23</f>
        <v>170187.34459898481</v>
      </c>
      <c r="E69" s="320">
        <f>Data!FO23</f>
        <v>0</v>
      </c>
      <c r="F69" s="320">
        <f>Data!GI23</f>
        <v>0</v>
      </c>
      <c r="G69" s="320">
        <f>Data!HC23</f>
        <v>0</v>
      </c>
      <c r="H69" s="141">
        <f t="shared" si="1"/>
        <v>194586.51355502877</v>
      </c>
    </row>
    <row r="70" spans="2:8">
      <c r="B70" s="127" t="str">
        <f>$B$41</f>
        <v>Library Science</v>
      </c>
      <c r="C70" s="320">
        <f>Data!EB23</f>
        <v>0</v>
      </c>
      <c r="D70" s="320">
        <f>Data!EV23</f>
        <v>0</v>
      </c>
      <c r="E70" s="320">
        <f>Data!FP23</f>
        <v>240055</v>
      </c>
      <c r="F70" s="320">
        <f>Data!GJ23</f>
        <v>0</v>
      </c>
      <c r="G70" s="320">
        <f>Data!HD23</f>
        <v>0</v>
      </c>
      <c r="H70" s="141">
        <f t="shared" si="1"/>
        <v>240055</v>
      </c>
    </row>
    <row r="71" spans="2:8">
      <c r="B71" s="127" t="str">
        <f>$B$42</f>
        <v>Veterinary Science</v>
      </c>
      <c r="C71" s="320">
        <f>Data!EC23</f>
        <v>0</v>
      </c>
      <c r="D71" s="320">
        <f>Data!EW23</f>
        <v>0</v>
      </c>
      <c r="E71" s="320">
        <f>Data!FQ23</f>
        <v>0</v>
      </c>
      <c r="F71" s="320">
        <f>Data!GK23</f>
        <v>0</v>
      </c>
      <c r="G71" s="320">
        <f>Data!HE23</f>
        <v>0</v>
      </c>
      <c r="H71" s="141">
        <f t="shared" si="1"/>
        <v>0</v>
      </c>
    </row>
    <row r="72" spans="2:8">
      <c r="B72" s="127" t="str">
        <f>$B$43</f>
        <v>Vocational Training</v>
      </c>
      <c r="C72" s="320">
        <f>Data!ED23</f>
        <v>8854.9541882771864</v>
      </c>
      <c r="D72" s="320">
        <f>Data!EX23</f>
        <v>156509.02273479974</v>
      </c>
      <c r="E72" s="320">
        <f>Data!FR23</f>
        <v>0</v>
      </c>
      <c r="F72" s="320">
        <f>Data!GL23</f>
        <v>0</v>
      </c>
      <c r="G72" s="320">
        <f>Data!HF23</f>
        <v>0</v>
      </c>
      <c r="H72" s="141">
        <f t="shared" si="1"/>
        <v>165363.97692307693</v>
      </c>
    </row>
    <row r="73" spans="2:8">
      <c r="B73" s="127" t="str">
        <f>$B$44</f>
        <v>Physical Training</v>
      </c>
      <c r="C73" s="320">
        <f>Data!EE23</f>
        <v>0</v>
      </c>
      <c r="D73" s="320">
        <f>Data!EY23</f>
        <v>0</v>
      </c>
      <c r="E73" s="320">
        <f>Data!FS23</f>
        <v>0</v>
      </c>
      <c r="F73" s="320">
        <f>Data!GM23</f>
        <v>0</v>
      </c>
      <c r="G73" s="320">
        <f>Data!HG23</f>
        <v>0</v>
      </c>
      <c r="H73" s="141">
        <f t="shared" si="1"/>
        <v>0</v>
      </c>
    </row>
    <row r="74" spans="2:8">
      <c r="B74" s="127" t="str">
        <f>$B$45</f>
        <v>Health Services</v>
      </c>
      <c r="C74" s="320">
        <f>Data!EF23</f>
        <v>40853.096379709983</v>
      </c>
      <c r="D74" s="320">
        <f>Data!EZ23</f>
        <v>729287.74273593654</v>
      </c>
      <c r="E74" s="320">
        <f>Data!FT23</f>
        <v>505904.10850340145</v>
      </c>
      <c r="F74" s="320">
        <f>Data!GN23</f>
        <v>0</v>
      </c>
      <c r="G74" s="320">
        <f>Data!HH23</f>
        <v>0</v>
      </c>
      <c r="H74" s="141">
        <f t="shared" si="1"/>
        <v>1276044.9476190479</v>
      </c>
    </row>
    <row r="75" spans="2:8">
      <c r="B75" s="127" t="str">
        <f>$B$46</f>
        <v>Pharmacy</v>
      </c>
      <c r="C75" s="320">
        <f>Data!EG23</f>
        <v>0</v>
      </c>
      <c r="D75" s="320">
        <f>Data!FA23</f>
        <v>0</v>
      </c>
      <c r="E75" s="320">
        <f>Data!FU23</f>
        <v>0</v>
      </c>
      <c r="F75" s="320">
        <f>Data!GO23</f>
        <v>0</v>
      </c>
      <c r="G75" s="320">
        <f>Data!HI23</f>
        <v>0</v>
      </c>
      <c r="H75" s="141">
        <f t="shared" si="1"/>
        <v>0</v>
      </c>
    </row>
    <row r="76" spans="2:8">
      <c r="B76" s="127" t="str">
        <f>$B$47</f>
        <v>Business Administration</v>
      </c>
      <c r="C76" s="320">
        <f>Data!EH23</f>
        <v>391893.27048473654</v>
      </c>
      <c r="D76" s="320">
        <f>Data!FB23</f>
        <v>3733903.7445457093</v>
      </c>
      <c r="E76" s="320">
        <f>Data!FV23</f>
        <v>1804661.4099748498</v>
      </c>
      <c r="F76" s="320">
        <f>Data!GP23</f>
        <v>0</v>
      </c>
      <c r="G76" s="320">
        <f>Data!HJ23</f>
        <v>0</v>
      </c>
      <c r="H76" s="141">
        <f t="shared" si="1"/>
        <v>5930458.4250052962</v>
      </c>
    </row>
    <row r="77" spans="2:8">
      <c r="B77" s="127" t="str">
        <f>$B$48</f>
        <v>Optometry</v>
      </c>
      <c r="C77" s="320">
        <f>Data!EI23</f>
        <v>0</v>
      </c>
      <c r="D77" s="320">
        <f>Data!FC23</f>
        <v>0</v>
      </c>
      <c r="E77" s="320">
        <f>Data!FW23</f>
        <v>0</v>
      </c>
      <c r="F77" s="320">
        <f>Data!GQ23</f>
        <v>0</v>
      </c>
      <c r="G77" s="320">
        <f>Data!HK23</f>
        <v>0</v>
      </c>
      <c r="H77" s="141">
        <f t="shared" si="1"/>
        <v>0</v>
      </c>
    </row>
    <row r="78" spans="2:8">
      <c r="B78" s="127" t="str">
        <f>$B$49</f>
        <v>Teacher Ed-Practice Teaching</v>
      </c>
      <c r="C78" s="320">
        <f>Data!EJ23</f>
        <v>0</v>
      </c>
      <c r="D78" s="320">
        <f>Data!FD23</f>
        <v>0</v>
      </c>
      <c r="E78" s="320">
        <f>Data!FX23</f>
        <v>0</v>
      </c>
      <c r="F78" s="320">
        <f>Data!GR23</f>
        <v>0</v>
      </c>
      <c r="G78" s="320">
        <f>Data!HL23</f>
        <v>0</v>
      </c>
      <c r="H78" s="141">
        <f t="shared" si="1"/>
        <v>0</v>
      </c>
    </row>
    <row r="79" spans="2:8">
      <c r="B79" s="127" t="str">
        <f>$B$50</f>
        <v>Technology</v>
      </c>
      <c r="C79" s="320">
        <f>Data!EK23</f>
        <v>13301.990507518796</v>
      </c>
      <c r="D79" s="320">
        <f>Data!FE23</f>
        <v>161503.36946886842</v>
      </c>
      <c r="E79" s="320">
        <f>Data!FY23</f>
        <v>191433.04047619048</v>
      </c>
      <c r="F79" s="320">
        <f>Data!GS23</f>
        <v>0</v>
      </c>
      <c r="G79" s="320">
        <f>Data!HM23</f>
        <v>0</v>
      </c>
      <c r="H79" s="141">
        <f t="shared" si="1"/>
        <v>366238.40045257768</v>
      </c>
    </row>
    <row r="80" spans="2:8">
      <c r="B80" s="127" t="str">
        <f>$B$51</f>
        <v>Nursing</v>
      </c>
      <c r="C80" s="320">
        <f>Data!EL23</f>
        <v>0</v>
      </c>
      <c r="D80" s="320">
        <f>Data!FF23</f>
        <v>197671.00000000003</v>
      </c>
      <c r="E80" s="320">
        <f>Data!FZ23</f>
        <v>0</v>
      </c>
      <c r="F80" s="320">
        <f>Data!GT23</f>
        <v>0</v>
      </c>
      <c r="G80" s="320">
        <f>Data!HN23</f>
        <v>0</v>
      </c>
      <c r="H80" s="141">
        <f t="shared" si="1"/>
        <v>197671.00000000003</v>
      </c>
    </row>
    <row r="81" spans="2:8">
      <c r="B81" s="130" t="str">
        <f>$B$52</f>
        <v>Totals</v>
      </c>
      <c r="C81" s="321">
        <f>SUM(C61:C80)</f>
        <v>4832376.1317037065</v>
      </c>
      <c r="D81" s="321">
        <f>SUM(D61:D80)</f>
        <v>14958597.935260842</v>
      </c>
      <c r="E81" s="321">
        <f>SUM(E61:E80)</f>
        <v>9245639.8920394089</v>
      </c>
      <c r="F81" s="321">
        <f>SUM(F61:F80)</f>
        <v>831921.23948289454</v>
      </c>
      <c r="G81" s="321">
        <f>SUM(G61:G80)</f>
        <v>0</v>
      </c>
      <c r="H81" s="321">
        <f t="shared" si="1"/>
        <v>29868535.19848685</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Data!T23</f>
        <v>Qumsieh, Miriam</v>
      </c>
      <c r="E84" s="466"/>
      <c r="F84" s="466"/>
      <c r="G84" s="308" t="str">
        <f>Data!U23</f>
        <v>(281) 283-3005</v>
      </c>
      <c r="H84" s="309" t="str">
        <f>Data!V23</f>
        <v>Qumsieh@uhcl.edu</v>
      </c>
    </row>
    <row r="85" spans="2:8" ht="13.5" customHeight="1">
      <c r="B85" s="306"/>
      <c r="C85" s="306"/>
      <c r="D85" s="306"/>
      <c r="E85" s="306"/>
      <c r="F85" s="306"/>
      <c r="G85" s="306"/>
      <c r="H85" s="296"/>
    </row>
    <row r="86" spans="2:8" ht="15" customHeight="1">
      <c r="B86" s="120" t="s">
        <v>32</v>
      </c>
      <c r="C86" s="324"/>
      <c r="D86" s="324"/>
      <c r="E86" s="324"/>
      <c r="F86" s="324"/>
      <c r="G86" s="324"/>
      <c r="H86" s="122">
        <f>H13+H14</f>
        <v>52152652</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Data!HR23</f>
        <v>55628</v>
      </c>
      <c r="D91" s="327">
        <f>Data!IL23</f>
        <v>77498</v>
      </c>
      <c r="E91" s="327">
        <f>Data!JF23</f>
        <v>20156</v>
      </c>
      <c r="F91" s="327">
        <f>Data!JZ23</f>
        <v>1430</v>
      </c>
      <c r="G91" s="327">
        <f>Data!KT23</f>
        <v>0</v>
      </c>
      <c r="H91" s="133">
        <f t="shared" ref="H91:H111" si="2">SUM(C91:G91)</f>
        <v>154712</v>
      </c>
    </row>
    <row r="92" spans="2:8">
      <c r="B92" s="127" t="str">
        <f>$B$33</f>
        <v>Science</v>
      </c>
      <c r="C92" s="327">
        <f>Data!HS23</f>
        <v>108427</v>
      </c>
      <c r="D92" s="327">
        <f>Data!IM23</f>
        <v>168783</v>
      </c>
      <c r="E92" s="327">
        <f>Data!JG23</f>
        <v>47168</v>
      </c>
      <c r="F92" s="327">
        <f>Data!KA23</f>
        <v>0</v>
      </c>
      <c r="G92" s="327">
        <f>Data!KU23</f>
        <v>0</v>
      </c>
      <c r="H92" s="136">
        <f t="shared" si="2"/>
        <v>324378</v>
      </c>
    </row>
    <row r="93" spans="2:8">
      <c r="B93" s="127" t="str">
        <f>$B$34</f>
        <v>Fine Arts</v>
      </c>
      <c r="C93" s="327">
        <f>Data!HT23</f>
        <v>0</v>
      </c>
      <c r="D93" s="327">
        <f>Data!IN23</f>
        <v>0</v>
      </c>
      <c r="E93" s="327">
        <f>Data!JH23</f>
        <v>0</v>
      </c>
      <c r="F93" s="327">
        <f>Data!KB23</f>
        <v>0</v>
      </c>
      <c r="G93" s="327">
        <f>Data!KV23</f>
        <v>0</v>
      </c>
      <c r="H93" s="136">
        <f t="shared" si="2"/>
        <v>0</v>
      </c>
    </row>
    <row r="94" spans="2:8">
      <c r="B94" s="127" t="str">
        <f>$B$35</f>
        <v>Teacher Education</v>
      </c>
      <c r="C94" s="327">
        <f>Data!HU23</f>
        <v>56671</v>
      </c>
      <c r="D94" s="327">
        <f>Data!IO23</f>
        <v>332864</v>
      </c>
      <c r="E94" s="327">
        <f>Data!JI23</f>
        <v>140907</v>
      </c>
      <c r="F94" s="327">
        <f>Data!KC23</f>
        <v>53174</v>
      </c>
      <c r="G94" s="327">
        <f>Data!KW23</f>
        <v>0</v>
      </c>
      <c r="H94" s="136">
        <f t="shared" si="2"/>
        <v>583616</v>
      </c>
    </row>
    <row r="95" spans="2:8">
      <c r="B95" s="127" t="str">
        <f>$B$36</f>
        <v>Agriculture</v>
      </c>
      <c r="C95" s="327">
        <f>Data!HV23</f>
        <v>0</v>
      </c>
      <c r="D95" s="327">
        <f>Data!IP23</f>
        <v>0</v>
      </c>
      <c r="E95" s="327">
        <f>Data!JJ23</f>
        <v>0</v>
      </c>
      <c r="F95" s="327">
        <f>Data!KD23</f>
        <v>0</v>
      </c>
      <c r="G95" s="327">
        <f>Data!KX23</f>
        <v>0</v>
      </c>
      <c r="H95" s="136">
        <f t="shared" si="2"/>
        <v>0</v>
      </c>
    </row>
    <row r="96" spans="2:8">
      <c r="B96" s="127" t="str">
        <f>$B$37</f>
        <v>Engineering</v>
      </c>
      <c r="C96" s="327">
        <f>Data!HW23</f>
        <v>39552</v>
      </c>
      <c r="D96" s="327">
        <f>Data!IQ23</f>
        <v>88486</v>
      </c>
      <c r="E96" s="327">
        <f>Data!JK23</f>
        <v>50619</v>
      </c>
      <c r="F96" s="327">
        <f>Data!KE23</f>
        <v>0</v>
      </c>
      <c r="G96" s="327">
        <f>Data!KY23</f>
        <v>0</v>
      </c>
      <c r="H96" s="136">
        <f t="shared" si="2"/>
        <v>178657</v>
      </c>
    </row>
    <row r="97" spans="2:8">
      <c r="B97" s="127" t="str">
        <f>$B$38</f>
        <v>Home Economics</v>
      </c>
      <c r="C97" s="327">
        <f>Data!HX23</f>
        <v>0</v>
      </c>
      <c r="D97" s="327">
        <f>Data!IR23</f>
        <v>0</v>
      </c>
      <c r="E97" s="327">
        <f>Data!JL23</f>
        <v>0</v>
      </c>
      <c r="F97" s="327">
        <f>Data!KF23</f>
        <v>0</v>
      </c>
      <c r="G97" s="327">
        <f>Data!KZ23</f>
        <v>0</v>
      </c>
      <c r="H97" s="136">
        <f t="shared" si="2"/>
        <v>0</v>
      </c>
    </row>
    <row r="98" spans="2:8">
      <c r="B98" s="127" t="str">
        <f>$B$39</f>
        <v>Law</v>
      </c>
      <c r="C98" s="327">
        <f>Data!HY23</f>
        <v>0</v>
      </c>
      <c r="D98" s="327">
        <f>Data!IS23</f>
        <v>0</v>
      </c>
      <c r="E98" s="327">
        <f>Data!JM23</f>
        <v>0</v>
      </c>
      <c r="F98" s="327">
        <f>Data!KG23</f>
        <v>0</v>
      </c>
      <c r="G98" s="327">
        <f>Data!LA23</f>
        <v>0</v>
      </c>
      <c r="H98" s="136">
        <f t="shared" si="2"/>
        <v>0</v>
      </c>
    </row>
    <row r="99" spans="2:8">
      <c r="B99" s="127" t="str">
        <f>$B$40</f>
        <v>Social Service</v>
      </c>
      <c r="C99" s="327">
        <f>Data!HZ23</f>
        <v>0</v>
      </c>
      <c r="D99" s="327">
        <f>Data!IT23</f>
        <v>0</v>
      </c>
      <c r="E99" s="327">
        <f>Data!JN23</f>
        <v>0</v>
      </c>
      <c r="F99" s="327">
        <f>Data!KH23</f>
        <v>0</v>
      </c>
      <c r="G99" s="327">
        <f>Data!LB23</f>
        <v>0</v>
      </c>
      <c r="H99" s="136">
        <f t="shared" si="2"/>
        <v>0</v>
      </c>
    </row>
    <row r="100" spans="2:8">
      <c r="B100" s="127" t="str">
        <f>$B$41</f>
        <v>Library Science</v>
      </c>
      <c r="C100" s="327">
        <f>Data!IA23</f>
        <v>0</v>
      </c>
      <c r="D100" s="327">
        <f>Data!IU23</f>
        <v>0</v>
      </c>
      <c r="E100" s="327">
        <f>Data!JO23</f>
        <v>0</v>
      </c>
      <c r="F100" s="327">
        <f>Data!KI23</f>
        <v>0</v>
      </c>
      <c r="G100" s="327">
        <f>Data!LC23</f>
        <v>0</v>
      </c>
      <c r="H100" s="136">
        <f t="shared" si="2"/>
        <v>0</v>
      </c>
    </row>
    <row r="101" spans="2:8">
      <c r="B101" s="127" t="str">
        <f>$B$42</f>
        <v>Veterinary Science</v>
      </c>
      <c r="C101" s="327">
        <f>Data!IB23</f>
        <v>0</v>
      </c>
      <c r="D101" s="327">
        <f>Data!IV23</f>
        <v>0</v>
      </c>
      <c r="E101" s="327">
        <f>Data!JP23</f>
        <v>0</v>
      </c>
      <c r="F101" s="327">
        <f>Data!KJ23</f>
        <v>0</v>
      </c>
      <c r="G101" s="327">
        <f>Data!LD23</f>
        <v>0</v>
      </c>
      <c r="H101" s="136">
        <f t="shared" si="2"/>
        <v>0</v>
      </c>
    </row>
    <row r="102" spans="2:8">
      <c r="B102" s="127" t="str">
        <f>$B$43</f>
        <v>Vocational Training</v>
      </c>
      <c r="C102" s="327">
        <f>Data!IC23</f>
        <v>0</v>
      </c>
      <c r="D102" s="327">
        <f>Data!IW23</f>
        <v>0</v>
      </c>
      <c r="E102" s="327">
        <f>Data!JQ23</f>
        <v>0</v>
      </c>
      <c r="F102" s="327">
        <f>Data!KK23</f>
        <v>0</v>
      </c>
      <c r="G102" s="327">
        <f>Data!LE23</f>
        <v>0</v>
      </c>
      <c r="H102" s="136">
        <f t="shared" si="2"/>
        <v>0</v>
      </c>
    </row>
    <row r="103" spans="2:8">
      <c r="B103" s="127" t="str">
        <f>$B$44</f>
        <v>Physical Training</v>
      </c>
      <c r="C103" s="327">
        <f>Data!ID23</f>
        <v>0</v>
      </c>
      <c r="D103" s="327">
        <f>Data!IX23</f>
        <v>0</v>
      </c>
      <c r="E103" s="327">
        <f>Data!JR23</f>
        <v>0</v>
      </c>
      <c r="F103" s="327">
        <f>Data!KL23</f>
        <v>0</v>
      </c>
      <c r="G103" s="327">
        <f>Data!LF23</f>
        <v>0</v>
      </c>
      <c r="H103" s="136">
        <f t="shared" si="2"/>
        <v>0</v>
      </c>
    </row>
    <row r="104" spans="2:8">
      <c r="B104" s="127" t="str">
        <f>$B$45</f>
        <v>Health Services</v>
      </c>
      <c r="C104" s="327">
        <f>Data!IE23</f>
        <v>686</v>
      </c>
      <c r="D104" s="327">
        <f>Data!IY23</f>
        <v>7443</v>
      </c>
      <c r="E104" s="327">
        <f>Data!JS23</f>
        <v>3636</v>
      </c>
      <c r="F104" s="327">
        <f>Data!KM23</f>
        <v>0</v>
      </c>
      <c r="G104" s="327">
        <f>Data!LG23</f>
        <v>0</v>
      </c>
      <c r="H104" s="136">
        <f t="shared" si="2"/>
        <v>11765</v>
      </c>
    </row>
    <row r="105" spans="2:8">
      <c r="B105" s="127" t="str">
        <f>$B$46</f>
        <v>Pharmacy</v>
      </c>
      <c r="C105" s="327">
        <f>Data!IF23</f>
        <v>0</v>
      </c>
      <c r="D105" s="327">
        <f>Data!IZ23</f>
        <v>0</v>
      </c>
      <c r="E105" s="327">
        <f>Data!JT23</f>
        <v>0</v>
      </c>
      <c r="F105" s="327">
        <f>Data!KN23</f>
        <v>0</v>
      </c>
      <c r="G105" s="327">
        <f>Data!LH23</f>
        <v>0</v>
      </c>
      <c r="H105" s="136">
        <f t="shared" si="2"/>
        <v>0</v>
      </c>
    </row>
    <row r="106" spans="2:8">
      <c r="B106" s="127" t="str">
        <f>$B$47</f>
        <v>Business Administration</v>
      </c>
      <c r="C106" s="327">
        <f>Data!IG23</f>
        <v>39385</v>
      </c>
      <c r="D106" s="327">
        <f>Data!JA23</f>
        <v>249991</v>
      </c>
      <c r="E106" s="327">
        <f>Data!JU23</f>
        <v>82558</v>
      </c>
      <c r="F106" s="327">
        <f>Data!KO23</f>
        <v>0</v>
      </c>
      <c r="G106" s="327">
        <f>Data!LI23</f>
        <v>0</v>
      </c>
      <c r="H106" s="136">
        <f t="shared" si="2"/>
        <v>371934</v>
      </c>
    </row>
    <row r="107" spans="2:8">
      <c r="B107" s="127" t="str">
        <f>$B$48</f>
        <v>Optometry</v>
      </c>
      <c r="C107" s="327">
        <f>Data!IH23</f>
        <v>0</v>
      </c>
      <c r="D107" s="327">
        <f>Data!JB23</f>
        <v>0</v>
      </c>
      <c r="E107" s="327">
        <f>Data!JV23</f>
        <v>0</v>
      </c>
      <c r="F107" s="327">
        <f>Data!KP23</f>
        <v>0</v>
      </c>
      <c r="G107" s="327">
        <f>Data!LJ23</f>
        <v>0</v>
      </c>
      <c r="H107" s="136">
        <f t="shared" si="2"/>
        <v>0</v>
      </c>
    </row>
    <row r="108" spans="2:8">
      <c r="B108" s="127" t="str">
        <f>$B$49</f>
        <v>Teacher Ed-Practice Teaching</v>
      </c>
      <c r="C108" s="327">
        <f>Data!II23</f>
        <v>0</v>
      </c>
      <c r="D108" s="327">
        <f>Data!JC23</f>
        <v>0</v>
      </c>
      <c r="E108" s="327">
        <f>Data!JW23</f>
        <v>0</v>
      </c>
      <c r="F108" s="327">
        <f>Data!KQ23</f>
        <v>0</v>
      </c>
      <c r="G108" s="327">
        <f>Data!LK23</f>
        <v>0</v>
      </c>
      <c r="H108" s="136">
        <f t="shared" si="2"/>
        <v>0</v>
      </c>
    </row>
    <row r="109" spans="2:8">
      <c r="B109" s="127" t="str">
        <f>$B$50</f>
        <v>Technology</v>
      </c>
      <c r="C109" s="327">
        <f>Data!IJ23</f>
        <v>0</v>
      </c>
      <c r="D109" s="327">
        <f>Data!JD23</f>
        <v>0</v>
      </c>
      <c r="E109" s="327">
        <f>Data!JX23</f>
        <v>0</v>
      </c>
      <c r="F109" s="327">
        <f>Data!KR23</f>
        <v>0</v>
      </c>
      <c r="G109" s="327">
        <f>Data!LL23</f>
        <v>0</v>
      </c>
      <c r="H109" s="136">
        <f t="shared" si="2"/>
        <v>0</v>
      </c>
    </row>
    <row r="110" spans="2:8">
      <c r="B110" s="127" t="str">
        <f>$B$51</f>
        <v>Nursing</v>
      </c>
      <c r="C110" s="327">
        <f>Data!IK23</f>
        <v>0</v>
      </c>
      <c r="D110" s="327">
        <f>Data!JE23</f>
        <v>0</v>
      </c>
      <c r="E110" s="327">
        <f>Data!JY23</f>
        <v>0</v>
      </c>
      <c r="F110" s="327">
        <f>Data!KS23</f>
        <v>0</v>
      </c>
      <c r="G110" s="327">
        <f>Data!HPM23</f>
        <v>0</v>
      </c>
      <c r="H110" s="136">
        <f t="shared" si="2"/>
        <v>0</v>
      </c>
    </row>
    <row r="111" spans="2:8">
      <c r="B111" s="130" t="str">
        <f>$B$52</f>
        <v>Totals</v>
      </c>
      <c r="C111" s="133">
        <f>SUM(C91:C110)</f>
        <v>300349</v>
      </c>
      <c r="D111" s="133">
        <f>SUM(D91:D110)</f>
        <v>925065</v>
      </c>
      <c r="E111" s="133">
        <f>SUM(E91:E110)</f>
        <v>345044</v>
      </c>
      <c r="F111" s="133">
        <f>SUM(F91:F110)</f>
        <v>54604</v>
      </c>
      <c r="G111" s="133">
        <f>SUM(G91:G110)</f>
        <v>0</v>
      </c>
      <c r="H111" s="133">
        <f t="shared" si="2"/>
        <v>1625062</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2135087.6130147167</v>
      </c>
      <c r="D116" s="321">
        <f t="shared" si="3"/>
        <v>3397679.3887109058</v>
      </c>
      <c r="E116" s="321">
        <f t="shared" si="3"/>
        <v>2311948.4413310671</v>
      </c>
      <c r="F116" s="321">
        <f t="shared" si="3"/>
        <v>290349.14433487883</v>
      </c>
      <c r="G116" s="321">
        <f t="shared" si="3"/>
        <v>0</v>
      </c>
      <c r="H116" s="133">
        <f t="shared" ref="H116:H136" si="4">SUM(C116:G116)</f>
        <v>8135064.5873915683</v>
      </c>
    </row>
    <row r="117" spans="2:8">
      <c r="B117" s="127" t="str">
        <f>$B$33</f>
        <v>Science</v>
      </c>
      <c r="C117" s="141">
        <f t="shared" si="3"/>
        <v>1038344.4924839851</v>
      </c>
      <c r="D117" s="141">
        <f t="shared" si="3"/>
        <v>2351181.6177846948</v>
      </c>
      <c r="E117" s="141">
        <f t="shared" si="3"/>
        <v>1296835.624964627</v>
      </c>
      <c r="F117" s="141">
        <f t="shared" si="3"/>
        <v>0</v>
      </c>
      <c r="G117" s="141">
        <f t="shared" si="3"/>
        <v>0</v>
      </c>
      <c r="H117" s="136">
        <f t="shared" si="4"/>
        <v>4686361.7352333069</v>
      </c>
    </row>
    <row r="118" spans="2:8">
      <c r="B118" s="127" t="str">
        <f>$B$34</f>
        <v>Fine Arts</v>
      </c>
      <c r="C118" s="141">
        <f t="shared" si="3"/>
        <v>187706.76732119438</v>
      </c>
      <c r="D118" s="141">
        <f t="shared" si="3"/>
        <v>656085.95437304908</v>
      </c>
      <c r="E118" s="141">
        <f t="shared" si="3"/>
        <v>86325.683586263942</v>
      </c>
      <c r="F118" s="141">
        <f t="shared" si="3"/>
        <v>0</v>
      </c>
      <c r="G118" s="141">
        <f t="shared" si="3"/>
        <v>0</v>
      </c>
      <c r="H118" s="136">
        <f t="shared" si="4"/>
        <v>930118.4052805074</v>
      </c>
    </row>
    <row r="119" spans="2:8">
      <c r="B119" s="127" t="str">
        <f>$B$35</f>
        <v>Teacher Education</v>
      </c>
      <c r="C119" s="141">
        <f t="shared" si="3"/>
        <v>374615.88312268961</v>
      </c>
      <c r="D119" s="141">
        <f t="shared" si="3"/>
        <v>1590411.7425424778</v>
      </c>
      <c r="E119" s="141">
        <f t="shared" si="3"/>
        <v>1078924.554071662</v>
      </c>
      <c r="F119" s="141">
        <f t="shared" si="3"/>
        <v>596176.09514801565</v>
      </c>
      <c r="G119" s="141">
        <f t="shared" si="3"/>
        <v>0</v>
      </c>
      <c r="H119" s="136">
        <f t="shared" si="4"/>
        <v>3640128.2748848451</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874541.54009559785</v>
      </c>
      <c r="D121" s="141">
        <f t="shared" si="3"/>
        <v>2414009.0295813195</v>
      </c>
      <c r="E121" s="141">
        <f t="shared" si="3"/>
        <v>1938095.0291313494</v>
      </c>
      <c r="F121" s="141">
        <f t="shared" si="3"/>
        <v>0</v>
      </c>
      <c r="G121" s="141">
        <f t="shared" si="3"/>
        <v>0</v>
      </c>
      <c r="H121" s="136">
        <f t="shared" si="4"/>
        <v>5226645.5988082672</v>
      </c>
    </row>
    <row r="122" spans="2:8">
      <c r="B122" s="127" t="str">
        <f>$B$38</f>
        <v>Home Economics</v>
      </c>
      <c r="C122" s="141">
        <f t="shared" si="3"/>
        <v>3055.3551492367278</v>
      </c>
      <c r="D122" s="141">
        <f t="shared" si="3"/>
        <v>67798.978184096602</v>
      </c>
      <c r="E122" s="141">
        <f t="shared" si="3"/>
        <v>50307</v>
      </c>
      <c r="F122" s="141">
        <f t="shared" si="3"/>
        <v>0</v>
      </c>
      <c r="G122" s="141">
        <f t="shared" si="3"/>
        <v>0</v>
      </c>
      <c r="H122" s="136">
        <f t="shared" si="4"/>
        <v>121161.33333333333</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24399.168956043955</v>
      </c>
      <c r="D124" s="141">
        <f t="shared" si="3"/>
        <v>170187.34459898481</v>
      </c>
      <c r="E124" s="141">
        <f t="shared" si="3"/>
        <v>0</v>
      </c>
      <c r="F124" s="141">
        <f t="shared" si="3"/>
        <v>0</v>
      </c>
      <c r="G124" s="141">
        <f t="shared" si="3"/>
        <v>0</v>
      </c>
      <c r="H124" s="136">
        <f t="shared" si="4"/>
        <v>194586.51355502877</v>
      </c>
    </row>
    <row r="125" spans="2:8">
      <c r="B125" s="127" t="str">
        <f>$B$41</f>
        <v>Library Science</v>
      </c>
      <c r="C125" s="141">
        <f t="shared" si="3"/>
        <v>0</v>
      </c>
      <c r="D125" s="141">
        <f t="shared" si="3"/>
        <v>0</v>
      </c>
      <c r="E125" s="141">
        <f t="shared" si="3"/>
        <v>240055</v>
      </c>
      <c r="F125" s="141">
        <f t="shared" si="3"/>
        <v>0</v>
      </c>
      <c r="G125" s="141">
        <f t="shared" si="3"/>
        <v>0</v>
      </c>
      <c r="H125" s="136">
        <f t="shared" si="4"/>
        <v>240055</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8854.9541882771864</v>
      </c>
      <c r="D127" s="141">
        <f t="shared" si="3"/>
        <v>156509.02273479974</v>
      </c>
      <c r="E127" s="141">
        <f t="shared" si="3"/>
        <v>0</v>
      </c>
      <c r="F127" s="141">
        <f t="shared" si="3"/>
        <v>0</v>
      </c>
      <c r="G127" s="141">
        <f t="shared" si="3"/>
        <v>0</v>
      </c>
      <c r="H127" s="136">
        <f t="shared" si="4"/>
        <v>165363.97692307693</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41539.096379709983</v>
      </c>
      <c r="D129" s="141">
        <f t="shared" si="3"/>
        <v>736730.74273593654</v>
      </c>
      <c r="E129" s="141">
        <f t="shared" si="3"/>
        <v>509540.10850340145</v>
      </c>
      <c r="F129" s="141">
        <f t="shared" si="3"/>
        <v>0</v>
      </c>
      <c r="G129" s="141">
        <f t="shared" si="3"/>
        <v>0</v>
      </c>
      <c r="H129" s="136">
        <f t="shared" si="4"/>
        <v>1287809.9476190479</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431278.27048473654</v>
      </c>
      <c r="D131" s="141">
        <f t="shared" si="3"/>
        <v>3983894.7445457093</v>
      </c>
      <c r="E131" s="141">
        <f t="shared" si="3"/>
        <v>1887219.4099748498</v>
      </c>
      <c r="F131" s="141">
        <f t="shared" si="3"/>
        <v>0</v>
      </c>
      <c r="G131" s="141">
        <f t="shared" si="3"/>
        <v>0</v>
      </c>
      <c r="H131" s="136">
        <f t="shared" si="4"/>
        <v>6302392.4250052953</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0</v>
      </c>
      <c r="E133" s="141">
        <f t="shared" si="5"/>
        <v>0</v>
      </c>
      <c r="F133" s="141">
        <f t="shared" si="5"/>
        <v>0</v>
      </c>
      <c r="G133" s="141">
        <f t="shared" si="5"/>
        <v>0</v>
      </c>
      <c r="H133" s="136">
        <f t="shared" si="4"/>
        <v>0</v>
      </c>
    </row>
    <row r="134" spans="2:12">
      <c r="B134" s="127" t="str">
        <f>$B$50</f>
        <v>Technology</v>
      </c>
      <c r="C134" s="141">
        <f t="shared" si="5"/>
        <v>13301.990507518796</v>
      </c>
      <c r="D134" s="141">
        <f t="shared" si="5"/>
        <v>161503.36946886842</v>
      </c>
      <c r="E134" s="141">
        <f t="shared" si="5"/>
        <v>191433.04047619048</v>
      </c>
      <c r="F134" s="141">
        <f t="shared" si="5"/>
        <v>0</v>
      </c>
      <c r="G134" s="141">
        <f t="shared" si="5"/>
        <v>0</v>
      </c>
      <c r="H134" s="136">
        <f t="shared" si="4"/>
        <v>366238.40045257768</v>
      </c>
    </row>
    <row r="135" spans="2:12">
      <c r="B135" s="127" t="str">
        <f>$B$51</f>
        <v>Nursing</v>
      </c>
      <c r="C135" s="141">
        <f t="shared" si="5"/>
        <v>0</v>
      </c>
      <c r="D135" s="141">
        <f t="shared" si="5"/>
        <v>197671.00000000003</v>
      </c>
      <c r="E135" s="141">
        <f t="shared" si="5"/>
        <v>0</v>
      </c>
      <c r="F135" s="141">
        <f t="shared" si="5"/>
        <v>0</v>
      </c>
      <c r="G135" s="141">
        <f t="shared" si="5"/>
        <v>0</v>
      </c>
      <c r="H135" s="136">
        <f t="shared" si="4"/>
        <v>197671.00000000003</v>
      </c>
    </row>
    <row r="136" spans="2:12">
      <c r="B136" s="130" t="str">
        <f>$B$52</f>
        <v>Totals</v>
      </c>
      <c r="C136" s="133">
        <f>SUM(C116:C135)</f>
        <v>5132725.1317037065</v>
      </c>
      <c r="D136" s="133">
        <f>SUM(D116:D135)</f>
        <v>15883662.935260842</v>
      </c>
      <c r="E136" s="133">
        <f>SUM(E116:E135)</f>
        <v>9590683.8920394089</v>
      </c>
      <c r="F136" s="133">
        <f>SUM(F116:F135)</f>
        <v>886525.23948289454</v>
      </c>
      <c r="G136" s="133">
        <f>SUM(G116:G135)</f>
        <v>0</v>
      </c>
      <c r="H136" s="133">
        <f t="shared" si="4"/>
        <v>31493597.19848685</v>
      </c>
    </row>
    <row r="137" spans="2:12">
      <c r="B137" s="328"/>
      <c r="C137" s="331"/>
      <c r="D137" s="331"/>
      <c r="E137" s="331"/>
      <c r="F137" s="331"/>
      <c r="G137" s="331"/>
      <c r="H137" s="332"/>
    </row>
    <row r="138" spans="2:12">
      <c r="B138" s="120" t="s">
        <v>4</v>
      </c>
      <c r="C138" s="325"/>
      <c r="D138" s="325"/>
      <c r="E138" s="325"/>
      <c r="F138" s="325"/>
      <c r="G138" s="325"/>
      <c r="H138" s="122">
        <f>H86-H81-H111</f>
        <v>20659054.80151315</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Data!LN23</f>
        <v>0</v>
      </c>
      <c r="D143" s="327">
        <f>Data!MH23</f>
        <v>0</v>
      </c>
      <c r="E143" s="327">
        <f>Data!NB23</f>
        <v>0</v>
      </c>
      <c r="F143" s="327">
        <f>Data!NV23</f>
        <v>0</v>
      </c>
      <c r="G143" s="327">
        <f>Data!OP23</f>
        <v>0</v>
      </c>
      <c r="H143" s="341">
        <f>Data!PJ23</f>
        <v>5336375</v>
      </c>
      <c r="I143" s="342">
        <f t="shared" ref="I143:I162" si="6">SUM(C143:H143)</f>
        <v>5336375</v>
      </c>
    </row>
    <row r="144" spans="2:12">
      <c r="B144" s="127" t="str">
        <f>$B$33</f>
        <v>Science</v>
      </c>
      <c r="C144" s="327">
        <f>Data!LO23</f>
        <v>0</v>
      </c>
      <c r="D144" s="327">
        <f>Data!MI23</f>
        <v>0</v>
      </c>
      <c r="E144" s="327">
        <f>Data!NC23</f>
        <v>0</v>
      </c>
      <c r="F144" s="327">
        <f>Data!NW23</f>
        <v>0</v>
      </c>
      <c r="G144" s="327">
        <f>Data!OQ23</f>
        <v>0</v>
      </c>
      <c r="H144" s="341">
        <f>Data!PK23</f>
        <v>3074327</v>
      </c>
      <c r="I144" s="342">
        <f t="shared" si="6"/>
        <v>3074327</v>
      </c>
    </row>
    <row r="145" spans="2:9">
      <c r="B145" s="127" t="str">
        <f>$B$34</f>
        <v>Fine Arts</v>
      </c>
      <c r="C145" s="327">
        <f>Data!LP23</f>
        <v>0</v>
      </c>
      <c r="D145" s="327">
        <f>Data!MJ23</f>
        <v>0</v>
      </c>
      <c r="E145" s="327">
        <f>Data!ND23</f>
        <v>0</v>
      </c>
      <c r="F145" s="327">
        <f>Data!NX23</f>
        <v>0</v>
      </c>
      <c r="G145" s="327">
        <f>Data!OR23</f>
        <v>0</v>
      </c>
      <c r="H145" s="341">
        <f>Data!PL23</f>
        <v>1000586</v>
      </c>
      <c r="I145" s="342">
        <f t="shared" si="6"/>
        <v>1000586</v>
      </c>
    </row>
    <row r="146" spans="2:9">
      <c r="B146" s="127" t="str">
        <f>$B$35</f>
        <v>Teacher Education</v>
      </c>
      <c r="C146" s="327">
        <f>Data!LQ23</f>
        <v>0</v>
      </c>
      <c r="D146" s="327">
        <f>Data!MK23</f>
        <v>0</v>
      </c>
      <c r="E146" s="327">
        <f>Data!NE23</f>
        <v>0</v>
      </c>
      <c r="F146" s="327">
        <f>Data!NY23</f>
        <v>0</v>
      </c>
      <c r="G146" s="327">
        <f>Data!OS23</f>
        <v>0</v>
      </c>
      <c r="H146" s="341">
        <f>Data!PN23</f>
        <v>1996843</v>
      </c>
      <c r="I146" s="342">
        <f t="shared" si="6"/>
        <v>1996843</v>
      </c>
    </row>
    <row r="147" spans="2:9">
      <c r="B147" s="127" t="str">
        <f>$B$36</f>
        <v>Agriculture</v>
      </c>
      <c r="C147" s="327">
        <f>Data!LR23</f>
        <v>0</v>
      </c>
      <c r="D147" s="327">
        <f>Data!ML23</f>
        <v>0</v>
      </c>
      <c r="E147" s="327">
        <f>Data!NF23</f>
        <v>0</v>
      </c>
      <c r="F147" s="327">
        <f>Data!NZ23</f>
        <v>0</v>
      </c>
      <c r="G147" s="327">
        <f>Data!OT23</f>
        <v>0</v>
      </c>
      <c r="H147" s="341">
        <f>Data!PM23</f>
        <v>0</v>
      </c>
      <c r="I147" s="342">
        <f t="shared" si="6"/>
        <v>0</v>
      </c>
    </row>
    <row r="148" spans="2:9">
      <c r="B148" s="127" t="str">
        <f>$B$37</f>
        <v>Engineering</v>
      </c>
      <c r="C148" s="327">
        <f>Data!LS23</f>
        <v>0</v>
      </c>
      <c r="D148" s="327">
        <f>Data!MM23</f>
        <v>0</v>
      </c>
      <c r="E148" s="327">
        <f>Data!NG23</f>
        <v>0</v>
      </c>
      <c r="F148" s="327">
        <f>Data!OA23</f>
        <v>0</v>
      </c>
      <c r="G148" s="327">
        <f>Data!OU23</f>
        <v>0</v>
      </c>
      <c r="H148" s="341">
        <f>Data!PO23</f>
        <v>3428691</v>
      </c>
      <c r="I148" s="342">
        <f t="shared" si="6"/>
        <v>3428691</v>
      </c>
    </row>
    <row r="149" spans="2:9">
      <c r="B149" s="127" t="str">
        <f>$B$38</f>
        <v>Home Economics</v>
      </c>
      <c r="C149" s="327">
        <f>Data!LT23</f>
        <v>0</v>
      </c>
      <c r="D149" s="327">
        <f>Data!MN23</f>
        <v>0</v>
      </c>
      <c r="E149" s="327">
        <f>Data!NH23</f>
        <v>0</v>
      </c>
      <c r="F149" s="327">
        <f>Data!OB23</f>
        <v>0</v>
      </c>
      <c r="G149" s="327">
        <f>Data!OV23</f>
        <v>0</v>
      </c>
      <c r="H149" s="341">
        <f>Data!PP23</f>
        <v>79481</v>
      </c>
      <c r="I149" s="342">
        <f t="shared" si="6"/>
        <v>79481</v>
      </c>
    </row>
    <row r="150" spans="2:9">
      <c r="B150" s="127" t="str">
        <f>$B$39</f>
        <v>Law</v>
      </c>
      <c r="C150" s="327">
        <f>Data!LU23</f>
        <v>0</v>
      </c>
      <c r="D150" s="327">
        <f>Data!MO23</f>
        <v>0</v>
      </c>
      <c r="E150" s="327">
        <f>Data!NI23</f>
        <v>0</v>
      </c>
      <c r="F150" s="327">
        <f>Data!OC23</f>
        <v>0</v>
      </c>
      <c r="G150" s="327">
        <f>Data!OW23</f>
        <v>0</v>
      </c>
      <c r="H150" s="341">
        <f>Data!PQ23</f>
        <v>0</v>
      </c>
      <c r="I150" s="342">
        <f t="shared" si="6"/>
        <v>0</v>
      </c>
    </row>
    <row r="151" spans="2:9">
      <c r="B151" s="127" t="str">
        <f>$B$40</f>
        <v>Social Service</v>
      </c>
      <c r="C151" s="327">
        <f>Data!LV23</f>
        <v>0</v>
      </c>
      <c r="D151" s="327">
        <f>Data!MP23</f>
        <v>0</v>
      </c>
      <c r="E151" s="327">
        <f>Data!NJ23</f>
        <v>0</v>
      </c>
      <c r="F151" s="327">
        <f>Data!OD23</f>
        <v>0</v>
      </c>
      <c r="G151" s="327">
        <f>Data!OX23</f>
        <v>0</v>
      </c>
      <c r="H151" s="341">
        <f>Data!PR23</f>
        <v>127658</v>
      </c>
      <c r="I151" s="342">
        <f t="shared" si="6"/>
        <v>127658</v>
      </c>
    </row>
    <row r="152" spans="2:9">
      <c r="B152" s="127" t="str">
        <f>$B$41</f>
        <v>Library Science</v>
      </c>
      <c r="C152" s="327">
        <f>Data!LW23</f>
        <v>0</v>
      </c>
      <c r="D152" s="327">
        <f>Data!MQ23</f>
        <v>0</v>
      </c>
      <c r="E152" s="327">
        <f>Data!NK23</f>
        <v>0</v>
      </c>
      <c r="F152" s="327">
        <f>Data!OE23</f>
        <v>0</v>
      </c>
      <c r="G152" s="327">
        <f>Data!OY23</f>
        <v>0</v>
      </c>
      <c r="H152" s="341">
        <f>Data!PS23</f>
        <v>157456</v>
      </c>
      <c r="I152" s="342">
        <f t="shared" si="6"/>
        <v>157456</v>
      </c>
    </row>
    <row r="153" spans="2:9">
      <c r="B153" s="127" t="str">
        <f>$B$42</f>
        <v>Veterinary Science</v>
      </c>
      <c r="C153" s="327">
        <f>Data!LX23</f>
        <v>0</v>
      </c>
      <c r="D153" s="327">
        <f>Data!MR23</f>
        <v>0</v>
      </c>
      <c r="E153" s="327">
        <f>Data!NL23</f>
        <v>0</v>
      </c>
      <c r="F153" s="327">
        <f>Data!OF23</f>
        <v>0</v>
      </c>
      <c r="G153" s="327">
        <f>Data!OZ23</f>
        <v>0</v>
      </c>
      <c r="H153" s="341">
        <f>Data!PT23</f>
        <v>0</v>
      </c>
      <c r="I153" s="342">
        <f t="shared" si="6"/>
        <v>0</v>
      </c>
    </row>
    <row r="154" spans="2:9">
      <c r="B154" s="127" t="str">
        <f>$B$43</f>
        <v>Vocational Training</v>
      </c>
      <c r="C154" s="327">
        <f>Data!LY23</f>
        <v>0</v>
      </c>
      <c r="D154" s="327">
        <f>Data!MS23</f>
        <v>0</v>
      </c>
      <c r="E154" s="327">
        <f>Data!NM23</f>
        <v>0</v>
      </c>
      <c r="F154" s="327">
        <f>Data!OG23</f>
        <v>0</v>
      </c>
      <c r="G154" s="327">
        <f>Data!PA23</f>
        <v>0</v>
      </c>
      <c r="H154" s="341">
        <f>Data!PU23</f>
        <v>108487</v>
      </c>
      <c r="I154" s="342">
        <f t="shared" si="6"/>
        <v>108487</v>
      </c>
    </row>
    <row r="155" spans="2:9">
      <c r="B155" s="127" t="str">
        <f>$B$44</f>
        <v>Physical Training</v>
      </c>
      <c r="C155" s="327">
        <f>Data!LZ23</f>
        <v>0</v>
      </c>
      <c r="D155" s="327">
        <f>Data!MT23</f>
        <v>0</v>
      </c>
      <c r="E155" s="327">
        <f>Data!NN23</f>
        <v>0</v>
      </c>
      <c r="F155" s="327">
        <f>Data!OH23</f>
        <v>0</v>
      </c>
      <c r="G155" s="327">
        <f>Data!PB23</f>
        <v>0</v>
      </c>
      <c r="H155" s="341">
        <f>Data!PV23</f>
        <v>0</v>
      </c>
      <c r="I155" s="342">
        <f t="shared" si="6"/>
        <v>0</v>
      </c>
    </row>
    <row r="156" spans="2:9">
      <c r="B156" s="127" t="str">
        <f>$B$45</f>
        <v>Health Services</v>
      </c>
      <c r="C156" s="327">
        <f>Data!MA23</f>
        <v>0</v>
      </c>
      <c r="D156" s="327">
        <f>Data!MU23</f>
        <v>0</v>
      </c>
      <c r="E156" s="327">
        <f>Data!NO23</f>
        <v>0</v>
      </c>
      <c r="F156" s="327">
        <f>Data!OI23</f>
        <v>0</v>
      </c>
      <c r="G156" s="327">
        <f>Data!PC23</f>
        <v>0</v>
      </c>
      <c r="H156" s="341">
        <f>Data!PW23</f>
        <v>844798</v>
      </c>
      <c r="I156" s="342">
        <f t="shared" si="6"/>
        <v>844798</v>
      </c>
    </row>
    <row r="157" spans="2:9">
      <c r="B157" s="127" t="str">
        <f>$B$46</f>
        <v>Pharmacy</v>
      </c>
      <c r="C157" s="327">
        <f>Data!MB23</f>
        <v>0</v>
      </c>
      <c r="D157" s="327">
        <f>Data!MV23</f>
        <v>0</v>
      </c>
      <c r="E157" s="327">
        <f>Data!NP23</f>
        <v>0</v>
      </c>
      <c r="F157" s="327">
        <f>Data!OJ23</f>
        <v>0</v>
      </c>
      <c r="G157" s="327">
        <f>Data!PD23</f>
        <v>0</v>
      </c>
      <c r="H157" s="341">
        <f>Data!PX23</f>
        <v>0</v>
      </c>
      <c r="I157" s="342">
        <f t="shared" si="6"/>
        <v>0</v>
      </c>
    </row>
    <row r="158" spans="2:9">
      <c r="B158" s="127" t="str">
        <f>$B$47</f>
        <v>Business Administration</v>
      </c>
      <c r="C158" s="327">
        <f>Data!MC23</f>
        <v>0</v>
      </c>
      <c r="D158" s="327">
        <f>Data!MW23</f>
        <v>0</v>
      </c>
      <c r="E158" s="327">
        <f>Data!NQ23</f>
        <v>0</v>
      </c>
      <c r="F158" s="327">
        <f>Data!OK23</f>
        <v>0</v>
      </c>
      <c r="G158" s="327">
        <f>Data!PE23</f>
        <v>0</v>
      </c>
      <c r="H158" s="341">
        <f>Data!PY23</f>
        <v>4134427</v>
      </c>
      <c r="I158" s="342">
        <f t="shared" si="6"/>
        <v>4134427</v>
      </c>
    </row>
    <row r="159" spans="2:9">
      <c r="B159" s="127" t="str">
        <f>$B$48</f>
        <v>Optometry</v>
      </c>
      <c r="C159" s="327">
        <f>Data!MD23</f>
        <v>0</v>
      </c>
      <c r="D159" s="327">
        <f>Data!MX23</f>
        <v>0</v>
      </c>
      <c r="E159" s="327">
        <f>Data!NR23</f>
        <v>0</v>
      </c>
      <c r="F159" s="327">
        <f>Data!OL23</f>
        <v>0</v>
      </c>
      <c r="G159" s="327">
        <f>Data!PF23</f>
        <v>0</v>
      </c>
      <c r="H159" s="341">
        <f>Data!PZ23</f>
        <v>0</v>
      </c>
      <c r="I159" s="342">
        <f t="shared" si="6"/>
        <v>0</v>
      </c>
    </row>
    <row r="160" spans="2:9">
      <c r="B160" s="127" t="str">
        <f>$B$49</f>
        <v>Teacher Ed-Practice Teaching</v>
      </c>
      <c r="C160" s="327">
        <f>Data!ME23</f>
        <v>0</v>
      </c>
      <c r="D160" s="327">
        <f>Data!MY23</f>
        <v>0</v>
      </c>
      <c r="E160" s="327">
        <f>Data!NS23</f>
        <v>0</v>
      </c>
      <c r="F160" s="327">
        <f>Data!OM23</f>
        <v>0</v>
      </c>
      <c r="G160" s="327">
        <f>Data!PG23</f>
        <v>0</v>
      </c>
      <c r="H160" s="341">
        <f>Data!QA23</f>
        <v>0</v>
      </c>
      <c r="I160" s="342">
        <f t="shared" si="6"/>
        <v>0</v>
      </c>
    </row>
    <row r="161" spans="2:10">
      <c r="B161" s="127" t="str">
        <f>$B$50</f>
        <v>Technology</v>
      </c>
      <c r="C161" s="327">
        <f>Data!MF23</f>
        <v>0</v>
      </c>
      <c r="D161" s="327">
        <f>Data!MZ23</f>
        <v>0</v>
      </c>
      <c r="E161" s="327">
        <f>Data!NT23</f>
        <v>0</v>
      </c>
      <c r="F161" s="327">
        <f>Data!ON23</f>
        <v>0</v>
      </c>
      <c r="G161" s="327">
        <f>Data!PH23</f>
        <v>0</v>
      </c>
      <c r="H161" s="341">
        <f>Data!QB23</f>
        <v>240245</v>
      </c>
      <c r="I161" s="342">
        <f t="shared" si="6"/>
        <v>240245</v>
      </c>
    </row>
    <row r="162" spans="2:10">
      <c r="B162" s="127" t="str">
        <f>$B$51</f>
        <v>Nursing</v>
      </c>
      <c r="C162" s="327">
        <f>Data!MG23</f>
        <v>0</v>
      </c>
      <c r="D162" s="327">
        <f>Data!NA23</f>
        <v>0</v>
      </c>
      <c r="E162" s="327">
        <f>Data!NU23</f>
        <v>0</v>
      </c>
      <c r="F162" s="327">
        <f>Data!OO23</f>
        <v>0</v>
      </c>
      <c r="G162" s="327">
        <f>Data!PI23</f>
        <v>0</v>
      </c>
      <c r="H162" s="341">
        <f>Data!QC23</f>
        <v>129681</v>
      </c>
      <c r="I162" s="342">
        <f t="shared" si="6"/>
        <v>129681</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20659055</v>
      </c>
      <c r="I163" s="342">
        <f>SUM(I143:I162)</f>
        <v>20659055</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1400557.7999417786</v>
      </c>
      <c r="D168" s="321">
        <f t="shared" si="8"/>
        <v>2228782.7162470985</v>
      </c>
      <c r="E168" s="321">
        <f t="shared" si="8"/>
        <v>1516573.5601816473</v>
      </c>
      <c r="F168" s="321">
        <f t="shared" si="8"/>
        <v>190460.92362947587</v>
      </c>
      <c r="G168" s="321">
        <f t="shared" si="8"/>
        <v>0</v>
      </c>
      <c r="H168" s="133">
        <f t="shared" ref="H168:H188" si="9">SUM(C168:G168)</f>
        <v>5336375</v>
      </c>
      <c r="I168" s="347"/>
      <c r="J168" s="288"/>
    </row>
    <row r="169" spans="2:10">
      <c r="B169" s="127" t="str">
        <f>$B$33</f>
        <v>Science</v>
      </c>
      <c r="C169" s="141">
        <f t="shared" si="8"/>
        <v>681170.31695289968</v>
      </c>
      <c r="D169" s="141">
        <f t="shared" si="8"/>
        <v>1542412.1179367967</v>
      </c>
      <c r="E169" s="141">
        <f t="shared" si="8"/>
        <v>850744.56511030346</v>
      </c>
      <c r="F169" s="141">
        <f t="shared" si="8"/>
        <v>0</v>
      </c>
      <c r="G169" s="141">
        <f t="shared" si="8"/>
        <v>0</v>
      </c>
      <c r="H169" s="136">
        <f t="shared" si="9"/>
        <v>3074327</v>
      </c>
      <c r="I169" s="347"/>
      <c r="J169" s="288"/>
    </row>
    <row r="170" spans="2:10">
      <c r="B170" s="127" t="str">
        <f>$B$34</f>
        <v>Fine Arts</v>
      </c>
      <c r="C170" s="141">
        <f t="shared" si="8"/>
        <v>201927.80018174392</v>
      </c>
      <c r="D170" s="141">
        <f t="shared" si="8"/>
        <v>705792.3131241895</v>
      </c>
      <c r="E170" s="141">
        <f t="shared" si="8"/>
        <v>92865.886694066576</v>
      </c>
      <c r="F170" s="141">
        <f t="shared" si="8"/>
        <v>0</v>
      </c>
      <c r="G170" s="141">
        <f t="shared" si="8"/>
        <v>0</v>
      </c>
      <c r="H170" s="136">
        <f t="shared" si="9"/>
        <v>1000586</v>
      </c>
      <c r="I170" s="347"/>
      <c r="J170" s="288"/>
    </row>
    <row r="171" spans="2:10">
      <c r="B171" s="127" t="str">
        <f>$B$35</f>
        <v>Teacher Education</v>
      </c>
      <c r="C171" s="141">
        <f t="shared" si="8"/>
        <v>205500.75365847521</v>
      </c>
      <c r="D171" s="141">
        <f t="shared" si="8"/>
        <v>872442.48427322658</v>
      </c>
      <c r="E171" s="141">
        <f t="shared" si="8"/>
        <v>591859.07216258068</v>
      </c>
      <c r="F171" s="141">
        <f t="shared" si="8"/>
        <v>327040.68990571745</v>
      </c>
      <c r="G171" s="141">
        <f t="shared" si="8"/>
        <v>0</v>
      </c>
      <c r="H171" s="136">
        <f t="shared" si="9"/>
        <v>1996843</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573701.17238016182</v>
      </c>
      <c r="D173" s="141">
        <f t="shared" si="8"/>
        <v>1583595.2289421395</v>
      </c>
      <c r="E173" s="141">
        <f t="shared" si="8"/>
        <v>1271394.5986776985</v>
      </c>
      <c r="F173" s="141">
        <f t="shared" si="8"/>
        <v>0</v>
      </c>
      <c r="G173" s="141">
        <f t="shared" si="8"/>
        <v>0</v>
      </c>
      <c r="H173" s="136">
        <f t="shared" si="9"/>
        <v>3428691</v>
      </c>
      <c r="I173" s="347"/>
      <c r="J173" s="288"/>
    </row>
    <row r="174" spans="2:10">
      <c r="B174" s="127" t="str">
        <f>$B$38</f>
        <v>Home Economics</v>
      </c>
      <c r="C174" s="141">
        <f t="shared" si="8"/>
        <v>2004.2919299046262</v>
      </c>
      <c r="D174" s="141">
        <f t="shared" si="8"/>
        <v>44475.662629305683</v>
      </c>
      <c r="E174" s="141">
        <f t="shared" si="8"/>
        <v>33001.04544078969</v>
      </c>
      <c r="F174" s="141">
        <f t="shared" si="8"/>
        <v>0</v>
      </c>
      <c r="G174" s="141">
        <f t="shared" si="8"/>
        <v>0</v>
      </c>
      <c r="H174" s="136">
        <f t="shared" si="9"/>
        <v>79481</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16007.01432840983</v>
      </c>
      <c r="D176" s="141">
        <f t="shared" si="8"/>
        <v>111650.98567159017</v>
      </c>
      <c r="E176" s="141">
        <f t="shared" si="8"/>
        <v>0</v>
      </c>
      <c r="F176" s="141">
        <f t="shared" si="8"/>
        <v>0</v>
      </c>
      <c r="G176" s="141">
        <f t="shared" si="8"/>
        <v>0</v>
      </c>
      <c r="H176" s="136">
        <f t="shared" si="9"/>
        <v>127658</v>
      </c>
      <c r="I176" s="347"/>
      <c r="J176" s="288"/>
    </row>
    <row r="177" spans="2:10">
      <c r="B177" s="127" t="str">
        <f>$B$41</f>
        <v>Library Science</v>
      </c>
      <c r="C177" s="141">
        <f t="shared" si="8"/>
        <v>0</v>
      </c>
      <c r="D177" s="141">
        <f t="shared" si="8"/>
        <v>0</v>
      </c>
      <c r="E177" s="141">
        <f t="shared" si="8"/>
        <v>157456</v>
      </c>
      <c r="F177" s="141">
        <f t="shared" si="8"/>
        <v>0</v>
      </c>
      <c r="G177" s="141">
        <f t="shared" si="8"/>
        <v>0</v>
      </c>
      <c r="H177" s="136">
        <f t="shared" si="9"/>
        <v>157456</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5809.2907106999228</v>
      </c>
      <c r="D179" s="141">
        <f t="shared" si="8"/>
        <v>102677.70928930008</v>
      </c>
      <c r="E179" s="141">
        <f t="shared" si="8"/>
        <v>0</v>
      </c>
      <c r="F179" s="141">
        <f t="shared" si="8"/>
        <v>0</v>
      </c>
      <c r="G179" s="141">
        <f t="shared" si="8"/>
        <v>0</v>
      </c>
      <c r="H179" s="136">
        <f t="shared" si="9"/>
        <v>108487</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27249.475443380386</v>
      </c>
      <c r="D181" s="141">
        <f t="shared" si="8"/>
        <v>483292.32054196321</v>
      </c>
      <c r="E181" s="141">
        <f t="shared" si="8"/>
        <v>334256.20401465648</v>
      </c>
      <c r="F181" s="141">
        <f t="shared" si="8"/>
        <v>0</v>
      </c>
      <c r="G181" s="141">
        <f t="shared" si="8"/>
        <v>0</v>
      </c>
      <c r="H181" s="136">
        <f t="shared" si="9"/>
        <v>844798</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282922.48494886444</v>
      </c>
      <c r="D183" s="141">
        <f t="shared" si="8"/>
        <v>2613471.3433040539</v>
      </c>
      <c r="E183" s="141">
        <f t="shared" si="8"/>
        <v>1238033.1717470817</v>
      </c>
      <c r="F183" s="141">
        <f t="shared" si="8"/>
        <v>0</v>
      </c>
      <c r="G183" s="141">
        <f t="shared" si="8"/>
        <v>0</v>
      </c>
      <c r="H183" s="136">
        <f t="shared" si="9"/>
        <v>4134427</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c r="B186" s="127" t="str">
        <f>$B$50</f>
        <v>Technology</v>
      </c>
      <c r="C186" s="141">
        <f t="shared" si="10"/>
        <v>8725.8373385470604</v>
      </c>
      <c r="D186" s="141">
        <f t="shared" si="10"/>
        <v>105942.95123094924</v>
      </c>
      <c r="E186" s="141">
        <f t="shared" si="10"/>
        <v>125576.21143050372</v>
      </c>
      <c r="F186" s="141">
        <f t="shared" si="10"/>
        <v>0</v>
      </c>
      <c r="G186" s="141">
        <f t="shared" si="10"/>
        <v>0</v>
      </c>
      <c r="H186" s="136">
        <f t="shared" si="9"/>
        <v>240245.00000000003</v>
      </c>
      <c r="I186" s="347"/>
      <c r="J186" s="288"/>
    </row>
    <row r="187" spans="2:10">
      <c r="B187" s="127" t="str">
        <f>$B$51</f>
        <v>Nursing</v>
      </c>
      <c r="C187" s="141">
        <f t="shared" si="10"/>
        <v>0</v>
      </c>
      <c r="D187" s="141">
        <f t="shared" si="10"/>
        <v>129681</v>
      </c>
      <c r="E187" s="141">
        <f t="shared" si="10"/>
        <v>0</v>
      </c>
      <c r="F187" s="141">
        <f t="shared" si="10"/>
        <v>0</v>
      </c>
      <c r="G187" s="141">
        <f t="shared" si="10"/>
        <v>0</v>
      </c>
      <c r="H187" s="136">
        <f t="shared" si="9"/>
        <v>129681</v>
      </c>
      <c r="I187" s="347"/>
      <c r="J187" s="288"/>
    </row>
    <row r="188" spans="2:10">
      <c r="B188" s="130" t="str">
        <f>$B$52</f>
        <v>Totals</v>
      </c>
      <c r="C188" s="133">
        <f>SUM(C168:C187)</f>
        <v>3405576.237814866</v>
      </c>
      <c r="D188" s="133">
        <f>SUM(D168:D187)</f>
        <v>10524216.833190612</v>
      </c>
      <c r="E188" s="133">
        <f>SUM(E168:E187)</f>
        <v>6211760.3154593287</v>
      </c>
      <c r="F188" s="133">
        <f>SUM(F168:F187)</f>
        <v>517501.61353519332</v>
      </c>
      <c r="G188" s="133">
        <f>SUM(G168:G187)</f>
        <v>0</v>
      </c>
      <c r="H188" s="133">
        <f t="shared" si="9"/>
        <v>20659055</v>
      </c>
      <c r="I188" s="347"/>
      <c r="J188" s="288"/>
    </row>
    <row r="189" spans="2:10">
      <c r="B189" s="328"/>
      <c r="C189" s="329"/>
      <c r="D189" s="329"/>
      <c r="E189" s="329"/>
      <c r="F189" s="329"/>
      <c r="G189" s="329"/>
      <c r="H189" s="344"/>
    </row>
    <row r="190" spans="2:10">
      <c r="B190" s="474" t="s">
        <v>34</v>
      </c>
      <c r="C190" s="474"/>
      <c r="D190" s="474"/>
      <c r="E190" s="474"/>
      <c r="F190" s="474"/>
      <c r="G190" s="474"/>
      <c r="H190" s="122">
        <f>H15</f>
        <v>31784814</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2154830.4636549214</v>
      </c>
      <c r="D193" s="135">
        <f t="shared" si="11"/>
        <v>3429097.2454235423</v>
      </c>
      <c r="E193" s="135">
        <f t="shared" si="11"/>
        <v>2333326.6988258981</v>
      </c>
      <c r="F193" s="135">
        <f t="shared" si="11"/>
        <v>293033.96146143263</v>
      </c>
      <c r="G193" s="135">
        <f t="shared" si="11"/>
        <v>0</v>
      </c>
      <c r="H193" s="135">
        <f>SUM(C193:G193)</f>
        <v>8210288.3693657946</v>
      </c>
    </row>
    <row r="194" spans="2:8">
      <c r="B194" s="127" t="str">
        <f>$B$33</f>
        <v>Science</v>
      </c>
      <c r="C194" s="138">
        <f t="shared" si="11"/>
        <v>1047945.9159118718</v>
      </c>
      <c r="D194" s="138">
        <f t="shared" si="11"/>
        <v>2372922.6588665522</v>
      </c>
      <c r="E194" s="138">
        <f t="shared" si="11"/>
        <v>1308827.2790272075</v>
      </c>
      <c r="F194" s="138">
        <f t="shared" si="11"/>
        <v>0</v>
      </c>
      <c r="G194" s="138">
        <f t="shared" si="11"/>
        <v>0</v>
      </c>
      <c r="H194" s="138">
        <f t="shared" ref="H194:H213" si="12">SUM(C194:G194)</f>
        <v>4729695.8538056314</v>
      </c>
    </row>
    <row r="195" spans="2:8">
      <c r="B195" s="127" t="str">
        <f>$B$34</f>
        <v>Fine Arts</v>
      </c>
      <c r="C195" s="138">
        <f t="shared" si="11"/>
        <v>189442.46502689429</v>
      </c>
      <c r="D195" s="138">
        <f t="shared" si="11"/>
        <v>662152.68761873245</v>
      </c>
      <c r="E195" s="138">
        <f t="shared" si="11"/>
        <v>87123.924870166433</v>
      </c>
      <c r="F195" s="138">
        <f t="shared" si="11"/>
        <v>0</v>
      </c>
      <c r="G195" s="138">
        <f t="shared" si="11"/>
        <v>0</v>
      </c>
      <c r="H195" s="138">
        <f t="shared" si="12"/>
        <v>938719.07751579327</v>
      </c>
    </row>
    <row r="196" spans="2:8">
      <c r="B196" s="127" t="str">
        <f>$B$35</f>
        <v>Teacher Education</v>
      </c>
      <c r="C196" s="138">
        <f t="shared" si="11"/>
        <v>378079.90276425204</v>
      </c>
      <c r="D196" s="138">
        <f t="shared" si="11"/>
        <v>1605118.0530929419</v>
      </c>
      <c r="E196" s="138">
        <f t="shared" si="11"/>
        <v>1088901.2155413099</v>
      </c>
      <c r="F196" s="138">
        <f t="shared" si="11"/>
        <v>601688.85047010216</v>
      </c>
      <c r="G196" s="138">
        <f t="shared" si="11"/>
        <v>0</v>
      </c>
      <c r="H196" s="138">
        <f t="shared" si="12"/>
        <v>3673788.0218686061</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882628.30098518147</v>
      </c>
      <c r="D198" s="138">
        <f t="shared" si="11"/>
        <v>2436331.026779287</v>
      </c>
      <c r="E198" s="138">
        <f t="shared" si="11"/>
        <v>1956016.3174444954</v>
      </c>
      <c r="F198" s="138">
        <f t="shared" si="11"/>
        <v>0</v>
      </c>
      <c r="G198" s="138">
        <f t="shared" si="11"/>
        <v>0</v>
      </c>
      <c r="H198" s="138">
        <f t="shared" si="12"/>
        <v>5274975.6452089641</v>
      </c>
    </row>
    <row r="199" spans="2:8">
      <c r="B199" s="127" t="str">
        <f>$B$38</f>
        <v>Home Economics</v>
      </c>
      <c r="C199" s="138">
        <f t="shared" si="11"/>
        <v>3083.6075825310168</v>
      </c>
      <c r="D199" s="138">
        <f t="shared" si="11"/>
        <v>68425.905665520695</v>
      </c>
      <c r="E199" s="138">
        <f t="shared" si="11"/>
        <v>50772.181653953012</v>
      </c>
      <c r="F199" s="138">
        <f t="shared" si="11"/>
        <v>0</v>
      </c>
      <c r="G199" s="138">
        <f t="shared" si="11"/>
        <v>0</v>
      </c>
      <c r="H199" s="138">
        <f t="shared" si="12"/>
        <v>122281.69490200472</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24624.784591443629</v>
      </c>
      <c r="D201" s="138">
        <f t="shared" si="11"/>
        <v>171761.042701484</v>
      </c>
      <c r="E201" s="138">
        <f t="shared" si="11"/>
        <v>0</v>
      </c>
      <c r="F201" s="138">
        <f t="shared" si="11"/>
        <v>0</v>
      </c>
      <c r="G201" s="138">
        <f t="shared" si="11"/>
        <v>0</v>
      </c>
      <c r="H201" s="138">
        <f t="shared" si="12"/>
        <v>196385.82729292763</v>
      </c>
    </row>
    <row r="202" spans="2:8">
      <c r="B202" s="127" t="str">
        <f>$B$41</f>
        <v>Library Science</v>
      </c>
      <c r="C202" s="138">
        <f t="shared" si="11"/>
        <v>0</v>
      </c>
      <c r="D202" s="138">
        <f t="shared" si="11"/>
        <v>0</v>
      </c>
      <c r="E202" s="138">
        <f t="shared" si="11"/>
        <v>242274.75434710257</v>
      </c>
      <c r="F202" s="138">
        <f t="shared" si="11"/>
        <v>0</v>
      </c>
      <c r="G202" s="138">
        <f t="shared" si="11"/>
        <v>0</v>
      </c>
      <c r="H202" s="138">
        <f t="shared" si="12"/>
        <v>242274.75434710257</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8936.8346867163891</v>
      </c>
      <c r="D204" s="138">
        <f t="shared" si="11"/>
        <v>157956.23934589449</v>
      </c>
      <c r="E204" s="138">
        <f t="shared" si="11"/>
        <v>0</v>
      </c>
      <c r="F204" s="138">
        <f t="shared" si="11"/>
        <v>0</v>
      </c>
      <c r="G204" s="138">
        <f t="shared" si="11"/>
        <v>0</v>
      </c>
      <c r="H204" s="138">
        <f t="shared" si="12"/>
        <v>166893.07403261086</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41923.202479410364</v>
      </c>
      <c r="D206" s="138">
        <f t="shared" si="11"/>
        <v>743543.18683763081</v>
      </c>
      <c r="E206" s="138">
        <f t="shared" si="11"/>
        <v>514251.75321346184</v>
      </c>
      <c r="F206" s="138">
        <f t="shared" si="11"/>
        <v>0</v>
      </c>
      <c r="G206" s="138">
        <f t="shared" si="11"/>
        <v>0</v>
      </c>
      <c r="H206" s="138">
        <f t="shared" si="12"/>
        <v>1299718.142530503</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435266.23914075026</v>
      </c>
      <c r="D208" s="138">
        <f t="shared" si="11"/>
        <v>4020733.2510446552</v>
      </c>
      <c r="E208" s="138">
        <f t="shared" si="11"/>
        <v>1904670.2586938019</v>
      </c>
      <c r="F208" s="138">
        <f t="shared" si="11"/>
        <v>0</v>
      </c>
      <c r="G208" s="138">
        <f t="shared" si="11"/>
        <v>0</v>
      </c>
      <c r="H208" s="138">
        <f t="shared" si="12"/>
        <v>6360669.7488792073</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13424.992116542488</v>
      </c>
      <c r="D211" s="138">
        <f t="shared" si="13"/>
        <v>162996.76809189329</v>
      </c>
      <c r="E211" s="138">
        <f t="shared" si="13"/>
        <v>193203.19449829415</v>
      </c>
      <c r="F211" s="138">
        <f t="shared" si="13"/>
        <v>0</v>
      </c>
      <c r="G211" s="138">
        <f t="shared" si="13"/>
        <v>0</v>
      </c>
      <c r="H211" s="138">
        <f t="shared" si="12"/>
        <v>369624.95470672991</v>
      </c>
    </row>
    <row r="212" spans="2:8">
      <c r="B212" s="127" t="str">
        <f>$B$51</f>
        <v>Nursing</v>
      </c>
      <c r="C212" s="138">
        <f t="shared" si="13"/>
        <v>0</v>
      </c>
      <c r="D212" s="138">
        <f t="shared" si="13"/>
        <v>199498.83554412998</v>
      </c>
      <c r="E212" s="138">
        <f t="shared" si="13"/>
        <v>0</v>
      </c>
      <c r="F212" s="138">
        <f t="shared" si="13"/>
        <v>0</v>
      </c>
      <c r="G212" s="138">
        <f t="shared" si="13"/>
        <v>0</v>
      </c>
      <c r="H212" s="138">
        <f t="shared" si="12"/>
        <v>199498.83554412998</v>
      </c>
    </row>
    <row r="213" spans="2:8">
      <c r="B213" s="130" t="str">
        <f>$B$52</f>
        <v>Totals</v>
      </c>
      <c r="C213" s="135">
        <f>SUM(C193:C212)</f>
        <v>5180186.7089405144</v>
      </c>
      <c r="D213" s="135">
        <f>SUM(D193:D212)</f>
        <v>16030536.901012264</v>
      </c>
      <c r="E213" s="135">
        <f>SUM(E193:E212)</f>
        <v>9679367.5781156924</v>
      </c>
      <c r="F213" s="135">
        <f>SUM(F193:F212)</f>
        <v>894722.81193153479</v>
      </c>
      <c r="G213" s="135">
        <f>SUM(G193:G212)</f>
        <v>0</v>
      </c>
      <c r="H213" s="135">
        <f t="shared" si="12"/>
        <v>31784814.000000007</v>
      </c>
    </row>
    <row r="214" spans="2:8">
      <c r="B214" s="143"/>
      <c r="C214" s="144"/>
      <c r="D214" s="144"/>
      <c r="E214" s="144"/>
      <c r="F214" s="144"/>
      <c r="G214" s="144"/>
      <c r="H214" s="144"/>
    </row>
    <row r="215" spans="2:8">
      <c r="B215" s="474" t="s">
        <v>35</v>
      </c>
      <c r="C215" s="474"/>
      <c r="D215" s="474"/>
      <c r="E215" s="474"/>
      <c r="F215" s="474"/>
      <c r="G215" s="474"/>
      <c r="H215" s="122">
        <f>H17</f>
        <v>19239429</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1065880.3152148877</v>
      </c>
      <c r="D218" s="135">
        <f t="shared" si="14"/>
        <v>3932214.0137164122</v>
      </c>
      <c r="E218" s="135">
        <f t="shared" si="14"/>
        <v>1026736.9869011923</v>
      </c>
      <c r="F218" s="135">
        <f t="shared" si="14"/>
        <v>88962.316547164897</v>
      </c>
      <c r="G218" s="135">
        <f t="shared" si="14"/>
        <v>0</v>
      </c>
      <c r="H218" s="135">
        <f>SUM(C218:G218)</f>
        <v>6113793.6323796567</v>
      </c>
    </row>
    <row r="219" spans="2:8">
      <c r="B219" s="127" t="str">
        <f>$B$33</f>
        <v>Science</v>
      </c>
      <c r="C219" s="138">
        <f t="shared" si="14"/>
        <v>414779.71123505069</v>
      </c>
      <c r="D219" s="138">
        <f t="shared" si="14"/>
        <v>1709792.673929672</v>
      </c>
      <c r="E219" s="138">
        <f t="shared" si="14"/>
        <v>479701.66755601775</v>
      </c>
      <c r="F219" s="138">
        <f t="shared" si="14"/>
        <v>0</v>
      </c>
      <c r="G219" s="138">
        <f t="shared" si="14"/>
        <v>0</v>
      </c>
      <c r="H219" s="138">
        <f t="shared" ref="H219:H238" si="15">SUM(C219:G219)</f>
        <v>2604274.0527207404</v>
      </c>
    </row>
    <row r="220" spans="2:8">
      <c r="B220" s="127" t="str">
        <f>$B$34</f>
        <v>Fine Arts</v>
      </c>
      <c r="C220" s="138">
        <f t="shared" si="14"/>
        <v>118464.98360531182</v>
      </c>
      <c r="D220" s="138">
        <f t="shared" si="14"/>
        <v>469752.80208978878</v>
      </c>
      <c r="E220" s="138">
        <f t="shared" si="14"/>
        <v>36433.038042229193</v>
      </c>
      <c r="F220" s="138">
        <f t="shared" si="14"/>
        <v>0</v>
      </c>
      <c r="G220" s="138">
        <f t="shared" si="14"/>
        <v>0</v>
      </c>
      <c r="H220" s="138">
        <f t="shared" si="15"/>
        <v>624650.8237373298</v>
      </c>
    </row>
    <row r="221" spans="2:8">
      <c r="B221" s="127" t="str">
        <f>$B$35</f>
        <v>Teacher Education</v>
      </c>
      <c r="C221" s="138">
        <f t="shared" si="14"/>
        <v>83900.00766905761</v>
      </c>
      <c r="D221" s="138">
        <f t="shared" si="14"/>
        <v>1304958.4994248238</v>
      </c>
      <c r="E221" s="138">
        <f t="shared" si="14"/>
        <v>554591.80130948883</v>
      </c>
      <c r="F221" s="138">
        <f t="shared" si="14"/>
        <v>255519.5425271347</v>
      </c>
      <c r="G221" s="138">
        <f t="shared" si="14"/>
        <v>0</v>
      </c>
      <c r="H221" s="138">
        <f t="shared" si="15"/>
        <v>2198969.850930505</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228758.21812730952</v>
      </c>
      <c r="D223" s="138">
        <f t="shared" si="14"/>
        <v>1355226.7534968068</v>
      </c>
      <c r="E223" s="138">
        <f t="shared" si="14"/>
        <v>778317.64232436288</v>
      </c>
      <c r="F223" s="138">
        <f t="shared" si="14"/>
        <v>0</v>
      </c>
      <c r="G223" s="138">
        <f t="shared" si="14"/>
        <v>0</v>
      </c>
      <c r="H223" s="138">
        <f t="shared" si="15"/>
        <v>2362302.6139484793</v>
      </c>
    </row>
    <row r="224" spans="2:8">
      <c r="B224" s="127" t="str">
        <f>$B$38</f>
        <v>Home Economics</v>
      </c>
      <c r="C224" s="138">
        <f t="shared" si="14"/>
        <v>1065.880315214888</v>
      </c>
      <c r="D224" s="138">
        <f t="shared" si="14"/>
        <v>64515.406295593304</v>
      </c>
      <c r="E224" s="138">
        <f t="shared" si="14"/>
        <v>5667.3614732356527</v>
      </c>
      <c r="F224" s="138">
        <f t="shared" si="14"/>
        <v>0</v>
      </c>
      <c r="G224" s="138">
        <f t="shared" si="14"/>
        <v>0</v>
      </c>
      <c r="H224" s="138">
        <f t="shared" si="15"/>
        <v>71248.648084043845</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8527.0425217191041</v>
      </c>
      <c r="D226" s="138">
        <f t="shared" si="14"/>
        <v>119353.50164684764</v>
      </c>
      <c r="E226" s="138">
        <f t="shared" si="14"/>
        <v>0</v>
      </c>
      <c r="F226" s="138">
        <f t="shared" si="14"/>
        <v>0</v>
      </c>
      <c r="G226" s="138">
        <f t="shared" si="14"/>
        <v>0</v>
      </c>
      <c r="H226" s="138">
        <f t="shared" si="15"/>
        <v>127880.54416856675</v>
      </c>
    </row>
    <row r="227" spans="2:10">
      <c r="B227" s="127" t="str">
        <f>$B$41</f>
        <v>Library Science</v>
      </c>
      <c r="C227" s="138">
        <f t="shared" si="14"/>
        <v>0</v>
      </c>
      <c r="D227" s="138">
        <f t="shared" si="14"/>
        <v>0</v>
      </c>
      <c r="E227" s="138">
        <f t="shared" si="14"/>
        <v>77319.002956286407</v>
      </c>
      <c r="F227" s="138">
        <f t="shared" si="14"/>
        <v>0</v>
      </c>
      <c r="G227" s="138">
        <f t="shared" si="14"/>
        <v>0</v>
      </c>
      <c r="H227" s="138">
        <f t="shared" si="15"/>
        <v>77319.002956286407</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3045.3723291853944</v>
      </c>
      <c r="D229" s="138">
        <f t="shared" si="14"/>
        <v>122579.2719616273</v>
      </c>
      <c r="E229" s="138">
        <f t="shared" si="14"/>
        <v>0</v>
      </c>
      <c r="F229" s="138">
        <f t="shared" si="14"/>
        <v>0</v>
      </c>
      <c r="G229" s="138">
        <f t="shared" si="14"/>
        <v>0</v>
      </c>
      <c r="H229" s="138">
        <f t="shared" si="15"/>
        <v>125624.64429081269</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19338.114290327252</v>
      </c>
      <c r="D231" s="138">
        <f t="shared" si="14"/>
        <v>555235.71543144993</v>
      </c>
      <c r="E231" s="138">
        <f t="shared" si="14"/>
        <v>272235.75648221263</v>
      </c>
      <c r="F231" s="138">
        <f t="shared" si="14"/>
        <v>0</v>
      </c>
      <c r="G231" s="138">
        <f t="shared" si="14"/>
        <v>0</v>
      </c>
      <c r="H231" s="138">
        <f t="shared" si="15"/>
        <v>846809.58620398981</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163079.68822787784</v>
      </c>
      <c r="D233" s="138">
        <f t="shared" si="14"/>
        <v>2741098.324984021</v>
      </c>
      <c r="E233" s="138">
        <f t="shared" si="14"/>
        <v>908801.89338671719</v>
      </c>
      <c r="F233" s="138">
        <f t="shared" si="14"/>
        <v>0</v>
      </c>
      <c r="G233" s="138">
        <f t="shared" si="14"/>
        <v>0</v>
      </c>
      <c r="H233" s="138">
        <f t="shared" si="15"/>
        <v>3812979.9065986164</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74192.717239932303</v>
      </c>
      <c r="E235" s="138">
        <f t="shared" si="16"/>
        <v>0</v>
      </c>
      <c r="F235" s="138">
        <f t="shared" si="16"/>
        <v>0</v>
      </c>
      <c r="G235" s="138">
        <f t="shared" si="16"/>
        <v>0</v>
      </c>
      <c r="H235" s="138">
        <f t="shared" si="15"/>
        <v>74192.717239932303</v>
      </c>
    </row>
    <row r="236" spans="2:10">
      <c r="B236" s="127" t="str">
        <f>$B$50</f>
        <v>Technology</v>
      </c>
      <c r="C236" s="138">
        <f t="shared" si="16"/>
        <v>2233.2730414026223</v>
      </c>
      <c r="D236" s="138">
        <f t="shared" si="16"/>
        <v>92472.082357017076</v>
      </c>
      <c r="E236" s="138">
        <f t="shared" si="16"/>
        <v>61936.164671789636</v>
      </c>
      <c r="F236" s="138">
        <f t="shared" si="16"/>
        <v>0</v>
      </c>
      <c r="G236" s="138">
        <f t="shared" si="16"/>
        <v>0</v>
      </c>
      <c r="H236" s="138">
        <f t="shared" si="15"/>
        <v>156641.52007020934</v>
      </c>
    </row>
    <row r="237" spans="2:10">
      <c r="B237" s="127" t="str">
        <f>$B$51</f>
        <v>Nursing</v>
      </c>
      <c r="C237" s="138">
        <f t="shared" si="16"/>
        <v>0</v>
      </c>
      <c r="D237" s="138">
        <f t="shared" si="16"/>
        <v>42741.456670830572</v>
      </c>
      <c r="E237" s="138">
        <f t="shared" si="16"/>
        <v>0</v>
      </c>
      <c r="F237" s="138">
        <f t="shared" si="16"/>
        <v>0</v>
      </c>
      <c r="G237" s="138">
        <f t="shared" si="16"/>
        <v>0</v>
      </c>
      <c r="H237" s="138">
        <f t="shared" si="15"/>
        <v>42741.456670830572</v>
      </c>
    </row>
    <row r="238" spans="2:10">
      <c r="B238" s="130" t="str">
        <f>$B$52</f>
        <v>Totals</v>
      </c>
      <c r="C238" s="135">
        <f>SUM(C218:C237)</f>
        <v>2109072.6065773442</v>
      </c>
      <c r="D238" s="135">
        <f>SUM(D218:D237)</f>
        <v>12584133.219244825</v>
      </c>
      <c r="E238" s="135">
        <f>SUM(E218:E237)</f>
        <v>4201741.3151035327</v>
      </c>
      <c r="F238" s="135">
        <f>SUM(F218:F237)</f>
        <v>344481.85907429957</v>
      </c>
      <c r="G238" s="135">
        <f>SUM(G218:G237)</f>
        <v>0</v>
      </c>
      <c r="H238" s="135">
        <f t="shared" si="15"/>
        <v>19239429</v>
      </c>
    </row>
    <row r="239" spans="2:10">
      <c r="B239" s="328"/>
      <c r="C239" s="348"/>
      <c r="D239" s="348"/>
      <c r="E239" s="348"/>
      <c r="F239" s="348"/>
      <c r="G239" s="348"/>
      <c r="H239" s="348"/>
    </row>
    <row r="240" spans="2:10">
      <c r="B240" s="120" t="s">
        <v>11</v>
      </c>
      <c r="C240" s="121"/>
      <c r="D240" s="121"/>
      <c r="E240" s="121"/>
      <c r="F240" s="121"/>
      <c r="G240" s="121"/>
      <c r="H240" s="122">
        <f>H16</f>
        <v>9545146</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528809.00089353626</v>
      </c>
      <c r="D243" s="135">
        <f t="shared" si="17"/>
        <v>1950866.4661601526</v>
      </c>
      <c r="E243" s="135">
        <f t="shared" si="17"/>
        <v>509389.0491018194</v>
      </c>
      <c r="F243" s="135">
        <f t="shared" si="17"/>
        <v>44136.356642440107</v>
      </c>
      <c r="G243" s="135">
        <f t="shared" si="17"/>
        <v>0</v>
      </c>
      <c r="H243" s="135">
        <f>SUM(C243:G243)</f>
        <v>3033200.8727979483</v>
      </c>
    </row>
    <row r="244" spans="2:8">
      <c r="B244" s="127" t="str">
        <f>$B$33</f>
        <v>Science</v>
      </c>
      <c r="C244" s="138">
        <f t="shared" si="17"/>
        <v>205782.24549057041</v>
      </c>
      <c r="D244" s="138">
        <f t="shared" si="17"/>
        <v>848269.4939849365</v>
      </c>
      <c r="E244" s="138">
        <f t="shared" si="17"/>
        <v>237991.59804927954</v>
      </c>
      <c r="F244" s="138">
        <f t="shared" si="17"/>
        <v>0</v>
      </c>
      <c r="G244" s="138">
        <f t="shared" si="17"/>
        <v>0</v>
      </c>
      <c r="H244" s="138">
        <f t="shared" ref="H244:H263" si="18">SUM(C244:G244)</f>
        <v>1292043.3375247864</v>
      </c>
    </row>
    <row r="245" spans="2:8">
      <c r="B245" s="127" t="str">
        <f>$B$34</f>
        <v>Fine Arts</v>
      </c>
      <c r="C245" s="138">
        <f t="shared" si="17"/>
        <v>58773.343242167313</v>
      </c>
      <c r="D245" s="138">
        <f t="shared" si="17"/>
        <v>233055.72529497309</v>
      </c>
      <c r="E245" s="138">
        <f t="shared" si="17"/>
        <v>18075.311244249078</v>
      </c>
      <c r="F245" s="138">
        <f t="shared" si="17"/>
        <v>0</v>
      </c>
      <c r="G245" s="138">
        <f t="shared" si="17"/>
        <v>0</v>
      </c>
      <c r="H245" s="138">
        <f t="shared" si="18"/>
        <v>309904.37978138943</v>
      </c>
    </row>
    <row r="246" spans="2:8">
      <c r="B246" s="127" t="str">
        <f>$B$35</f>
        <v>Teacher Education</v>
      </c>
      <c r="C246" s="138">
        <f t="shared" si="17"/>
        <v>41624.822784619784</v>
      </c>
      <c r="D246" s="138">
        <f t="shared" si="17"/>
        <v>647421.46978222998</v>
      </c>
      <c r="E246" s="138">
        <f t="shared" si="17"/>
        <v>275146.40449579153</v>
      </c>
      <c r="F246" s="138">
        <f t="shared" si="17"/>
        <v>126769.42435634186</v>
      </c>
      <c r="G246" s="138">
        <f t="shared" si="17"/>
        <v>0</v>
      </c>
      <c r="H246" s="138">
        <f t="shared" si="18"/>
        <v>1090962.1214189832</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113492.48414415086</v>
      </c>
      <c r="D248" s="138">
        <f t="shared" si="17"/>
        <v>672360.76628017554</v>
      </c>
      <c r="E248" s="138">
        <f t="shared" si="17"/>
        <v>386142.20465492102</v>
      </c>
      <c r="F248" s="138">
        <f t="shared" si="17"/>
        <v>0</v>
      </c>
      <c r="G248" s="138">
        <f t="shared" si="17"/>
        <v>0</v>
      </c>
      <c r="H248" s="138">
        <f t="shared" si="18"/>
        <v>1171995.4550792475</v>
      </c>
    </row>
    <row r="249" spans="2:8">
      <c r="B249" s="127" t="str">
        <f>$B$38</f>
        <v>Home Economics</v>
      </c>
      <c r="C249" s="138">
        <f t="shared" si="17"/>
        <v>528.80900089353634</v>
      </c>
      <c r="D249" s="138">
        <f t="shared" si="17"/>
        <v>32007.653259395443</v>
      </c>
      <c r="E249" s="138">
        <f t="shared" si="17"/>
        <v>2811.7150824387454</v>
      </c>
      <c r="F249" s="138">
        <f t="shared" si="17"/>
        <v>0</v>
      </c>
      <c r="G249" s="138">
        <f t="shared" si="17"/>
        <v>0</v>
      </c>
      <c r="H249" s="138">
        <f t="shared" si="18"/>
        <v>35348.177342727722</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4230.4720071482907</v>
      </c>
      <c r="D251" s="138">
        <f t="shared" si="17"/>
        <v>59214.158529881584</v>
      </c>
      <c r="E251" s="138">
        <f t="shared" si="17"/>
        <v>0</v>
      </c>
      <c r="F251" s="138">
        <f t="shared" si="17"/>
        <v>0</v>
      </c>
      <c r="G251" s="138">
        <f t="shared" si="17"/>
        <v>0</v>
      </c>
      <c r="H251" s="138">
        <f t="shared" si="18"/>
        <v>63444.630537029872</v>
      </c>
    </row>
    <row r="252" spans="2:8">
      <c r="B252" s="127" t="str">
        <f>$B$41</f>
        <v>Library Science</v>
      </c>
      <c r="C252" s="138">
        <f t="shared" si="17"/>
        <v>0</v>
      </c>
      <c r="D252" s="138">
        <f t="shared" si="17"/>
        <v>0</v>
      </c>
      <c r="E252" s="138">
        <f t="shared" si="17"/>
        <v>38359.827196128601</v>
      </c>
      <c r="F252" s="138">
        <f t="shared" si="17"/>
        <v>0</v>
      </c>
      <c r="G252" s="138">
        <f t="shared" si="17"/>
        <v>0</v>
      </c>
      <c r="H252" s="138">
        <f t="shared" si="18"/>
        <v>38359.827196128601</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1510.8828596958181</v>
      </c>
      <c r="D254" s="138">
        <f t="shared" si="17"/>
        <v>60814.541192851349</v>
      </c>
      <c r="E254" s="138">
        <f t="shared" si="17"/>
        <v>0</v>
      </c>
      <c r="F254" s="138">
        <f t="shared" si="17"/>
        <v>0</v>
      </c>
      <c r="G254" s="138">
        <f t="shared" si="17"/>
        <v>0</v>
      </c>
      <c r="H254" s="138">
        <f t="shared" si="18"/>
        <v>62325.424052547169</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9594.106159068444</v>
      </c>
      <c r="D256" s="138">
        <f t="shared" si="17"/>
        <v>275465.86586367211</v>
      </c>
      <c r="E256" s="138">
        <f t="shared" si="17"/>
        <v>135062.74235286118</v>
      </c>
      <c r="F256" s="138">
        <f t="shared" si="17"/>
        <v>0</v>
      </c>
      <c r="G256" s="138">
        <f t="shared" si="17"/>
        <v>0</v>
      </c>
      <c r="H256" s="138">
        <f t="shared" si="18"/>
        <v>420122.71437560173</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80907.77713671104</v>
      </c>
      <c r="D258" s="138">
        <f t="shared" si="17"/>
        <v>1359925.1678585641</v>
      </c>
      <c r="E258" s="138">
        <f t="shared" si="17"/>
        <v>450878.59714821313</v>
      </c>
      <c r="F258" s="138">
        <f t="shared" si="17"/>
        <v>0</v>
      </c>
      <c r="G258" s="138">
        <f t="shared" si="17"/>
        <v>0</v>
      </c>
      <c r="H258" s="138">
        <f t="shared" si="18"/>
        <v>1891711.5421434881</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36808.801248304764</v>
      </c>
      <c r="E260" s="138">
        <f t="shared" si="19"/>
        <v>0</v>
      </c>
      <c r="F260" s="138">
        <f t="shared" si="19"/>
        <v>0</v>
      </c>
      <c r="G260" s="138">
        <f t="shared" si="19"/>
        <v>0</v>
      </c>
      <c r="H260" s="138">
        <f t="shared" si="18"/>
        <v>36808.801248304764</v>
      </c>
    </row>
    <row r="261" spans="2:10">
      <c r="B261" s="127" t="str">
        <f>$B$50</f>
        <v>Technology</v>
      </c>
      <c r="C261" s="138">
        <f t="shared" si="19"/>
        <v>1107.9807637769331</v>
      </c>
      <c r="D261" s="138">
        <f t="shared" si="19"/>
        <v>45877.636338466808</v>
      </c>
      <c r="E261" s="138">
        <f t="shared" si="19"/>
        <v>30728.029115223435</v>
      </c>
      <c r="F261" s="138">
        <f t="shared" si="19"/>
        <v>0</v>
      </c>
      <c r="G261" s="138">
        <f t="shared" si="19"/>
        <v>0</v>
      </c>
      <c r="H261" s="138">
        <f t="shared" si="18"/>
        <v>77713.646217467176</v>
      </c>
    </row>
    <row r="262" spans="2:10">
      <c r="B262" s="127" t="str">
        <f>$B$51</f>
        <v>Nursing</v>
      </c>
      <c r="C262" s="138">
        <f t="shared" si="19"/>
        <v>0</v>
      </c>
      <c r="D262" s="138">
        <f t="shared" si="19"/>
        <v>21205.070284349484</v>
      </c>
      <c r="E262" s="138">
        <f t="shared" si="19"/>
        <v>0</v>
      </c>
      <c r="F262" s="138">
        <f t="shared" si="19"/>
        <v>0</v>
      </c>
      <c r="G262" s="138">
        <f t="shared" si="19"/>
        <v>0</v>
      </c>
      <c r="H262" s="138">
        <f t="shared" si="18"/>
        <v>21205.070284349484</v>
      </c>
    </row>
    <row r="263" spans="2:10">
      <c r="B263" s="130" t="str">
        <f>$B$52</f>
        <v>Totals</v>
      </c>
      <c r="C263" s="135">
        <f>SUM(C243:C262)</f>
        <v>1046361.9244823386</v>
      </c>
      <c r="D263" s="135">
        <f>SUM(D243:D262)</f>
        <v>6243292.8160779532</v>
      </c>
      <c r="E263" s="135">
        <f>SUM(E243:E262)</f>
        <v>2084585.4784409255</v>
      </c>
      <c r="F263" s="135">
        <f>SUM(F243:F262)</f>
        <v>170905.78099878196</v>
      </c>
      <c r="G263" s="135">
        <f>SUM(G243:G262)</f>
        <v>0</v>
      </c>
      <c r="H263" s="135">
        <f t="shared" si="18"/>
        <v>9545145.9999999981</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7285165.1927198414</v>
      </c>
      <c r="D268" s="135">
        <f t="shared" si="20"/>
        <v>14938639.830258112</v>
      </c>
      <c r="E268" s="135">
        <f t="shared" si="20"/>
        <v>7697974.7363416245</v>
      </c>
      <c r="F268" s="135">
        <f t="shared" si="20"/>
        <v>906942.70261539239</v>
      </c>
      <c r="G268" s="135">
        <f t="shared" si="20"/>
        <v>0</v>
      </c>
      <c r="H268" s="135">
        <f>SUM(C268:G268)</f>
        <v>30828722.461934973</v>
      </c>
    </row>
    <row r="269" spans="2:10">
      <c r="B269" s="127" t="str">
        <f>$B$33</f>
        <v>Science</v>
      </c>
      <c r="C269" s="138">
        <f t="shared" si="20"/>
        <v>3388022.6820743778</v>
      </c>
      <c r="D269" s="138">
        <f t="shared" si="20"/>
        <v>8824578.5625026524</v>
      </c>
      <c r="E269" s="138">
        <f t="shared" si="20"/>
        <v>4174100.7347074351</v>
      </c>
      <c r="F269" s="138">
        <f t="shared" si="20"/>
        <v>0</v>
      </c>
      <c r="G269" s="138">
        <f t="shared" si="20"/>
        <v>0</v>
      </c>
      <c r="H269" s="138">
        <f t="shared" ref="H269:H288" si="21">SUM(C269:G269)</f>
        <v>16386701.979284465</v>
      </c>
    </row>
    <row r="270" spans="2:10">
      <c r="B270" s="127" t="str">
        <f>$B$34</f>
        <v>Fine Arts</v>
      </c>
      <c r="C270" s="138">
        <f t="shared" si="20"/>
        <v>756315.35937731178</v>
      </c>
      <c r="D270" s="138">
        <f t="shared" si="20"/>
        <v>2726839.4825007329</v>
      </c>
      <c r="E270" s="138">
        <f t="shared" si="20"/>
        <v>320823.8444369752</v>
      </c>
      <c r="F270" s="138">
        <f t="shared" si="20"/>
        <v>0</v>
      </c>
      <c r="G270" s="138">
        <f t="shared" si="20"/>
        <v>0</v>
      </c>
      <c r="H270" s="138">
        <f t="shared" si="21"/>
        <v>3803978.6863150196</v>
      </c>
    </row>
    <row r="271" spans="2:10">
      <c r="B271" s="127" t="str">
        <f>$B$35</f>
        <v>Teacher Education</v>
      </c>
      <c r="C271" s="138">
        <f t="shared" si="20"/>
        <v>1083721.3699990942</v>
      </c>
      <c r="D271" s="138">
        <f t="shared" si="20"/>
        <v>6020352.2491156999</v>
      </c>
      <c r="E271" s="138">
        <f t="shared" si="20"/>
        <v>3589423.0475808331</v>
      </c>
      <c r="F271" s="138">
        <f t="shared" si="20"/>
        <v>1907194.602407312</v>
      </c>
      <c r="G271" s="138">
        <f t="shared" si="20"/>
        <v>0</v>
      </c>
      <c r="H271" s="138">
        <f t="shared" si="21"/>
        <v>12600691.269102938</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2673121.7157324017</v>
      </c>
      <c r="D273" s="138">
        <f t="shared" si="20"/>
        <v>8461522.8050797284</v>
      </c>
      <c r="E273" s="138">
        <f t="shared" si="20"/>
        <v>6329965.7922328273</v>
      </c>
      <c r="F273" s="138">
        <f t="shared" si="20"/>
        <v>0</v>
      </c>
      <c r="G273" s="138">
        <f t="shared" si="20"/>
        <v>0</v>
      </c>
      <c r="H273" s="138">
        <f t="shared" si="21"/>
        <v>17464610.313044958</v>
      </c>
    </row>
    <row r="274" spans="2:10">
      <c r="B274" s="127" t="str">
        <f>$B$38</f>
        <v>Home Economics</v>
      </c>
      <c r="C274" s="138">
        <f t="shared" si="20"/>
        <v>9737.9439777807947</v>
      </c>
      <c r="D274" s="138">
        <f t="shared" si="20"/>
        <v>277223.6060339117</v>
      </c>
      <c r="E274" s="138">
        <f t="shared" si="20"/>
        <v>142559.3036504171</v>
      </c>
      <c r="F274" s="138">
        <f t="shared" si="20"/>
        <v>0</v>
      </c>
      <c r="G274" s="138">
        <f t="shared" si="20"/>
        <v>0</v>
      </c>
      <c r="H274" s="138">
        <f t="shared" si="21"/>
        <v>429520.85366210958</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77788.482404764814</v>
      </c>
      <c r="D276" s="138">
        <f t="shared" si="20"/>
        <v>632167.03314878826</v>
      </c>
      <c r="E276" s="138">
        <f t="shared" si="20"/>
        <v>0</v>
      </c>
      <c r="F276" s="138">
        <f t="shared" si="20"/>
        <v>0</v>
      </c>
      <c r="G276" s="138">
        <f t="shared" si="20"/>
        <v>0</v>
      </c>
      <c r="H276" s="138">
        <f t="shared" si="21"/>
        <v>709955.51555355312</v>
      </c>
    </row>
    <row r="277" spans="2:10">
      <c r="B277" s="127" t="str">
        <f>$B$41</f>
        <v>Library Science</v>
      </c>
      <c r="C277" s="138">
        <f t="shared" si="20"/>
        <v>0</v>
      </c>
      <c r="D277" s="138">
        <f t="shared" si="20"/>
        <v>0</v>
      </c>
      <c r="E277" s="138">
        <f t="shared" si="20"/>
        <v>755464.58449951757</v>
      </c>
      <c r="F277" s="138">
        <f t="shared" si="20"/>
        <v>0</v>
      </c>
      <c r="G277" s="138">
        <f t="shared" si="20"/>
        <v>0</v>
      </c>
      <c r="H277" s="138">
        <f t="shared" si="21"/>
        <v>755464.58449951757</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28157.334774574709</v>
      </c>
      <c r="D279" s="138">
        <f t="shared" si="20"/>
        <v>600536.7845244729</v>
      </c>
      <c r="E279" s="138">
        <f t="shared" si="20"/>
        <v>0</v>
      </c>
      <c r="F279" s="138">
        <f t="shared" si="20"/>
        <v>0</v>
      </c>
      <c r="G279" s="138">
        <f t="shared" si="20"/>
        <v>0</v>
      </c>
      <c r="H279" s="138">
        <f t="shared" si="21"/>
        <v>628694.11929904763</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139643.99475189642</v>
      </c>
      <c r="D281" s="138">
        <f t="shared" si="20"/>
        <v>2794267.8314106525</v>
      </c>
      <c r="E281" s="138">
        <f t="shared" si="20"/>
        <v>1765346.5645665936</v>
      </c>
      <c r="F281" s="138">
        <f t="shared" si="20"/>
        <v>0</v>
      </c>
      <c r="G281" s="138">
        <f t="shared" si="20"/>
        <v>0</v>
      </c>
      <c r="H281" s="138">
        <f t="shared" si="21"/>
        <v>4699258.3907291424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1393454.4599389401</v>
      </c>
      <c r="D283" s="138">
        <f t="shared" si="20"/>
        <v>14719122.831737004</v>
      </c>
      <c r="E283" s="138">
        <f t="shared" si="20"/>
        <v>6389603.3309506634</v>
      </c>
      <c r="F283" s="138">
        <f t="shared" si="20"/>
        <v>0</v>
      </c>
      <c r="G283" s="138">
        <f t="shared" si="20"/>
        <v>0</v>
      </c>
      <c r="H283" s="138">
        <f t="shared" si="21"/>
        <v>22502180.622626606</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111001.51848823707</v>
      </c>
      <c r="E285" s="138">
        <f t="shared" si="22"/>
        <v>0</v>
      </c>
      <c r="F285" s="138">
        <f t="shared" si="22"/>
        <v>0</v>
      </c>
      <c r="G285" s="138">
        <f t="shared" si="22"/>
        <v>0</v>
      </c>
      <c r="H285" s="138">
        <f t="shared" si="21"/>
        <v>111001.51848823707</v>
      </c>
    </row>
    <row r="286" spans="2:10">
      <c r="B286" s="127" t="str">
        <f>$B$50</f>
        <v>Technology</v>
      </c>
      <c r="C286" s="138">
        <f t="shared" si="22"/>
        <v>38794.073767787893</v>
      </c>
      <c r="D286" s="138">
        <f t="shared" si="22"/>
        <v>568792.80748719489</v>
      </c>
      <c r="E286" s="138">
        <f t="shared" si="22"/>
        <v>602876.64019200148</v>
      </c>
      <c r="F286" s="138">
        <f t="shared" si="22"/>
        <v>0</v>
      </c>
      <c r="G286" s="138">
        <f t="shared" si="22"/>
        <v>0</v>
      </c>
      <c r="H286" s="138">
        <f t="shared" si="21"/>
        <v>1210463.5214469843</v>
      </c>
    </row>
    <row r="287" spans="2:10">
      <c r="B287" s="127" t="str">
        <f>$B$51</f>
        <v>Nursing</v>
      </c>
      <c r="C287" s="138">
        <f t="shared" si="22"/>
        <v>0</v>
      </c>
      <c r="D287" s="138">
        <f t="shared" si="22"/>
        <v>590797.36249931005</v>
      </c>
      <c r="E287" s="138">
        <f t="shared" si="22"/>
        <v>0</v>
      </c>
      <c r="F287" s="138">
        <f t="shared" si="22"/>
        <v>0</v>
      </c>
      <c r="G287" s="138">
        <f t="shared" si="22"/>
        <v>0</v>
      </c>
      <c r="H287" s="138">
        <f t="shared" si="21"/>
        <v>590797.36249931005</v>
      </c>
    </row>
    <row r="288" spans="2:10">
      <c r="B288" s="130" t="str">
        <f>$B$52</f>
        <v>Totals</v>
      </c>
      <c r="C288" s="135">
        <f>SUM(C268:C287)</f>
        <v>16873922.60951877</v>
      </c>
      <c r="D288" s="135">
        <f>SUM(D268:D287)</f>
        <v>61265842.704786502</v>
      </c>
      <c r="E288" s="135">
        <f>SUM(E268:E287)</f>
        <v>31768138.579158887</v>
      </c>
      <c r="F288" s="135">
        <f>SUM(F268:F287)</f>
        <v>2814137.3050227044</v>
      </c>
      <c r="G288" s="135">
        <f>SUM(G268:G287)</f>
        <v>0</v>
      </c>
      <c r="H288" s="135">
        <f t="shared" si="21"/>
        <v>112722041.19848686</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346.91262822475437</v>
      </c>
      <c r="D293" s="133">
        <f t="shared" si="23"/>
        <v>510.61798708839598</v>
      </c>
      <c r="E293" s="133">
        <f t="shared" si="23"/>
        <v>1011.6933547564232</v>
      </c>
      <c r="F293" s="133">
        <f t="shared" si="23"/>
        <v>1679.5235233618378</v>
      </c>
      <c r="G293" s="134">
        <f t="shared" si="23"/>
        <v>0</v>
      </c>
      <c r="H293" s="135">
        <f t="shared" si="23"/>
        <v>527.84389113834391</v>
      </c>
    </row>
    <row r="294" spans="2:10">
      <c r="B294" s="127" t="str">
        <f>$B$33</f>
        <v>Science</v>
      </c>
      <c r="C294" s="136">
        <f t="shared" si="23"/>
        <v>414.589168144197</v>
      </c>
      <c r="D294" s="136">
        <f t="shared" si="23"/>
        <v>693.70164000492514</v>
      </c>
      <c r="E294" s="136">
        <f t="shared" si="23"/>
        <v>1174.1492924634135</v>
      </c>
      <c r="F294" s="136">
        <f t="shared" si="23"/>
        <v>0</v>
      </c>
      <c r="G294" s="137">
        <f t="shared" si="23"/>
        <v>0</v>
      </c>
      <c r="H294" s="138">
        <f t="shared" si="23"/>
        <v>670.26758750345493</v>
      </c>
    </row>
    <row r="295" spans="2:10">
      <c r="B295" s="127" t="str">
        <f>$B$34</f>
        <v>Fine Arts</v>
      </c>
      <c r="C295" s="136">
        <f t="shared" si="23"/>
        <v>324.04257042729722</v>
      </c>
      <c r="D295" s="136">
        <f t="shared" si="23"/>
        <v>780.2115829758892</v>
      </c>
      <c r="E295" s="136">
        <f t="shared" si="23"/>
        <v>1188.2364608776859</v>
      </c>
      <c r="F295" s="136">
        <f t="shared" si="23"/>
        <v>0</v>
      </c>
      <c r="G295" s="137">
        <f t="shared" si="23"/>
        <v>0</v>
      </c>
      <c r="H295" s="138">
        <f t="shared" si="23"/>
        <v>623.70531010247907</v>
      </c>
    </row>
    <row r="296" spans="2:10">
      <c r="B296" s="127" t="str">
        <f>$B$35</f>
        <v>Teacher Education</v>
      </c>
      <c r="C296" s="136">
        <f t="shared" si="23"/>
        <v>655.60881427652396</v>
      </c>
      <c r="D296" s="136">
        <f t="shared" si="23"/>
        <v>620.07953951135028</v>
      </c>
      <c r="E296" s="136">
        <f t="shared" si="23"/>
        <v>873.33894101723433</v>
      </c>
      <c r="F296" s="136">
        <f t="shared" si="23"/>
        <v>1229.6548049047788</v>
      </c>
      <c r="G296" s="137">
        <f t="shared" si="23"/>
        <v>0</v>
      </c>
      <c r="H296" s="138">
        <f t="shared" si="23"/>
        <v>740.21566522369369</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593.10444103226132</v>
      </c>
      <c r="D298" s="136">
        <f t="shared" si="23"/>
        <v>839.18702817412759</v>
      </c>
      <c r="E298" s="136">
        <f t="shared" si="23"/>
        <v>1097.4281886672725</v>
      </c>
      <c r="F298" s="136">
        <f t="shared" si="23"/>
        <v>0</v>
      </c>
      <c r="G298" s="137">
        <f t="shared" si="23"/>
        <v>0</v>
      </c>
      <c r="H298" s="138">
        <f t="shared" si="23"/>
        <v>857.87456101016596</v>
      </c>
    </row>
    <row r="299" spans="2:10">
      <c r="B299" s="127" t="str">
        <f>$B$38</f>
        <v>Home Economics</v>
      </c>
      <c r="C299" s="136">
        <f t="shared" si="23"/>
        <v>463.71161798956166</v>
      </c>
      <c r="D299" s="136">
        <f t="shared" si="23"/>
        <v>577.54917923731603</v>
      </c>
      <c r="E299" s="136">
        <f t="shared" si="23"/>
        <v>3394.2691345337407</v>
      </c>
      <c r="F299" s="136">
        <f t="shared" si="23"/>
        <v>0</v>
      </c>
      <c r="G299" s="137">
        <f t="shared" si="23"/>
        <v>0</v>
      </c>
      <c r="H299" s="138">
        <f t="shared" si="23"/>
        <v>791.01446346613182</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463.02668098074292</v>
      </c>
      <c r="D301" s="136">
        <f t="shared" si="23"/>
        <v>711.89981210449128</v>
      </c>
      <c r="E301" s="136">
        <f t="shared" si="23"/>
        <v>0</v>
      </c>
      <c r="F301" s="136">
        <f t="shared" si="23"/>
        <v>0</v>
      </c>
      <c r="G301" s="137">
        <f t="shared" si="23"/>
        <v>0</v>
      </c>
      <c r="H301" s="138">
        <f t="shared" si="23"/>
        <v>672.30635942571314</v>
      </c>
    </row>
    <row r="302" spans="2:10">
      <c r="B302" s="127" t="str">
        <f>$B$41</f>
        <v>Library Science</v>
      </c>
      <c r="C302" s="136">
        <f t="shared" si="23"/>
        <v>0</v>
      </c>
      <c r="D302" s="136">
        <f t="shared" si="23"/>
        <v>0</v>
      </c>
      <c r="E302" s="136">
        <f t="shared" si="23"/>
        <v>1318.4373202434861</v>
      </c>
      <c r="F302" s="136">
        <f t="shared" si="23"/>
        <v>0</v>
      </c>
      <c r="G302" s="137">
        <f t="shared" si="23"/>
        <v>0</v>
      </c>
      <c r="H302" s="138">
        <f t="shared" si="23"/>
        <v>1318.4373202434861</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469.28891290957847</v>
      </c>
      <c r="D304" s="136">
        <f t="shared" si="23"/>
        <v>658.48331636455362</v>
      </c>
      <c r="E304" s="136">
        <f t="shared" si="23"/>
        <v>0</v>
      </c>
      <c r="F304" s="136">
        <f t="shared" si="23"/>
        <v>0</v>
      </c>
      <c r="G304" s="137">
        <f t="shared" si="23"/>
        <v>0</v>
      </c>
      <c r="H304" s="138">
        <f t="shared" si="23"/>
        <v>646.8046494846169</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366.51967126481998</v>
      </c>
      <c r="D306" s="136">
        <f t="shared" si="23"/>
        <v>676.4143866886111</v>
      </c>
      <c r="E306" s="136">
        <f t="shared" si="23"/>
        <v>875.01688454354087</v>
      </c>
      <c r="F306" s="136">
        <f t="shared" si="23"/>
        <v>0</v>
      </c>
      <c r="G306" s="137">
        <f t="shared" si="23"/>
        <v>0</v>
      </c>
      <c r="H306" s="138">
        <f t="shared" si="23"/>
        <v>719.69651439300753</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433.69264237128544</v>
      </c>
      <c r="D308" s="136">
        <f t="shared" si="23"/>
        <v>721.7379048610868</v>
      </c>
      <c r="E308" s="136">
        <f t="shared" si="23"/>
        <v>948.71615901271912</v>
      </c>
      <c r="F308" s="136">
        <f t="shared" si="23"/>
        <v>0</v>
      </c>
      <c r="G308" s="137">
        <f t="shared" si="23"/>
        <v>0</v>
      </c>
      <c r="H308" s="138">
        <f t="shared" si="23"/>
        <v>741.61823949069299</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201.08970740622658</v>
      </c>
      <c r="E310" s="136">
        <f t="shared" si="24"/>
        <v>0</v>
      </c>
      <c r="F310" s="136">
        <f t="shared" si="24"/>
        <v>0</v>
      </c>
      <c r="G310" s="137">
        <f t="shared" si="24"/>
        <v>0</v>
      </c>
      <c r="H310" s="138">
        <f t="shared" si="24"/>
        <v>201.08970740622658</v>
      </c>
    </row>
    <row r="311" spans="2:10">
      <c r="B311" s="127" t="str">
        <f>$B$50</f>
        <v>Technology</v>
      </c>
      <c r="C311" s="136">
        <f t="shared" si="24"/>
        <v>881.68349472245211</v>
      </c>
      <c r="D311" s="136">
        <f t="shared" si="24"/>
        <v>826.73373181278328</v>
      </c>
      <c r="E311" s="136">
        <f t="shared" si="24"/>
        <v>1313.4567324444477</v>
      </c>
      <c r="F311" s="136">
        <f t="shared" si="24"/>
        <v>0</v>
      </c>
      <c r="G311" s="137">
        <f t="shared" si="24"/>
        <v>0</v>
      </c>
      <c r="H311" s="138">
        <f t="shared" si="24"/>
        <v>1016.3421674617836</v>
      </c>
    </row>
    <row r="312" spans="2:10">
      <c r="B312" s="127" t="str">
        <f>$B$51</f>
        <v>Nursing</v>
      </c>
      <c r="C312" s="136">
        <f t="shared" si="24"/>
        <v>0</v>
      </c>
      <c r="D312" s="136">
        <f t="shared" si="24"/>
        <v>1857.853341192799</v>
      </c>
      <c r="E312" s="136">
        <f t="shared" si="24"/>
        <v>0</v>
      </c>
      <c r="F312" s="136">
        <f t="shared" si="24"/>
        <v>0</v>
      </c>
      <c r="G312" s="137">
        <f t="shared" si="24"/>
        <v>0</v>
      </c>
      <c r="H312" s="138">
        <f t="shared" si="24"/>
        <v>1857.853341192799</v>
      </c>
    </row>
    <row r="313" spans="2:10">
      <c r="B313" s="130" t="str">
        <f>$B$52</f>
        <v>Totals</v>
      </c>
      <c r="C313" s="135">
        <f t="shared" si="24"/>
        <v>406.08193414479751</v>
      </c>
      <c r="D313" s="135">
        <f t="shared" si="24"/>
        <v>654.3608436112072</v>
      </c>
      <c r="E313" s="135">
        <f t="shared" si="24"/>
        <v>1020.2205815681194</v>
      </c>
      <c r="F313" s="135">
        <f t="shared" si="24"/>
        <v>1345.8332400873767</v>
      </c>
      <c r="G313" s="135">
        <f t="shared" si="24"/>
        <v>0</v>
      </c>
      <c r="H313" s="135">
        <f t="shared" si="24"/>
        <v>669.33303167865745</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1.471892187094388</v>
      </c>
      <c r="E318" s="128">
        <f t="shared" si="25"/>
        <v>2.9162771039311295</v>
      </c>
      <c r="F318" s="128">
        <f t="shared" si="25"/>
        <v>4.84134443867441</v>
      </c>
      <c r="G318" s="128">
        <f t="shared" si="25"/>
        <v>0</v>
      </c>
      <c r="H318" s="128">
        <f t="shared" si="25"/>
        <v>1.5215470645720326</v>
      </c>
    </row>
    <row r="319" spans="2:10">
      <c r="B319" s="127" t="str">
        <f>$B$33</f>
        <v>Science</v>
      </c>
      <c r="C319" s="128">
        <f t="shared" ref="C319:H334" si="26">IF($C$293=0,"",C294/$C$293)</f>
        <v>1.1950823764063065</v>
      </c>
      <c r="D319" s="128">
        <f t="shared" si="26"/>
        <v>1.999643666922083</v>
      </c>
      <c r="E319" s="128">
        <f t="shared" si="26"/>
        <v>3.3845677468469586</v>
      </c>
      <c r="F319" s="128">
        <f t="shared" si="26"/>
        <v>0</v>
      </c>
      <c r="G319" s="128">
        <f t="shared" si="26"/>
        <v>0</v>
      </c>
      <c r="H319" s="128">
        <f t="shared" si="26"/>
        <v>1.932093365794711</v>
      </c>
    </row>
    <row r="320" spans="2:10">
      <c r="B320" s="127" t="str">
        <f>$B$34</f>
        <v>Fine Arts</v>
      </c>
      <c r="C320" s="128">
        <f t="shared" si="26"/>
        <v>0.93407545319266871</v>
      </c>
      <c r="D320" s="128">
        <f t="shared" si="26"/>
        <v>2.2490146495053889</v>
      </c>
      <c r="E320" s="128">
        <f t="shared" si="26"/>
        <v>3.4251749985528428</v>
      </c>
      <c r="F320" s="128">
        <f t="shared" si="26"/>
        <v>0</v>
      </c>
      <c r="G320" s="128">
        <f t="shared" si="26"/>
        <v>0</v>
      </c>
      <c r="H320" s="128">
        <f t="shared" si="26"/>
        <v>1.7978743330680915</v>
      </c>
    </row>
    <row r="321" spans="2:8">
      <c r="B321" s="127" t="str">
        <f>$B$35</f>
        <v>Teacher Education</v>
      </c>
      <c r="C321" s="128">
        <f t="shared" si="26"/>
        <v>1.8898384230964764</v>
      </c>
      <c r="D321" s="128">
        <f t="shared" si="26"/>
        <v>1.7874227948531731</v>
      </c>
      <c r="E321" s="128">
        <f t="shared" si="26"/>
        <v>2.5174607954929331</v>
      </c>
      <c r="F321" s="128">
        <f t="shared" si="26"/>
        <v>3.5445662822862762</v>
      </c>
      <c r="G321" s="128">
        <f t="shared" si="26"/>
        <v>0</v>
      </c>
      <c r="H321" s="128">
        <f t="shared" si="26"/>
        <v>2.1337236093467604</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1.7096651801559861</v>
      </c>
      <c r="D323" s="128">
        <f t="shared" si="26"/>
        <v>2.4190155096644199</v>
      </c>
      <c r="E323" s="128">
        <f t="shared" si="26"/>
        <v>3.1634137802452131</v>
      </c>
      <c r="F323" s="128">
        <f t="shared" si="26"/>
        <v>0</v>
      </c>
      <c r="G323" s="128">
        <f t="shared" si="26"/>
        <v>0</v>
      </c>
      <c r="H323" s="128">
        <f t="shared" si="26"/>
        <v>2.4728836347069341</v>
      </c>
    </row>
    <row r="324" spans="2:8">
      <c r="B324" s="127" t="str">
        <f>$B$38</f>
        <v>Home Economics</v>
      </c>
      <c r="C324" s="128">
        <f t="shared" si="26"/>
        <v>1.336681285897545</v>
      </c>
      <c r="D324" s="128">
        <f t="shared" si="26"/>
        <v>1.6648260462376108</v>
      </c>
      <c r="E324" s="128">
        <f t="shared" si="26"/>
        <v>9.7842190176331503</v>
      </c>
      <c r="F324" s="128">
        <f t="shared" si="26"/>
        <v>0</v>
      </c>
      <c r="G324" s="128">
        <f t="shared" si="26"/>
        <v>0</v>
      </c>
      <c r="H324" s="128">
        <f t="shared" si="26"/>
        <v>2.2801547107522908</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1.33470690689519</v>
      </c>
      <c r="D326" s="128">
        <f t="shared" si="26"/>
        <v>2.0521011752944105</v>
      </c>
      <c r="E326" s="128">
        <f t="shared" si="26"/>
        <v>0</v>
      </c>
      <c r="F326" s="128">
        <f t="shared" si="26"/>
        <v>0</v>
      </c>
      <c r="G326" s="128">
        <f t="shared" si="26"/>
        <v>0</v>
      </c>
      <c r="H326" s="128">
        <f t="shared" si="26"/>
        <v>1.9379702689581708</v>
      </c>
    </row>
    <row r="327" spans="2:8">
      <c r="B327" s="127" t="str">
        <f>$B$41</f>
        <v>Library Science</v>
      </c>
      <c r="C327" s="128">
        <f t="shared" si="26"/>
        <v>0</v>
      </c>
      <c r="D327" s="128">
        <f t="shared" si="26"/>
        <v>0</v>
      </c>
      <c r="E327" s="128">
        <f t="shared" si="26"/>
        <v>3.8004881142271643</v>
      </c>
      <c r="F327" s="128">
        <f t="shared" si="26"/>
        <v>0</v>
      </c>
      <c r="G327" s="128">
        <f t="shared" si="26"/>
        <v>0</v>
      </c>
      <c r="H327" s="128">
        <f t="shared" si="26"/>
        <v>3.8004881142271643</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1.35275822996429</v>
      </c>
      <c r="D329" s="128">
        <f t="shared" si="26"/>
        <v>1.8981243771210943</v>
      </c>
      <c r="E329" s="128">
        <f t="shared" si="26"/>
        <v>0</v>
      </c>
      <c r="F329" s="128">
        <f t="shared" si="26"/>
        <v>0</v>
      </c>
      <c r="G329" s="128">
        <f t="shared" si="26"/>
        <v>0</v>
      </c>
      <c r="H329" s="128">
        <f t="shared" si="26"/>
        <v>1.8644598001361063</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1.0565186777443074</v>
      </c>
      <c r="D331" s="128">
        <f t="shared" si="26"/>
        <v>1.9498119458781487</v>
      </c>
      <c r="E331" s="128">
        <f t="shared" si="26"/>
        <v>2.5222975854791989</v>
      </c>
      <c r="F331" s="128">
        <f t="shared" si="26"/>
        <v>0</v>
      </c>
      <c r="G331" s="128">
        <f t="shared" si="26"/>
        <v>0</v>
      </c>
      <c r="H331" s="128">
        <f t="shared" si="26"/>
        <v>2.0745757168768661</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1.2501494817026635</v>
      </c>
      <c r="D333" s="128">
        <f t="shared" si="26"/>
        <v>2.0804601681824457</v>
      </c>
      <c r="E333" s="128">
        <f t="shared" si="26"/>
        <v>2.7347409169494807</v>
      </c>
      <c r="F333" s="128">
        <f t="shared" si="26"/>
        <v>0</v>
      </c>
      <c r="G333" s="128">
        <f t="shared" si="26"/>
        <v>0</v>
      </c>
      <c r="H333" s="128">
        <f t="shared" si="26"/>
        <v>2.1377666281154246</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0.57965519570520374</v>
      </c>
      <c r="E335" s="128">
        <f t="shared" si="27"/>
        <v>0</v>
      </c>
      <c r="F335" s="128">
        <f t="shared" si="27"/>
        <v>0</v>
      </c>
      <c r="G335" s="128">
        <f t="shared" si="27"/>
        <v>0</v>
      </c>
      <c r="H335" s="128">
        <f t="shared" si="27"/>
        <v>0.57965519570520374</v>
      </c>
    </row>
    <row r="336" spans="2:8">
      <c r="B336" s="127" t="str">
        <f>$B$50</f>
        <v>Technology</v>
      </c>
      <c r="C336" s="128">
        <f t="shared" si="27"/>
        <v>2.5415145572366873</v>
      </c>
      <c r="D336" s="128">
        <f t="shared" si="27"/>
        <v>2.3831180088294945</v>
      </c>
      <c r="E336" s="128">
        <f t="shared" si="27"/>
        <v>3.7861312203183854</v>
      </c>
      <c r="F336" s="128">
        <f t="shared" si="27"/>
        <v>0</v>
      </c>
      <c r="G336" s="128">
        <f t="shared" si="27"/>
        <v>0</v>
      </c>
      <c r="H336" s="128">
        <f t="shared" si="27"/>
        <v>2.9296776328457139</v>
      </c>
    </row>
    <row r="337" spans="2:10">
      <c r="B337" s="127" t="str">
        <f>$B$51</f>
        <v>Nursing</v>
      </c>
      <c r="C337" s="128">
        <f t="shared" si="27"/>
        <v>0</v>
      </c>
      <c r="D337" s="128">
        <f t="shared" si="27"/>
        <v>5.3553926552052502</v>
      </c>
      <c r="E337" s="128">
        <f t="shared" si="27"/>
        <v>0</v>
      </c>
      <c r="F337" s="128">
        <f t="shared" si="27"/>
        <v>0</v>
      </c>
      <c r="G337" s="128">
        <f t="shared" si="27"/>
        <v>0</v>
      </c>
      <c r="H337" s="128">
        <f t="shared" si="27"/>
        <v>5.3553926552052502</v>
      </c>
    </row>
    <row r="338" spans="2:10">
      <c r="B338" s="130" t="str">
        <f>$B$52</f>
        <v>Totals</v>
      </c>
      <c r="C338" s="128">
        <f t="shared" si="27"/>
        <v>1.1705596772963511</v>
      </c>
      <c r="D338" s="128">
        <f t="shared" si="27"/>
        <v>1.8862410600609969</v>
      </c>
      <c r="E338" s="128">
        <f t="shared" si="27"/>
        <v>2.9408574337257876</v>
      </c>
      <c r="F338" s="128">
        <f t="shared" si="27"/>
        <v>3.8794587760450487</v>
      </c>
      <c r="G338" s="128">
        <f t="shared" si="27"/>
        <v>0</v>
      </c>
      <c r="H338" s="128">
        <f t="shared" si="27"/>
        <v>1.9293994430350241</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10407.378846742631</v>
      </c>
      <c r="D343" s="135">
        <f t="shared" si="28"/>
        <v>15318.539612651879</v>
      </c>
      <c r="E343" s="135">
        <f>E293*24</f>
        <v>24280.640514154158</v>
      </c>
      <c r="F343" s="135">
        <f>F293*18</f>
        <v>30231.423420513078</v>
      </c>
      <c r="G343" s="135">
        <f>G293*24</f>
        <v>0</v>
      </c>
      <c r="H343" s="135">
        <f>IF((C32/30+D32/30+E32/24+F32/18+G32/24)=0,0,H268/(C32/30+D32/30+E32/24+F32/18+G32/24))</f>
        <v>15244.826061145826</v>
      </c>
    </row>
    <row r="344" spans="2:10">
      <c r="B344" s="127" t="str">
        <f>$B$33</f>
        <v>Science</v>
      </c>
      <c r="C344" s="138">
        <f t="shared" si="28"/>
        <v>12437.67504432591</v>
      </c>
      <c r="D344" s="138">
        <f t="shared" si="28"/>
        <v>20811.049200147754</v>
      </c>
      <c r="E344" s="138">
        <f>E294*24</f>
        <v>28179.583019121925</v>
      </c>
      <c r="F344" s="138">
        <f>F294*18</f>
        <v>0</v>
      </c>
      <c r="G344" s="138">
        <f>G294*24</f>
        <v>0</v>
      </c>
      <c r="H344" s="138">
        <f t="shared" ref="H344:H363" si="29">IF((C33/30+D33/30+E33/24+F33/18+G33/24)=0,0,H269/(C33/30+D33/30+E33/24+F33/18+G33/24))</f>
        <v>19402.688165551379</v>
      </c>
    </row>
    <row r="345" spans="2:10">
      <c r="B345" s="127" t="str">
        <f>$B$34</f>
        <v>Fine Arts</v>
      </c>
      <c r="C345" s="138">
        <f t="shared" si="28"/>
        <v>9721.2771128189161</v>
      </c>
      <c r="D345" s="138">
        <f t="shared" si="28"/>
        <v>23406.347489276675</v>
      </c>
      <c r="E345" s="138">
        <f t="shared" ref="E345:E363" si="30">E295*24</f>
        <v>28517.675061064459</v>
      </c>
      <c r="F345" s="138">
        <f t="shared" ref="F345:F363" si="31">F295*18</f>
        <v>0</v>
      </c>
      <c r="G345" s="138">
        <f t="shared" ref="G345:G363" si="32">G295*24</f>
        <v>0</v>
      </c>
      <c r="H345" s="138">
        <f t="shared" si="29"/>
        <v>18506.342429165747</v>
      </c>
    </row>
    <row r="346" spans="2:10">
      <c r="B346" s="127" t="str">
        <f>$B$35</f>
        <v>Teacher Education</v>
      </c>
      <c r="C346" s="138">
        <f t="shared" si="28"/>
        <v>19668.264428295719</v>
      </c>
      <c r="D346" s="138">
        <f t="shared" si="28"/>
        <v>18602.386185340507</v>
      </c>
      <c r="E346" s="138">
        <f t="shared" si="30"/>
        <v>20960.134584413623</v>
      </c>
      <c r="F346" s="138">
        <f t="shared" si="31"/>
        <v>22133.786488286016</v>
      </c>
      <c r="G346" s="138">
        <f t="shared" si="32"/>
        <v>0</v>
      </c>
      <c r="H346" s="138">
        <f t="shared" si="29"/>
        <v>19807.736019968466</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17793.13323096784</v>
      </c>
      <c r="D348" s="138">
        <f t="shared" si="28"/>
        <v>25175.610845223826</v>
      </c>
      <c r="E348" s="138">
        <f t="shared" si="30"/>
        <v>26338.27652801454</v>
      </c>
      <c r="F348" s="138">
        <f t="shared" si="31"/>
        <v>0</v>
      </c>
      <c r="G348" s="138">
        <f t="shared" si="32"/>
        <v>0</v>
      </c>
      <c r="H348" s="138">
        <f t="shared" si="29"/>
        <v>24033.867403272874</v>
      </c>
    </row>
    <row r="349" spans="2:10">
      <c r="B349" s="127" t="str">
        <f>$B$38</f>
        <v>Home Economics</v>
      </c>
      <c r="C349" s="138">
        <f t="shared" si="28"/>
        <v>13911.348539686849</v>
      </c>
      <c r="D349" s="138">
        <f t="shared" si="28"/>
        <v>17326.475377119481</v>
      </c>
      <c r="E349" s="138">
        <f t="shared" si="30"/>
        <v>81462.459228809777</v>
      </c>
      <c r="F349" s="138">
        <f t="shared" si="31"/>
        <v>0</v>
      </c>
      <c r="G349" s="138">
        <f t="shared" si="32"/>
        <v>0</v>
      </c>
      <c r="H349" s="138">
        <f t="shared" si="29"/>
        <v>23280.263071117053</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13890.800429422288</v>
      </c>
      <c r="D351" s="138">
        <f t="shared" si="28"/>
        <v>21356.994363134738</v>
      </c>
      <c r="E351" s="138">
        <f t="shared" si="30"/>
        <v>0</v>
      </c>
      <c r="F351" s="138">
        <f t="shared" si="31"/>
        <v>0</v>
      </c>
      <c r="G351" s="138">
        <f t="shared" si="32"/>
        <v>0</v>
      </c>
      <c r="H351" s="138">
        <f t="shared" si="29"/>
        <v>20169.190782771395</v>
      </c>
    </row>
    <row r="352" spans="2:10">
      <c r="B352" s="127" t="str">
        <f>$B$41</f>
        <v>Library Science</v>
      </c>
      <c r="C352" s="138">
        <f t="shared" si="28"/>
        <v>0</v>
      </c>
      <c r="D352" s="138">
        <f t="shared" si="28"/>
        <v>0</v>
      </c>
      <c r="E352" s="138">
        <f t="shared" si="30"/>
        <v>31642.495685843664</v>
      </c>
      <c r="F352" s="138">
        <f t="shared" si="31"/>
        <v>0</v>
      </c>
      <c r="G352" s="138">
        <f t="shared" si="32"/>
        <v>0</v>
      </c>
      <c r="H352" s="138">
        <f t="shared" si="29"/>
        <v>31642.495685843667</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14078.667387287354</v>
      </c>
      <c r="D354" s="138">
        <f t="shared" si="28"/>
        <v>19754.499490936607</v>
      </c>
      <c r="E354" s="138">
        <f t="shared" si="30"/>
        <v>0</v>
      </c>
      <c r="F354" s="138">
        <f t="shared" si="31"/>
        <v>0</v>
      </c>
      <c r="G354" s="138">
        <f t="shared" si="32"/>
        <v>0</v>
      </c>
      <c r="H354" s="138">
        <f t="shared" si="29"/>
        <v>19404.139484538508</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10995.590137944599</v>
      </c>
      <c r="D356" s="138">
        <f t="shared" si="28"/>
        <v>20292.431600658332</v>
      </c>
      <c r="E356" s="138">
        <f t="shared" si="30"/>
        <v>21000.40522904498</v>
      </c>
      <c r="F356" s="138">
        <f t="shared" si="31"/>
        <v>0</v>
      </c>
      <c r="G356" s="138">
        <f t="shared" si="32"/>
        <v>0</v>
      </c>
      <c r="H356" s="138">
        <f t="shared" si="29"/>
        <v>20042.686530806175</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13010.779271138563</v>
      </c>
      <c r="D358" s="138">
        <f t="shared" si="28"/>
        <v>21652.137145832603</v>
      </c>
      <c r="E358" s="138">
        <f t="shared" si="30"/>
        <v>22769.187816305261</v>
      </c>
      <c r="F358" s="138">
        <f t="shared" si="31"/>
        <v>0</v>
      </c>
      <c r="G358" s="138">
        <f t="shared" si="32"/>
        <v>0</v>
      </c>
      <c r="H358" s="138">
        <f t="shared" si="29"/>
        <v>21078.832460716709</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6032.6912221867969</v>
      </c>
      <c r="E360" s="138">
        <f t="shared" si="30"/>
        <v>0</v>
      </c>
      <c r="F360" s="138">
        <f t="shared" si="31"/>
        <v>0</v>
      </c>
      <c r="G360" s="138">
        <f t="shared" si="32"/>
        <v>0</v>
      </c>
      <c r="H360" s="138">
        <f t="shared" si="29"/>
        <v>6032.6912221867979</v>
      </c>
    </row>
    <row r="361" spans="2:9">
      <c r="B361" s="127" t="str">
        <f>$B$50</f>
        <v>Technology</v>
      </c>
      <c r="C361" s="138">
        <f t="shared" si="33"/>
        <v>26450.504841673563</v>
      </c>
      <c r="D361" s="138">
        <f t="shared" si="33"/>
        <v>24802.011954383499</v>
      </c>
      <c r="E361" s="138">
        <f t="shared" si="30"/>
        <v>31522.961578666742</v>
      </c>
      <c r="F361" s="138">
        <f t="shared" si="31"/>
        <v>0</v>
      </c>
      <c r="G361" s="138">
        <f t="shared" si="32"/>
        <v>0</v>
      </c>
      <c r="H361" s="138">
        <f t="shared" si="29"/>
        <v>27810.764421527496</v>
      </c>
    </row>
    <row r="362" spans="2:9">
      <c r="B362" s="127" t="str">
        <f>$B$51</f>
        <v>Nursing</v>
      </c>
      <c r="C362" s="138">
        <f t="shared" si="33"/>
        <v>0</v>
      </c>
      <c r="D362" s="138">
        <f t="shared" si="33"/>
        <v>55735.600235783968</v>
      </c>
      <c r="E362" s="138">
        <f t="shared" si="30"/>
        <v>0</v>
      </c>
      <c r="F362" s="138">
        <f t="shared" si="31"/>
        <v>0</v>
      </c>
      <c r="G362" s="138">
        <f t="shared" si="32"/>
        <v>0</v>
      </c>
      <c r="H362" s="138">
        <f t="shared" si="29"/>
        <v>55735.600235783968</v>
      </c>
    </row>
    <row r="363" spans="2:9">
      <c r="B363" s="130" t="str">
        <f>$B$52</f>
        <v>Totals</v>
      </c>
      <c r="C363" s="135">
        <f t="shared" si="33"/>
        <v>12182.458024343925</v>
      </c>
      <c r="D363" s="135">
        <f t="shared" si="33"/>
        <v>19630.825308336214</v>
      </c>
      <c r="E363" s="135">
        <f t="shared" si="30"/>
        <v>24485.293957634865</v>
      </c>
      <c r="F363" s="135">
        <f t="shared" si="31"/>
        <v>24224.998321572781</v>
      </c>
      <c r="G363" s="135">
        <f t="shared" si="32"/>
        <v>0</v>
      </c>
      <c r="H363" s="135">
        <f t="shared" si="29"/>
        <v>19042.158567497718</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19" priority="6" stopIfTrue="1">
      <formula>C32=0</formula>
    </cfRule>
  </conditionalFormatting>
  <conditionalFormatting sqref="C91:G110">
    <cfRule type="expression" dxfId="118" priority="5" stopIfTrue="1">
      <formula>C32=0</formula>
    </cfRule>
  </conditionalFormatting>
  <conditionalFormatting sqref="C143:H162">
    <cfRule type="expression" dxfId="117" priority="3" stopIfTrue="1">
      <formula>C32=0</formula>
    </cfRule>
  </conditionalFormatting>
  <conditionalFormatting sqref="H143:H162">
    <cfRule type="expression" dxfId="116" priority="1" stopIfTrue="1">
      <formula>OR(AND(#REF!&gt;0,H143&gt;0,H61=0),AND(#REF!&gt;0,H143&gt;0,H32=0))</formula>
    </cfRule>
    <cfRule type="expression" dxfId="11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76</v>
      </c>
      <c r="C3" s="119"/>
      <c r="D3" s="119"/>
      <c r="E3" s="119"/>
      <c r="F3" s="119"/>
      <c r="G3" s="119"/>
      <c r="H3" s="119"/>
    </row>
    <row r="4" spans="2:8">
      <c r="B4" s="292" t="s">
        <v>148</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Data!$G24</f>
        <v>57869491</v>
      </c>
    </row>
    <row r="14" spans="2:8">
      <c r="B14" s="467" t="s">
        <v>13</v>
      </c>
      <c r="C14" s="467"/>
      <c r="D14" s="467"/>
      <c r="E14" s="467"/>
      <c r="F14" s="354"/>
      <c r="G14" s="301"/>
      <c r="H14" s="355">
        <f>Data!$H24</f>
        <v>3131303</v>
      </c>
    </row>
    <row r="15" spans="2:8">
      <c r="B15" s="467" t="s">
        <v>14</v>
      </c>
      <c r="C15" s="467"/>
      <c r="D15" s="467"/>
      <c r="E15" s="467"/>
      <c r="F15" s="354"/>
      <c r="G15" s="301"/>
      <c r="H15" s="355">
        <f>Data!$I24</f>
        <v>33510486</v>
      </c>
    </row>
    <row r="16" spans="2:8">
      <c r="B16" s="467" t="s">
        <v>18</v>
      </c>
      <c r="C16" s="467"/>
      <c r="D16" s="467"/>
      <c r="E16" s="467"/>
      <c r="F16" s="354"/>
      <c r="G16" s="301"/>
      <c r="H16" s="355">
        <f>Data!$J24</f>
        <v>8808312</v>
      </c>
    </row>
    <row r="17" spans="2:23">
      <c r="B17" s="467" t="s">
        <v>15</v>
      </c>
      <c r="C17" s="467"/>
      <c r="D17" s="467"/>
      <c r="E17" s="467"/>
      <c r="F17" s="354"/>
      <c r="G17" s="301"/>
      <c r="H17" s="355">
        <f>Data!$K24</f>
        <v>33643728</v>
      </c>
    </row>
    <row r="18" spans="2:23">
      <c r="B18" s="467" t="s">
        <v>1</v>
      </c>
      <c r="C18" s="467"/>
      <c r="D18" s="467"/>
      <c r="E18" s="467"/>
      <c r="F18" s="356"/>
      <c r="G18" s="301"/>
      <c r="H18" s="357">
        <f>SUM(H13:H17)</f>
        <v>136963320</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Data!L24</f>
        <v>Ting Zhang</v>
      </c>
      <c r="E21" s="466"/>
      <c r="F21" s="466"/>
      <c r="G21" s="308" t="str">
        <f>Data!M24</f>
        <v>713-221-8098</v>
      </c>
      <c r="H21" s="309" t="str">
        <f>Data!N24</f>
        <v>tsaia@uhd.edu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Data!O24</f>
        <v>3677</v>
      </c>
      <c r="D25" s="316">
        <f>Data!P24</f>
        <v>9270</v>
      </c>
      <c r="E25" s="316">
        <f>Data!Q24</f>
        <v>1158</v>
      </c>
      <c r="F25" s="316">
        <f>Data!R24</f>
        <v>0</v>
      </c>
      <c r="G25" s="316">
        <f>Data!S24</f>
        <v>0</v>
      </c>
      <c r="H25" s="317">
        <f>SUM(C25:G25)</f>
        <v>14105</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Data!T24</f>
        <v>Tucker, Carol M.</v>
      </c>
      <c r="E28" s="466"/>
      <c r="F28" s="466"/>
      <c r="G28" s="308" t="str">
        <f>Data!U24</f>
        <v>(713) 221-8269</v>
      </c>
      <c r="H28" s="309" t="str">
        <f>Data!V24</f>
        <v>TuckerCa@uhd.edu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Data!W24</f>
        <v>84260</v>
      </c>
      <c r="D32" s="140">
        <f>Data!AQ24</f>
        <v>41289</v>
      </c>
      <c r="E32" s="140">
        <f>Data!BK24</f>
        <v>2784</v>
      </c>
      <c r="F32" s="140">
        <f>Data!CE24</f>
        <v>0</v>
      </c>
      <c r="G32" s="140">
        <f>Data!CY24</f>
        <v>0</v>
      </c>
      <c r="H32" s="141">
        <f>SUM(C32:G32)</f>
        <v>128333</v>
      </c>
      <c r="W32" s="144"/>
    </row>
    <row r="33" spans="2:23">
      <c r="B33" s="129" t="s">
        <v>43</v>
      </c>
      <c r="C33" s="140">
        <f>Data!X24</f>
        <v>18852</v>
      </c>
      <c r="D33" s="140">
        <f>Data!AR24</f>
        <v>14119</v>
      </c>
      <c r="E33" s="140">
        <f>Data!BL24</f>
        <v>831</v>
      </c>
      <c r="F33" s="140">
        <f>Data!CF24</f>
        <v>0</v>
      </c>
      <c r="G33" s="140">
        <f>Data!CZ24</f>
        <v>0</v>
      </c>
      <c r="H33" s="141">
        <f t="shared" ref="H33:H52" si="0">SUM(C33:G33)</f>
        <v>33802</v>
      </c>
      <c r="W33" s="144"/>
    </row>
    <row r="34" spans="2:23">
      <c r="B34" s="129" t="s">
        <v>44</v>
      </c>
      <c r="C34" s="140">
        <f>Data!Y24</f>
        <v>8487</v>
      </c>
      <c r="D34" s="140">
        <f>Data!AS24</f>
        <v>1470</v>
      </c>
      <c r="E34" s="140">
        <f>Data!BM24</f>
        <v>0</v>
      </c>
      <c r="F34" s="140">
        <f>Data!CG24</f>
        <v>0</v>
      </c>
      <c r="G34" s="140">
        <f>Data!DA24</f>
        <v>0</v>
      </c>
      <c r="H34" s="141">
        <f t="shared" si="0"/>
        <v>9957</v>
      </c>
      <c r="W34" s="144"/>
    </row>
    <row r="35" spans="2:23">
      <c r="B35" s="129" t="s">
        <v>45</v>
      </c>
      <c r="C35" s="140">
        <f>Data!Z24</f>
        <v>1572</v>
      </c>
      <c r="D35" s="140">
        <f>Data!AT24</f>
        <v>8418</v>
      </c>
      <c r="E35" s="140">
        <f>Data!BN24</f>
        <v>582</v>
      </c>
      <c r="F35" s="140">
        <f>Data!CH24</f>
        <v>0</v>
      </c>
      <c r="G35" s="140">
        <f>Data!DB24</f>
        <v>0</v>
      </c>
      <c r="H35" s="141">
        <f t="shared" si="0"/>
        <v>10572</v>
      </c>
      <c r="W35" s="144"/>
    </row>
    <row r="36" spans="2:23">
      <c r="B36" s="129" t="s">
        <v>46</v>
      </c>
      <c r="C36" s="140">
        <f>Data!AA24</f>
        <v>0</v>
      </c>
      <c r="D36" s="140">
        <f>Data!AU24</f>
        <v>0</v>
      </c>
      <c r="E36" s="140">
        <f>Data!BO24</f>
        <v>0</v>
      </c>
      <c r="F36" s="140">
        <f>Data!CI24</f>
        <v>0</v>
      </c>
      <c r="G36" s="140">
        <f>Data!DC24</f>
        <v>0</v>
      </c>
      <c r="H36" s="141">
        <f t="shared" si="0"/>
        <v>0</v>
      </c>
      <c r="W36" s="144"/>
    </row>
    <row r="37" spans="2:23">
      <c r="B37" s="129" t="s">
        <v>47</v>
      </c>
      <c r="C37" s="140">
        <f>Data!AB24</f>
        <v>4747</v>
      </c>
      <c r="D37" s="140">
        <f>Data!AV24</f>
        <v>4322</v>
      </c>
      <c r="E37" s="140">
        <f>Data!BP24</f>
        <v>447</v>
      </c>
      <c r="F37" s="140">
        <f>Data!CJ24</f>
        <v>0</v>
      </c>
      <c r="G37" s="140">
        <f>Data!DD24</f>
        <v>0</v>
      </c>
      <c r="H37" s="141">
        <f t="shared" si="0"/>
        <v>9516</v>
      </c>
      <c r="W37" s="144"/>
    </row>
    <row r="38" spans="2:23">
      <c r="B38" s="129" t="s">
        <v>48</v>
      </c>
      <c r="C38" s="140">
        <f>Data!AC24</f>
        <v>150</v>
      </c>
      <c r="D38" s="140">
        <f>Data!AW24</f>
        <v>645</v>
      </c>
      <c r="E38" s="140">
        <f>Data!BQ24</f>
        <v>0</v>
      </c>
      <c r="F38" s="140">
        <f>Data!CK24</f>
        <v>0</v>
      </c>
      <c r="G38" s="140">
        <f>Data!DE24</f>
        <v>0</v>
      </c>
      <c r="H38" s="141">
        <f t="shared" si="0"/>
        <v>795</v>
      </c>
      <c r="W38" s="144"/>
    </row>
    <row r="39" spans="2:23">
      <c r="B39" s="129" t="s">
        <v>49</v>
      </c>
      <c r="C39" s="140">
        <f>Data!AD24</f>
        <v>0</v>
      </c>
      <c r="D39" s="140">
        <f>Data!AX24</f>
        <v>0</v>
      </c>
      <c r="E39" s="140">
        <f>Data!BR24</f>
        <v>0</v>
      </c>
      <c r="F39" s="140">
        <f>Data!CL24</f>
        <v>0</v>
      </c>
      <c r="G39" s="140">
        <f>Data!DF24</f>
        <v>0</v>
      </c>
      <c r="H39" s="141">
        <f t="shared" si="0"/>
        <v>0</v>
      </c>
      <c r="W39" s="144"/>
    </row>
    <row r="40" spans="2:23">
      <c r="B40" s="129" t="s">
        <v>50</v>
      </c>
      <c r="C40" s="140">
        <f>Data!AE24</f>
        <v>1158</v>
      </c>
      <c r="D40" s="140">
        <f>Data!AY24</f>
        <v>4248</v>
      </c>
      <c r="E40" s="140">
        <f>Data!BS24</f>
        <v>0</v>
      </c>
      <c r="F40" s="140">
        <f>Data!CM24</f>
        <v>0</v>
      </c>
      <c r="G40" s="140">
        <f>Data!DG24</f>
        <v>0</v>
      </c>
      <c r="H40" s="141">
        <f t="shared" si="0"/>
        <v>5406</v>
      </c>
      <c r="W40" s="144"/>
    </row>
    <row r="41" spans="2:23">
      <c r="B41" s="129" t="s">
        <v>51</v>
      </c>
      <c r="C41" s="140">
        <f>Data!AF24</f>
        <v>0</v>
      </c>
      <c r="D41" s="140">
        <f>Data!AZ24</f>
        <v>0</v>
      </c>
      <c r="E41" s="140">
        <f>Data!BT24</f>
        <v>0</v>
      </c>
      <c r="F41" s="140">
        <f>Data!CN24</f>
        <v>0</v>
      </c>
      <c r="G41" s="140">
        <f>Data!DH24</f>
        <v>0</v>
      </c>
      <c r="H41" s="141">
        <f t="shared" si="0"/>
        <v>0</v>
      </c>
      <c r="W41" s="144"/>
    </row>
    <row r="42" spans="2:23">
      <c r="B42" s="129" t="s">
        <v>52</v>
      </c>
      <c r="C42" s="140">
        <f>Data!AG24</f>
        <v>0</v>
      </c>
      <c r="D42" s="140">
        <f>Data!BA24</f>
        <v>0</v>
      </c>
      <c r="E42" s="140">
        <f>Data!BU24</f>
        <v>0</v>
      </c>
      <c r="F42" s="140">
        <f>Data!CO24</f>
        <v>0</v>
      </c>
      <c r="G42" s="140">
        <f>Data!DI24</f>
        <v>0</v>
      </c>
      <c r="H42" s="141">
        <f t="shared" si="0"/>
        <v>0</v>
      </c>
      <c r="W42" s="144"/>
    </row>
    <row r="43" spans="2:23">
      <c r="B43" s="129" t="s">
        <v>53</v>
      </c>
      <c r="C43" s="140">
        <f>Data!AH24</f>
        <v>0</v>
      </c>
      <c r="D43" s="140">
        <f>Data!BB24</f>
        <v>0</v>
      </c>
      <c r="E43" s="140">
        <f>Data!BV24</f>
        <v>0</v>
      </c>
      <c r="F43" s="140">
        <f>Data!CP24</f>
        <v>0</v>
      </c>
      <c r="G43" s="140">
        <f>Data!DJ24</f>
        <v>0</v>
      </c>
      <c r="H43" s="141">
        <f t="shared" si="0"/>
        <v>0</v>
      </c>
      <c r="W43" s="144"/>
    </row>
    <row r="44" spans="2:23">
      <c r="B44" s="129" t="s">
        <v>54</v>
      </c>
      <c r="C44" s="140">
        <f>Data!AI24</f>
        <v>0</v>
      </c>
      <c r="D44" s="140">
        <f>Data!BC24</f>
        <v>0</v>
      </c>
      <c r="E44" s="140">
        <f>Data!BW24</f>
        <v>0</v>
      </c>
      <c r="F44" s="140">
        <f>Data!CQ24</f>
        <v>0</v>
      </c>
      <c r="G44" s="140">
        <f>Data!DK24</f>
        <v>0</v>
      </c>
      <c r="H44" s="141">
        <f t="shared" si="0"/>
        <v>0</v>
      </c>
      <c r="W44" s="144"/>
    </row>
    <row r="45" spans="2:23">
      <c r="B45" s="129" t="s">
        <v>55</v>
      </c>
      <c r="C45" s="140">
        <f>Data!AJ24</f>
        <v>819</v>
      </c>
      <c r="D45" s="140">
        <f>Data!BD24</f>
        <v>2808</v>
      </c>
      <c r="E45" s="140">
        <f>Data!BX24</f>
        <v>0</v>
      </c>
      <c r="F45" s="140">
        <f>Data!CR24</f>
        <v>0</v>
      </c>
      <c r="G45" s="140">
        <f>Data!DL24</f>
        <v>0</v>
      </c>
      <c r="H45" s="141">
        <f t="shared" si="0"/>
        <v>3627</v>
      </c>
      <c r="W45" s="144"/>
    </row>
    <row r="46" spans="2:23">
      <c r="B46" s="129" t="s">
        <v>56</v>
      </c>
      <c r="C46" s="140">
        <f>Data!AK24</f>
        <v>0</v>
      </c>
      <c r="D46" s="140">
        <f>Data!BE24</f>
        <v>0</v>
      </c>
      <c r="E46" s="140">
        <f>Data!BY24</f>
        <v>0</v>
      </c>
      <c r="F46" s="140">
        <f>Data!CS24</f>
        <v>0</v>
      </c>
      <c r="G46" s="140">
        <f>Data!DM24</f>
        <v>0</v>
      </c>
      <c r="H46" s="141">
        <f t="shared" si="0"/>
        <v>0</v>
      </c>
      <c r="W46" s="144"/>
    </row>
    <row r="47" spans="2:23">
      <c r="B47" s="129" t="s">
        <v>57</v>
      </c>
      <c r="C47" s="140">
        <f>Data!AL24</f>
        <v>9846</v>
      </c>
      <c r="D47" s="140">
        <f>Data!BF24</f>
        <v>69450</v>
      </c>
      <c r="E47" s="140">
        <f>Data!BZ24</f>
        <v>14187</v>
      </c>
      <c r="F47" s="140">
        <f>Data!CT24</f>
        <v>0</v>
      </c>
      <c r="G47" s="140">
        <f>Data!DN24</f>
        <v>0</v>
      </c>
      <c r="H47" s="141">
        <f t="shared" si="0"/>
        <v>93483</v>
      </c>
      <c r="W47" s="144"/>
    </row>
    <row r="48" spans="2:23">
      <c r="B48" s="129" t="s">
        <v>58</v>
      </c>
      <c r="C48" s="140">
        <f>Data!AM24</f>
        <v>0</v>
      </c>
      <c r="D48" s="140">
        <f>Data!BG24</f>
        <v>0</v>
      </c>
      <c r="E48" s="140">
        <f>Data!CA24</f>
        <v>0</v>
      </c>
      <c r="F48" s="140">
        <f>Data!CU24</f>
        <v>0</v>
      </c>
      <c r="G48" s="140">
        <f>Data!DO24</f>
        <v>0</v>
      </c>
      <c r="H48" s="141">
        <f t="shared" si="0"/>
        <v>0</v>
      </c>
      <c r="W48" s="144"/>
    </row>
    <row r="49" spans="2:23">
      <c r="B49" s="129" t="s">
        <v>59</v>
      </c>
      <c r="C49" s="140">
        <f>Data!AN24</f>
        <v>0</v>
      </c>
      <c r="D49" s="140">
        <f>Data!BH24</f>
        <v>1104</v>
      </c>
      <c r="E49" s="140">
        <f>Data!CB24</f>
        <v>0</v>
      </c>
      <c r="F49" s="140">
        <f>Data!CV24</f>
        <v>0</v>
      </c>
      <c r="G49" s="140">
        <f>Data!DP24</f>
        <v>0</v>
      </c>
      <c r="H49" s="141">
        <f t="shared" si="0"/>
        <v>1104</v>
      </c>
      <c r="W49" s="144"/>
    </row>
    <row r="50" spans="2:23">
      <c r="B50" s="129" t="s">
        <v>60</v>
      </c>
      <c r="C50" s="140">
        <f>Data!AO24</f>
        <v>444</v>
      </c>
      <c r="D50" s="140">
        <f>Data!BI24</f>
        <v>1481</v>
      </c>
      <c r="E50" s="140">
        <f>Data!CC24</f>
        <v>1263</v>
      </c>
      <c r="F50" s="140">
        <f>Data!CW24</f>
        <v>0</v>
      </c>
      <c r="G50" s="140">
        <f>Data!DQ24</f>
        <v>0</v>
      </c>
      <c r="H50" s="141">
        <f t="shared" si="0"/>
        <v>3188</v>
      </c>
      <c r="W50" s="144"/>
    </row>
    <row r="51" spans="2:23">
      <c r="B51" s="129" t="s">
        <v>0</v>
      </c>
      <c r="C51" s="140">
        <f>Data!AP24</f>
        <v>64</v>
      </c>
      <c r="D51" s="140">
        <f>Data!BJ24</f>
        <v>751</v>
      </c>
      <c r="E51" s="140">
        <f>Data!CD24</f>
        <v>0</v>
      </c>
      <c r="F51" s="140">
        <f>Data!CX24</f>
        <v>0</v>
      </c>
      <c r="G51" s="140">
        <f>Data!DR24</f>
        <v>0</v>
      </c>
      <c r="H51" s="141">
        <f t="shared" si="0"/>
        <v>815</v>
      </c>
      <c r="W51" s="144"/>
    </row>
    <row r="52" spans="2:23">
      <c r="B52" s="142" t="s">
        <v>33</v>
      </c>
      <c r="C52" s="141">
        <f>SUM(C32:C51)</f>
        <v>130399</v>
      </c>
      <c r="D52" s="141">
        <f>SUM(D32:D51)</f>
        <v>150105</v>
      </c>
      <c r="E52" s="141">
        <f>SUM(E32:E51)</f>
        <v>20094</v>
      </c>
      <c r="F52" s="141">
        <f>SUM(F32:F51)</f>
        <v>0</v>
      </c>
      <c r="G52" s="141">
        <f>SUM(G32:G51)</f>
        <v>0</v>
      </c>
      <c r="H52" s="141">
        <f t="shared" si="0"/>
        <v>300598</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Data!T24</f>
        <v>Tucker, Carol M.</v>
      </c>
      <c r="E55" s="466"/>
      <c r="F55" s="466"/>
      <c r="G55" s="308" t="str">
        <f>Data!U24</f>
        <v>(713) 221-8269</v>
      </c>
      <c r="H55" s="309" t="str">
        <f>Data!V24</f>
        <v>TuckerCa@uhd.edu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Data!DS24</f>
        <v>8186434.0916620288</v>
      </c>
      <c r="D61" s="320">
        <f>Data!EM24</f>
        <v>5833409.991590173</v>
      </c>
      <c r="E61" s="320">
        <f>Data!FG24</f>
        <v>1097695.3585991468</v>
      </c>
      <c r="F61" s="320">
        <f>Data!GA24</f>
        <v>0</v>
      </c>
      <c r="G61" s="320">
        <f>Data!GU24</f>
        <v>0</v>
      </c>
      <c r="H61" s="321">
        <f>SUM(C61:G61)</f>
        <v>15117539.44185135</v>
      </c>
    </row>
    <row r="62" spans="2:23">
      <c r="B62" s="127" t="str">
        <f>$B$33</f>
        <v>Science</v>
      </c>
      <c r="C62" s="320">
        <f>Data!DT24</f>
        <v>1797904.0688682392</v>
      </c>
      <c r="D62" s="320">
        <f>Data!EN24</f>
        <v>3189057.8770133434</v>
      </c>
      <c r="E62" s="320">
        <f>Data!FH24</f>
        <v>289334.60652125062</v>
      </c>
      <c r="F62" s="320">
        <f>Data!GB24</f>
        <v>0</v>
      </c>
      <c r="G62" s="320">
        <f>Data!GV24</f>
        <v>0</v>
      </c>
      <c r="H62" s="141">
        <f t="shared" ref="H62:H81" si="1">SUM(C62:G62)</f>
        <v>5276296.5524028335</v>
      </c>
    </row>
    <row r="63" spans="2:23">
      <c r="B63" s="127" t="str">
        <f>$B$34</f>
        <v>Fine Arts</v>
      </c>
      <c r="C63" s="320">
        <f>Data!DU24</f>
        <v>885435.36619122326</v>
      </c>
      <c r="D63" s="320">
        <f>Data!EO24</f>
        <v>368302.96367890708</v>
      </c>
      <c r="E63" s="320">
        <f>Data!FI24</f>
        <v>0</v>
      </c>
      <c r="F63" s="320">
        <f>Data!GC24</f>
        <v>0</v>
      </c>
      <c r="G63" s="320">
        <f>Data!GW24</f>
        <v>0</v>
      </c>
      <c r="H63" s="141">
        <f t="shared" si="1"/>
        <v>1253738.3298701304</v>
      </c>
    </row>
    <row r="64" spans="2:23">
      <c r="B64" s="127" t="str">
        <f>$B$35</f>
        <v>Teacher Education</v>
      </c>
      <c r="C64" s="320">
        <f>Data!DV24</f>
        <v>220831.56145412097</v>
      </c>
      <c r="D64" s="320">
        <f>Data!EP24</f>
        <v>1415506.9870432711</v>
      </c>
      <c r="E64" s="320">
        <f>Data!FJ24</f>
        <v>323226.87248015433</v>
      </c>
      <c r="F64" s="320">
        <f>Data!GD24</f>
        <v>0</v>
      </c>
      <c r="G64" s="320">
        <f>Data!GX24</f>
        <v>0</v>
      </c>
      <c r="H64" s="141">
        <f t="shared" si="1"/>
        <v>1959565.4209775464</v>
      </c>
    </row>
    <row r="65" spans="2:8">
      <c r="B65" s="127" t="str">
        <f>$B$36</f>
        <v>Agriculture</v>
      </c>
      <c r="C65" s="320">
        <f>Data!DW24</f>
        <v>0</v>
      </c>
      <c r="D65" s="320">
        <f>Data!EQ24</f>
        <v>0</v>
      </c>
      <c r="E65" s="320">
        <f>Data!FK24</f>
        <v>0</v>
      </c>
      <c r="F65" s="320">
        <f>Data!GE24</f>
        <v>0</v>
      </c>
      <c r="G65" s="320">
        <f>Data!GY24</f>
        <v>0</v>
      </c>
      <c r="H65" s="141">
        <f t="shared" si="1"/>
        <v>0</v>
      </c>
    </row>
    <row r="66" spans="2:8">
      <c r="B66" s="127" t="str">
        <f>$B$37</f>
        <v>Engineering</v>
      </c>
      <c r="C66" s="320">
        <f>Data!DX24</f>
        <v>451145.15440304013</v>
      </c>
      <c r="D66" s="320">
        <f>Data!ER24</f>
        <v>712318.99842232605</v>
      </c>
      <c r="E66" s="320">
        <f>Data!FL24</f>
        <v>244800.87333169027</v>
      </c>
      <c r="F66" s="320">
        <f>Data!GF24</f>
        <v>0</v>
      </c>
      <c r="G66" s="320">
        <f>Data!GZ24</f>
        <v>0</v>
      </c>
      <c r="H66" s="141">
        <f t="shared" si="1"/>
        <v>1408265.0261570564</v>
      </c>
    </row>
    <row r="67" spans="2:8">
      <c r="B67" s="127" t="str">
        <f>$B$38</f>
        <v>Home Economics</v>
      </c>
      <c r="C67" s="320">
        <f>Data!DY24</f>
        <v>45081.713232216556</v>
      </c>
      <c r="D67" s="320">
        <f>Data!ES24</f>
        <v>61586.786767783444</v>
      </c>
      <c r="E67" s="320">
        <f>Data!FM24</f>
        <v>0</v>
      </c>
      <c r="F67" s="320">
        <f>Data!GG24</f>
        <v>0</v>
      </c>
      <c r="G67" s="320">
        <f>Data!HA24</f>
        <v>0</v>
      </c>
      <c r="H67" s="141">
        <f t="shared" si="1"/>
        <v>106668.5</v>
      </c>
    </row>
    <row r="68" spans="2:8">
      <c r="B68" s="127" t="str">
        <f>$B$39</f>
        <v>Law</v>
      </c>
      <c r="C68" s="320">
        <f>Data!DZ24</f>
        <v>0</v>
      </c>
      <c r="D68" s="320">
        <f>Data!ET24</f>
        <v>0</v>
      </c>
      <c r="E68" s="320">
        <f>Data!FN24</f>
        <v>0</v>
      </c>
      <c r="F68" s="320">
        <f>Data!GH24</f>
        <v>0</v>
      </c>
      <c r="G68" s="320">
        <f>Data!HB24</f>
        <v>0</v>
      </c>
      <c r="H68" s="141">
        <f t="shared" si="1"/>
        <v>0</v>
      </c>
    </row>
    <row r="69" spans="2:8">
      <c r="B69" s="127" t="str">
        <f>$B$40</f>
        <v>Social Service</v>
      </c>
      <c r="C69" s="320">
        <f>Data!EA24</f>
        <v>74287.136178406683</v>
      </c>
      <c r="D69" s="320">
        <f>Data!EU24</f>
        <v>800026.82478255429</v>
      </c>
      <c r="E69" s="320">
        <f>Data!FO24</f>
        <v>0</v>
      </c>
      <c r="F69" s="320">
        <f>Data!GI24</f>
        <v>0</v>
      </c>
      <c r="G69" s="320">
        <f>Data!HC24</f>
        <v>0</v>
      </c>
      <c r="H69" s="141">
        <f t="shared" si="1"/>
        <v>874313.96096096095</v>
      </c>
    </row>
    <row r="70" spans="2:8">
      <c r="B70" s="127" t="str">
        <f>$B$41</f>
        <v>Library Science</v>
      </c>
      <c r="C70" s="320">
        <f>Data!EB24</f>
        <v>0</v>
      </c>
      <c r="D70" s="320">
        <f>Data!EV24</f>
        <v>0</v>
      </c>
      <c r="E70" s="320">
        <f>Data!FP24</f>
        <v>0</v>
      </c>
      <c r="F70" s="320">
        <f>Data!GJ24</f>
        <v>0</v>
      </c>
      <c r="G70" s="320">
        <f>Data!HD24</f>
        <v>0</v>
      </c>
      <c r="H70" s="141">
        <f t="shared" si="1"/>
        <v>0</v>
      </c>
    </row>
    <row r="71" spans="2:8">
      <c r="B71" s="127" t="str">
        <f>$B$42</f>
        <v>Veterinary Science</v>
      </c>
      <c r="C71" s="320">
        <f>Data!EC24</f>
        <v>0</v>
      </c>
      <c r="D71" s="320">
        <f>Data!EW24</f>
        <v>0</v>
      </c>
      <c r="E71" s="320">
        <f>Data!FQ24</f>
        <v>0</v>
      </c>
      <c r="F71" s="320">
        <f>Data!GK24</f>
        <v>0</v>
      </c>
      <c r="G71" s="320">
        <f>Data!HE24</f>
        <v>0</v>
      </c>
      <c r="H71" s="141">
        <f t="shared" si="1"/>
        <v>0</v>
      </c>
    </row>
    <row r="72" spans="2:8">
      <c r="B72" s="127" t="str">
        <f>$B$43</f>
        <v>Vocational Training</v>
      </c>
      <c r="C72" s="320">
        <f>Data!ED24</f>
        <v>0</v>
      </c>
      <c r="D72" s="320">
        <f>Data!EX24</f>
        <v>0</v>
      </c>
      <c r="E72" s="320">
        <f>Data!FR24</f>
        <v>0</v>
      </c>
      <c r="F72" s="320">
        <f>Data!GL24</f>
        <v>0</v>
      </c>
      <c r="G72" s="320">
        <f>Data!HF24</f>
        <v>0</v>
      </c>
      <c r="H72" s="141">
        <f t="shared" si="1"/>
        <v>0</v>
      </c>
    </row>
    <row r="73" spans="2:8">
      <c r="B73" s="127" t="str">
        <f>$B$44</f>
        <v>Physical Training</v>
      </c>
      <c r="C73" s="320">
        <f>Data!EE24</f>
        <v>0</v>
      </c>
      <c r="D73" s="320">
        <f>Data!EY24</f>
        <v>0</v>
      </c>
      <c r="E73" s="320">
        <f>Data!FS24</f>
        <v>0</v>
      </c>
      <c r="F73" s="320">
        <f>Data!GM24</f>
        <v>0</v>
      </c>
      <c r="G73" s="320">
        <f>Data!HG24</f>
        <v>0</v>
      </c>
      <c r="H73" s="141">
        <f t="shared" si="1"/>
        <v>0</v>
      </c>
    </row>
    <row r="74" spans="2:8">
      <c r="B74" s="127" t="str">
        <f>$B$45</f>
        <v>Health Services</v>
      </c>
      <c r="C74" s="320">
        <f>Data!EF24</f>
        <v>93945.556038136041</v>
      </c>
      <c r="D74" s="320">
        <f>Data!EZ24</f>
        <v>474854.7526304464</v>
      </c>
      <c r="E74" s="320">
        <f>Data!FT24</f>
        <v>0</v>
      </c>
      <c r="F74" s="320">
        <f>Data!GN24</f>
        <v>0</v>
      </c>
      <c r="G74" s="320">
        <f>Data!HH24</f>
        <v>0</v>
      </c>
      <c r="H74" s="141">
        <f t="shared" si="1"/>
        <v>568800.30866858247</v>
      </c>
    </row>
    <row r="75" spans="2:8">
      <c r="B75" s="127" t="str">
        <f>$B$46</f>
        <v>Pharmacy</v>
      </c>
      <c r="C75" s="320">
        <f>Data!EG24</f>
        <v>0</v>
      </c>
      <c r="D75" s="320">
        <f>Data!FA24</f>
        <v>0</v>
      </c>
      <c r="E75" s="320">
        <f>Data!FU24</f>
        <v>0</v>
      </c>
      <c r="F75" s="320">
        <f>Data!GO24</f>
        <v>0</v>
      </c>
      <c r="G75" s="320">
        <f>Data!HI24</f>
        <v>0</v>
      </c>
      <c r="H75" s="141">
        <f t="shared" si="1"/>
        <v>0</v>
      </c>
    </row>
    <row r="76" spans="2:8">
      <c r="B76" s="127" t="str">
        <f>$B$47</f>
        <v>Business Administration</v>
      </c>
      <c r="C76" s="320">
        <f>Data!EH24</f>
        <v>878784.27898545295</v>
      </c>
      <c r="D76" s="320">
        <f>Data!FB24</f>
        <v>8946377.2340955641</v>
      </c>
      <c r="E76" s="320">
        <f>Data!FV24</f>
        <v>2985772.3175584478</v>
      </c>
      <c r="F76" s="320">
        <f>Data!GP24</f>
        <v>0</v>
      </c>
      <c r="G76" s="320">
        <f>Data!HJ24</f>
        <v>0</v>
      </c>
      <c r="H76" s="141">
        <f t="shared" si="1"/>
        <v>12810933.830639467</v>
      </c>
    </row>
    <row r="77" spans="2:8">
      <c r="B77" s="127" t="str">
        <f>$B$48</f>
        <v>Optometry</v>
      </c>
      <c r="C77" s="320">
        <f>Data!EI24</f>
        <v>0</v>
      </c>
      <c r="D77" s="320">
        <f>Data!FC24</f>
        <v>0</v>
      </c>
      <c r="E77" s="320">
        <f>Data!FW24</f>
        <v>0</v>
      </c>
      <c r="F77" s="320">
        <f>Data!GQ24</f>
        <v>0</v>
      </c>
      <c r="G77" s="320">
        <f>Data!HK24</f>
        <v>0</v>
      </c>
      <c r="H77" s="141">
        <f t="shared" si="1"/>
        <v>0</v>
      </c>
    </row>
    <row r="78" spans="2:8">
      <c r="B78" s="127" t="str">
        <f>$B$49</f>
        <v>Teacher Ed-Practice Teaching</v>
      </c>
      <c r="C78" s="320">
        <f>Data!EJ24</f>
        <v>0</v>
      </c>
      <c r="D78" s="320">
        <f>Data!FD24</f>
        <v>138748.47299685652</v>
      </c>
      <c r="E78" s="320">
        <f>Data!FX24</f>
        <v>0</v>
      </c>
      <c r="F78" s="320">
        <f>Data!GR24</f>
        <v>0</v>
      </c>
      <c r="G78" s="320">
        <f>Data!HL24</f>
        <v>0</v>
      </c>
      <c r="H78" s="141">
        <f t="shared" si="1"/>
        <v>138748.47299685652</v>
      </c>
    </row>
    <row r="79" spans="2:8">
      <c r="B79" s="127" t="str">
        <f>$B$50</f>
        <v>Technology</v>
      </c>
      <c r="C79" s="320">
        <f>Data!EK24</f>
        <v>78484.578819207105</v>
      </c>
      <c r="D79" s="320">
        <f>Data!FE24</f>
        <v>245680.70996919746</v>
      </c>
      <c r="E79" s="320">
        <f>Data!FY24</f>
        <v>234655.3416412019</v>
      </c>
      <c r="F79" s="320">
        <f>Data!GS24</f>
        <v>0</v>
      </c>
      <c r="G79" s="320">
        <f>Data!HM24</f>
        <v>0</v>
      </c>
      <c r="H79" s="141">
        <f t="shared" si="1"/>
        <v>558820.63042960642</v>
      </c>
    </row>
    <row r="80" spans="2:8">
      <c r="B80" s="127" t="str">
        <f>$B$51</f>
        <v>Nursing</v>
      </c>
      <c r="C80" s="320">
        <f>Data!EL24</f>
        <v>9755.5930069930091</v>
      </c>
      <c r="D80" s="320">
        <f>Data!FF24</f>
        <v>272268.406993007</v>
      </c>
      <c r="E80" s="320">
        <f>Data!FZ24</f>
        <v>0</v>
      </c>
      <c r="F80" s="320">
        <f>Data!GT24</f>
        <v>0</v>
      </c>
      <c r="G80" s="320">
        <f>Data!HN24</f>
        <v>0</v>
      </c>
      <c r="H80" s="141">
        <f t="shared" si="1"/>
        <v>282024</v>
      </c>
    </row>
    <row r="81" spans="2:8">
      <c r="B81" s="130" t="str">
        <f>$B$52</f>
        <v>Totals</v>
      </c>
      <c r="C81" s="321">
        <f>SUM(C61:C80)</f>
        <v>12722089.098839065</v>
      </c>
      <c r="D81" s="321">
        <f>SUM(D61:D80)</f>
        <v>22458140.005983427</v>
      </c>
      <c r="E81" s="321">
        <f>SUM(E61:E80)</f>
        <v>5175485.3701318912</v>
      </c>
      <c r="F81" s="321">
        <f>SUM(F61:F80)</f>
        <v>0</v>
      </c>
      <c r="G81" s="321">
        <f>SUM(G61:G80)</f>
        <v>0</v>
      </c>
      <c r="H81" s="321">
        <f t="shared" si="1"/>
        <v>40355714.474954382</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Data!T24</f>
        <v>Tucker, Carol M.</v>
      </c>
      <c r="E84" s="466"/>
      <c r="F84" s="466"/>
      <c r="G84" s="308" t="str">
        <f>Data!U24</f>
        <v>(713) 221-8269</v>
      </c>
      <c r="H84" s="309" t="str">
        <f>Data!V24</f>
        <v>TuckerCa@uhd.edu</v>
      </c>
    </row>
    <row r="85" spans="2:8" ht="13.5" customHeight="1">
      <c r="B85" s="306"/>
      <c r="C85" s="306"/>
      <c r="D85" s="306"/>
      <c r="E85" s="306"/>
      <c r="F85" s="306"/>
      <c r="G85" s="306"/>
      <c r="H85" s="296"/>
    </row>
    <row r="86" spans="2:8" ht="15" customHeight="1">
      <c r="B86" s="120" t="s">
        <v>32</v>
      </c>
      <c r="C86" s="324"/>
      <c r="D86" s="324"/>
      <c r="E86" s="324"/>
      <c r="F86" s="324"/>
      <c r="G86" s="324"/>
      <c r="H86" s="122">
        <f>H13+H14</f>
        <v>61000794</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Data!HR24</f>
        <v>258032</v>
      </c>
      <c r="D91" s="327">
        <f>Data!IL24</f>
        <v>50474</v>
      </c>
      <c r="E91" s="327">
        <f>Data!JF24</f>
        <v>97982</v>
      </c>
      <c r="F91" s="327">
        <f>Data!JZ24</f>
        <v>0</v>
      </c>
      <c r="G91" s="327">
        <f>Data!KT24</f>
        <v>0</v>
      </c>
      <c r="H91" s="133">
        <f t="shared" ref="H91:H111" si="2">SUM(C91:G91)</f>
        <v>406488</v>
      </c>
    </row>
    <row r="92" spans="2:8">
      <c r="B92" s="127" t="str">
        <f>$B$33</f>
        <v>Science</v>
      </c>
      <c r="C92" s="327">
        <f>Data!HS24</f>
        <v>38527</v>
      </c>
      <c r="D92" s="327">
        <f>Data!IM24</f>
        <v>32449</v>
      </c>
      <c r="E92" s="327">
        <f>Data!JG24</f>
        <v>0</v>
      </c>
      <c r="F92" s="327">
        <f>Data!KA24</f>
        <v>0</v>
      </c>
      <c r="G92" s="327">
        <f>Data!KU24</f>
        <v>0</v>
      </c>
      <c r="H92" s="136">
        <f t="shared" si="2"/>
        <v>70976</v>
      </c>
    </row>
    <row r="93" spans="2:8">
      <c r="B93" s="127" t="str">
        <f>$B$34</f>
        <v>Fine Arts</v>
      </c>
      <c r="C93" s="327">
        <f>Data!HT24</f>
        <v>0</v>
      </c>
      <c r="D93" s="327">
        <f>Data!IN24</f>
        <v>0</v>
      </c>
      <c r="E93" s="327">
        <f>Data!JH24</f>
        <v>0</v>
      </c>
      <c r="F93" s="327">
        <f>Data!KB24</f>
        <v>0</v>
      </c>
      <c r="G93" s="327">
        <f>Data!KV24</f>
        <v>0</v>
      </c>
      <c r="H93" s="136">
        <f t="shared" si="2"/>
        <v>0</v>
      </c>
    </row>
    <row r="94" spans="2:8">
      <c r="B94" s="127" t="str">
        <f>$B$35</f>
        <v>Teacher Education</v>
      </c>
      <c r="C94" s="327">
        <f>Data!HU24</f>
        <v>0</v>
      </c>
      <c r="D94" s="327">
        <f>Data!IO24</f>
        <v>3200</v>
      </c>
      <c r="E94" s="327">
        <f>Data!JI24</f>
        <v>35445</v>
      </c>
      <c r="F94" s="327">
        <f>Data!KC24</f>
        <v>0</v>
      </c>
      <c r="G94" s="327">
        <f>Data!KW24</f>
        <v>0</v>
      </c>
      <c r="H94" s="136">
        <f t="shared" si="2"/>
        <v>38645</v>
      </c>
    </row>
    <row r="95" spans="2:8">
      <c r="B95" s="127" t="str">
        <f>$B$36</f>
        <v>Agriculture</v>
      </c>
      <c r="C95" s="327">
        <f>Data!HV24</f>
        <v>0</v>
      </c>
      <c r="D95" s="327">
        <f>Data!IP24</f>
        <v>0</v>
      </c>
      <c r="E95" s="327">
        <f>Data!JJ24</f>
        <v>0</v>
      </c>
      <c r="F95" s="327">
        <f>Data!KD24</f>
        <v>0</v>
      </c>
      <c r="G95" s="327">
        <f>Data!KX24</f>
        <v>0</v>
      </c>
      <c r="H95" s="136">
        <f t="shared" si="2"/>
        <v>0</v>
      </c>
    </row>
    <row r="96" spans="2:8">
      <c r="B96" s="127" t="str">
        <f>$B$37</f>
        <v>Engineering</v>
      </c>
      <c r="C96" s="327">
        <f>Data!HW24</f>
        <v>1600</v>
      </c>
      <c r="D96" s="327">
        <f>Data!IQ24</f>
        <v>40841</v>
      </c>
      <c r="E96" s="327">
        <f>Data!JK24</f>
        <v>0</v>
      </c>
      <c r="F96" s="327">
        <f>Data!KE24</f>
        <v>0</v>
      </c>
      <c r="G96" s="327">
        <f>Data!KY24</f>
        <v>0</v>
      </c>
      <c r="H96" s="136">
        <f t="shared" si="2"/>
        <v>42441</v>
      </c>
    </row>
    <row r="97" spans="2:8">
      <c r="B97" s="127" t="str">
        <f>$B$38</f>
        <v>Home Economics</v>
      </c>
      <c r="C97" s="327">
        <f>Data!HX24</f>
        <v>0</v>
      </c>
      <c r="D97" s="327">
        <f>Data!IR24</f>
        <v>0</v>
      </c>
      <c r="E97" s="327">
        <f>Data!JL24</f>
        <v>0</v>
      </c>
      <c r="F97" s="327">
        <f>Data!KF24</f>
        <v>0</v>
      </c>
      <c r="G97" s="327">
        <f>Data!KZ24</f>
        <v>0</v>
      </c>
      <c r="H97" s="136">
        <f t="shared" si="2"/>
        <v>0</v>
      </c>
    </row>
    <row r="98" spans="2:8">
      <c r="B98" s="127" t="str">
        <f>$B$39</f>
        <v>Law</v>
      </c>
      <c r="C98" s="327">
        <f>Data!HY24</f>
        <v>0</v>
      </c>
      <c r="D98" s="327">
        <f>Data!IS24</f>
        <v>0</v>
      </c>
      <c r="E98" s="327">
        <f>Data!JM24</f>
        <v>0</v>
      </c>
      <c r="F98" s="327">
        <f>Data!KG24</f>
        <v>0</v>
      </c>
      <c r="G98" s="327">
        <f>Data!LA24</f>
        <v>0</v>
      </c>
      <c r="H98" s="136">
        <f t="shared" si="2"/>
        <v>0</v>
      </c>
    </row>
    <row r="99" spans="2:8">
      <c r="B99" s="127" t="str">
        <f>$B$40</f>
        <v>Social Service</v>
      </c>
      <c r="C99" s="327">
        <f>Data!HZ24</f>
        <v>0</v>
      </c>
      <c r="D99" s="327">
        <f>Data!IT24</f>
        <v>8082</v>
      </c>
      <c r="E99" s="327">
        <f>Data!JN24</f>
        <v>0</v>
      </c>
      <c r="F99" s="327">
        <f>Data!KH24</f>
        <v>0</v>
      </c>
      <c r="G99" s="327">
        <f>Data!LB24</f>
        <v>0</v>
      </c>
      <c r="H99" s="136">
        <f t="shared" si="2"/>
        <v>8082</v>
      </c>
    </row>
    <row r="100" spans="2:8">
      <c r="B100" s="127" t="str">
        <f>$B$41</f>
        <v>Library Science</v>
      </c>
      <c r="C100" s="327">
        <f>Data!IA24</f>
        <v>0</v>
      </c>
      <c r="D100" s="327">
        <f>Data!IU24</f>
        <v>0</v>
      </c>
      <c r="E100" s="327">
        <f>Data!JO24</f>
        <v>0</v>
      </c>
      <c r="F100" s="327">
        <f>Data!KI24</f>
        <v>0</v>
      </c>
      <c r="G100" s="327">
        <f>Data!LC24</f>
        <v>0</v>
      </c>
      <c r="H100" s="136">
        <f t="shared" si="2"/>
        <v>0</v>
      </c>
    </row>
    <row r="101" spans="2:8">
      <c r="B101" s="127" t="str">
        <f>$B$42</f>
        <v>Veterinary Science</v>
      </c>
      <c r="C101" s="327">
        <f>Data!IB24</f>
        <v>0</v>
      </c>
      <c r="D101" s="327">
        <f>Data!IV24</f>
        <v>0</v>
      </c>
      <c r="E101" s="327">
        <f>Data!JP24</f>
        <v>0</v>
      </c>
      <c r="F101" s="327">
        <f>Data!KJ24</f>
        <v>0</v>
      </c>
      <c r="G101" s="327">
        <f>Data!LD24</f>
        <v>0</v>
      </c>
      <c r="H101" s="136">
        <f t="shared" si="2"/>
        <v>0</v>
      </c>
    </row>
    <row r="102" spans="2:8">
      <c r="B102" s="127" t="str">
        <f>$B$43</f>
        <v>Vocational Training</v>
      </c>
      <c r="C102" s="327">
        <f>Data!IC24</f>
        <v>0</v>
      </c>
      <c r="D102" s="327">
        <f>Data!IW24</f>
        <v>0</v>
      </c>
      <c r="E102" s="327">
        <f>Data!JQ24</f>
        <v>0</v>
      </c>
      <c r="F102" s="327">
        <f>Data!KK24</f>
        <v>0</v>
      </c>
      <c r="G102" s="327">
        <f>Data!LE24</f>
        <v>0</v>
      </c>
      <c r="H102" s="136">
        <f t="shared" si="2"/>
        <v>0</v>
      </c>
    </row>
    <row r="103" spans="2:8">
      <c r="B103" s="127" t="str">
        <f>$B$44</f>
        <v>Physical Training</v>
      </c>
      <c r="C103" s="327">
        <f>Data!ID24</f>
        <v>0</v>
      </c>
      <c r="D103" s="327">
        <f>Data!IX24</f>
        <v>0</v>
      </c>
      <c r="E103" s="327">
        <f>Data!JR24</f>
        <v>0</v>
      </c>
      <c r="F103" s="327">
        <f>Data!KL24</f>
        <v>0</v>
      </c>
      <c r="G103" s="327">
        <f>Data!LF24</f>
        <v>0</v>
      </c>
      <c r="H103" s="136">
        <f t="shared" si="2"/>
        <v>0</v>
      </c>
    </row>
    <row r="104" spans="2:8">
      <c r="B104" s="127" t="str">
        <f>$B$45</f>
        <v>Health Services</v>
      </c>
      <c r="C104" s="327">
        <f>Data!IE24</f>
        <v>0</v>
      </c>
      <c r="D104" s="327">
        <f>Data!IY24</f>
        <v>3000</v>
      </c>
      <c r="E104" s="327">
        <f>Data!JS24</f>
        <v>0</v>
      </c>
      <c r="F104" s="327">
        <f>Data!KM24</f>
        <v>0</v>
      </c>
      <c r="G104" s="327">
        <f>Data!LG24</f>
        <v>0</v>
      </c>
      <c r="H104" s="136">
        <f t="shared" si="2"/>
        <v>3000</v>
      </c>
    </row>
    <row r="105" spans="2:8">
      <c r="B105" s="127" t="str">
        <f>$B$46</f>
        <v>Pharmacy</v>
      </c>
      <c r="C105" s="327">
        <f>Data!IF24</f>
        <v>0</v>
      </c>
      <c r="D105" s="327">
        <f>Data!IZ24</f>
        <v>0</v>
      </c>
      <c r="E105" s="327">
        <f>Data!JT24</f>
        <v>0</v>
      </c>
      <c r="F105" s="327">
        <f>Data!KN24</f>
        <v>0</v>
      </c>
      <c r="G105" s="327">
        <f>Data!LH24</f>
        <v>0</v>
      </c>
      <c r="H105" s="136">
        <f t="shared" si="2"/>
        <v>0</v>
      </c>
    </row>
    <row r="106" spans="2:8">
      <c r="B106" s="127" t="str">
        <f>$B$47</f>
        <v>Business Administration</v>
      </c>
      <c r="C106" s="327">
        <f>Data!IG24</f>
        <v>3000</v>
      </c>
      <c r="D106" s="327">
        <f>Data!JA24</f>
        <v>61821</v>
      </c>
      <c r="E106" s="327">
        <f>Data!JU24</f>
        <v>372607</v>
      </c>
      <c r="F106" s="327">
        <f>Data!KO24</f>
        <v>0</v>
      </c>
      <c r="G106" s="327">
        <f>Data!LI24</f>
        <v>0</v>
      </c>
      <c r="H106" s="136">
        <f t="shared" si="2"/>
        <v>437428</v>
      </c>
    </row>
    <row r="107" spans="2:8">
      <c r="B107" s="127" t="str">
        <f>$B$48</f>
        <v>Optometry</v>
      </c>
      <c r="C107" s="327">
        <f>Data!IH24</f>
        <v>0</v>
      </c>
      <c r="D107" s="327">
        <f>Data!JB24</f>
        <v>0</v>
      </c>
      <c r="E107" s="327">
        <f>Data!JV24</f>
        <v>0</v>
      </c>
      <c r="F107" s="327">
        <f>Data!KP24</f>
        <v>0</v>
      </c>
      <c r="G107" s="327">
        <f>Data!LJ24</f>
        <v>0</v>
      </c>
      <c r="H107" s="136">
        <f t="shared" si="2"/>
        <v>0</v>
      </c>
    </row>
    <row r="108" spans="2:8">
      <c r="B108" s="127" t="str">
        <f>$B$49</f>
        <v>Teacher Ed-Practice Teaching</v>
      </c>
      <c r="C108" s="327">
        <f>Data!II24</f>
        <v>0</v>
      </c>
      <c r="D108" s="327">
        <f>Data!JC24</f>
        <v>0</v>
      </c>
      <c r="E108" s="327">
        <f>Data!JW24</f>
        <v>0</v>
      </c>
      <c r="F108" s="327">
        <f>Data!KQ24</f>
        <v>0</v>
      </c>
      <c r="G108" s="327">
        <f>Data!LK24</f>
        <v>0</v>
      </c>
      <c r="H108" s="136">
        <f t="shared" si="2"/>
        <v>0</v>
      </c>
    </row>
    <row r="109" spans="2:8">
      <c r="B109" s="127" t="str">
        <f>$B$50</f>
        <v>Technology</v>
      </c>
      <c r="C109" s="327">
        <f>Data!IJ24</f>
        <v>0</v>
      </c>
      <c r="D109" s="327">
        <f>Data!JD24</f>
        <v>0</v>
      </c>
      <c r="E109" s="327">
        <f>Data!JX24</f>
        <v>18900</v>
      </c>
      <c r="F109" s="327">
        <f>Data!KR24</f>
        <v>0</v>
      </c>
      <c r="G109" s="327">
        <f>Data!LL24</f>
        <v>0</v>
      </c>
      <c r="H109" s="136">
        <f t="shared" si="2"/>
        <v>18900</v>
      </c>
    </row>
    <row r="110" spans="2:8">
      <c r="B110" s="127" t="str">
        <f>$B$51</f>
        <v>Nursing</v>
      </c>
      <c r="C110" s="327">
        <f>Data!IK24</f>
        <v>0</v>
      </c>
      <c r="D110" s="327">
        <f>Data!JE24</f>
        <v>43400</v>
      </c>
      <c r="E110" s="327">
        <f>Data!JY24</f>
        <v>0</v>
      </c>
      <c r="F110" s="327">
        <f>Data!KS24</f>
        <v>0</v>
      </c>
      <c r="G110" s="327">
        <f>Data!HPM24</f>
        <v>0</v>
      </c>
      <c r="H110" s="136">
        <f t="shared" si="2"/>
        <v>43400</v>
      </c>
    </row>
    <row r="111" spans="2:8">
      <c r="B111" s="130" t="str">
        <f>$B$52</f>
        <v>Totals</v>
      </c>
      <c r="C111" s="133">
        <f>SUM(C91:C110)</f>
        <v>301159</v>
      </c>
      <c r="D111" s="133">
        <f>SUM(D91:D110)</f>
        <v>243267</v>
      </c>
      <c r="E111" s="133">
        <f>SUM(E91:E110)</f>
        <v>524934</v>
      </c>
      <c r="F111" s="133">
        <f>SUM(F91:F110)</f>
        <v>0</v>
      </c>
      <c r="G111" s="133">
        <f>SUM(G91:G110)</f>
        <v>0</v>
      </c>
      <c r="H111" s="133">
        <f t="shared" si="2"/>
        <v>1069360</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8444466.0916620288</v>
      </c>
      <c r="D116" s="321">
        <f t="shared" si="3"/>
        <v>5883883.991590173</v>
      </c>
      <c r="E116" s="321">
        <f t="shared" si="3"/>
        <v>1195677.3585991468</v>
      </c>
      <c r="F116" s="321">
        <f t="shared" si="3"/>
        <v>0</v>
      </c>
      <c r="G116" s="321">
        <f t="shared" si="3"/>
        <v>0</v>
      </c>
      <c r="H116" s="133">
        <f t="shared" ref="H116:H136" si="4">SUM(C116:G116)</f>
        <v>15524027.44185135</v>
      </c>
    </row>
    <row r="117" spans="2:8">
      <c r="B117" s="127" t="str">
        <f>$B$33</f>
        <v>Science</v>
      </c>
      <c r="C117" s="141">
        <f t="shared" si="3"/>
        <v>1836431.0688682392</v>
      </c>
      <c r="D117" s="141">
        <f t="shared" si="3"/>
        <v>3221506.8770133434</v>
      </c>
      <c r="E117" s="141">
        <f t="shared" si="3"/>
        <v>289334.60652125062</v>
      </c>
      <c r="F117" s="141">
        <f t="shared" si="3"/>
        <v>0</v>
      </c>
      <c r="G117" s="141">
        <f t="shared" si="3"/>
        <v>0</v>
      </c>
      <c r="H117" s="136">
        <f t="shared" si="4"/>
        <v>5347272.5524028335</v>
      </c>
    </row>
    <row r="118" spans="2:8">
      <c r="B118" s="127" t="str">
        <f>$B$34</f>
        <v>Fine Arts</v>
      </c>
      <c r="C118" s="141">
        <f t="shared" si="3"/>
        <v>885435.36619122326</v>
      </c>
      <c r="D118" s="141">
        <f t="shared" si="3"/>
        <v>368302.96367890708</v>
      </c>
      <c r="E118" s="141">
        <f t="shared" si="3"/>
        <v>0</v>
      </c>
      <c r="F118" s="141">
        <f t="shared" si="3"/>
        <v>0</v>
      </c>
      <c r="G118" s="141">
        <f t="shared" si="3"/>
        <v>0</v>
      </c>
      <c r="H118" s="136">
        <f t="shared" si="4"/>
        <v>1253738.3298701304</v>
      </c>
    </row>
    <row r="119" spans="2:8">
      <c r="B119" s="127" t="str">
        <f>$B$35</f>
        <v>Teacher Education</v>
      </c>
      <c r="C119" s="141">
        <f t="shared" si="3"/>
        <v>220831.56145412097</v>
      </c>
      <c r="D119" s="141">
        <f t="shared" si="3"/>
        <v>1418706.9870432711</v>
      </c>
      <c r="E119" s="141">
        <f t="shared" si="3"/>
        <v>358671.87248015433</v>
      </c>
      <c r="F119" s="141">
        <f t="shared" si="3"/>
        <v>0</v>
      </c>
      <c r="G119" s="141">
        <f t="shared" si="3"/>
        <v>0</v>
      </c>
      <c r="H119" s="136">
        <f t="shared" si="4"/>
        <v>1998210.4209775464</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452745.15440304013</v>
      </c>
      <c r="D121" s="141">
        <f t="shared" si="3"/>
        <v>753159.99842232605</v>
      </c>
      <c r="E121" s="141">
        <f t="shared" si="3"/>
        <v>244800.87333169027</v>
      </c>
      <c r="F121" s="141">
        <f t="shared" si="3"/>
        <v>0</v>
      </c>
      <c r="G121" s="141">
        <f t="shared" si="3"/>
        <v>0</v>
      </c>
      <c r="H121" s="136">
        <f t="shared" si="4"/>
        <v>1450706.0261570564</v>
      </c>
    </row>
    <row r="122" spans="2:8">
      <c r="B122" s="127" t="str">
        <f>$B$38</f>
        <v>Home Economics</v>
      </c>
      <c r="C122" s="141">
        <f t="shared" si="3"/>
        <v>45081.713232216556</v>
      </c>
      <c r="D122" s="141">
        <f t="shared" si="3"/>
        <v>61586.786767783444</v>
      </c>
      <c r="E122" s="141">
        <f t="shared" si="3"/>
        <v>0</v>
      </c>
      <c r="F122" s="141">
        <f t="shared" si="3"/>
        <v>0</v>
      </c>
      <c r="G122" s="141">
        <f t="shared" si="3"/>
        <v>0</v>
      </c>
      <c r="H122" s="136">
        <f t="shared" si="4"/>
        <v>106668.5</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74287.136178406683</v>
      </c>
      <c r="D124" s="141">
        <f t="shared" si="3"/>
        <v>808108.82478255429</v>
      </c>
      <c r="E124" s="141">
        <f t="shared" si="3"/>
        <v>0</v>
      </c>
      <c r="F124" s="141">
        <f t="shared" si="3"/>
        <v>0</v>
      </c>
      <c r="G124" s="141">
        <f t="shared" si="3"/>
        <v>0</v>
      </c>
      <c r="H124" s="136">
        <f t="shared" si="4"/>
        <v>882395.96096096095</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93945.556038136041</v>
      </c>
      <c r="D129" s="141">
        <f t="shared" si="3"/>
        <v>477854.7526304464</v>
      </c>
      <c r="E129" s="141">
        <f t="shared" si="3"/>
        <v>0</v>
      </c>
      <c r="F129" s="141">
        <f t="shared" si="3"/>
        <v>0</v>
      </c>
      <c r="G129" s="141">
        <f t="shared" si="3"/>
        <v>0</v>
      </c>
      <c r="H129" s="136">
        <f t="shared" si="4"/>
        <v>571800.30866858247</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881784.27898545295</v>
      </c>
      <c r="D131" s="141">
        <f t="shared" si="3"/>
        <v>9008198.2340955641</v>
      </c>
      <c r="E131" s="141">
        <f t="shared" si="3"/>
        <v>3358379.3175584478</v>
      </c>
      <c r="F131" s="141">
        <f t="shared" si="3"/>
        <v>0</v>
      </c>
      <c r="G131" s="141">
        <f t="shared" si="3"/>
        <v>0</v>
      </c>
      <c r="H131" s="136">
        <f t="shared" si="4"/>
        <v>13248361.830639467</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138748.47299685652</v>
      </c>
      <c r="E133" s="141">
        <f t="shared" si="5"/>
        <v>0</v>
      </c>
      <c r="F133" s="141">
        <f t="shared" si="5"/>
        <v>0</v>
      </c>
      <c r="G133" s="141">
        <f t="shared" si="5"/>
        <v>0</v>
      </c>
      <c r="H133" s="136">
        <f t="shared" si="4"/>
        <v>138748.47299685652</v>
      </c>
    </row>
    <row r="134" spans="2:12">
      <c r="B134" s="127" t="str">
        <f>$B$50</f>
        <v>Technology</v>
      </c>
      <c r="C134" s="141">
        <f t="shared" si="5"/>
        <v>78484.578819207105</v>
      </c>
      <c r="D134" s="141">
        <f t="shared" si="5"/>
        <v>245680.70996919746</v>
      </c>
      <c r="E134" s="141">
        <f t="shared" si="5"/>
        <v>253555.3416412019</v>
      </c>
      <c r="F134" s="141">
        <f t="shared" si="5"/>
        <v>0</v>
      </c>
      <c r="G134" s="141">
        <f t="shared" si="5"/>
        <v>0</v>
      </c>
      <c r="H134" s="136">
        <f t="shared" si="4"/>
        <v>577720.63042960642</v>
      </c>
    </row>
    <row r="135" spans="2:12">
      <c r="B135" s="127" t="str">
        <f>$B$51</f>
        <v>Nursing</v>
      </c>
      <c r="C135" s="141">
        <f t="shared" si="5"/>
        <v>9755.5930069930091</v>
      </c>
      <c r="D135" s="141">
        <f t="shared" si="5"/>
        <v>315668.406993007</v>
      </c>
      <c r="E135" s="141">
        <f t="shared" si="5"/>
        <v>0</v>
      </c>
      <c r="F135" s="141">
        <f t="shared" si="5"/>
        <v>0</v>
      </c>
      <c r="G135" s="141">
        <f t="shared" si="5"/>
        <v>0</v>
      </c>
      <c r="H135" s="136">
        <f t="shared" si="4"/>
        <v>325424</v>
      </c>
    </row>
    <row r="136" spans="2:12">
      <c r="B136" s="130" t="str">
        <f>$B$52</f>
        <v>Totals</v>
      </c>
      <c r="C136" s="133">
        <f>SUM(C116:C135)</f>
        <v>13023248.098839065</v>
      </c>
      <c r="D136" s="133">
        <f>SUM(D116:D135)</f>
        <v>22701407.005983427</v>
      </c>
      <c r="E136" s="133">
        <f>SUM(E116:E135)</f>
        <v>5700419.3701318912</v>
      </c>
      <c r="F136" s="133">
        <f>SUM(F116:F135)</f>
        <v>0</v>
      </c>
      <c r="G136" s="133">
        <f>SUM(G116:G135)</f>
        <v>0</v>
      </c>
      <c r="H136" s="133">
        <f t="shared" si="4"/>
        <v>41425074.474954382</v>
      </c>
    </row>
    <row r="137" spans="2:12">
      <c r="B137" s="328"/>
      <c r="C137" s="331"/>
      <c r="D137" s="331"/>
      <c r="E137" s="331"/>
      <c r="F137" s="331"/>
      <c r="G137" s="331"/>
      <c r="H137" s="332"/>
    </row>
    <row r="138" spans="2:12">
      <c r="B138" s="120" t="s">
        <v>4</v>
      </c>
      <c r="C138" s="325"/>
      <c r="D138" s="325"/>
      <c r="E138" s="325"/>
      <c r="F138" s="325"/>
      <c r="G138" s="325"/>
      <c r="H138" s="122">
        <f>H86-H81-H111</f>
        <v>19575719.525045618</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Data!LN24</f>
        <v>0</v>
      </c>
      <c r="D143" s="327">
        <f>Data!MH24</f>
        <v>0</v>
      </c>
      <c r="E143" s="327">
        <f>Data!NB24</f>
        <v>0</v>
      </c>
      <c r="F143" s="327">
        <f>Data!NV24</f>
        <v>0</v>
      </c>
      <c r="G143" s="327">
        <f>Data!OP24</f>
        <v>0</v>
      </c>
      <c r="H143" s="341">
        <f>Data!PJ24</f>
        <v>6754027.7400000002</v>
      </c>
      <c r="I143" s="342">
        <f t="shared" ref="I143:I162" si="6">SUM(C143:H143)</f>
        <v>6754027.7400000002</v>
      </c>
    </row>
    <row r="144" spans="2:12">
      <c r="B144" s="127" t="str">
        <f>$B$33</f>
        <v>Science</v>
      </c>
      <c r="C144" s="327">
        <f>Data!LO24</f>
        <v>0</v>
      </c>
      <c r="D144" s="327">
        <f>Data!MI24</f>
        <v>0</v>
      </c>
      <c r="E144" s="327">
        <f>Data!NC24</f>
        <v>0</v>
      </c>
      <c r="F144" s="327">
        <f>Data!NW24</f>
        <v>0</v>
      </c>
      <c r="G144" s="327">
        <f>Data!OQ24</f>
        <v>0</v>
      </c>
      <c r="H144" s="341">
        <f>Data!PK24</f>
        <v>3034932.59</v>
      </c>
      <c r="I144" s="342">
        <f t="shared" si="6"/>
        <v>3034932.59</v>
      </c>
    </row>
    <row r="145" spans="2:9">
      <c r="B145" s="127" t="str">
        <f>$B$34</f>
        <v>Fine Arts</v>
      </c>
      <c r="C145" s="327">
        <f>Data!LP24</f>
        <v>0</v>
      </c>
      <c r="D145" s="327">
        <f>Data!MJ24</f>
        <v>0</v>
      </c>
      <c r="E145" s="327">
        <f>Data!ND24</f>
        <v>0</v>
      </c>
      <c r="F145" s="327">
        <f>Data!NX24</f>
        <v>0</v>
      </c>
      <c r="G145" s="327">
        <f>Data!OR24</f>
        <v>0</v>
      </c>
      <c r="H145" s="341">
        <f>Data!PL24</f>
        <v>505214.28</v>
      </c>
      <c r="I145" s="342">
        <f t="shared" si="6"/>
        <v>505214.28</v>
      </c>
    </row>
    <row r="146" spans="2:9">
      <c r="B146" s="127" t="str">
        <f>$B$35</f>
        <v>Teacher Education</v>
      </c>
      <c r="C146" s="327">
        <f>Data!LQ24</f>
        <v>0</v>
      </c>
      <c r="D146" s="327">
        <f>Data!MK24</f>
        <v>0</v>
      </c>
      <c r="E146" s="327">
        <f>Data!NE24</f>
        <v>0</v>
      </c>
      <c r="F146" s="327">
        <f>Data!NY24</f>
        <v>0</v>
      </c>
      <c r="G146" s="327">
        <f>Data!OS24</f>
        <v>0</v>
      </c>
      <c r="H146" s="341">
        <f>Data!PN24</f>
        <v>1383404.07</v>
      </c>
      <c r="I146" s="342">
        <f t="shared" si="6"/>
        <v>1383404.07</v>
      </c>
    </row>
    <row r="147" spans="2:9">
      <c r="B147" s="127" t="str">
        <f>$B$36</f>
        <v>Agriculture</v>
      </c>
      <c r="C147" s="327">
        <f>Data!LR24</f>
        <v>0</v>
      </c>
      <c r="D147" s="327">
        <f>Data!ML24</f>
        <v>0</v>
      </c>
      <c r="E147" s="327">
        <f>Data!NF24</f>
        <v>0</v>
      </c>
      <c r="F147" s="327">
        <f>Data!NZ24</f>
        <v>0</v>
      </c>
      <c r="G147" s="327">
        <f>Data!OT24</f>
        <v>0</v>
      </c>
      <c r="H147" s="341">
        <f>Data!PM24</f>
        <v>0</v>
      </c>
      <c r="I147" s="342">
        <f t="shared" si="6"/>
        <v>0</v>
      </c>
    </row>
    <row r="148" spans="2:9">
      <c r="B148" s="127" t="str">
        <f>$B$37</f>
        <v>Engineering</v>
      </c>
      <c r="C148" s="327">
        <f>Data!LS24</f>
        <v>0</v>
      </c>
      <c r="D148" s="327">
        <f>Data!MM24</f>
        <v>0</v>
      </c>
      <c r="E148" s="327">
        <f>Data!NG24</f>
        <v>0</v>
      </c>
      <c r="F148" s="327">
        <f>Data!OA24</f>
        <v>0</v>
      </c>
      <c r="G148" s="327">
        <f>Data!OU24</f>
        <v>0</v>
      </c>
      <c r="H148" s="341">
        <f>Data!PO24</f>
        <v>1443460.01</v>
      </c>
      <c r="I148" s="342">
        <f t="shared" si="6"/>
        <v>1443460.01</v>
      </c>
    </row>
    <row r="149" spans="2:9">
      <c r="B149" s="127" t="str">
        <f>$B$38</f>
        <v>Home Economics</v>
      </c>
      <c r="C149" s="327">
        <f>Data!LT24</f>
        <v>0</v>
      </c>
      <c r="D149" s="327">
        <f>Data!MN24</f>
        <v>0</v>
      </c>
      <c r="E149" s="327">
        <f>Data!NH24</f>
        <v>0</v>
      </c>
      <c r="F149" s="327">
        <f>Data!OB24</f>
        <v>0</v>
      </c>
      <c r="G149" s="327">
        <f>Data!OV24</f>
        <v>0</v>
      </c>
      <c r="H149" s="341">
        <f>Data!PP24</f>
        <v>85106.67</v>
      </c>
      <c r="I149" s="342">
        <f t="shared" si="6"/>
        <v>85106.67</v>
      </c>
    </row>
    <row r="150" spans="2:9">
      <c r="B150" s="127" t="str">
        <f>$B$39</f>
        <v>Law</v>
      </c>
      <c r="C150" s="327">
        <f>Data!LU24</f>
        <v>0</v>
      </c>
      <c r="D150" s="327">
        <f>Data!MO24</f>
        <v>0</v>
      </c>
      <c r="E150" s="327">
        <f>Data!NI24</f>
        <v>0</v>
      </c>
      <c r="F150" s="327">
        <f>Data!OC24</f>
        <v>0</v>
      </c>
      <c r="G150" s="327">
        <f>Data!OW24</f>
        <v>0</v>
      </c>
      <c r="H150" s="341">
        <f>Data!PQ24</f>
        <v>0</v>
      </c>
      <c r="I150" s="342">
        <f t="shared" si="6"/>
        <v>0</v>
      </c>
    </row>
    <row r="151" spans="2:9">
      <c r="B151" s="127" t="str">
        <f>$B$40</f>
        <v>Social Service</v>
      </c>
      <c r="C151" s="327">
        <f>Data!LV24</f>
        <v>0</v>
      </c>
      <c r="D151" s="327">
        <f>Data!MP24</f>
        <v>0</v>
      </c>
      <c r="E151" s="327">
        <f>Data!NJ24</f>
        <v>0</v>
      </c>
      <c r="F151" s="327">
        <f>Data!OD24</f>
        <v>0</v>
      </c>
      <c r="G151" s="327">
        <f>Data!OX24</f>
        <v>0</v>
      </c>
      <c r="H151" s="341">
        <f>Data!PR24</f>
        <v>352427.82</v>
      </c>
      <c r="I151" s="342">
        <f t="shared" si="6"/>
        <v>352427.82</v>
      </c>
    </row>
    <row r="152" spans="2:9">
      <c r="B152" s="127" t="str">
        <f>$B$41</f>
        <v>Library Science</v>
      </c>
      <c r="C152" s="327">
        <f>Data!LW24</f>
        <v>0</v>
      </c>
      <c r="D152" s="327">
        <f>Data!MQ24</f>
        <v>0</v>
      </c>
      <c r="E152" s="327">
        <f>Data!NK24</f>
        <v>0</v>
      </c>
      <c r="F152" s="327">
        <f>Data!OE24</f>
        <v>0</v>
      </c>
      <c r="G152" s="327">
        <f>Data!OY24</f>
        <v>0</v>
      </c>
      <c r="H152" s="341">
        <f>Data!PS24</f>
        <v>0</v>
      </c>
      <c r="I152" s="342">
        <f t="shared" si="6"/>
        <v>0</v>
      </c>
    </row>
    <row r="153" spans="2:9">
      <c r="B153" s="127" t="str">
        <f>$B$42</f>
        <v>Veterinary Science</v>
      </c>
      <c r="C153" s="327">
        <f>Data!LX24</f>
        <v>0</v>
      </c>
      <c r="D153" s="327">
        <f>Data!MR24</f>
        <v>0</v>
      </c>
      <c r="E153" s="327">
        <f>Data!NL24</f>
        <v>0</v>
      </c>
      <c r="F153" s="327">
        <f>Data!OF24</f>
        <v>0</v>
      </c>
      <c r="G153" s="327">
        <f>Data!OZ24</f>
        <v>0</v>
      </c>
      <c r="H153" s="341">
        <f>Data!PT24</f>
        <v>0</v>
      </c>
      <c r="I153" s="342">
        <f t="shared" si="6"/>
        <v>0</v>
      </c>
    </row>
    <row r="154" spans="2:9">
      <c r="B154" s="127" t="str">
        <f>$B$43</f>
        <v>Vocational Training</v>
      </c>
      <c r="C154" s="327">
        <f>Data!LY24</f>
        <v>0</v>
      </c>
      <c r="D154" s="327">
        <f>Data!MS24</f>
        <v>0</v>
      </c>
      <c r="E154" s="327">
        <f>Data!NM24</f>
        <v>0</v>
      </c>
      <c r="F154" s="327">
        <f>Data!OG24</f>
        <v>0</v>
      </c>
      <c r="G154" s="327">
        <f>Data!PA24</f>
        <v>0</v>
      </c>
      <c r="H154" s="341">
        <f>Data!PU24</f>
        <v>0</v>
      </c>
      <c r="I154" s="342">
        <f t="shared" si="6"/>
        <v>0</v>
      </c>
    </row>
    <row r="155" spans="2:9">
      <c r="B155" s="127" t="str">
        <f>$B$44</f>
        <v>Physical Training</v>
      </c>
      <c r="C155" s="327">
        <f>Data!LZ24</f>
        <v>0</v>
      </c>
      <c r="D155" s="327">
        <f>Data!MT24</f>
        <v>0</v>
      </c>
      <c r="E155" s="327">
        <f>Data!NN24</f>
        <v>0</v>
      </c>
      <c r="F155" s="327">
        <f>Data!OH24</f>
        <v>0</v>
      </c>
      <c r="G155" s="327">
        <f>Data!PB24</f>
        <v>0</v>
      </c>
      <c r="H155" s="341">
        <f>Data!PV24</f>
        <v>0</v>
      </c>
      <c r="I155" s="342">
        <f t="shared" si="6"/>
        <v>0</v>
      </c>
    </row>
    <row r="156" spans="2:9">
      <c r="B156" s="127" t="str">
        <f>$B$45</f>
        <v>Health Services</v>
      </c>
      <c r="C156" s="327">
        <f>Data!MA24</f>
        <v>0</v>
      </c>
      <c r="D156" s="327">
        <f>Data!MU24</f>
        <v>0</v>
      </c>
      <c r="E156" s="327">
        <f>Data!NO24</f>
        <v>0</v>
      </c>
      <c r="F156" s="327">
        <f>Data!OI24</f>
        <v>0</v>
      </c>
      <c r="G156" s="327">
        <f>Data!PC24</f>
        <v>0</v>
      </c>
      <c r="H156" s="341">
        <f>Data!PW24</f>
        <v>220579.45</v>
      </c>
      <c r="I156" s="342">
        <f t="shared" si="6"/>
        <v>220579.45</v>
      </c>
    </row>
    <row r="157" spans="2:9">
      <c r="B157" s="127" t="str">
        <f>$B$46</f>
        <v>Pharmacy</v>
      </c>
      <c r="C157" s="327">
        <f>Data!MB24</f>
        <v>0</v>
      </c>
      <c r="D157" s="327">
        <f>Data!MV24</f>
        <v>0</v>
      </c>
      <c r="E157" s="327">
        <f>Data!NP24</f>
        <v>0</v>
      </c>
      <c r="F157" s="327">
        <f>Data!OJ24</f>
        <v>0</v>
      </c>
      <c r="G157" s="327">
        <f>Data!PD24</f>
        <v>0</v>
      </c>
      <c r="H157" s="341">
        <f>Data!PX24</f>
        <v>0</v>
      </c>
      <c r="I157" s="342">
        <f t="shared" si="6"/>
        <v>0</v>
      </c>
    </row>
    <row r="158" spans="2:9">
      <c r="B158" s="127" t="str">
        <f>$B$47</f>
        <v>Business Administration</v>
      </c>
      <c r="C158" s="327">
        <f>Data!MC24</f>
        <v>0</v>
      </c>
      <c r="D158" s="327">
        <f>Data!MW24</f>
        <v>0</v>
      </c>
      <c r="E158" s="327">
        <f>Data!NQ24</f>
        <v>0</v>
      </c>
      <c r="F158" s="327">
        <f>Data!OK24</f>
        <v>0</v>
      </c>
      <c r="G158" s="327">
        <f>Data!PE24</f>
        <v>0</v>
      </c>
      <c r="H158" s="341">
        <f>Data!PY24</f>
        <v>5121370.5199999996</v>
      </c>
      <c r="I158" s="342">
        <f t="shared" si="6"/>
        <v>5121370.5199999996</v>
      </c>
    </row>
    <row r="159" spans="2:9">
      <c r="B159" s="127" t="str">
        <f>$B$48</f>
        <v>Optometry</v>
      </c>
      <c r="C159" s="327">
        <f>Data!MD24</f>
        <v>0</v>
      </c>
      <c r="D159" s="327">
        <f>Data!MX24</f>
        <v>0</v>
      </c>
      <c r="E159" s="327">
        <f>Data!NR24</f>
        <v>0</v>
      </c>
      <c r="F159" s="327">
        <f>Data!OL24</f>
        <v>0</v>
      </c>
      <c r="G159" s="327">
        <f>Data!PF24</f>
        <v>0</v>
      </c>
      <c r="H159" s="341">
        <f>Data!PZ24</f>
        <v>0</v>
      </c>
      <c r="I159" s="342">
        <f t="shared" si="6"/>
        <v>0</v>
      </c>
    </row>
    <row r="160" spans="2:9">
      <c r="B160" s="127" t="str">
        <f>$B$49</f>
        <v>Teacher Ed-Practice Teaching</v>
      </c>
      <c r="C160" s="327">
        <f>Data!ME24</f>
        <v>0</v>
      </c>
      <c r="D160" s="327">
        <f>Data!MY24</f>
        <v>0</v>
      </c>
      <c r="E160" s="327">
        <f>Data!NS24</f>
        <v>0</v>
      </c>
      <c r="F160" s="327">
        <f>Data!OM24</f>
        <v>0</v>
      </c>
      <c r="G160" s="327">
        <f>Data!PG24</f>
        <v>0</v>
      </c>
      <c r="H160" s="341">
        <f>Data!QA24</f>
        <v>126532.79</v>
      </c>
      <c r="I160" s="342">
        <f t="shared" si="6"/>
        <v>126532.79</v>
      </c>
    </row>
    <row r="161" spans="2:10">
      <c r="B161" s="127" t="str">
        <f>$B$50</f>
        <v>Technology</v>
      </c>
      <c r="C161" s="327">
        <f>Data!MF24</f>
        <v>0</v>
      </c>
      <c r="D161" s="327">
        <f>Data!MZ24</f>
        <v>0</v>
      </c>
      <c r="E161" s="327">
        <f>Data!NT24</f>
        <v>0</v>
      </c>
      <c r="F161" s="327">
        <f>Data!ON24</f>
        <v>0</v>
      </c>
      <c r="G161" s="327">
        <f>Data!PH24</f>
        <v>0</v>
      </c>
      <c r="H161" s="341">
        <f>Data!QB24</f>
        <v>430638.78</v>
      </c>
      <c r="I161" s="342">
        <f t="shared" si="6"/>
        <v>430638.78</v>
      </c>
    </row>
    <row r="162" spans="2:10">
      <c r="B162" s="127" t="str">
        <f>$B$51</f>
        <v>Nursing</v>
      </c>
      <c r="C162" s="327">
        <f>Data!MG24</f>
        <v>0</v>
      </c>
      <c r="D162" s="327">
        <f>Data!NA24</f>
        <v>0</v>
      </c>
      <c r="E162" s="327">
        <f>Data!NU24</f>
        <v>0</v>
      </c>
      <c r="F162" s="327">
        <f>Data!OO24</f>
        <v>0</v>
      </c>
      <c r="G162" s="327">
        <f>Data!PI24</f>
        <v>0</v>
      </c>
      <c r="H162" s="341">
        <f>Data!QC24</f>
        <v>118025.27</v>
      </c>
      <c r="I162" s="342">
        <f t="shared" si="6"/>
        <v>118025.27</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19575719.989999998</v>
      </c>
      <c r="I163" s="342">
        <f>SUM(I143:I162)</f>
        <v>19575719.989999998</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3673927.9446785753</v>
      </c>
      <c r="D168" s="321">
        <f t="shared" si="8"/>
        <v>2559897.2848377475</v>
      </c>
      <c r="E168" s="321">
        <f t="shared" si="8"/>
        <v>520202.51048367698</v>
      </c>
      <c r="F168" s="321">
        <f t="shared" si="8"/>
        <v>0</v>
      </c>
      <c r="G168" s="321">
        <f t="shared" si="8"/>
        <v>0</v>
      </c>
      <c r="H168" s="133">
        <f t="shared" ref="H168:H188" si="9">SUM(C168:G168)</f>
        <v>6754027.7399999993</v>
      </c>
      <c r="I168" s="347"/>
      <c r="J168" s="288"/>
    </row>
    <row r="169" spans="2:10">
      <c r="B169" s="127" t="str">
        <f>$B$33</f>
        <v>Science</v>
      </c>
      <c r="C169" s="141">
        <f t="shared" si="8"/>
        <v>1042296.6934221985</v>
      </c>
      <c r="D169" s="141">
        <f t="shared" si="8"/>
        <v>1828419.2762090517</v>
      </c>
      <c r="E169" s="141">
        <f t="shared" si="8"/>
        <v>164216.62036874946</v>
      </c>
      <c r="F169" s="141">
        <f t="shared" si="8"/>
        <v>0</v>
      </c>
      <c r="G169" s="141">
        <f t="shared" si="8"/>
        <v>0</v>
      </c>
      <c r="H169" s="136">
        <f t="shared" si="9"/>
        <v>3034932.5899999994</v>
      </c>
      <c r="I169" s="347"/>
      <c r="J169" s="288"/>
    </row>
    <row r="170" spans="2:10">
      <c r="B170" s="127" t="str">
        <f>$B$34</f>
        <v>Fine Arts</v>
      </c>
      <c r="C170" s="141">
        <f t="shared" si="8"/>
        <v>356800.60213455604</v>
      </c>
      <c r="D170" s="141">
        <f t="shared" si="8"/>
        <v>148413.67786544393</v>
      </c>
      <c r="E170" s="141">
        <f t="shared" si="8"/>
        <v>0</v>
      </c>
      <c r="F170" s="141">
        <f t="shared" si="8"/>
        <v>0</v>
      </c>
      <c r="G170" s="141">
        <f t="shared" si="8"/>
        <v>0</v>
      </c>
      <c r="H170" s="136">
        <f t="shared" si="9"/>
        <v>505214.27999999997</v>
      </c>
      <c r="I170" s="347"/>
      <c r="J170" s="288"/>
    </row>
    <row r="171" spans="2:10">
      <c r="B171" s="127" t="str">
        <f>$B$35</f>
        <v>Teacher Education</v>
      </c>
      <c r="C171" s="141">
        <f t="shared" si="8"/>
        <v>152886.4416344263</v>
      </c>
      <c r="D171" s="141">
        <f t="shared" si="8"/>
        <v>982201.37349346385</v>
      </c>
      <c r="E171" s="141">
        <f t="shared" si="8"/>
        <v>248316.25487210994</v>
      </c>
      <c r="F171" s="141">
        <f t="shared" si="8"/>
        <v>0</v>
      </c>
      <c r="G171" s="141">
        <f t="shared" si="8"/>
        <v>0</v>
      </c>
      <c r="H171" s="136">
        <f t="shared" si="9"/>
        <v>1383404.07</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450483.77363761805</v>
      </c>
      <c r="D173" s="141">
        <f t="shared" si="8"/>
        <v>749398.09944416198</v>
      </c>
      <c r="E173" s="141">
        <f t="shared" si="8"/>
        <v>243578.13691822003</v>
      </c>
      <c r="F173" s="141">
        <f t="shared" si="8"/>
        <v>0</v>
      </c>
      <c r="G173" s="141">
        <f t="shared" si="8"/>
        <v>0</v>
      </c>
      <c r="H173" s="136">
        <f t="shared" si="9"/>
        <v>1443460.01</v>
      </c>
      <c r="I173" s="347"/>
      <c r="J173" s="288"/>
    </row>
    <row r="174" spans="2:10">
      <c r="B174" s="127" t="str">
        <f>$B$38</f>
        <v>Home Economics</v>
      </c>
      <c r="C174" s="141">
        <f t="shared" si="8"/>
        <v>35968.955137541896</v>
      </c>
      <c r="D174" s="141">
        <f t="shared" si="8"/>
        <v>49137.714862458102</v>
      </c>
      <c r="E174" s="141">
        <f t="shared" si="8"/>
        <v>0</v>
      </c>
      <c r="F174" s="141">
        <f t="shared" si="8"/>
        <v>0</v>
      </c>
      <c r="G174" s="141">
        <f t="shared" si="8"/>
        <v>0</v>
      </c>
      <c r="H174" s="136">
        <f t="shared" si="9"/>
        <v>85106.67</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29670.187325979037</v>
      </c>
      <c r="D176" s="141">
        <f t="shared" si="8"/>
        <v>322757.63267402095</v>
      </c>
      <c r="E176" s="141">
        <f t="shared" si="8"/>
        <v>0</v>
      </c>
      <c r="F176" s="141">
        <f t="shared" si="8"/>
        <v>0</v>
      </c>
      <c r="G176" s="141">
        <f t="shared" si="8"/>
        <v>0</v>
      </c>
      <c r="H176" s="136">
        <f t="shared" si="9"/>
        <v>352427.82</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36240.72734253636</v>
      </c>
      <c r="D181" s="141">
        <f t="shared" si="8"/>
        <v>184338.72265746363</v>
      </c>
      <c r="E181" s="141">
        <f t="shared" si="8"/>
        <v>0</v>
      </c>
      <c r="F181" s="141">
        <f t="shared" si="8"/>
        <v>0</v>
      </c>
      <c r="G181" s="141">
        <f t="shared" si="8"/>
        <v>0</v>
      </c>
      <c r="H181" s="136">
        <f t="shared" si="9"/>
        <v>220579.44999999998</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340868.10649687547</v>
      </c>
      <c r="D183" s="141">
        <f t="shared" si="8"/>
        <v>3482266.0691315285</v>
      </c>
      <c r="E183" s="141">
        <f t="shared" si="8"/>
        <v>1298236.3443715947</v>
      </c>
      <c r="F183" s="141">
        <f t="shared" si="8"/>
        <v>0</v>
      </c>
      <c r="G183" s="141">
        <f t="shared" si="8"/>
        <v>0</v>
      </c>
      <c r="H183" s="136">
        <f t="shared" si="9"/>
        <v>5121370.5199999986</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126532.79000000001</v>
      </c>
      <c r="E185" s="141">
        <f t="shared" si="10"/>
        <v>0</v>
      </c>
      <c r="F185" s="141">
        <f t="shared" si="10"/>
        <v>0</v>
      </c>
      <c r="G185" s="141">
        <f t="shared" si="10"/>
        <v>0</v>
      </c>
      <c r="H185" s="136">
        <f t="shared" si="9"/>
        <v>126532.79000000001</v>
      </c>
      <c r="I185" s="347"/>
      <c r="J185" s="288"/>
    </row>
    <row r="186" spans="2:10">
      <c r="B186" s="127" t="str">
        <f>$B$50</f>
        <v>Technology</v>
      </c>
      <c r="C186" s="141">
        <f t="shared" si="10"/>
        <v>58503.195993509595</v>
      </c>
      <c r="D186" s="141">
        <f t="shared" si="10"/>
        <v>183132.87710012012</v>
      </c>
      <c r="E186" s="141">
        <f t="shared" si="10"/>
        <v>189002.70690637032</v>
      </c>
      <c r="F186" s="141">
        <f t="shared" si="10"/>
        <v>0</v>
      </c>
      <c r="G186" s="141">
        <f t="shared" si="10"/>
        <v>0</v>
      </c>
      <c r="H186" s="136">
        <f t="shared" si="9"/>
        <v>430638.78</v>
      </c>
      <c r="I186" s="347"/>
      <c r="J186" s="288"/>
    </row>
    <row r="187" spans="2:10">
      <c r="B187" s="127" t="str">
        <f>$B$51</f>
        <v>Nursing</v>
      </c>
      <c r="C187" s="141">
        <f t="shared" si="10"/>
        <v>3538.1732713643182</v>
      </c>
      <c r="D187" s="141">
        <f t="shared" si="10"/>
        <v>114487.09672863569</v>
      </c>
      <c r="E187" s="141">
        <f t="shared" si="10"/>
        <v>0</v>
      </c>
      <c r="F187" s="141">
        <f t="shared" si="10"/>
        <v>0</v>
      </c>
      <c r="G187" s="141">
        <f t="shared" si="10"/>
        <v>0</v>
      </c>
      <c r="H187" s="136">
        <f t="shared" si="9"/>
        <v>118025.27</v>
      </c>
      <c r="I187" s="347"/>
      <c r="J187" s="288"/>
    </row>
    <row r="188" spans="2:10">
      <c r="B188" s="130" t="str">
        <f>$B$52</f>
        <v>Totals</v>
      </c>
      <c r="C188" s="133">
        <f>SUM(C168:C187)</f>
        <v>6181184.8010751801</v>
      </c>
      <c r="D188" s="133">
        <f>SUM(D168:D187)</f>
        <v>10730982.615004094</v>
      </c>
      <c r="E188" s="133">
        <f>SUM(E168:E187)</f>
        <v>2663552.5739207217</v>
      </c>
      <c r="F188" s="133">
        <f>SUM(F168:F187)</f>
        <v>0</v>
      </c>
      <c r="G188" s="133">
        <f>SUM(G168:G187)</f>
        <v>0</v>
      </c>
      <c r="H188" s="133">
        <f t="shared" si="9"/>
        <v>19575719.989999998</v>
      </c>
      <c r="I188" s="347"/>
      <c r="J188" s="288"/>
    </row>
    <row r="189" spans="2:10">
      <c r="B189" s="328"/>
      <c r="C189" s="329"/>
      <c r="D189" s="329"/>
      <c r="E189" s="329"/>
      <c r="F189" s="329"/>
      <c r="G189" s="329"/>
      <c r="H189" s="344"/>
    </row>
    <row r="190" spans="2:10">
      <c r="B190" s="474" t="s">
        <v>34</v>
      </c>
      <c r="C190" s="474"/>
      <c r="D190" s="474"/>
      <c r="E190" s="474"/>
      <c r="F190" s="474"/>
      <c r="G190" s="474"/>
      <c r="H190" s="122">
        <f>H15</f>
        <v>33510486</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6831083.9830403654</v>
      </c>
      <c r="D193" s="135">
        <f t="shared" si="11"/>
        <v>4759721.3674296895</v>
      </c>
      <c r="E193" s="135">
        <f t="shared" si="11"/>
        <v>967233.73207400402</v>
      </c>
      <c r="F193" s="135">
        <f t="shared" si="11"/>
        <v>0</v>
      </c>
      <c r="G193" s="135">
        <f t="shared" si="11"/>
        <v>0</v>
      </c>
      <c r="H193" s="135">
        <f>SUM(C193:G193)</f>
        <v>12558039.082544059</v>
      </c>
    </row>
    <row r="194" spans="2:8">
      <c r="B194" s="127" t="str">
        <f>$B$33</f>
        <v>Science</v>
      </c>
      <c r="C194" s="138">
        <f t="shared" si="11"/>
        <v>1485566.3726200683</v>
      </c>
      <c r="D194" s="138">
        <f t="shared" si="11"/>
        <v>2606012.4808303858</v>
      </c>
      <c r="E194" s="138">
        <f t="shared" si="11"/>
        <v>234054.93904441688</v>
      </c>
      <c r="F194" s="138">
        <f t="shared" si="11"/>
        <v>0</v>
      </c>
      <c r="G194" s="138">
        <f t="shared" si="11"/>
        <v>0</v>
      </c>
      <c r="H194" s="138">
        <f t="shared" ref="H194:H213" si="12">SUM(C194:G194)</f>
        <v>4325633.7924948707</v>
      </c>
    </row>
    <row r="195" spans="2:8">
      <c r="B195" s="127" t="str">
        <f>$B$34</f>
        <v>Fine Arts</v>
      </c>
      <c r="C195" s="138">
        <f t="shared" si="11"/>
        <v>716265.92875759793</v>
      </c>
      <c r="D195" s="138">
        <f t="shared" si="11"/>
        <v>297935.76630942471</v>
      </c>
      <c r="E195" s="138">
        <f t="shared" si="11"/>
        <v>0</v>
      </c>
      <c r="F195" s="138">
        <f t="shared" si="11"/>
        <v>0</v>
      </c>
      <c r="G195" s="138">
        <f t="shared" si="11"/>
        <v>0</v>
      </c>
      <c r="H195" s="138">
        <f t="shared" si="12"/>
        <v>1014201.6950670227</v>
      </c>
    </row>
    <row r="196" spans="2:8">
      <c r="B196" s="127" t="str">
        <f>$B$35</f>
        <v>Teacher Education</v>
      </c>
      <c r="C196" s="138">
        <f t="shared" si="11"/>
        <v>178639.9431325249</v>
      </c>
      <c r="D196" s="138">
        <f t="shared" si="11"/>
        <v>1147651.7840941811</v>
      </c>
      <c r="E196" s="138">
        <f t="shared" si="11"/>
        <v>290144.77134149394</v>
      </c>
      <c r="F196" s="138">
        <f t="shared" si="11"/>
        <v>0</v>
      </c>
      <c r="G196" s="138">
        <f t="shared" si="11"/>
        <v>0</v>
      </c>
      <c r="H196" s="138">
        <f t="shared" si="12"/>
        <v>1616436.4985682</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366244.60789717437</v>
      </c>
      <c r="D198" s="138">
        <f t="shared" si="11"/>
        <v>609262.81733423902</v>
      </c>
      <c r="E198" s="138">
        <f t="shared" si="11"/>
        <v>198029.72819105387</v>
      </c>
      <c r="F198" s="138">
        <f t="shared" si="11"/>
        <v>0</v>
      </c>
      <c r="G198" s="138">
        <f t="shared" si="11"/>
        <v>0</v>
      </c>
      <c r="H198" s="138">
        <f t="shared" si="12"/>
        <v>1173537.1534224674</v>
      </c>
    </row>
    <row r="199" spans="2:8">
      <c r="B199" s="127" t="str">
        <f>$B$38</f>
        <v>Home Economics</v>
      </c>
      <c r="C199" s="138">
        <f t="shared" si="11"/>
        <v>36468.49497005935</v>
      </c>
      <c r="D199" s="138">
        <f t="shared" si="11"/>
        <v>49820.143522362734</v>
      </c>
      <c r="E199" s="138">
        <f t="shared" si="11"/>
        <v>0</v>
      </c>
      <c r="F199" s="138">
        <f t="shared" si="11"/>
        <v>0</v>
      </c>
      <c r="G199" s="138">
        <f t="shared" si="11"/>
        <v>0</v>
      </c>
      <c r="H199" s="138">
        <f t="shared" si="12"/>
        <v>86288.638492422091</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60093.990618934957</v>
      </c>
      <c r="D201" s="138">
        <f t="shared" si="11"/>
        <v>653713.23534312262</v>
      </c>
      <c r="E201" s="138">
        <f t="shared" si="11"/>
        <v>0</v>
      </c>
      <c r="F201" s="138">
        <f t="shared" si="11"/>
        <v>0</v>
      </c>
      <c r="G201" s="138">
        <f t="shared" si="11"/>
        <v>0</v>
      </c>
      <c r="H201" s="138">
        <f t="shared" si="12"/>
        <v>713807.22596205759</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75996.513712523389</v>
      </c>
      <c r="D206" s="138">
        <f t="shared" si="11"/>
        <v>386556.81856981554</v>
      </c>
      <c r="E206" s="138">
        <f t="shared" si="11"/>
        <v>0</v>
      </c>
      <c r="F206" s="138">
        <f t="shared" si="11"/>
        <v>0</v>
      </c>
      <c r="G206" s="138">
        <f t="shared" si="11"/>
        <v>0</v>
      </c>
      <c r="H206" s="138">
        <f t="shared" si="12"/>
        <v>462553.33228233893</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713312.4106711616</v>
      </c>
      <c r="D208" s="138">
        <f t="shared" si="11"/>
        <v>7287110.6361291958</v>
      </c>
      <c r="E208" s="138">
        <f t="shared" si="11"/>
        <v>2716734.3578772373</v>
      </c>
      <c r="F208" s="138">
        <f t="shared" si="11"/>
        <v>0</v>
      </c>
      <c r="G208" s="138">
        <f t="shared" si="11"/>
        <v>0</v>
      </c>
      <c r="H208" s="138">
        <f t="shared" si="12"/>
        <v>10717157.404677594</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112239.47864459835</v>
      </c>
      <c r="E210" s="138">
        <f t="shared" si="13"/>
        <v>0</v>
      </c>
      <c r="F210" s="138">
        <f t="shared" si="13"/>
        <v>0</v>
      </c>
      <c r="G210" s="138">
        <f t="shared" si="13"/>
        <v>0</v>
      </c>
      <c r="H210" s="138">
        <f t="shared" si="12"/>
        <v>112239.47864459835</v>
      </c>
    </row>
    <row r="211" spans="2:8">
      <c r="B211" s="127" t="str">
        <f>$B$50</f>
        <v>Technology</v>
      </c>
      <c r="C211" s="138">
        <f t="shared" si="13"/>
        <v>63489.478608591744</v>
      </c>
      <c r="D211" s="138">
        <f t="shared" si="13"/>
        <v>198741.46507257229</v>
      </c>
      <c r="E211" s="138">
        <f t="shared" si="13"/>
        <v>205111.58601368018</v>
      </c>
      <c r="F211" s="138">
        <f t="shared" si="13"/>
        <v>0</v>
      </c>
      <c r="G211" s="138">
        <f t="shared" si="13"/>
        <v>0</v>
      </c>
      <c r="H211" s="138">
        <f t="shared" si="12"/>
        <v>467342.52969484427</v>
      </c>
    </row>
    <row r="212" spans="2:8">
      <c r="B212" s="127" t="str">
        <f>$B$51</f>
        <v>Nursing</v>
      </c>
      <c r="C212" s="138">
        <f t="shared" si="13"/>
        <v>7891.7097199231321</v>
      </c>
      <c r="D212" s="138">
        <f t="shared" si="13"/>
        <v>255357.45842960521</v>
      </c>
      <c r="E212" s="138">
        <f t="shared" si="13"/>
        <v>0</v>
      </c>
      <c r="F212" s="138">
        <f t="shared" si="13"/>
        <v>0</v>
      </c>
      <c r="G212" s="138">
        <f t="shared" si="13"/>
        <v>0</v>
      </c>
      <c r="H212" s="138">
        <f t="shared" si="12"/>
        <v>263249.16814952833</v>
      </c>
    </row>
    <row r="213" spans="2:8">
      <c r="B213" s="130" t="str">
        <f>$B$52</f>
        <v>Totals</v>
      </c>
      <c r="C213" s="135">
        <f>SUM(C193:C212)</f>
        <v>10535053.433748923</v>
      </c>
      <c r="D213" s="135">
        <f>SUM(D193:D212)</f>
        <v>18364123.451709192</v>
      </c>
      <c r="E213" s="135">
        <f>SUM(E193:E212)</f>
        <v>4611309.1145418864</v>
      </c>
      <c r="F213" s="135">
        <f>SUM(F193:F212)</f>
        <v>0</v>
      </c>
      <c r="G213" s="135">
        <f>SUM(G193:G212)</f>
        <v>0</v>
      </c>
      <c r="H213" s="135">
        <f t="shared" si="12"/>
        <v>33510486</v>
      </c>
    </row>
    <row r="214" spans="2:8">
      <c r="B214" s="143"/>
      <c r="C214" s="144"/>
      <c r="D214" s="144"/>
      <c r="E214" s="144"/>
      <c r="F214" s="144"/>
      <c r="G214" s="144"/>
      <c r="H214" s="144"/>
    </row>
    <row r="215" spans="2:8">
      <c r="B215" s="474" t="s">
        <v>35</v>
      </c>
      <c r="C215" s="474"/>
      <c r="D215" s="474"/>
      <c r="E215" s="474"/>
      <c r="F215" s="474"/>
      <c r="G215" s="474"/>
      <c r="H215" s="122">
        <f>H17</f>
        <v>33643728</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5667243.1529149422</v>
      </c>
      <c r="D218" s="135">
        <f t="shared" si="14"/>
        <v>6082049.670315899</v>
      </c>
      <c r="E218" s="135">
        <f t="shared" si="14"/>
        <v>382685.85953292128</v>
      </c>
      <c r="F218" s="135">
        <f t="shared" si="14"/>
        <v>0</v>
      </c>
      <c r="G218" s="135">
        <f t="shared" si="14"/>
        <v>0</v>
      </c>
      <c r="H218" s="135">
        <f>SUM(C218:G218)</f>
        <v>12131978.682763761</v>
      </c>
    </row>
    <row r="219" spans="2:8">
      <c r="B219" s="127" t="str">
        <f>$B$33</f>
        <v>Science</v>
      </c>
      <c r="C219" s="138">
        <f t="shared" si="14"/>
        <v>1267966.6261423274</v>
      </c>
      <c r="D219" s="138">
        <f t="shared" si="14"/>
        <v>2079790.2418365707</v>
      </c>
      <c r="E219" s="138">
        <f t="shared" si="14"/>
        <v>114228.43005454654</v>
      </c>
      <c r="F219" s="138">
        <f t="shared" si="14"/>
        <v>0</v>
      </c>
      <c r="G219" s="138">
        <f t="shared" si="14"/>
        <v>0</v>
      </c>
      <c r="H219" s="138">
        <f t="shared" ref="H219:H238" si="15">SUM(C219:G219)</f>
        <v>3461985.2980334442</v>
      </c>
    </row>
    <row r="220" spans="2:8">
      <c r="B220" s="127" t="str">
        <f>$B$34</f>
        <v>Fine Arts</v>
      </c>
      <c r="C220" s="138">
        <f t="shared" si="14"/>
        <v>570827.1141560541</v>
      </c>
      <c r="D220" s="138">
        <f t="shared" si="14"/>
        <v>216537.40742968759</v>
      </c>
      <c r="E220" s="138">
        <f t="shared" si="14"/>
        <v>0</v>
      </c>
      <c r="F220" s="138">
        <f t="shared" si="14"/>
        <v>0</v>
      </c>
      <c r="G220" s="138">
        <f t="shared" si="14"/>
        <v>0</v>
      </c>
      <c r="H220" s="138">
        <f t="shared" si="15"/>
        <v>787364.52158574166</v>
      </c>
    </row>
    <row r="221" spans="2:8">
      <c r="B221" s="127" t="str">
        <f>$B$35</f>
        <v>Teacher Education</v>
      </c>
      <c r="C221" s="138">
        <f t="shared" si="14"/>
        <v>105731.14450964027</v>
      </c>
      <c r="D221" s="138">
        <f t="shared" si="14"/>
        <v>1240008.0923422519</v>
      </c>
      <c r="E221" s="138">
        <f t="shared" si="14"/>
        <v>80001.138738563284</v>
      </c>
      <c r="F221" s="138">
        <f t="shared" si="14"/>
        <v>0</v>
      </c>
      <c r="G221" s="138">
        <f t="shared" si="14"/>
        <v>0</v>
      </c>
      <c r="H221" s="138">
        <f t="shared" si="15"/>
        <v>1425740.3755904555</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319278.46246009058</v>
      </c>
      <c r="D223" s="138">
        <f t="shared" si="14"/>
        <v>636649.43871504068</v>
      </c>
      <c r="E223" s="138">
        <f t="shared" si="14"/>
        <v>61444.173567247053</v>
      </c>
      <c r="F223" s="138">
        <f t="shared" si="14"/>
        <v>0</v>
      </c>
      <c r="G223" s="138">
        <f t="shared" si="14"/>
        <v>0</v>
      </c>
      <c r="H223" s="138">
        <f t="shared" si="15"/>
        <v>1017372.0747423784</v>
      </c>
    </row>
    <row r="224" spans="2:8">
      <c r="B224" s="127" t="str">
        <f>$B$38</f>
        <v>Home Economics</v>
      </c>
      <c r="C224" s="138">
        <f t="shared" si="14"/>
        <v>10088.849666950407</v>
      </c>
      <c r="D224" s="138">
        <f t="shared" si="14"/>
        <v>95011.311423230261</v>
      </c>
      <c r="E224" s="138">
        <f t="shared" si="14"/>
        <v>0</v>
      </c>
      <c r="F224" s="138">
        <f t="shared" si="14"/>
        <v>0</v>
      </c>
      <c r="G224" s="138">
        <f t="shared" si="14"/>
        <v>0</v>
      </c>
      <c r="H224" s="138">
        <f t="shared" si="15"/>
        <v>105100.16109018067</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77885.91942885716</v>
      </c>
      <c r="D226" s="138">
        <f t="shared" si="14"/>
        <v>625748.91616415838</v>
      </c>
      <c r="E226" s="138">
        <f t="shared" si="14"/>
        <v>0</v>
      </c>
      <c r="F226" s="138">
        <f t="shared" si="14"/>
        <v>0</v>
      </c>
      <c r="G226" s="138">
        <f t="shared" si="14"/>
        <v>0</v>
      </c>
      <c r="H226" s="138">
        <f t="shared" si="15"/>
        <v>703634.83559301554</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55085.119181549235</v>
      </c>
      <c r="D231" s="138">
        <f t="shared" si="14"/>
        <v>413630.639498342</v>
      </c>
      <c r="E231" s="138">
        <f t="shared" si="14"/>
        <v>0</v>
      </c>
      <c r="F231" s="138">
        <f t="shared" si="14"/>
        <v>0</v>
      </c>
      <c r="G231" s="138">
        <f t="shared" si="14"/>
        <v>0</v>
      </c>
      <c r="H231" s="138">
        <f t="shared" si="15"/>
        <v>468715.75867989124</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662232.09213862487</v>
      </c>
      <c r="D233" s="138">
        <f t="shared" si="14"/>
        <v>10230287.718361771</v>
      </c>
      <c r="E233" s="138">
        <f t="shared" si="14"/>
        <v>1950130.8510034317</v>
      </c>
      <c r="F233" s="138">
        <f t="shared" si="14"/>
        <v>0</v>
      </c>
      <c r="G233" s="138">
        <f t="shared" si="14"/>
        <v>0</v>
      </c>
      <c r="H233" s="138">
        <f t="shared" si="15"/>
        <v>12842650.661503829</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162624.01211045924</v>
      </c>
      <c r="E235" s="138">
        <f t="shared" si="16"/>
        <v>0</v>
      </c>
      <c r="F235" s="138">
        <f t="shared" si="16"/>
        <v>0</v>
      </c>
      <c r="G235" s="138">
        <f t="shared" si="16"/>
        <v>0</v>
      </c>
      <c r="H235" s="138">
        <f t="shared" si="15"/>
        <v>162624.01211045924</v>
      </c>
    </row>
    <row r="236" spans="2:10">
      <c r="B236" s="127" t="str">
        <f>$B$50</f>
        <v>Technology</v>
      </c>
      <c r="C236" s="138">
        <f t="shared" si="16"/>
        <v>29862.995014173208</v>
      </c>
      <c r="D236" s="138">
        <f t="shared" si="16"/>
        <v>218157.75537644036</v>
      </c>
      <c r="E236" s="138">
        <f t="shared" si="16"/>
        <v>173610.71860275845</v>
      </c>
      <c r="F236" s="138">
        <f t="shared" si="16"/>
        <v>0</v>
      </c>
      <c r="G236" s="138">
        <f t="shared" si="16"/>
        <v>0</v>
      </c>
      <c r="H236" s="138">
        <f t="shared" si="15"/>
        <v>421631.46899337205</v>
      </c>
    </row>
    <row r="237" spans="2:10">
      <c r="B237" s="127" t="str">
        <f>$B$51</f>
        <v>Nursing</v>
      </c>
      <c r="C237" s="138">
        <f t="shared" si="16"/>
        <v>4304.5758578988407</v>
      </c>
      <c r="D237" s="138">
        <f t="shared" si="16"/>
        <v>110625.57345557508</v>
      </c>
      <c r="E237" s="138">
        <f t="shared" si="16"/>
        <v>0</v>
      </c>
      <c r="F237" s="138">
        <f t="shared" si="16"/>
        <v>0</v>
      </c>
      <c r="G237" s="138">
        <f t="shared" si="16"/>
        <v>0</v>
      </c>
      <c r="H237" s="138">
        <f t="shared" si="15"/>
        <v>114930.14931347393</v>
      </c>
    </row>
    <row r="238" spans="2:10">
      <c r="B238" s="130" t="str">
        <f>$B$52</f>
        <v>Totals</v>
      </c>
      <c r="C238" s="135">
        <f>SUM(C218:C237)</f>
        <v>8770506.0514711086</v>
      </c>
      <c r="D238" s="135">
        <f>SUM(D218:D237)</f>
        <v>22111120.777029429</v>
      </c>
      <c r="E238" s="135">
        <f>SUM(E218:E237)</f>
        <v>2762101.1714994679</v>
      </c>
      <c r="F238" s="135">
        <f>SUM(F218:F237)</f>
        <v>0</v>
      </c>
      <c r="G238" s="135">
        <f>SUM(G218:G237)</f>
        <v>0</v>
      </c>
      <c r="H238" s="135">
        <f t="shared" si="15"/>
        <v>33643728.000000007</v>
      </c>
    </row>
    <row r="239" spans="2:10">
      <c r="B239" s="328"/>
      <c r="C239" s="348"/>
      <c r="D239" s="348"/>
      <c r="E239" s="348"/>
      <c r="F239" s="348"/>
      <c r="G239" s="348"/>
      <c r="H239" s="348"/>
    </row>
    <row r="240" spans="2:10">
      <c r="B240" s="120" t="s">
        <v>11</v>
      </c>
      <c r="C240" s="121"/>
      <c r="D240" s="121"/>
      <c r="E240" s="121"/>
      <c r="F240" s="121"/>
      <c r="G240" s="121"/>
      <c r="H240" s="122">
        <f>H16</f>
        <v>8808312</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1483748.9433614053</v>
      </c>
      <c r="D243" s="135">
        <f t="shared" si="17"/>
        <v>1592350.0242196575</v>
      </c>
      <c r="E243" s="135">
        <f t="shared" si="17"/>
        <v>100191.52600312739</v>
      </c>
      <c r="F243" s="135">
        <f t="shared" si="17"/>
        <v>0</v>
      </c>
      <c r="G243" s="135">
        <f t="shared" si="17"/>
        <v>0</v>
      </c>
      <c r="H243" s="135">
        <f>SUM(C243:G243)</f>
        <v>3176290.49358419</v>
      </c>
    </row>
    <row r="244" spans="2:8">
      <c r="B244" s="127" t="str">
        <f>$B$33</f>
        <v>Science</v>
      </c>
      <c r="C244" s="138">
        <f t="shared" si="17"/>
        <v>331968.13529847155</v>
      </c>
      <c r="D244" s="138">
        <f t="shared" si="17"/>
        <v>544512.82404411212</v>
      </c>
      <c r="E244" s="138">
        <f t="shared" si="17"/>
        <v>29906.306791881772</v>
      </c>
      <c r="F244" s="138">
        <f t="shared" si="17"/>
        <v>0</v>
      </c>
      <c r="G244" s="138">
        <f t="shared" si="17"/>
        <v>0</v>
      </c>
      <c r="H244" s="138">
        <f t="shared" ref="H244:H263" si="18">SUM(C244:G244)</f>
        <v>906387.26613446546</v>
      </c>
    </row>
    <row r="245" spans="2:8">
      <c r="B245" s="127" t="str">
        <f>$B$34</f>
        <v>Fine Arts</v>
      </c>
      <c r="C245" s="138">
        <f t="shared" si="17"/>
        <v>149449.05390823932</v>
      </c>
      <c r="D245" s="138">
        <f t="shared" si="17"/>
        <v>56691.964823630908</v>
      </c>
      <c r="E245" s="138">
        <f t="shared" si="17"/>
        <v>0</v>
      </c>
      <c r="F245" s="138">
        <f t="shared" si="17"/>
        <v>0</v>
      </c>
      <c r="G245" s="138">
        <f t="shared" si="17"/>
        <v>0</v>
      </c>
      <c r="H245" s="138">
        <f t="shared" si="18"/>
        <v>206141.01873187022</v>
      </c>
    </row>
    <row r="246" spans="2:8">
      <c r="B246" s="127" t="str">
        <f>$B$35</f>
        <v>Teacher Education</v>
      </c>
      <c r="C246" s="138">
        <f t="shared" si="17"/>
        <v>27681.62044818572</v>
      </c>
      <c r="D246" s="138">
        <f t="shared" si="17"/>
        <v>324648.27203083329</v>
      </c>
      <c r="E246" s="138">
        <f t="shared" si="17"/>
        <v>20945.211254964128</v>
      </c>
      <c r="F246" s="138">
        <f t="shared" si="17"/>
        <v>0</v>
      </c>
      <c r="G246" s="138">
        <f t="shared" si="17"/>
        <v>0</v>
      </c>
      <c r="H246" s="138">
        <f t="shared" si="18"/>
        <v>373275.10373398312</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83590.745717263126</v>
      </c>
      <c r="D248" s="138">
        <f t="shared" si="17"/>
        <v>166682.08977396786</v>
      </c>
      <c r="E248" s="138">
        <f t="shared" si="17"/>
        <v>16086.785963864202</v>
      </c>
      <c r="F248" s="138">
        <f t="shared" si="17"/>
        <v>0</v>
      </c>
      <c r="G248" s="138">
        <f t="shared" si="17"/>
        <v>0</v>
      </c>
      <c r="H248" s="138">
        <f t="shared" si="18"/>
        <v>266359.62145509518</v>
      </c>
    </row>
    <row r="249" spans="2:8">
      <c r="B249" s="127" t="str">
        <f>$B$38</f>
        <v>Home Economics</v>
      </c>
      <c r="C249" s="138">
        <f t="shared" si="17"/>
        <v>2641.3759969642865</v>
      </c>
      <c r="D249" s="138">
        <f t="shared" si="17"/>
        <v>24875.045789960499</v>
      </c>
      <c r="E249" s="138">
        <f t="shared" si="17"/>
        <v>0</v>
      </c>
      <c r="F249" s="138">
        <f t="shared" si="17"/>
        <v>0</v>
      </c>
      <c r="G249" s="138">
        <f t="shared" si="17"/>
        <v>0</v>
      </c>
      <c r="H249" s="138">
        <f t="shared" si="18"/>
        <v>27516.421786924784</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20391.422696564292</v>
      </c>
      <c r="D251" s="138">
        <f t="shared" si="17"/>
        <v>163828.20855155381</v>
      </c>
      <c r="E251" s="138">
        <f t="shared" si="17"/>
        <v>0</v>
      </c>
      <c r="F251" s="138">
        <f t="shared" si="17"/>
        <v>0</v>
      </c>
      <c r="G251" s="138">
        <f t="shared" si="17"/>
        <v>0</v>
      </c>
      <c r="H251" s="138">
        <f t="shared" si="18"/>
        <v>184219.63124811809</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14421.912943425006</v>
      </c>
      <c r="D256" s="138">
        <f t="shared" si="17"/>
        <v>108293.22260187454</v>
      </c>
      <c r="E256" s="138">
        <f t="shared" si="17"/>
        <v>0</v>
      </c>
      <c r="F256" s="138">
        <f t="shared" si="17"/>
        <v>0</v>
      </c>
      <c r="G256" s="138">
        <f t="shared" si="17"/>
        <v>0</v>
      </c>
      <c r="H256" s="138">
        <f t="shared" si="18"/>
        <v>122715.13554529955</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173379.92044073579</v>
      </c>
      <c r="D258" s="138">
        <f t="shared" si="17"/>
        <v>2678406.0931980726</v>
      </c>
      <c r="E258" s="138">
        <f t="shared" si="17"/>
        <v>510566.5155913679</v>
      </c>
      <c r="F258" s="138">
        <f t="shared" si="17"/>
        <v>0</v>
      </c>
      <c r="G258" s="138">
        <f t="shared" si="17"/>
        <v>0</v>
      </c>
      <c r="H258" s="138">
        <f t="shared" si="18"/>
        <v>3362352.5292301765</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42576.822561420762</v>
      </c>
      <c r="E260" s="138">
        <f t="shared" si="19"/>
        <v>0</v>
      </c>
      <c r="F260" s="138">
        <f t="shared" si="19"/>
        <v>0</v>
      </c>
      <c r="G260" s="138">
        <f t="shared" si="19"/>
        <v>0</v>
      </c>
      <c r="H260" s="138">
        <f t="shared" si="18"/>
        <v>42576.822561420762</v>
      </c>
    </row>
    <row r="261" spans="2:10">
      <c r="B261" s="127" t="str">
        <f>$B$50</f>
        <v>Technology</v>
      </c>
      <c r="C261" s="138">
        <f t="shared" si="19"/>
        <v>7818.4729510142888</v>
      </c>
      <c r="D261" s="138">
        <f t="shared" si="19"/>
        <v>57116.190410746516</v>
      </c>
      <c r="E261" s="138">
        <f t="shared" si="19"/>
        <v>45453.267723401543</v>
      </c>
      <c r="F261" s="138">
        <f t="shared" si="19"/>
        <v>0</v>
      </c>
      <c r="G261" s="138">
        <f t="shared" si="19"/>
        <v>0</v>
      </c>
      <c r="H261" s="138">
        <f t="shared" si="18"/>
        <v>110387.93108516234</v>
      </c>
    </row>
    <row r="262" spans="2:10">
      <c r="B262" s="127" t="str">
        <f>$B$51</f>
        <v>Nursing</v>
      </c>
      <c r="C262" s="138">
        <f t="shared" si="19"/>
        <v>1126.9870920380956</v>
      </c>
      <c r="D262" s="138">
        <f t="shared" si="19"/>
        <v>28963.03781125633</v>
      </c>
      <c r="E262" s="138">
        <f t="shared" si="19"/>
        <v>0</v>
      </c>
      <c r="F262" s="138">
        <f t="shared" si="19"/>
        <v>0</v>
      </c>
      <c r="G262" s="138">
        <f t="shared" si="19"/>
        <v>0</v>
      </c>
      <c r="H262" s="138">
        <f t="shared" si="18"/>
        <v>30090.024903294427</v>
      </c>
    </row>
    <row r="263" spans="2:10">
      <c r="B263" s="130" t="str">
        <f>$B$52</f>
        <v>Totals</v>
      </c>
      <c r="C263" s="135">
        <f>SUM(C243:C262)</f>
        <v>2296218.5908543067</v>
      </c>
      <c r="D263" s="135">
        <f>SUM(D243:D262)</f>
        <v>5788943.7958170855</v>
      </c>
      <c r="E263" s="135">
        <f>SUM(E243:E262)</f>
        <v>723149.61332860694</v>
      </c>
      <c r="F263" s="135">
        <f>SUM(F243:F262)</f>
        <v>0</v>
      </c>
      <c r="G263" s="135">
        <f>SUM(G243:G262)</f>
        <v>0</v>
      </c>
      <c r="H263" s="135">
        <f t="shared" si="18"/>
        <v>8808312</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26100470.115657315</v>
      </c>
      <c r="D268" s="135">
        <f t="shared" si="20"/>
        <v>20877902.338393167</v>
      </c>
      <c r="E268" s="135">
        <f t="shared" si="20"/>
        <v>3165990.9866928766</v>
      </c>
      <c r="F268" s="135">
        <f t="shared" si="20"/>
        <v>0</v>
      </c>
      <c r="G268" s="135">
        <f t="shared" si="20"/>
        <v>0</v>
      </c>
      <c r="H268" s="135">
        <f>SUM(C268:G268)</f>
        <v>50144363.440743357</v>
      </c>
    </row>
    <row r="269" spans="2:10">
      <c r="B269" s="127" t="str">
        <f>$B$33</f>
        <v>Science</v>
      </c>
      <c r="C269" s="138">
        <f t="shared" si="20"/>
        <v>5964228.8963513048</v>
      </c>
      <c r="D269" s="138">
        <f t="shared" si="20"/>
        <v>10280241.699933464</v>
      </c>
      <c r="E269" s="138">
        <f t="shared" si="20"/>
        <v>831740.9027808453</v>
      </c>
      <c r="F269" s="138">
        <f t="shared" si="20"/>
        <v>0</v>
      </c>
      <c r="G269" s="138">
        <f t="shared" si="20"/>
        <v>0</v>
      </c>
      <c r="H269" s="138">
        <f t="shared" ref="H269:H288" si="21">SUM(C269:G269)</f>
        <v>17076211.499065615</v>
      </c>
    </row>
    <row r="270" spans="2:10">
      <c r="B270" s="127" t="str">
        <f>$B$34</f>
        <v>Fine Arts</v>
      </c>
      <c r="C270" s="138">
        <f t="shared" si="20"/>
        <v>2678778.0651476709</v>
      </c>
      <c r="D270" s="138">
        <f t="shared" si="20"/>
        <v>1087881.7801070942</v>
      </c>
      <c r="E270" s="138">
        <f t="shared" si="20"/>
        <v>0</v>
      </c>
      <c r="F270" s="138">
        <f t="shared" si="20"/>
        <v>0</v>
      </c>
      <c r="G270" s="138">
        <f t="shared" si="20"/>
        <v>0</v>
      </c>
      <c r="H270" s="138">
        <f t="shared" si="21"/>
        <v>3766659.8452547649</v>
      </c>
    </row>
    <row r="271" spans="2:10">
      <c r="B271" s="127" t="str">
        <f>$B$35</f>
        <v>Teacher Education</v>
      </c>
      <c r="C271" s="138">
        <f t="shared" si="20"/>
        <v>685770.71117889811</v>
      </c>
      <c r="D271" s="138">
        <f t="shared" si="20"/>
        <v>5113216.5090040006</v>
      </c>
      <c r="E271" s="138">
        <f t="shared" si="20"/>
        <v>998079.2486872857</v>
      </c>
      <c r="F271" s="138">
        <f t="shared" si="20"/>
        <v>0</v>
      </c>
      <c r="G271" s="138">
        <f t="shared" si="20"/>
        <v>0</v>
      </c>
      <c r="H271" s="138">
        <f t="shared" si="21"/>
        <v>6797066.4688701844</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1672342.7441151864</v>
      </c>
      <c r="D273" s="138">
        <f t="shared" si="20"/>
        <v>2915152.4436897356</v>
      </c>
      <c r="E273" s="138">
        <f t="shared" si="20"/>
        <v>763939.69797207543</v>
      </c>
      <c r="F273" s="138">
        <f t="shared" si="20"/>
        <v>0</v>
      </c>
      <c r="G273" s="138">
        <f t="shared" si="20"/>
        <v>0</v>
      </c>
      <c r="H273" s="138">
        <f t="shared" si="21"/>
        <v>5351434.8857769975</v>
      </c>
    </row>
    <row r="274" spans="2:10">
      <c r="B274" s="127" t="str">
        <f>$B$38</f>
        <v>Home Economics</v>
      </c>
      <c r="C274" s="138">
        <f t="shared" si="20"/>
        <v>130249.38900373249</v>
      </c>
      <c r="D274" s="138">
        <f t="shared" si="20"/>
        <v>280431.00236579508</v>
      </c>
      <c r="E274" s="138">
        <f t="shared" si="20"/>
        <v>0</v>
      </c>
      <c r="F274" s="138">
        <f t="shared" si="20"/>
        <v>0</v>
      </c>
      <c r="G274" s="138">
        <f t="shared" si="20"/>
        <v>0</v>
      </c>
      <c r="H274" s="138">
        <f t="shared" si="21"/>
        <v>410680.39136952756</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262328.65624874213</v>
      </c>
      <c r="D276" s="138">
        <f t="shared" si="20"/>
        <v>2574156.81751541</v>
      </c>
      <c r="E276" s="138">
        <f t="shared" si="20"/>
        <v>0</v>
      </c>
      <c r="F276" s="138">
        <f t="shared" si="20"/>
        <v>0</v>
      </c>
      <c r="G276" s="138">
        <f t="shared" si="20"/>
        <v>0</v>
      </c>
      <c r="H276" s="138">
        <f t="shared" si="21"/>
        <v>2836485.4737641523</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275689.82921817002</v>
      </c>
      <c r="D281" s="138">
        <f t="shared" si="20"/>
        <v>1570674.1559579421</v>
      </c>
      <c r="E281" s="138">
        <f t="shared" si="20"/>
        <v>0</v>
      </c>
      <c r="F281" s="138">
        <f t="shared" si="20"/>
        <v>0</v>
      </c>
      <c r="G281" s="138">
        <f t="shared" si="20"/>
        <v>0</v>
      </c>
      <c r="H281" s="138">
        <f t="shared" si="21"/>
        <v>1846363.985176112</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2771576.8087328505</v>
      </c>
      <c r="D283" s="138">
        <f t="shared" si="20"/>
        <v>32686268.750916131</v>
      </c>
      <c r="E283" s="138">
        <f t="shared" si="20"/>
        <v>9834047.386402078</v>
      </c>
      <c r="F283" s="138">
        <f t="shared" si="20"/>
        <v>0</v>
      </c>
      <c r="G283" s="138">
        <f t="shared" si="20"/>
        <v>0</v>
      </c>
      <c r="H283" s="138">
        <f t="shared" si="21"/>
        <v>45291892.946051061</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582721.57631333487</v>
      </c>
      <c r="E285" s="138">
        <f t="shared" si="22"/>
        <v>0</v>
      </c>
      <c r="F285" s="138">
        <f t="shared" si="22"/>
        <v>0</v>
      </c>
      <c r="G285" s="138">
        <f t="shared" si="22"/>
        <v>0</v>
      </c>
      <c r="H285" s="138">
        <f t="shared" si="21"/>
        <v>582721.57631333487</v>
      </c>
    </row>
    <row r="286" spans="2:10">
      <c r="B286" s="127" t="str">
        <f>$B$50</f>
        <v>Technology</v>
      </c>
      <c r="C286" s="138">
        <f t="shared" si="22"/>
        <v>238158.72138649592</v>
      </c>
      <c r="D286" s="138">
        <f t="shared" si="22"/>
        <v>902828.99792907666</v>
      </c>
      <c r="E286" s="138">
        <f t="shared" si="22"/>
        <v>866733.62088741234</v>
      </c>
      <c r="F286" s="138">
        <f t="shared" si="22"/>
        <v>0</v>
      </c>
      <c r="G286" s="138">
        <f t="shared" si="22"/>
        <v>0</v>
      </c>
      <c r="H286" s="138">
        <f t="shared" si="21"/>
        <v>2007721.3402029849</v>
      </c>
    </row>
    <row r="287" spans="2:10">
      <c r="B287" s="127" t="str">
        <f>$B$51</f>
        <v>Nursing</v>
      </c>
      <c r="C287" s="138">
        <f t="shared" si="22"/>
        <v>26617.038948217392</v>
      </c>
      <c r="D287" s="138">
        <f t="shared" si="22"/>
        <v>825101.57341807941</v>
      </c>
      <c r="E287" s="138">
        <f t="shared" si="22"/>
        <v>0</v>
      </c>
      <c r="F287" s="138">
        <f t="shared" si="22"/>
        <v>0</v>
      </c>
      <c r="G287" s="138">
        <f t="shared" si="22"/>
        <v>0</v>
      </c>
      <c r="H287" s="138">
        <f t="shared" si="21"/>
        <v>851718.61236629682</v>
      </c>
    </row>
    <row r="288" spans="2:10">
      <c r="B288" s="130" t="str">
        <f>$B$52</f>
        <v>Totals</v>
      </c>
      <c r="C288" s="135">
        <f>SUM(C268:C287)</f>
        <v>40806210.975988582</v>
      </c>
      <c r="D288" s="135">
        <f>SUM(D268:D287)</f>
        <v>79696577.645543247</v>
      </c>
      <c r="E288" s="135">
        <f>SUM(E268:E287)</f>
        <v>16460531.843422571</v>
      </c>
      <c r="F288" s="135">
        <f>SUM(F268:F287)</f>
        <v>0</v>
      </c>
      <c r="G288" s="135">
        <f>SUM(G268:G287)</f>
        <v>0</v>
      </c>
      <c r="H288" s="135">
        <f t="shared" si="21"/>
        <v>136963320.46495441</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309.7610979783683</v>
      </c>
      <c r="D293" s="133">
        <f t="shared" si="23"/>
        <v>505.6528939522189</v>
      </c>
      <c r="E293" s="133">
        <f t="shared" si="23"/>
        <v>1137.2094061396826</v>
      </c>
      <c r="F293" s="133">
        <f t="shared" si="23"/>
        <v>0</v>
      </c>
      <c r="G293" s="134">
        <f t="shared" si="23"/>
        <v>0</v>
      </c>
      <c r="H293" s="135">
        <f t="shared" si="23"/>
        <v>390.73631443777793</v>
      </c>
    </row>
    <row r="294" spans="2:10">
      <c r="B294" s="127" t="str">
        <f>$B$33</f>
        <v>Science</v>
      </c>
      <c r="C294" s="136">
        <f t="shared" si="23"/>
        <v>316.37114875616936</v>
      </c>
      <c r="D294" s="136">
        <f t="shared" si="23"/>
        <v>728.11400948604455</v>
      </c>
      <c r="E294" s="136">
        <f t="shared" si="23"/>
        <v>1000.8915797603433</v>
      </c>
      <c r="F294" s="136">
        <f t="shared" si="23"/>
        <v>0</v>
      </c>
      <c r="G294" s="137">
        <f t="shared" si="23"/>
        <v>0</v>
      </c>
      <c r="H294" s="138">
        <f t="shared" si="23"/>
        <v>505.18346544777279</v>
      </c>
    </row>
    <row r="295" spans="2:10">
      <c r="B295" s="127" t="str">
        <f>$B$34</f>
        <v>Fine Arts</v>
      </c>
      <c r="C295" s="136">
        <f t="shared" si="23"/>
        <v>315.63309357224824</v>
      </c>
      <c r="D295" s="136">
        <f t="shared" si="23"/>
        <v>740.05563272591439</v>
      </c>
      <c r="E295" s="136">
        <f t="shared" si="23"/>
        <v>0</v>
      </c>
      <c r="F295" s="136">
        <f t="shared" si="23"/>
        <v>0</v>
      </c>
      <c r="G295" s="137">
        <f t="shared" si="23"/>
        <v>0</v>
      </c>
      <c r="H295" s="138">
        <f t="shared" si="23"/>
        <v>378.29264288990305</v>
      </c>
    </row>
    <row r="296" spans="2:10">
      <c r="B296" s="127" t="str">
        <f>$B$35</f>
        <v>Teacher Education</v>
      </c>
      <c r="C296" s="136">
        <f t="shared" si="23"/>
        <v>436.24091041914636</v>
      </c>
      <c r="D296" s="136">
        <f t="shared" si="23"/>
        <v>607.41464825421724</v>
      </c>
      <c r="E296" s="136">
        <f t="shared" si="23"/>
        <v>1714.9127984317624</v>
      </c>
      <c r="F296" s="136">
        <f t="shared" si="23"/>
        <v>0</v>
      </c>
      <c r="G296" s="137">
        <f t="shared" si="23"/>
        <v>0</v>
      </c>
      <c r="H296" s="138">
        <f t="shared" si="23"/>
        <v>642.93099402858343</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352.29465854543633</v>
      </c>
      <c r="D298" s="136">
        <f t="shared" si="23"/>
        <v>674.49154180697258</v>
      </c>
      <c r="E298" s="136">
        <f t="shared" si="23"/>
        <v>1709.0373556422269</v>
      </c>
      <c r="F298" s="136">
        <f t="shared" si="23"/>
        <v>0</v>
      </c>
      <c r="G298" s="137">
        <f t="shared" si="23"/>
        <v>0</v>
      </c>
      <c r="H298" s="138">
        <f t="shared" si="23"/>
        <v>562.3617996823242</v>
      </c>
    </row>
    <row r="299" spans="2:10">
      <c r="B299" s="127" t="str">
        <f>$B$38</f>
        <v>Home Economics</v>
      </c>
      <c r="C299" s="136">
        <f t="shared" si="23"/>
        <v>868.3292600248833</v>
      </c>
      <c r="D299" s="136">
        <f t="shared" si="23"/>
        <v>434.77674785394584</v>
      </c>
      <c r="E299" s="136">
        <f t="shared" si="23"/>
        <v>0</v>
      </c>
      <c r="F299" s="136">
        <f t="shared" si="23"/>
        <v>0</v>
      </c>
      <c r="G299" s="137">
        <f t="shared" si="23"/>
        <v>0</v>
      </c>
      <c r="H299" s="138">
        <f t="shared" si="23"/>
        <v>516.57910864091514</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226.53597258095175</v>
      </c>
      <c r="D301" s="136">
        <f t="shared" si="23"/>
        <v>605.96911900080272</v>
      </c>
      <c r="E301" s="136">
        <f t="shared" si="23"/>
        <v>0</v>
      </c>
      <c r="F301" s="136">
        <f t="shared" si="23"/>
        <v>0</v>
      </c>
      <c r="G301" s="137">
        <f t="shared" si="23"/>
        <v>0</v>
      </c>
      <c r="H301" s="138">
        <f t="shared" si="23"/>
        <v>524.69209651575147</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336.61761809300367</v>
      </c>
      <c r="D306" s="136">
        <f t="shared" si="23"/>
        <v>559.35689314741524</v>
      </c>
      <c r="E306" s="136">
        <f t="shared" si="23"/>
        <v>0</v>
      </c>
      <c r="F306" s="136">
        <f t="shared" si="23"/>
        <v>0</v>
      </c>
      <c r="G306" s="137">
        <f t="shared" si="23"/>
        <v>0</v>
      </c>
      <c r="H306" s="138">
        <f t="shared" si="23"/>
        <v>509.06092781254813</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281.49266795986699</v>
      </c>
      <c r="D308" s="136">
        <f t="shared" si="23"/>
        <v>470.64461844371681</v>
      </c>
      <c r="E308" s="136">
        <f t="shared" si="23"/>
        <v>693.1731434695198</v>
      </c>
      <c r="F308" s="136">
        <f t="shared" si="23"/>
        <v>0</v>
      </c>
      <c r="G308" s="137">
        <f t="shared" si="23"/>
        <v>0</v>
      </c>
      <c r="H308" s="138">
        <f t="shared" si="23"/>
        <v>484.49336185243374</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527.82751477657143</v>
      </c>
      <c r="E310" s="136">
        <f t="shared" si="24"/>
        <v>0</v>
      </c>
      <c r="F310" s="136">
        <f t="shared" si="24"/>
        <v>0</v>
      </c>
      <c r="G310" s="137">
        <f t="shared" si="24"/>
        <v>0</v>
      </c>
      <c r="H310" s="138">
        <f t="shared" si="24"/>
        <v>527.82751477657143</v>
      </c>
    </row>
    <row r="311" spans="2:10">
      <c r="B311" s="127" t="str">
        <f>$B$50</f>
        <v>Technology</v>
      </c>
      <c r="C311" s="136">
        <f t="shared" si="24"/>
        <v>536.39351663625212</v>
      </c>
      <c r="D311" s="136">
        <f t="shared" si="24"/>
        <v>609.60769610336035</v>
      </c>
      <c r="E311" s="136">
        <f t="shared" si="24"/>
        <v>686.24989777308974</v>
      </c>
      <c r="F311" s="136">
        <f t="shared" si="24"/>
        <v>0</v>
      </c>
      <c r="G311" s="137">
        <f t="shared" si="24"/>
        <v>0</v>
      </c>
      <c r="H311" s="138">
        <f t="shared" si="24"/>
        <v>629.77457346392248</v>
      </c>
    </row>
    <row r="312" spans="2:10">
      <c r="B312" s="127" t="str">
        <f>$B$51</f>
        <v>Nursing</v>
      </c>
      <c r="C312" s="136">
        <f t="shared" si="24"/>
        <v>415.89123356589675</v>
      </c>
      <c r="D312" s="136">
        <f t="shared" si="24"/>
        <v>1098.6705371745397</v>
      </c>
      <c r="E312" s="136">
        <f t="shared" si="24"/>
        <v>0</v>
      </c>
      <c r="F312" s="136">
        <f t="shared" si="24"/>
        <v>0</v>
      </c>
      <c r="G312" s="137">
        <f t="shared" si="24"/>
        <v>0</v>
      </c>
      <c r="H312" s="138">
        <f t="shared" si="24"/>
        <v>1045.0535121058856</v>
      </c>
    </row>
    <row r="313" spans="2:10">
      <c r="B313" s="130" t="str">
        <f>$B$52</f>
        <v>Totals</v>
      </c>
      <c r="C313" s="135">
        <f t="shared" si="24"/>
        <v>312.93346556329868</v>
      </c>
      <c r="D313" s="135">
        <f t="shared" si="24"/>
        <v>530.93886043465068</v>
      </c>
      <c r="E313" s="135">
        <f t="shared" si="24"/>
        <v>819.17646279598739</v>
      </c>
      <c r="F313" s="135">
        <f t="shared" si="24"/>
        <v>0</v>
      </c>
      <c r="G313" s="135">
        <f t="shared" si="24"/>
        <v>0</v>
      </c>
      <c r="H313" s="135">
        <f t="shared" si="24"/>
        <v>455.63616679071185</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1.6323963766022369</v>
      </c>
      <c r="E318" s="128">
        <f t="shared" si="25"/>
        <v>3.6712466916006927</v>
      </c>
      <c r="F318" s="128">
        <f t="shared" si="25"/>
        <v>0</v>
      </c>
      <c r="G318" s="128">
        <f t="shared" si="25"/>
        <v>0</v>
      </c>
      <c r="H318" s="128">
        <f t="shared" si="25"/>
        <v>1.2614118331446011</v>
      </c>
    </row>
    <row r="319" spans="2:10">
      <c r="B319" s="127" t="str">
        <f>$B$33</f>
        <v>Science</v>
      </c>
      <c r="C319" s="128">
        <f t="shared" ref="C319:H334" si="26">IF($C$293=0,"",C294/$C$293)</f>
        <v>1.0213391895268356</v>
      </c>
      <c r="D319" s="128">
        <f t="shared" si="26"/>
        <v>2.350566337212852</v>
      </c>
      <c r="E319" s="128">
        <f t="shared" si="26"/>
        <v>3.231172623975652</v>
      </c>
      <c r="F319" s="128">
        <f t="shared" si="26"/>
        <v>0</v>
      </c>
      <c r="G319" s="128">
        <f t="shared" si="26"/>
        <v>0</v>
      </c>
      <c r="H319" s="128">
        <f t="shared" si="26"/>
        <v>1.6308809232173225</v>
      </c>
    </row>
    <row r="320" spans="2:10">
      <c r="B320" s="127" t="str">
        <f>$B$34</f>
        <v>Fine Arts</v>
      </c>
      <c r="C320" s="128">
        <f t="shared" si="26"/>
        <v>1.0189565301524404</v>
      </c>
      <c r="D320" s="128">
        <f t="shared" si="26"/>
        <v>2.3891174119533729</v>
      </c>
      <c r="E320" s="128">
        <f t="shared" si="26"/>
        <v>0</v>
      </c>
      <c r="F320" s="128">
        <f t="shared" si="26"/>
        <v>0</v>
      </c>
      <c r="G320" s="128">
        <f t="shared" si="26"/>
        <v>0</v>
      </c>
      <c r="H320" s="128">
        <f t="shared" si="26"/>
        <v>1.2212399986918969</v>
      </c>
    </row>
    <row r="321" spans="2:8">
      <c r="B321" s="127" t="str">
        <f>$B$35</f>
        <v>Teacher Education</v>
      </c>
      <c r="C321" s="128">
        <f t="shared" si="26"/>
        <v>1.4083140628898809</v>
      </c>
      <c r="D321" s="128">
        <f t="shared" si="26"/>
        <v>1.9609132722554952</v>
      </c>
      <c r="E321" s="128">
        <f t="shared" si="26"/>
        <v>5.5362432843375347</v>
      </c>
      <c r="F321" s="128">
        <f t="shared" si="26"/>
        <v>0</v>
      </c>
      <c r="G321" s="128">
        <f t="shared" si="26"/>
        <v>0</v>
      </c>
      <c r="H321" s="128">
        <f t="shared" si="26"/>
        <v>2.0755704903702323</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1.1373108529271752</v>
      </c>
      <c r="D323" s="128">
        <f t="shared" si="26"/>
        <v>2.177457228196146</v>
      </c>
      <c r="E323" s="128">
        <f t="shared" si="26"/>
        <v>5.5172756256228626</v>
      </c>
      <c r="F323" s="128">
        <f t="shared" si="26"/>
        <v>0</v>
      </c>
      <c r="G323" s="128">
        <f t="shared" si="26"/>
        <v>0</v>
      </c>
      <c r="H323" s="128">
        <f t="shared" si="26"/>
        <v>1.8154694161162739</v>
      </c>
    </row>
    <row r="324" spans="2:8">
      <c r="B324" s="127" t="str">
        <f>$B$38</f>
        <v>Home Economics</v>
      </c>
      <c r="C324" s="128">
        <f t="shared" si="26"/>
        <v>2.8032224372006898</v>
      </c>
      <c r="D324" s="128">
        <f t="shared" si="26"/>
        <v>1.4035873151647591</v>
      </c>
      <c r="E324" s="128">
        <f t="shared" si="26"/>
        <v>0</v>
      </c>
      <c r="F324" s="128">
        <f t="shared" si="26"/>
        <v>0</v>
      </c>
      <c r="G324" s="128">
        <f t="shared" si="26"/>
        <v>0</v>
      </c>
      <c r="H324" s="128">
        <f t="shared" si="26"/>
        <v>1.6676694136621044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0.73132479856063637</v>
      </c>
      <c r="D326" s="128">
        <f t="shared" si="26"/>
        <v>1.9562466783453862</v>
      </c>
      <c r="E326" s="128">
        <f t="shared" si="26"/>
        <v>0</v>
      </c>
      <c r="F326" s="128">
        <f t="shared" si="26"/>
        <v>0</v>
      </c>
      <c r="G326" s="128">
        <f t="shared" si="26"/>
        <v>0</v>
      </c>
      <c r="H326" s="128">
        <f t="shared" si="26"/>
        <v>1.6938605265158007</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1.0867007519340304</v>
      </c>
      <c r="D331" s="128">
        <f t="shared" si="26"/>
        <v>1.8057686933511485</v>
      </c>
      <c r="E331" s="128">
        <f t="shared" si="26"/>
        <v>0</v>
      </c>
      <c r="F331" s="128">
        <f t="shared" si="26"/>
        <v>0</v>
      </c>
      <c r="G331" s="128">
        <f t="shared" si="26"/>
        <v>0</v>
      </c>
      <c r="H331" s="128">
        <f t="shared" si="26"/>
        <v>1.6433985130311541</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0.90874118731179276</v>
      </c>
      <c r="D333" s="128">
        <f t="shared" si="26"/>
        <v>1.519379358852168</v>
      </c>
      <c r="E333" s="128">
        <f t="shared" si="26"/>
        <v>2.2377669371443361</v>
      </c>
      <c r="F333" s="128">
        <f t="shared" si="26"/>
        <v>0</v>
      </c>
      <c r="G333" s="128">
        <f t="shared" si="26"/>
        <v>0</v>
      </c>
      <c r="H333" s="128">
        <f t="shared" si="26"/>
        <v>1.5640871788434441</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1.7039825795472596</v>
      </c>
      <c r="E335" s="128">
        <f t="shared" si="27"/>
        <v>0</v>
      </c>
      <c r="F335" s="128">
        <f t="shared" si="27"/>
        <v>0</v>
      </c>
      <c r="G335" s="128">
        <f t="shared" si="27"/>
        <v>0</v>
      </c>
      <c r="H335" s="128">
        <f t="shared" si="27"/>
        <v>1.7039825795472596</v>
      </c>
    </row>
    <row r="336" spans="2:8">
      <c r="B336" s="127" t="str">
        <f>$B$50</f>
        <v>Technology</v>
      </c>
      <c r="C336" s="128">
        <f t="shared" si="27"/>
        <v>1.731636154885112</v>
      </c>
      <c r="D336" s="128">
        <f t="shared" si="27"/>
        <v>1.9679930762187943</v>
      </c>
      <c r="E336" s="128">
        <f t="shared" si="27"/>
        <v>2.2154166622337224</v>
      </c>
      <c r="F336" s="128">
        <f t="shared" si="27"/>
        <v>0</v>
      </c>
      <c r="G336" s="128">
        <f t="shared" si="27"/>
        <v>0</v>
      </c>
      <c r="H336" s="128">
        <f t="shared" si="27"/>
        <v>2.0330976922993145</v>
      </c>
    </row>
    <row r="337" spans="2:10">
      <c r="B337" s="127" t="str">
        <f>$B$51</f>
        <v>Nursing</v>
      </c>
      <c r="C337" s="128">
        <f t="shared" si="27"/>
        <v>1.3426193162413826</v>
      </c>
      <c r="D337" s="128">
        <f t="shared" si="27"/>
        <v>3.5468318789703663</v>
      </c>
      <c r="E337" s="128">
        <f t="shared" si="27"/>
        <v>0</v>
      </c>
      <c r="F337" s="128">
        <f t="shared" si="27"/>
        <v>0</v>
      </c>
      <c r="G337" s="128">
        <f t="shared" si="27"/>
        <v>0</v>
      </c>
      <c r="H337" s="128">
        <f t="shared" si="27"/>
        <v>3.3737403403020783</v>
      </c>
    </row>
    <row r="338" spans="2:10">
      <c r="B338" s="130" t="str">
        <f>$B$52</f>
        <v>Totals</v>
      </c>
      <c r="C338" s="128">
        <f t="shared" si="27"/>
        <v>1.0102413363254281</v>
      </c>
      <c r="D338" s="128">
        <f t="shared" si="27"/>
        <v>1.7140269191314914</v>
      </c>
      <c r="E338" s="128">
        <f t="shared" si="27"/>
        <v>2.6445427400092485</v>
      </c>
      <c r="F338" s="128">
        <f t="shared" si="27"/>
        <v>0</v>
      </c>
      <c r="G338" s="128">
        <f t="shared" si="27"/>
        <v>0</v>
      </c>
      <c r="H338" s="128">
        <f t="shared" si="27"/>
        <v>1.4709276592973934</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9292.8329393510485</v>
      </c>
      <c r="D343" s="135">
        <f t="shared" si="28"/>
        <v>15169.586818566568</v>
      </c>
      <c r="E343" s="135">
        <f>E293*24</f>
        <v>27293.025747352382</v>
      </c>
      <c r="F343" s="135">
        <f>F293*18</f>
        <v>0</v>
      </c>
      <c r="G343" s="135">
        <f>G293*24</f>
        <v>0</v>
      </c>
      <c r="H343" s="135">
        <f>IF((C32/30+D32/30+E32/24+F32/18+G32/24)=0,0,H268/(C32/30+D32/30+E32/24+F32/18+G32/24))</f>
        <v>11658.858886159707</v>
      </c>
    </row>
    <row r="344" spans="2:10">
      <c r="B344" s="127" t="str">
        <f>$B$33</f>
        <v>Science</v>
      </c>
      <c r="C344" s="138">
        <f t="shared" si="28"/>
        <v>9491.1344626850805</v>
      </c>
      <c r="D344" s="138">
        <f t="shared" si="28"/>
        <v>21843.420284581338</v>
      </c>
      <c r="E344" s="138">
        <f>E294*24</f>
        <v>24021.397914248242</v>
      </c>
      <c r="F344" s="138">
        <f>F294*18</f>
        <v>0</v>
      </c>
      <c r="G344" s="138">
        <f>G294*24</f>
        <v>0</v>
      </c>
      <c r="H344" s="138">
        <f t="shared" ref="H344:H363" si="29">IF((C33/30+D33/30+E33/24+F33/18+G33/24)=0,0,H269/(C33/30+D33/30+E33/24+F33/18+G33/24))</f>
        <v>15062.925924829453</v>
      </c>
    </row>
    <row r="345" spans="2:10">
      <c r="B345" s="127" t="str">
        <f>$B$34</f>
        <v>Fine Arts</v>
      </c>
      <c r="C345" s="138">
        <f t="shared" si="28"/>
        <v>9468.9928071674476</v>
      </c>
      <c r="D345" s="138">
        <f t="shared" si="28"/>
        <v>22201.668981777431</v>
      </c>
      <c r="E345" s="138">
        <f t="shared" ref="E345:E363" si="30">E295*24</f>
        <v>0</v>
      </c>
      <c r="F345" s="138">
        <f t="shared" ref="F345:F363" si="31">F295*18</f>
        <v>0</v>
      </c>
      <c r="G345" s="138">
        <f t="shared" ref="G345:G363" si="32">G295*24</f>
        <v>0</v>
      </c>
      <c r="H345" s="138">
        <f t="shared" si="29"/>
        <v>11348.779286697092</v>
      </c>
    </row>
    <row r="346" spans="2:10">
      <c r="B346" s="127" t="str">
        <f>$B$35</f>
        <v>Teacher Education</v>
      </c>
      <c r="C346" s="138">
        <f t="shared" si="28"/>
        <v>13087.22731257439</v>
      </c>
      <c r="D346" s="138">
        <f t="shared" si="28"/>
        <v>18222.439447626519</v>
      </c>
      <c r="E346" s="138">
        <f t="shared" si="30"/>
        <v>41157.907162362302</v>
      </c>
      <c r="F346" s="138">
        <f t="shared" si="31"/>
        <v>0</v>
      </c>
      <c r="G346" s="138">
        <f t="shared" si="32"/>
        <v>0</v>
      </c>
      <c r="H346" s="138">
        <f t="shared" si="29"/>
        <v>19026.078289349713</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10568.83975636309</v>
      </c>
      <c r="D348" s="138">
        <f t="shared" si="28"/>
        <v>20234.746254209178</v>
      </c>
      <c r="E348" s="138">
        <f t="shared" si="30"/>
        <v>41016.896535413442</v>
      </c>
      <c r="F348" s="138">
        <f t="shared" si="31"/>
        <v>0</v>
      </c>
      <c r="G348" s="138">
        <f t="shared" si="32"/>
        <v>0</v>
      </c>
      <c r="H348" s="138">
        <f t="shared" si="29"/>
        <v>16675.032751505798</v>
      </c>
    </row>
    <row r="349" spans="2:10">
      <c r="B349" s="127" t="str">
        <f>$B$38</f>
        <v>Home Economics</v>
      </c>
      <c r="C349" s="138">
        <f t="shared" si="28"/>
        <v>26049.877800746501</v>
      </c>
      <c r="D349" s="138">
        <f t="shared" si="28"/>
        <v>13043.302435618374</v>
      </c>
      <c r="E349" s="138">
        <f t="shared" si="30"/>
        <v>0</v>
      </c>
      <c r="F349" s="138">
        <f t="shared" si="31"/>
        <v>0</v>
      </c>
      <c r="G349" s="138">
        <f t="shared" si="32"/>
        <v>0</v>
      </c>
      <c r="H349" s="138">
        <f t="shared" si="29"/>
        <v>15497.373259227455</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6796.0791774285526</v>
      </c>
      <c r="D351" s="138">
        <f t="shared" si="28"/>
        <v>18179.07357002408</v>
      </c>
      <c r="E351" s="138">
        <f t="shared" si="30"/>
        <v>0</v>
      </c>
      <c r="F351" s="138">
        <f t="shared" si="31"/>
        <v>0</v>
      </c>
      <c r="G351" s="138">
        <f t="shared" si="32"/>
        <v>0</v>
      </c>
      <c r="H351" s="138">
        <f t="shared" si="29"/>
        <v>15740.762895472544</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10098.528542790111</v>
      </c>
      <c r="D356" s="138">
        <f t="shared" si="28"/>
        <v>16780.706794422458</v>
      </c>
      <c r="E356" s="138">
        <f t="shared" si="30"/>
        <v>0</v>
      </c>
      <c r="F356" s="138">
        <f t="shared" si="31"/>
        <v>0</v>
      </c>
      <c r="G356" s="138">
        <f t="shared" si="32"/>
        <v>0</v>
      </c>
      <c r="H356" s="138">
        <f t="shared" si="29"/>
        <v>15271.827834376445</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8444.7800387960106</v>
      </c>
      <c r="D358" s="138">
        <f t="shared" si="28"/>
        <v>14119.338553311503</v>
      </c>
      <c r="E358" s="138">
        <f t="shared" si="30"/>
        <v>16636.155443268475</v>
      </c>
      <c r="F358" s="138">
        <f t="shared" si="31"/>
        <v>0</v>
      </c>
      <c r="G358" s="138">
        <f t="shared" si="32"/>
        <v>0</v>
      </c>
      <c r="H358" s="138">
        <f t="shared" si="29"/>
        <v>14003.507052028186</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15834.825443297143</v>
      </c>
      <c r="E360" s="138">
        <f t="shared" si="30"/>
        <v>0</v>
      </c>
      <c r="F360" s="138">
        <f t="shared" si="31"/>
        <v>0</v>
      </c>
      <c r="G360" s="138">
        <f t="shared" si="32"/>
        <v>0</v>
      </c>
      <c r="H360" s="138">
        <f t="shared" si="29"/>
        <v>15834.825443297144</v>
      </c>
    </row>
    <row r="361" spans="2:9">
      <c r="B361" s="127" t="str">
        <f>$B$50</f>
        <v>Technology</v>
      </c>
      <c r="C361" s="138">
        <f t="shared" si="33"/>
        <v>16091.805499087564</v>
      </c>
      <c r="D361" s="138">
        <f t="shared" si="33"/>
        <v>18288.230883100812</v>
      </c>
      <c r="E361" s="138">
        <f t="shared" si="30"/>
        <v>16469.997546554154</v>
      </c>
      <c r="F361" s="138">
        <f t="shared" si="31"/>
        <v>0</v>
      </c>
      <c r="G361" s="138">
        <f t="shared" si="32"/>
        <v>0</v>
      </c>
      <c r="H361" s="138">
        <f t="shared" si="29"/>
        <v>17190.621535808645</v>
      </c>
    </row>
    <row r="362" spans="2:9">
      <c r="B362" s="127" t="str">
        <f>$B$51</f>
        <v>Nursing</v>
      </c>
      <c r="C362" s="138">
        <f t="shared" si="33"/>
        <v>12476.737006976902</v>
      </c>
      <c r="D362" s="138">
        <f t="shared" si="33"/>
        <v>32960.116115236189</v>
      </c>
      <c r="E362" s="138">
        <f t="shared" si="30"/>
        <v>0</v>
      </c>
      <c r="F362" s="138">
        <f t="shared" si="31"/>
        <v>0</v>
      </c>
      <c r="G362" s="138">
        <f t="shared" si="32"/>
        <v>0</v>
      </c>
      <c r="H362" s="138">
        <f t="shared" si="29"/>
        <v>31351.605363176568</v>
      </c>
    </row>
    <row r="363" spans="2:9">
      <c r="B363" s="130" t="str">
        <f>$B$52</f>
        <v>Totals</v>
      </c>
      <c r="C363" s="135">
        <f t="shared" si="33"/>
        <v>9388.0039668989612</v>
      </c>
      <c r="D363" s="135">
        <f t="shared" si="33"/>
        <v>15928.165813039521</v>
      </c>
      <c r="E363" s="135">
        <f t="shared" si="30"/>
        <v>19660.235107103697</v>
      </c>
      <c r="F363" s="135">
        <f t="shared" si="31"/>
        <v>0</v>
      </c>
      <c r="G363" s="135">
        <f t="shared" si="32"/>
        <v>0</v>
      </c>
      <c r="H363" s="135">
        <f t="shared" si="29"/>
        <v>13444.406280149244</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14" priority="6" stopIfTrue="1">
      <formula>C32=0</formula>
    </cfRule>
  </conditionalFormatting>
  <conditionalFormatting sqref="C91:G110">
    <cfRule type="expression" dxfId="113" priority="5" stopIfTrue="1">
      <formula>C32=0</formula>
    </cfRule>
  </conditionalFormatting>
  <conditionalFormatting sqref="C143:H162">
    <cfRule type="expression" dxfId="112" priority="3" stopIfTrue="1">
      <formula>C32=0</formula>
    </cfRule>
  </conditionalFormatting>
  <conditionalFormatting sqref="H143:H162">
    <cfRule type="expression" dxfId="111" priority="1" stopIfTrue="1">
      <formula>OR(AND(#REF!&gt;0,H143&gt;0,H61=0),AND(#REF!&gt;0,H143&gt;0,H32=0))</formula>
    </cfRule>
    <cfRule type="expression" dxfId="11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AX145"/>
  <sheetViews>
    <sheetView showGridLines="0" zoomScale="80" zoomScaleNormal="80" workbookViewId="0">
      <selection activeCell="Y102" sqref="Y102"/>
    </sheetView>
  </sheetViews>
  <sheetFormatPr defaultColWidth="9.109375" defaultRowHeight="13.8"/>
  <cols>
    <col min="1" max="1" width="31.6640625" style="106" bestFit="1" customWidth="1"/>
    <col min="2" max="2" width="7.6640625" style="106" hidden="1" customWidth="1"/>
    <col min="3" max="3" width="7" style="106" hidden="1" customWidth="1"/>
    <col min="4" max="4" width="8" style="106" hidden="1" customWidth="1"/>
    <col min="5" max="13" width="7" style="106" hidden="1" customWidth="1"/>
    <col min="14" max="24" width="7" style="106" bestFit="1" customWidth="1"/>
    <col min="25" max="25" width="5.6640625" style="106" customWidth="1"/>
    <col min="26" max="26" width="21.5546875" style="106" customWidth="1"/>
    <col min="27" max="27" width="8.6640625" style="106" hidden="1" customWidth="1"/>
    <col min="28" max="28" width="7.6640625" style="106" hidden="1" customWidth="1"/>
    <col min="29" max="29" width="8.109375" style="106" hidden="1" customWidth="1"/>
    <col min="30" max="31" width="7.33203125" style="106" hidden="1" customWidth="1"/>
    <col min="32" max="32" width="7.109375" style="106" hidden="1" customWidth="1"/>
    <col min="33" max="34" width="7.6640625" style="106" hidden="1" customWidth="1"/>
    <col min="35" max="37" width="7.44140625" style="106" hidden="1" customWidth="1"/>
    <col min="38" max="38" width="7.44140625" style="106" bestFit="1" customWidth="1"/>
    <col min="39" max="39" width="9" style="106" customWidth="1"/>
    <col min="40" max="43" width="9.109375" style="147"/>
    <col min="44" max="48" width="8.44140625" style="147" customWidth="1"/>
    <col min="49" max="49" width="9.109375" style="147"/>
    <col min="50" max="50" width="13.33203125" style="147" bestFit="1" customWidth="1"/>
    <col min="51" max="16384" width="9.109375" style="147"/>
  </cols>
  <sheetData>
    <row r="1" spans="1:50" ht="14.4" thickBot="1">
      <c r="A1" s="455" t="s">
        <v>707</v>
      </c>
      <c r="B1" s="455"/>
      <c r="C1" s="455"/>
      <c r="D1" s="455"/>
      <c r="E1" s="455"/>
      <c r="F1" s="455"/>
      <c r="G1" s="455"/>
      <c r="H1" s="455"/>
      <c r="I1" s="455"/>
      <c r="J1" s="455"/>
      <c r="K1" s="455"/>
      <c r="L1" s="455"/>
      <c r="M1" s="455"/>
      <c r="N1" s="455"/>
      <c r="O1" s="455"/>
      <c r="P1" s="455"/>
      <c r="Q1" s="455"/>
      <c r="R1" s="455"/>
      <c r="S1" s="145"/>
      <c r="T1" s="145"/>
      <c r="U1" s="145"/>
      <c r="V1" s="145"/>
      <c r="W1" s="145"/>
      <c r="X1" s="145"/>
      <c r="Z1" s="146" t="s">
        <v>716</v>
      </c>
      <c r="AA1" s="146"/>
      <c r="AB1" s="146"/>
      <c r="AC1" s="146"/>
      <c r="AD1" s="146"/>
      <c r="AE1" s="146"/>
      <c r="AF1" s="146"/>
      <c r="AG1" s="146"/>
      <c r="AH1" s="146"/>
      <c r="AI1" s="146"/>
      <c r="AJ1" s="146"/>
      <c r="AK1" s="146"/>
      <c r="AL1" s="146"/>
      <c r="AM1" s="146"/>
    </row>
    <row r="2" spans="1:50" ht="14.4" thickBot="1">
      <c r="A2" s="148" t="s">
        <v>708</v>
      </c>
      <c r="B2" s="149">
        <v>2002</v>
      </c>
      <c r="C2" s="149">
        <v>2003</v>
      </c>
      <c r="D2" s="149">
        <v>2004</v>
      </c>
      <c r="E2" s="149">
        <v>2005</v>
      </c>
      <c r="F2" s="149">
        <v>2006</v>
      </c>
      <c r="G2" s="149">
        <v>2007</v>
      </c>
      <c r="H2" s="149">
        <v>2008</v>
      </c>
      <c r="I2" s="149">
        <v>2009</v>
      </c>
      <c r="J2" s="149">
        <v>2010</v>
      </c>
      <c r="K2" s="149">
        <v>2011</v>
      </c>
      <c r="L2" s="149">
        <v>2012</v>
      </c>
      <c r="M2" s="149">
        <v>2013</v>
      </c>
      <c r="N2" s="149">
        <v>2014</v>
      </c>
      <c r="O2" s="149">
        <v>2015</v>
      </c>
      <c r="P2" s="149">
        <v>2016</v>
      </c>
      <c r="Q2" s="149">
        <v>2017</v>
      </c>
      <c r="R2" s="149">
        <v>2018</v>
      </c>
      <c r="S2" s="149">
        <v>2019</v>
      </c>
      <c r="T2" s="149">
        <v>2020</v>
      </c>
      <c r="U2" s="149">
        <v>2021</v>
      </c>
      <c r="V2" s="149">
        <v>2022</v>
      </c>
      <c r="W2" s="149">
        <v>2023</v>
      </c>
      <c r="X2" s="149">
        <v>2024</v>
      </c>
      <c r="Y2" s="147"/>
      <c r="Z2" s="148" t="s">
        <v>708</v>
      </c>
      <c r="AA2" s="149">
        <f>C2</f>
        <v>2003</v>
      </c>
      <c r="AB2" s="149">
        <v>2004</v>
      </c>
      <c r="AC2" s="149">
        <f t="shared" ref="AC2:AQ2" si="0">E2</f>
        <v>2005</v>
      </c>
      <c r="AD2" s="149">
        <f t="shared" si="0"/>
        <v>2006</v>
      </c>
      <c r="AE2" s="149">
        <f t="shared" si="0"/>
        <v>2007</v>
      </c>
      <c r="AF2" s="149">
        <f t="shared" si="0"/>
        <v>2008</v>
      </c>
      <c r="AG2" s="149">
        <f t="shared" si="0"/>
        <v>2009</v>
      </c>
      <c r="AH2" s="149">
        <f t="shared" si="0"/>
        <v>2010</v>
      </c>
      <c r="AI2" s="149">
        <f t="shared" si="0"/>
        <v>2011</v>
      </c>
      <c r="AJ2" s="149">
        <f t="shared" si="0"/>
        <v>2012</v>
      </c>
      <c r="AK2" s="149">
        <f t="shared" si="0"/>
        <v>2013</v>
      </c>
      <c r="AL2" s="149">
        <f t="shared" si="0"/>
        <v>2014</v>
      </c>
      <c r="AM2" s="149">
        <f t="shared" si="0"/>
        <v>2015</v>
      </c>
      <c r="AN2" s="149">
        <f t="shared" si="0"/>
        <v>2016</v>
      </c>
      <c r="AO2" s="149">
        <f t="shared" si="0"/>
        <v>2017</v>
      </c>
      <c r="AP2" s="149">
        <f t="shared" si="0"/>
        <v>2018</v>
      </c>
      <c r="AQ2" s="149">
        <f t="shared" si="0"/>
        <v>2019</v>
      </c>
      <c r="AR2" s="149">
        <v>2020</v>
      </c>
      <c r="AS2" s="149">
        <v>2021</v>
      </c>
      <c r="AT2" s="149">
        <v>2022</v>
      </c>
      <c r="AU2" s="149">
        <v>2023</v>
      </c>
      <c r="AV2" s="149">
        <f>X2</f>
        <v>2024</v>
      </c>
    </row>
    <row r="3" spans="1:50">
      <c r="A3" s="150" t="s">
        <v>709</v>
      </c>
      <c r="B3" s="151"/>
      <c r="C3" s="151"/>
      <c r="D3" s="151"/>
      <c r="E3" s="151"/>
      <c r="F3" s="151"/>
      <c r="G3" s="151"/>
      <c r="H3" s="151"/>
      <c r="I3" s="151"/>
      <c r="J3" s="151"/>
      <c r="K3" s="151"/>
      <c r="L3" s="151"/>
      <c r="M3" s="151"/>
      <c r="N3" s="151"/>
      <c r="O3" s="151"/>
      <c r="P3" s="151"/>
      <c r="Q3" s="151"/>
      <c r="R3" s="151"/>
      <c r="S3" s="151"/>
      <c r="T3" s="151"/>
      <c r="U3" s="151"/>
      <c r="V3" s="151"/>
      <c r="W3" s="151"/>
      <c r="X3" s="151"/>
      <c r="Y3" s="152"/>
      <c r="Z3" s="153" t="s">
        <v>709</v>
      </c>
      <c r="AA3" s="154"/>
      <c r="AB3" s="154"/>
      <c r="AC3" s="154"/>
      <c r="AD3" s="154"/>
      <c r="AE3" s="154"/>
      <c r="AF3" s="154"/>
      <c r="AG3" s="154"/>
      <c r="AH3" s="154"/>
      <c r="AI3" s="154"/>
      <c r="AJ3" s="154"/>
      <c r="AK3" s="154"/>
      <c r="AL3" s="154"/>
      <c r="AM3" s="154"/>
      <c r="AN3" s="154"/>
      <c r="AO3" s="154"/>
      <c r="AP3" s="154"/>
      <c r="AQ3" s="154"/>
      <c r="AR3" s="154"/>
      <c r="AS3" s="154"/>
      <c r="AT3" s="154"/>
      <c r="AU3" s="154"/>
      <c r="AV3" s="154"/>
    </row>
    <row r="4" spans="1:50">
      <c r="A4" s="155" t="s">
        <v>42</v>
      </c>
      <c r="B4" s="156">
        <v>1</v>
      </c>
      <c r="C4" s="156">
        <v>1</v>
      </c>
      <c r="D4" s="156">
        <v>1</v>
      </c>
      <c r="E4" s="156">
        <v>1</v>
      </c>
      <c r="F4" s="156">
        <v>1</v>
      </c>
      <c r="G4" s="156">
        <v>1</v>
      </c>
      <c r="H4" s="156">
        <v>1</v>
      </c>
      <c r="I4" s="156">
        <v>1</v>
      </c>
      <c r="J4" s="156">
        <v>1</v>
      </c>
      <c r="K4" s="156">
        <v>1</v>
      </c>
      <c r="L4" s="156">
        <v>1</v>
      </c>
      <c r="M4" s="156">
        <v>1</v>
      </c>
      <c r="N4" s="156">
        <v>1</v>
      </c>
      <c r="O4" s="156">
        <v>1</v>
      </c>
      <c r="P4" s="156">
        <v>1</v>
      </c>
      <c r="Q4" s="156">
        <v>1</v>
      </c>
      <c r="R4" s="156">
        <v>1</v>
      </c>
      <c r="S4" s="156">
        <v>1</v>
      </c>
      <c r="T4" s="156">
        <v>1</v>
      </c>
      <c r="U4" s="156">
        <v>1</v>
      </c>
      <c r="V4" s="156">
        <v>1</v>
      </c>
      <c r="W4" s="156">
        <v>1</v>
      </c>
      <c r="X4" s="156">
        <v>1</v>
      </c>
      <c r="Y4" s="152"/>
      <c r="Z4" s="155" t="s">
        <v>42</v>
      </c>
      <c r="AA4" s="157">
        <f t="shared" ref="AA4:AA23" si="1">IF(AND(C4=0,B4=0),"",IF(AND(NOT(C4=0),B4=0),"Added",IF(AND(C4=0,NOT(B4=0)),"Deleted",IFERROR(C4/B4-1,""))))</f>
        <v>0</v>
      </c>
      <c r="AB4" s="157">
        <f t="shared" ref="AB4:AB23" si="2">IF(AND(D4=0,C4=0),"",IF(AND(NOT(D4=0),C4=0),"Added",IF(AND(D4=0,NOT(C4=0)),"Deleted",IFERROR(D4/C4-1,""))))</f>
        <v>0</v>
      </c>
      <c r="AC4" s="157">
        <f t="shared" ref="AC4:AC23" si="3">IF(AND(E4=0,D4=0),"",IF(AND(NOT(E4=0),D4=0),"Added",IF(AND(E4=0,NOT(D4=0)),"Deleted",IFERROR(E4/D4-1,""))))</f>
        <v>0</v>
      </c>
      <c r="AD4" s="157">
        <f t="shared" ref="AD4:AD23" si="4">IF(AND(F4=0,E4=0),"",IF(AND(NOT(F4=0),E4=0),"Added",IF(AND(F4=0,NOT(E4=0)),"Deleted",IFERROR(F4/E4-1,""))))</f>
        <v>0</v>
      </c>
      <c r="AE4" s="157">
        <f t="shared" ref="AE4:AE23" si="5">IF(AND(G4=0,F4=0),"",IF(AND(NOT(G4=0),F4=0),"Added",IF(AND(G4=0,NOT(F4=0)),"Deleted",IFERROR(G4/F4-1,""))))</f>
        <v>0</v>
      </c>
      <c r="AF4" s="157">
        <f t="shared" ref="AF4:AF23" si="6">IF(AND(H4=0,G4=0),"",IF(AND(NOT(H4=0),G4=0),"Added",IF(AND(H4=0,NOT(G4=0)),"Deleted",IFERROR(H4/G4-1,""))))</f>
        <v>0</v>
      </c>
      <c r="AG4" s="157">
        <f t="shared" ref="AG4:AG23" si="7">IF(AND(I4=0,H4=0),"",IF(AND(NOT(I4=0),H4=0),"Added",IF(AND(I4=0,NOT(H4=0)),"Deleted",IFERROR(I4/H4-1,""))))</f>
        <v>0</v>
      </c>
      <c r="AH4" s="157">
        <f t="shared" ref="AH4:AH23" si="8">IF(AND(J4=0,I4=0),"",IF(AND(NOT(J4=0),I4=0),"Added",IF(AND(J4=0,NOT(I4=0)),"Deleted",IFERROR(J4/I4-1,""))))</f>
        <v>0</v>
      </c>
      <c r="AI4" s="157">
        <f t="shared" ref="AI4:AI23" si="9">IF(AND(K4=0,J4=0),"",IF(AND(NOT(K4=0),J4=0),"Added",IF(AND(K4=0,NOT(J4=0)),"Deleted",IFERROR(K4/J4-1,""))))</f>
        <v>0</v>
      </c>
      <c r="AJ4" s="157">
        <f t="shared" ref="AJ4:AJ23" si="10">IF(AND(L4=0,K4=0),"",IF(AND(NOT(L4=0),K4=0),"Added",IF(AND(L4=0,NOT(K4=0)),"Deleted",IFERROR(L4/K4-1,""))))</f>
        <v>0</v>
      </c>
      <c r="AK4" s="157">
        <f t="shared" ref="AK4:AK23" si="11">IF(AND(M4=0,L4=0),"",IF(AND(NOT(M4=0),L4=0),"Added",IF(AND(M4=0,NOT(L4=0)),"Deleted",IFERROR(M4/L4-1,""))))</f>
        <v>0</v>
      </c>
      <c r="AL4" s="157">
        <f t="shared" ref="AL4:AL23" si="12">IF(AND(N4=0,M4=0),"",IF(AND(NOT(N4=0),M4=0),"Added",IF(AND(N4=0,NOT(M4=0)),"Deleted",IFERROR(N4/M4-1,""))))</f>
        <v>0</v>
      </c>
      <c r="AM4" s="157">
        <f t="shared" ref="AM4:AM23" si="13">IF(AND(O4=0,N4=0),"",IF(AND(NOT(O4=0),N4=0),"Added",IF(AND(O4=0,NOT(N4=0)),"Deleted",IFERROR(O4/N4-1,""))))</f>
        <v>0</v>
      </c>
      <c r="AN4" s="157">
        <f t="shared" ref="AN4:AN23" si="14">IF(AND(P4=0,O4=0),"",IF(AND(NOT(P4=0),O4=0),"Added",IF(AND(P4=0,NOT(O4=0)),"Deleted",IFERROR(P4/O4-1,""))))</f>
        <v>0</v>
      </c>
      <c r="AO4" s="157">
        <f t="shared" ref="AO4:AO23" si="15">IF(AND(Q4=0,P4=0),"",IF(AND(NOT(Q4=0),P4=0),"Added",IF(AND(Q4=0,NOT(P4=0)),"Deleted",IFERROR(Q4/P4-1,""))))</f>
        <v>0</v>
      </c>
      <c r="AP4" s="157">
        <f t="shared" ref="AP4:AP23" si="16">IF(AND(R4=0,Q4=0),"",IF(AND(NOT(R4=0),Q4=0),"Added",IF(AND(R4=0,NOT(Q4=0)),"Deleted",IFERROR(R4/Q4-1,""))))</f>
        <v>0</v>
      </c>
      <c r="AQ4" s="157">
        <f t="shared" ref="AQ4:AQ23" si="17">IF(AND(S4=0,R4=0),"",IF(AND(NOT(S4=0),R4=0),"Added",IF(AND(S4=0,NOT(R4=0)),"Deleted",IFERROR(S4/R4-1,""))))</f>
        <v>0</v>
      </c>
      <c r="AR4" s="157">
        <v>0</v>
      </c>
      <c r="AS4" s="157">
        <v>0</v>
      </c>
      <c r="AT4" s="157">
        <v>0</v>
      </c>
      <c r="AU4" s="157">
        <v>0</v>
      </c>
      <c r="AV4" s="157">
        <f>IF(AND(X4=0,W4=0),"",IF(AND(NOT(X4=0),W4=0),"Added",IF(AND(X4=0,NOT(W4=0)),"Deleted",IFERROR(X4/W4-1,""))))</f>
        <v>0</v>
      </c>
    </row>
    <row r="5" spans="1:50">
      <c r="A5" s="155" t="s">
        <v>43</v>
      </c>
      <c r="B5" s="156">
        <v>1.89</v>
      </c>
      <c r="C5" s="156">
        <v>1.76</v>
      </c>
      <c r="D5" s="156">
        <v>1.73</v>
      </c>
      <c r="E5" s="156">
        <v>1.68</v>
      </c>
      <c r="F5" s="156">
        <v>1.71</v>
      </c>
      <c r="G5" s="156">
        <v>1.7060846189180765</v>
      </c>
      <c r="H5" s="156">
        <v>1.71</v>
      </c>
      <c r="I5" s="156">
        <v>1.74</v>
      </c>
      <c r="J5" s="156">
        <v>1.75</v>
      </c>
      <c r="K5" s="156">
        <v>1.76</v>
      </c>
      <c r="L5" s="156">
        <v>1.78</v>
      </c>
      <c r="M5" s="156">
        <v>1.79</v>
      </c>
      <c r="N5" s="156">
        <v>1.78</v>
      </c>
      <c r="O5" s="156">
        <v>1.69</v>
      </c>
      <c r="P5" s="156">
        <v>1.64</v>
      </c>
      <c r="Q5" s="156">
        <v>1.57</v>
      </c>
      <c r="R5" s="156">
        <v>1.51</v>
      </c>
      <c r="S5" s="156">
        <v>1.44</v>
      </c>
      <c r="T5" s="156">
        <v>1.38</v>
      </c>
      <c r="U5" s="156">
        <v>1.36</v>
      </c>
      <c r="V5" s="156">
        <v>1.34</v>
      </c>
      <c r="W5" s="156">
        <v>1.34</v>
      </c>
      <c r="X5" s="156">
        <f>IF('Relative Weights'!C7=0,0,'Relative Weights'!C7)</f>
        <v>1.34</v>
      </c>
      <c r="Y5" s="152"/>
      <c r="Z5" s="155" t="s">
        <v>43</v>
      </c>
      <c r="AA5" s="157">
        <f t="shared" si="1"/>
        <v>-6.8783068783068724E-2</v>
      </c>
      <c r="AB5" s="157">
        <f t="shared" si="2"/>
        <v>-1.7045454545454586E-2</v>
      </c>
      <c r="AC5" s="157">
        <f t="shared" si="3"/>
        <v>-2.8901734104046284E-2</v>
      </c>
      <c r="AD5" s="157">
        <f t="shared" si="4"/>
        <v>1.7857142857142794E-2</v>
      </c>
      <c r="AE5" s="157">
        <f t="shared" si="5"/>
        <v>-2.2896965391365764E-3</v>
      </c>
      <c r="AF5" s="157">
        <f t="shared" si="6"/>
        <v>2.2949512811425432E-3</v>
      </c>
      <c r="AG5" s="157">
        <f t="shared" si="7"/>
        <v>1.7543859649122862E-2</v>
      </c>
      <c r="AH5" s="157">
        <f t="shared" si="8"/>
        <v>5.7471264367816577E-3</v>
      </c>
      <c r="AI5" s="157">
        <f t="shared" si="9"/>
        <v>5.7142857142857828E-3</v>
      </c>
      <c r="AJ5" s="157">
        <f t="shared" si="10"/>
        <v>1.1363636363636465E-2</v>
      </c>
      <c r="AK5" s="157">
        <f t="shared" si="11"/>
        <v>5.6179775280897903E-3</v>
      </c>
      <c r="AL5" s="157">
        <f t="shared" si="12"/>
        <v>-5.5865921787709993E-3</v>
      </c>
      <c r="AM5" s="157">
        <f t="shared" si="13"/>
        <v>-5.0561797752809001E-2</v>
      </c>
      <c r="AN5" s="157">
        <f t="shared" si="14"/>
        <v>-2.9585798816568087E-2</v>
      </c>
      <c r="AO5" s="157">
        <f t="shared" si="15"/>
        <v>-4.268292682926822E-2</v>
      </c>
      <c r="AP5" s="157">
        <f t="shared" si="16"/>
        <v>-3.8216560509554132E-2</v>
      </c>
      <c r="AQ5" s="157">
        <f t="shared" si="17"/>
        <v>-4.635761589403975E-2</v>
      </c>
      <c r="AR5" s="157">
        <v>-4.1666666666666741E-2</v>
      </c>
      <c r="AS5" s="157">
        <v>-1.4492753623188248E-2</v>
      </c>
      <c r="AT5" s="157">
        <v>-1.4705882352941235E-2</v>
      </c>
      <c r="AU5" s="157">
        <v>0</v>
      </c>
      <c r="AV5" s="157">
        <f t="shared" ref="AV5:AV23" si="18">IF(AND(X5=0,W5=0),"",IF(AND(NOT(X5=0),W5=0),"Added",IF(AND(X5=0,NOT(W5=0)),"Deleted",IFERROR(X5/W5-1,""))))</f>
        <v>0</v>
      </c>
    </row>
    <row r="6" spans="1:50">
      <c r="A6" s="155" t="s">
        <v>44</v>
      </c>
      <c r="B6" s="156">
        <v>1.43</v>
      </c>
      <c r="C6" s="156">
        <v>1.38</v>
      </c>
      <c r="D6" s="156">
        <v>1.37</v>
      </c>
      <c r="E6" s="156">
        <v>1.36</v>
      </c>
      <c r="F6" s="156">
        <v>1.38</v>
      </c>
      <c r="G6" s="156">
        <v>1.3817406184291965</v>
      </c>
      <c r="H6" s="156">
        <v>1.39</v>
      </c>
      <c r="I6" s="156">
        <v>1.4</v>
      </c>
      <c r="J6" s="156">
        <v>1.42</v>
      </c>
      <c r="K6" s="156">
        <v>1.43</v>
      </c>
      <c r="L6" s="156">
        <v>1.45</v>
      </c>
      <c r="M6" s="156">
        <v>1.45</v>
      </c>
      <c r="N6" s="156">
        <v>1.47</v>
      </c>
      <c r="O6" s="156">
        <v>1.47</v>
      </c>
      <c r="P6" s="156">
        <v>1.46</v>
      </c>
      <c r="Q6" s="156">
        <v>1.46</v>
      </c>
      <c r="R6" s="156">
        <v>1.45</v>
      </c>
      <c r="S6" s="156">
        <v>1.43</v>
      </c>
      <c r="T6" s="156">
        <v>1.39</v>
      </c>
      <c r="U6" s="156">
        <v>1.38</v>
      </c>
      <c r="V6" s="156">
        <v>1.37</v>
      </c>
      <c r="W6" s="156">
        <v>1.37</v>
      </c>
      <c r="X6" s="156">
        <f>IF('Relative Weights'!C8=0,0,'Relative Weights'!C8)</f>
        <v>1.38</v>
      </c>
      <c r="Y6" s="152"/>
      <c r="Z6" s="155" t="s">
        <v>44</v>
      </c>
      <c r="AA6" s="157">
        <f t="shared" si="1"/>
        <v>-3.4965034965035002E-2</v>
      </c>
      <c r="AB6" s="157">
        <f t="shared" si="2"/>
        <v>-7.246376811594013E-3</v>
      </c>
      <c r="AC6" s="157">
        <f t="shared" si="3"/>
        <v>-7.2992700729926918E-3</v>
      </c>
      <c r="AD6" s="157">
        <f t="shared" si="4"/>
        <v>1.4705882352941124E-2</v>
      </c>
      <c r="AE6" s="157">
        <f t="shared" si="5"/>
        <v>1.2613177023164113E-3</v>
      </c>
      <c r="AF6" s="157">
        <f t="shared" si="6"/>
        <v>5.977519558043376E-3</v>
      </c>
      <c r="AG6" s="157">
        <f t="shared" si="7"/>
        <v>7.194244604316502E-3</v>
      </c>
      <c r="AH6" s="157">
        <f t="shared" si="8"/>
        <v>1.4285714285714235E-2</v>
      </c>
      <c r="AI6" s="157">
        <f t="shared" si="9"/>
        <v>7.0422535211267512E-3</v>
      </c>
      <c r="AJ6" s="157">
        <f t="shared" si="10"/>
        <v>1.3986013986013957E-2</v>
      </c>
      <c r="AK6" s="157">
        <f t="shared" si="11"/>
        <v>0</v>
      </c>
      <c r="AL6" s="157">
        <f t="shared" si="12"/>
        <v>1.379310344827589E-2</v>
      </c>
      <c r="AM6" s="157">
        <f t="shared" si="13"/>
        <v>0</v>
      </c>
      <c r="AN6" s="157">
        <f t="shared" si="14"/>
        <v>-6.8027210884353817E-3</v>
      </c>
      <c r="AO6" s="157">
        <f t="shared" si="15"/>
        <v>0</v>
      </c>
      <c r="AP6" s="157">
        <f t="shared" si="16"/>
        <v>-6.8493150684931781E-3</v>
      </c>
      <c r="AQ6" s="157">
        <f t="shared" si="17"/>
        <v>-1.379310344827589E-2</v>
      </c>
      <c r="AR6" s="157">
        <v>-2.7972027972028024E-2</v>
      </c>
      <c r="AS6" s="157">
        <v>-7.194244604316502E-3</v>
      </c>
      <c r="AT6" s="157">
        <v>-7.246376811594013E-3</v>
      </c>
      <c r="AU6" s="157">
        <v>0</v>
      </c>
      <c r="AV6" s="157">
        <f t="shared" si="18"/>
        <v>7.2992700729925808E-3</v>
      </c>
    </row>
    <row r="7" spans="1:50">
      <c r="A7" s="155" t="s">
        <v>45</v>
      </c>
      <c r="B7" s="156">
        <v>1.5</v>
      </c>
      <c r="C7" s="156">
        <v>1.4</v>
      </c>
      <c r="D7" s="156">
        <v>1.36</v>
      </c>
      <c r="E7" s="156">
        <v>1.31</v>
      </c>
      <c r="F7" s="156">
        <v>1.35</v>
      </c>
      <c r="G7" s="156">
        <v>1.3814198358482235</v>
      </c>
      <c r="H7" s="156">
        <v>1.42</v>
      </c>
      <c r="I7" s="156">
        <v>1.41</v>
      </c>
      <c r="J7" s="156">
        <v>1.41</v>
      </c>
      <c r="K7" s="156">
        <v>1.45</v>
      </c>
      <c r="L7" s="156">
        <v>1.53</v>
      </c>
      <c r="M7" s="156">
        <v>1.6</v>
      </c>
      <c r="N7" s="156">
        <v>1.63</v>
      </c>
      <c r="O7" s="156">
        <v>1.6</v>
      </c>
      <c r="P7" s="156">
        <v>1.53</v>
      </c>
      <c r="Q7" s="156">
        <v>1.48</v>
      </c>
      <c r="R7" s="156">
        <v>1.46</v>
      </c>
      <c r="S7" s="156">
        <v>1.42</v>
      </c>
      <c r="T7" s="156">
        <v>1.4</v>
      </c>
      <c r="U7" s="156">
        <v>1.31</v>
      </c>
      <c r="V7" s="156">
        <v>1.26</v>
      </c>
      <c r="W7" s="156">
        <v>1.22</v>
      </c>
      <c r="X7" s="156">
        <f>IF('Relative Weights'!C9=0,0,'Relative Weights'!C9)</f>
        <v>1.27</v>
      </c>
      <c r="Y7" s="152"/>
      <c r="Z7" s="155" t="s">
        <v>45</v>
      </c>
      <c r="AA7" s="157">
        <f t="shared" si="1"/>
        <v>-6.6666666666666763E-2</v>
      </c>
      <c r="AB7" s="157">
        <f t="shared" si="2"/>
        <v>-2.857142857142847E-2</v>
      </c>
      <c r="AC7" s="157">
        <f t="shared" si="3"/>
        <v>-3.6764705882352922E-2</v>
      </c>
      <c r="AD7" s="157">
        <f t="shared" si="4"/>
        <v>3.0534351145038219E-2</v>
      </c>
      <c r="AE7" s="157">
        <f t="shared" si="5"/>
        <v>2.3273952480165505E-2</v>
      </c>
      <c r="AF7" s="157">
        <f t="shared" si="6"/>
        <v>2.7927906600593522E-2</v>
      </c>
      <c r="AG7" s="157">
        <f t="shared" si="7"/>
        <v>-7.0422535211267512E-3</v>
      </c>
      <c r="AH7" s="157">
        <f t="shared" si="8"/>
        <v>0</v>
      </c>
      <c r="AI7" s="157">
        <f t="shared" si="9"/>
        <v>2.8368794326241176E-2</v>
      </c>
      <c r="AJ7" s="157">
        <f t="shared" si="10"/>
        <v>5.5172413793103559E-2</v>
      </c>
      <c r="AK7" s="157">
        <f t="shared" si="11"/>
        <v>4.5751633986928164E-2</v>
      </c>
      <c r="AL7" s="157">
        <f t="shared" si="12"/>
        <v>1.8749999999999822E-2</v>
      </c>
      <c r="AM7" s="157">
        <f t="shared" si="13"/>
        <v>-1.8404907975460016E-2</v>
      </c>
      <c r="AN7" s="157">
        <f t="shared" si="14"/>
        <v>-4.3750000000000067E-2</v>
      </c>
      <c r="AO7" s="157">
        <f t="shared" si="15"/>
        <v>-3.2679738562091498E-2</v>
      </c>
      <c r="AP7" s="157">
        <f t="shared" si="16"/>
        <v>-1.3513513513513487E-2</v>
      </c>
      <c r="AQ7" s="157">
        <f t="shared" si="17"/>
        <v>-2.7397260273972601E-2</v>
      </c>
      <c r="AR7" s="157">
        <v>-1.4084507042253502E-2</v>
      </c>
      <c r="AS7" s="157">
        <v>-6.4285714285714168E-2</v>
      </c>
      <c r="AT7" s="157">
        <v>-3.8167938931297773E-2</v>
      </c>
      <c r="AU7" s="157">
        <v>-3.1746031746031744E-2</v>
      </c>
      <c r="AV7" s="157">
        <f t="shared" si="18"/>
        <v>4.0983606557376984E-2</v>
      </c>
    </row>
    <row r="8" spans="1:50">
      <c r="A8" s="155" t="s">
        <v>46</v>
      </c>
      <c r="B8" s="156">
        <v>2.1</v>
      </c>
      <c r="C8" s="156">
        <v>1.95</v>
      </c>
      <c r="D8" s="156">
        <v>1.95</v>
      </c>
      <c r="E8" s="156">
        <v>1.91</v>
      </c>
      <c r="F8" s="156">
        <v>1.97</v>
      </c>
      <c r="G8" s="156">
        <v>1.9001403868247535</v>
      </c>
      <c r="H8" s="156">
        <v>1.87</v>
      </c>
      <c r="I8" s="156">
        <v>1.88</v>
      </c>
      <c r="J8" s="156">
        <v>2.0299999999999998</v>
      </c>
      <c r="K8" s="156">
        <v>2.09</v>
      </c>
      <c r="L8" s="156">
        <v>2.08</v>
      </c>
      <c r="M8" s="156">
        <v>2.04</v>
      </c>
      <c r="N8" s="156">
        <v>2.0699999999999998</v>
      </c>
      <c r="O8" s="156">
        <v>2.1</v>
      </c>
      <c r="P8" s="156">
        <v>2.08</v>
      </c>
      <c r="Q8" s="156">
        <v>1.98</v>
      </c>
      <c r="R8" s="156">
        <v>1.87</v>
      </c>
      <c r="S8" s="156">
        <v>1.74</v>
      </c>
      <c r="T8" s="156">
        <v>1.64</v>
      </c>
      <c r="U8" s="156">
        <v>1.55</v>
      </c>
      <c r="V8" s="156">
        <v>1.48</v>
      </c>
      <c r="W8" s="156">
        <v>1.41</v>
      </c>
      <c r="X8" s="156">
        <f>IF('Relative Weights'!C10=0,0,'Relative Weights'!C10)</f>
        <v>1.35</v>
      </c>
      <c r="Y8" s="152"/>
      <c r="Z8" s="155" t="s">
        <v>46</v>
      </c>
      <c r="AA8" s="157">
        <f t="shared" si="1"/>
        <v>-7.1428571428571508E-2</v>
      </c>
      <c r="AB8" s="157">
        <f t="shared" si="2"/>
        <v>0</v>
      </c>
      <c r="AC8" s="157">
        <f t="shared" si="3"/>
        <v>-2.0512820512820551E-2</v>
      </c>
      <c r="AD8" s="157">
        <f t="shared" si="4"/>
        <v>3.1413612565444948E-2</v>
      </c>
      <c r="AE8" s="157">
        <f t="shared" si="5"/>
        <v>-3.546173257626728E-2</v>
      </c>
      <c r="AF8" s="157">
        <f t="shared" si="6"/>
        <v>-1.5862189464389886E-2</v>
      </c>
      <c r="AG8" s="157">
        <f t="shared" si="7"/>
        <v>5.3475935828874999E-3</v>
      </c>
      <c r="AH8" s="157">
        <f t="shared" si="8"/>
        <v>7.9787234042553168E-2</v>
      </c>
      <c r="AI8" s="157">
        <f t="shared" si="9"/>
        <v>2.9556650246305383E-2</v>
      </c>
      <c r="AJ8" s="157">
        <f t="shared" si="10"/>
        <v>-4.7846889952152249E-3</v>
      </c>
      <c r="AK8" s="157">
        <f t="shared" si="11"/>
        <v>-1.9230769230769273E-2</v>
      </c>
      <c r="AL8" s="157">
        <f t="shared" si="12"/>
        <v>1.4705882352941124E-2</v>
      </c>
      <c r="AM8" s="157">
        <f t="shared" si="13"/>
        <v>1.449275362318847E-2</v>
      </c>
      <c r="AN8" s="157">
        <f t="shared" si="14"/>
        <v>-9.52380952380949E-3</v>
      </c>
      <c r="AO8" s="157">
        <f t="shared" si="15"/>
        <v>-4.8076923076923128E-2</v>
      </c>
      <c r="AP8" s="157">
        <f t="shared" si="16"/>
        <v>-5.5555555555555469E-2</v>
      </c>
      <c r="AQ8" s="157">
        <f t="shared" si="17"/>
        <v>-6.9518716577540163E-2</v>
      </c>
      <c r="AR8" s="157">
        <v>-5.7471264367816133E-2</v>
      </c>
      <c r="AS8" s="157">
        <v>-5.4878048780487743E-2</v>
      </c>
      <c r="AT8" s="157">
        <v>-4.5161290322580649E-2</v>
      </c>
      <c r="AU8" s="157">
        <v>-4.7297297297297369E-2</v>
      </c>
      <c r="AV8" s="157">
        <f t="shared" si="18"/>
        <v>-4.2553191489361541E-2</v>
      </c>
    </row>
    <row r="9" spans="1:50">
      <c r="A9" s="155" t="s">
        <v>47</v>
      </c>
      <c r="B9" s="156">
        <v>1.8</v>
      </c>
      <c r="C9" s="156">
        <v>1.69</v>
      </c>
      <c r="D9" s="156">
        <v>1.8</v>
      </c>
      <c r="E9" s="156">
        <v>1.95</v>
      </c>
      <c r="F9" s="156">
        <v>2.27</v>
      </c>
      <c r="G9" s="156">
        <v>2.3613111060923115</v>
      </c>
      <c r="H9" s="156">
        <v>2.41</v>
      </c>
      <c r="I9" s="156">
        <v>2.41</v>
      </c>
      <c r="J9" s="156">
        <v>2.42</v>
      </c>
      <c r="K9" s="156">
        <v>2.4300000000000002</v>
      </c>
      <c r="L9" s="156">
        <v>2.46</v>
      </c>
      <c r="M9" s="156">
        <v>2.4500000000000002</v>
      </c>
      <c r="N9" s="156">
        <v>2.38</v>
      </c>
      <c r="O9" s="156">
        <v>2.25</v>
      </c>
      <c r="P9" s="156">
        <v>2.15</v>
      </c>
      <c r="Q9" s="156">
        <v>2.0499999999999998</v>
      </c>
      <c r="R9" s="156">
        <v>1.96</v>
      </c>
      <c r="S9" s="156">
        <v>1.88</v>
      </c>
      <c r="T9" s="156">
        <v>1.83</v>
      </c>
      <c r="U9" s="156">
        <v>1.8</v>
      </c>
      <c r="V9" s="156">
        <v>1.76</v>
      </c>
      <c r="W9" s="156">
        <v>1.73</v>
      </c>
      <c r="X9" s="156">
        <f>IF('Relative Weights'!C11=0,0,'Relative Weights'!C11)</f>
        <v>1.71</v>
      </c>
      <c r="Y9" s="152"/>
      <c r="Z9" s="155" t="s">
        <v>47</v>
      </c>
      <c r="AA9" s="157">
        <f t="shared" si="1"/>
        <v>-6.1111111111111116E-2</v>
      </c>
      <c r="AB9" s="157">
        <f t="shared" si="2"/>
        <v>6.5088757396449815E-2</v>
      </c>
      <c r="AC9" s="157">
        <f t="shared" si="3"/>
        <v>8.3333333333333259E-2</v>
      </c>
      <c r="AD9" s="157">
        <f t="shared" si="4"/>
        <v>0.16410256410256419</v>
      </c>
      <c r="AE9" s="157">
        <f t="shared" si="5"/>
        <v>4.0225156868859635E-2</v>
      </c>
      <c r="AF9" s="157">
        <f t="shared" si="6"/>
        <v>2.061943205284078E-2</v>
      </c>
      <c r="AG9" s="157">
        <f t="shared" si="7"/>
        <v>0</v>
      </c>
      <c r="AH9" s="157">
        <f t="shared" si="8"/>
        <v>4.1493775933609811E-3</v>
      </c>
      <c r="AI9" s="157">
        <f t="shared" si="9"/>
        <v>4.1322314049587749E-3</v>
      </c>
      <c r="AJ9" s="157">
        <f t="shared" si="10"/>
        <v>1.2345679012345512E-2</v>
      </c>
      <c r="AK9" s="157">
        <f t="shared" si="11"/>
        <v>-4.0650406504064707E-3</v>
      </c>
      <c r="AL9" s="157">
        <f t="shared" si="12"/>
        <v>-2.8571428571428692E-2</v>
      </c>
      <c r="AM9" s="157">
        <f t="shared" si="13"/>
        <v>-5.4621848739495715E-2</v>
      </c>
      <c r="AN9" s="157">
        <f t="shared" si="14"/>
        <v>-4.4444444444444509E-2</v>
      </c>
      <c r="AO9" s="157">
        <f t="shared" si="15"/>
        <v>-4.6511627906976827E-2</v>
      </c>
      <c r="AP9" s="157">
        <f t="shared" si="16"/>
        <v>-4.3902439024390172E-2</v>
      </c>
      <c r="AQ9" s="157">
        <f t="shared" si="17"/>
        <v>-4.081632653061229E-2</v>
      </c>
      <c r="AR9" s="157">
        <v>-2.6595744680851019E-2</v>
      </c>
      <c r="AS9" s="157">
        <v>-1.6393442622950838E-2</v>
      </c>
      <c r="AT9" s="157">
        <v>-2.2222222222222254E-2</v>
      </c>
      <c r="AU9" s="157">
        <v>-1.7045454545454586E-2</v>
      </c>
      <c r="AV9" s="157">
        <f t="shared" si="18"/>
        <v>-1.1560693641618491E-2</v>
      </c>
    </row>
    <row r="10" spans="1:50">
      <c r="A10" s="155" t="s">
        <v>48</v>
      </c>
      <c r="B10" s="156">
        <v>1.1299999999999999</v>
      </c>
      <c r="C10" s="156">
        <v>1.1000000000000001</v>
      </c>
      <c r="D10" s="156">
        <v>1.06</v>
      </c>
      <c r="E10" s="156">
        <v>1.04</v>
      </c>
      <c r="F10" s="156">
        <v>1.04</v>
      </c>
      <c r="G10" s="156">
        <v>1.0672529173008141</v>
      </c>
      <c r="H10" s="156">
        <v>1.06</v>
      </c>
      <c r="I10" s="156">
        <v>1.04</v>
      </c>
      <c r="J10" s="156">
        <v>1.03</v>
      </c>
      <c r="K10" s="156">
        <v>1.02</v>
      </c>
      <c r="L10" s="156">
        <v>1.03</v>
      </c>
      <c r="M10" s="156">
        <v>1.05</v>
      </c>
      <c r="N10" s="156">
        <v>1.1000000000000001</v>
      </c>
      <c r="O10" s="156">
        <v>1.1299999999999999</v>
      </c>
      <c r="P10" s="156">
        <v>1.1100000000000001</v>
      </c>
      <c r="Q10" s="156">
        <v>1.1100000000000001</v>
      </c>
      <c r="R10" s="156">
        <v>1.1100000000000001</v>
      </c>
      <c r="S10" s="156">
        <v>1.0900000000000001</v>
      </c>
      <c r="T10" s="156">
        <v>1.04</v>
      </c>
      <c r="U10" s="156">
        <v>0.98</v>
      </c>
      <c r="V10" s="156">
        <v>0.95</v>
      </c>
      <c r="W10" s="156">
        <v>0.92</v>
      </c>
      <c r="X10" s="156">
        <f>IF('Relative Weights'!C12=0,0,'Relative Weights'!C12)</f>
        <v>0.9</v>
      </c>
      <c r="Y10" s="152"/>
      <c r="Z10" s="155" t="s">
        <v>48</v>
      </c>
      <c r="AA10" s="157">
        <f t="shared" si="1"/>
        <v>-2.6548672566371501E-2</v>
      </c>
      <c r="AB10" s="157">
        <f t="shared" si="2"/>
        <v>-3.6363636363636376E-2</v>
      </c>
      <c r="AC10" s="157">
        <f t="shared" si="3"/>
        <v>-1.8867924528301883E-2</v>
      </c>
      <c r="AD10" s="157">
        <f t="shared" si="4"/>
        <v>0</v>
      </c>
      <c r="AE10" s="157">
        <f t="shared" si="5"/>
        <v>2.6204728173859548E-2</v>
      </c>
      <c r="AF10" s="157">
        <f t="shared" si="6"/>
        <v>-6.7958748889226372E-3</v>
      </c>
      <c r="AG10" s="157">
        <f t="shared" si="7"/>
        <v>-1.8867924528301883E-2</v>
      </c>
      <c r="AH10" s="157">
        <f t="shared" si="8"/>
        <v>-9.6153846153845812E-3</v>
      </c>
      <c r="AI10" s="157">
        <f t="shared" si="9"/>
        <v>-9.7087378640776656E-3</v>
      </c>
      <c r="AJ10" s="157">
        <f t="shared" si="10"/>
        <v>9.8039215686274161E-3</v>
      </c>
      <c r="AK10" s="157">
        <f t="shared" si="11"/>
        <v>1.9417475728155331E-2</v>
      </c>
      <c r="AL10" s="157">
        <f t="shared" si="12"/>
        <v>4.7619047619047672E-2</v>
      </c>
      <c r="AM10" s="157">
        <f t="shared" si="13"/>
        <v>2.7272727272727115E-2</v>
      </c>
      <c r="AN10" s="157">
        <f t="shared" si="14"/>
        <v>-1.7699115044247593E-2</v>
      </c>
      <c r="AO10" s="157">
        <f t="shared" si="15"/>
        <v>0</v>
      </c>
      <c r="AP10" s="157">
        <f t="shared" si="16"/>
        <v>0</v>
      </c>
      <c r="AQ10" s="157">
        <f t="shared" si="17"/>
        <v>-1.8018018018018056E-2</v>
      </c>
      <c r="AR10" s="157">
        <v>-4.5871559633027581E-2</v>
      </c>
      <c r="AS10" s="157">
        <v>-5.7692307692307709E-2</v>
      </c>
      <c r="AT10" s="157">
        <v>-3.0612244897959218E-2</v>
      </c>
      <c r="AU10" s="157">
        <v>-3.1578947368420929E-2</v>
      </c>
      <c r="AV10" s="157">
        <f t="shared" si="18"/>
        <v>-2.1739130434782594E-2</v>
      </c>
    </row>
    <row r="11" spans="1:50">
      <c r="A11" s="155" t="s">
        <v>49</v>
      </c>
      <c r="B11" s="156">
        <v>0</v>
      </c>
      <c r="C11" s="156">
        <v>0</v>
      </c>
      <c r="D11" s="156">
        <v>0</v>
      </c>
      <c r="E11" s="156">
        <v>0</v>
      </c>
      <c r="F11" s="156">
        <v>0</v>
      </c>
      <c r="G11" s="156">
        <v>0</v>
      </c>
      <c r="H11" s="156">
        <v>0</v>
      </c>
      <c r="I11" s="156">
        <v>0</v>
      </c>
      <c r="J11" s="156">
        <v>0</v>
      </c>
      <c r="K11" s="156">
        <v>0</v>
      </c>
      <c r="L11" s="156">
        <v>0</v>
      </c>
      <c r="M11" s="156">
        <v>0</v>
      </c>
      <c r="N11" s="156">
        <v>0</v>
      </c>
      <c r="O11" s="156">
        <v>0</v>
      </c>
      <c r="P11" s="156">
        <v>0</v>
      </c>
      <c r="Q11" s="156">
        <v>0</v>
      </c>
      <c r="R11" s="156">
        <v>0</v>
      </c>
      <c r="S11" s="156">
        <v>0</v>
      </c>
      <c r="T11" s="156">
        <v>0</v>
      </c>
      <c r="U11" s="156">
        <v>0</v>
      </c>
      <c r="V11" s="156">
        <v>0</v>
      </c>
      <c r="W11" s="156">
        <v>0</v>
      </c>
      <c r="X11" s="156">
        <f>IF('Relative Weights'!C13=0,0,'Relative Weights'!C13)</f>
        <v>0</v>
      </c>
      <c r="Y11" s="152"/>
      <c r="Z11" s="155" t="s">
        <v>49</v>
      </c>
      <c r="AA11" s="157" t="str">
        <f t="shared" si="1"/>
        <v/>
      </c>
      <c r="AB11" s="157" t="str">
        <f t="shared" si="2"/>
        <v/>
      </c>
      <c r="AC11" s="157" t="str">
        <f t="shared" si="3"/>
        <v/>
      </c>
      <c r="AD11" s="157" t="str">
        <f t="shared" si="4"/>
        <v/>
      </c>
      <c r="AE11" s="157" t="str">
        <f t="shared" si="5"/>
        <v/>
      </c>
      <c r="AF11" s="157" t="str">
        <f t="shared" si="6"/>
        <v/>
      </c>
      <c r="AG11" s="157" t="str">
        <f t="shared" si="7"/>
        <v/>
      </c>
      <c r="AH11" s="157" t="str">
        <f t="shared" si="8"/>
        <v/>
      </c>
      <c r="AI11" s="157" t="str">
        <f t="shared" si="9"/>
        <v/>
      </c>
      <c r="AJ11" s="157" t="str">
        <f t="shared" si="10"/>
        <v/>
      </c>
      <c r="AK11" s="157" t="str">
        <f t="shared" si="11"/>
        <v/>
      </c>
      <c r="AL11" s="157" t="str">
        <f t="shared" si="12"/>
        <v/>
      </c>
      <c r="AM11" s="157" t="str">
        <f t="shared" si="13"/>
        <v/>
      </c>
      <c r="AN11" s="157" t="str">
        <f t="shared" si="14"/>
        <v/>
      </c>
      <c r="AO11" s="157" t="str">
        <f t="shared" si="15"/>
        <v/>
      </c>
      <c r="AP11" s="157" t="str">
        <f t="shared" si="16"/>
        <v/>
      </c>
      <c r="AQ11" s="157" t="str">
        <f t="shared" si="17"/>
        <v/>
      </c>
      <c r="AR11" s="157" t="s">
        <v>819</v>
      </c>
      <c r="AS11" s="157" t="s">
        <v>819</v>
      </c>
      <c r="AT11" s="157" t="s">
        <v>819</v>
      </c>
      <c r="AU11" s="157" t="s">
        <v>819</v>
      </c>
      <c r="AV11" s="157" t="str">
        <f t="shared" si="18"/>
        <v/>
      </c>
    </row>
    <row r="12" spans="1:50">
      <c r="A12" s="155" t="s">
        <v>50</v>
      </c>
      <c r="B12" s="156">
        <v>2.57</v>
      </c>
      <c r="C12" s="156">
        <v>2.56</v>
      </c>
      <c r="D12" s="156">
        <v>2.42</v>
      </c>
      <c r="E12" s="156">
        <v>2.19</v>
      </c>
      <c r="F12" s="156">
        <v>1.96</v>
      </c>
      <c r="G12" s="156">
        <v>1.913607338418057</v>
      </c>
      <c r="H12" s="156">
        <v>1.94</v>
      </c>
      <c r="I12" s="156">
        <v>1.9</v>
      </c>
      <c r="J12" s="156">
        <v>1.88</v>
      </c>
      <c r="K12" s="156">
        <v>1.7</v>
      </c>
      <c r="L12" s="156">
        <v>1.77</v>
      </c>
      <c r="M12" s="156">
        <v>1.6</v>
      </c>
      <c r="N12" s="156">
        <v>1.68</v>
      </c>
      <c r="O12" s="156">
        <v>1.52</v>
      </c>
      <c r="P12" s="156">
        <v>1.57</v>
      </c>
      <c r="Q12" s="156">
        <v>1.54</v>
      </c>
      <c r="R12" s="156">
        <v>1.58</v>
      </c>
      <c r="S12" s="156">
        <v>1.61</v>
      </c>
      <c r="T12" s="156">
        <v>1.63</v>
      </c>
      <c r="U12" s="156">
        <v>1.58</v>
      </c>
      <c r="V12" s="156">
        <v>1.58</v>
      </c>
      <c r="W12" s="156">
        <v>1.55</v>
      </c>
      <c r="X12" s="156">
        <f>IF('Relative Weights'!C14=0,0,'Relative Weights'!C14)</f>
        <v>1.6</v>
      </c>
      <c r="Y12" s="152"/>
      <c r="Z12" s="155" t="s">
        <v>50</v>
      </c>
      <c r="AA12" s="157">
        <f t="shared" si="1"/>
        <v>-3.8910505836574627E-3</v>
      </c>
      <c r="AB12" s="157">
        <f t="shared" si="2"/>
        <v>-5.46875E-2</v>
      </c>
      <c r="AC12" s="157">
        <f t="shared" si="3"/>
        <v>-9.5041322314049603E-2</v>
      </c>
      <c r="AD12" s="157">
        <f t="shared" si="4"/>
        <v>-0.10502283105022836</v>
      </c>
      <c r="AE12" s="157">
        <f t="shared" si="5"/>
        <v>-2.3669725296909694E-2</v>
      </c>
      <c r="AF12" s="157">
        <f t="shared" si="6"/>
        <v>1.3792098855432533E-2</v>
      </c>
      <c r="AG12" s="157">
        <f t="shared" si="7"/>
        <v>-2.0618556701030966E-2</v>
      </c>
      <c r="AH12" s="157">
        <f t="shared" si="8"/>
        <v>-1.0526315789473717E-2</v>
      </c>
      <c r="AI12" s="157">
        <f t="shared" si="9"/>
        <v>-9.5744680851063801E-2</v>
      </c>
      <c r="AJ12" s="157">
        <f t="shared" si="10"/>
        <v>4.117647058823537E-2</v>
      </c>
      <c r="AK12" s="157">
        <f t="shared" si="11"/>
        <v>-9.6045197740112997E-2</v>
      </c>
      <c r="AL12" s="157">
        <f t="shared" si="12"/>
        <v>4.9999999999999822E-2</v>
      </c>
      <c r="AM12" s="157">
        <f t="shared" si="13"/>
        <v>-9.5238095238095233E-2</v>
      </c>
      <c r="AN12" s="157">
        <f t="shared" si="14"/>
        <v>3.289473684210531E-2</v>
      </c>
      <c r="AO12" s="157">
        <f t="shared" si="15"/>
        <v>-1.9108280254777066E-2</v>
      </c>
      <c r="AP12" s="157">
        <f t="shared" si="16"/>
        <v>2.5974025974025983E-2</v>
      </c>
      <c r="AQ12" s="157">
        <f t="shared" si="17"/>
        <v>1.8987341772152E-2</v>
      </c>
      <c r="AR12" s="157">
        <v>1.2422360248447006E-2</v>
      </c>
      <c r="AS12" s="157">
        <v>-3.0674846625766805E-2</v>
      </c>
      <c r="AT12" s="157">
        <v>0</v>
      </c>
      <c r="AU12" s="157">
        <v>-1.8987341772151889E-2</v>
      </c>
      <c r="AV12" s="157">
        <f t="shared" si="18"/>
        <v>3.2258064516129004E-2</v>
      </c>
    </row>
    <row r="13" spans="1:50">
      <c r="A13" s="155" t="s">
        <v>51</v>
      </c>
      <c r="B13" s="156">
        <v>1.08</v>
      </c>
      <c r="C13" s="156">
        <v>1.18</v>
      </c>
      <c r="D13" s="156">
        <v>1.1399999999999999</v>
      </c>
      <c r="E13" s="156">
        <v>1.1599999999999999</v>
      </c>
      <c r="F13" s="156">
        <v>1.04</v>
      </c>
      <c r="G13" s="156">
        <v>1.0129842309420065</v>
      </c>
      <c r="H13" s="156">
        <v>1.1399999999999999</v>
      </c>
      <c r="I13" s="156">
        <v>1.33</v>
      </c>
      <c r="J13" s="156">
        <v>1.44</v>
      </c>
      <c r="K13" s="156">
        <v>1.5</v>
      </c>
      <c r="L13" s="156">
        <v>1.52</v>
      </c>
      <c r="M13" s="156">
        <v>1.57</v>
      </c>
      <c r="N13" s="156">
        <v>1.49</v>
      </c>
      <c r="O13" s="156">
        <v>1.49</v>
      </c>
      <c r="P13" s="156">
        <v>1.44</v>
      </c>
      <c r="Q13" s="156">
        <v>1.87</v>
      </c>
      <c r="R13" s="156">
        <v>2.19</v>
      </c>
      <c r="S13" s="156">
        <v>2.37</v>
      </c>
      <c r="T13" s="156">
        <v>2.73</v>
      </c>
      <c r="U13" s="156">
        <v>3.16</v>
      </c>
      <c r="V13" s="156">
        <v>3.33</v>
      </c>
      <c r="W13" s="156">
        <v>2.64</v>
      </c>
      <c r="X13" s="156">
        <f>IF('Relative Weights'!C15=0,0,'Relative Weights'!C15)</f>
        <v>1.86</v>
      </c>
      <c r="Y13" s="152"/>
      <c r="Z13" s="155" t="s">
        <v>51</v>
      </c>
      <c r="AA13" s="157">
        <f t="shared" si="1"/>
        <v>9.259259259259256E-2</v>
      </c>
      <c r="AB13" s="157">
        <f t="shared" si="2"/>
        <v>-3.3898305084745783E-2</v>
      </c>
      <c r="AC13" s="157">
        <f t="shared" si="3"/>
        <v>1.7543859649122862E-2</v>
      </c>
      <c r="AD13" s="157">
        <f t="shared" si="4"/>
        <v>-0.10344827586206884</v>
      </c>
      <c r="AE13" s="157">
        <f t="shared" si="5"/>
        <v>-2.5976701017301429E-2</v>
      </c>
      <c r="AF13" s="157">
        <f t="shared" si="6"/>
        <v>0.12538770612438599</v>
      </c>
      <c r="AG13" s="157">
        <f t="shared" si="7"/>
        <v>0.16666666666666674</v>
      </c>
      <c r="AH13" s="157">
        <f t="shared" si="8"/>
        <v>8.2706766917293173E-2</v>
      </c>
      <c r="AI13" s="157">
        <f t="shared" si="9"/>
        <v>4.1666666666666741E-2</v>
      </c>
      <c r="AJ13" s="157">
        <f t="shared" si="10"/>
        <v>1.3333333333333419E-2</v>
      </c>
      <c r="AK13" s="157">
        <f t="shared" si="11"/>
        <v>3.289473684210531E-2</v>
      </c>
      <c r="AL13" s="157">
        <f t="shared" si="12"/>
        <v>-5.0955414012738842E-2</v>
      </c>
      <c r="AM13" s="157">
        <f t="shared" si="13"/>
        <v>0</v>
      </c>
      <c r="AN13" s="157">
        <f t="shared" si="14"/>
        <v>-3.3557046979865834E-2</v>
      </c>
      <c r="AO13" s="157">
        <f t="shared" si="15"/>
        <v>0.29861111111111116</v>
      </c>
      <c r="AP13" s="157">
        <f t="shared" si="16"/>
        <v>0.17112299465240621</v>
      </c>
      <c r="AQ13" s="157">
        <f t="shared" si="17"/>
        <v>8.2191780821917915E-2</v>
      </c>
      <c r="AR13" s="157">
        <v>0.15189873417721511</v>
      </c>
      <c r="AS13" s="157">
        <v>0.15750915750915762</v>
      </c>
      <c r="AT13" s="157">
        <v>5.3797468354430444E-2</v>
      </c>
      <c r="AU13" s="157">
        <v>-0.2072072072072072</v>
      </c>
      <c r="AV13" s="157">
        <f t="shared" si="18"/>
        <v>-0.29545454545454541</v>
      </c>
    </row>
    <row r="14" spans="1:50">
      <c r="A14" s="155" t="s">
        <v>719</v>
      </c>
      <c r="B14" s="156">
        <v>0</v>
      </c>
      <c r="C14" s="156">
        <v>0</v>
      </c>
      <c r="D14" s="156">
        <v>0</v>
      </c>
      <c r="E14" s="156">
        <v>0</v>
      </c>
      <c r="F14" s="156">
        <v>0</v>
      </c>
      <c r="G14" s="156">
        <v>0</v>
      </c>
      <c r="H14" s="156">
        <v>0</v>
      </c>
      <c r="I14" s="156">
        <v>0</v>
      </c>
      <c r="J14" s="156">
        <v>0</v>
      </c>
      <c r="K14" s="156">
        <v>0</v>
      </c>
      <c r="L14" s="156">
        <v>0</v>
      </c>
      <c r="M14" s="156">
        <v>0</v>
      </c>
      <c r="N14" s="156">
        <v>0</v>
      </c>
      <c r="O14" s="156">
        <v>0</v>
      </c>
      <c r="P14" s="156">
        <v>0</v>
      </c>
      <c r="Q14" s="156">
        <v>0</v>
      </c>
      <c r="R14" s="156">
        <v>0</v>
      </c>
      <c r="S14" s="156">
        <v>0</v>
      </c>
      <c r="T14" s="156">
        <v>0</v>
      </c>
      <c r="U14" s="156">
        <v>0</v>
      </c>
      <c r="V14" s="156">
        <v>0</v>
      </c>
      <c r="W14" s="156">
        <v>0</v>
      </c>
      <c r="X14" s="156">
        <f>IF('Relative Weights'!C16=0,0,'Relative Weights'!C16)</f>
        <v>0</v>
      </c>
      <c r="Y14" s="152"/>
      <c r="Z14" s="155" t="s">
        <v>719</v>
      </c>
      <c r="AA14" s="157" t="str">
        <f t="shared" si="1"/>
        <v/>
      </c>
      <c r="AB14" s="157" t="str">
        <f t="shared" si="2"/>
        <v/>
      </c>
      <c r="AC14" s="157" t="str">
        <f t="shared" si="3"/>
        <v/>
      </c>
      <c r="AD14" s="157" t="str">
        <f t="shared" si="4"/>
        <v/>
      </c>
      <c r="AE14" s="157" t="str">
        <f t="shared" si="5"/>
        <v/>
      </c>
      <c r="AF14" s="157" t="str">
        <f t="shared" si="6"/>
        <v/>
      </c>
      <c r="AG14" s="157" t="str">
        <f t="shared" si="7"/>
        <v/>
      </c>
      <c r="AH14" s="157" t="str">
        <f t="shared" si="8"/>
        <v/>
      </c>
      <c r="AI14" s="157" t="str">
        <f t="shared" si="9"/>
        <v/>
      </c>
      <c r="AJ14" s="157" t="str">
        <f t="shared" si="10"/>
        <v/>
      </c>
      <c r="AK14" s="157" t="str">
        <f t="shared" si="11"/>
        <v/>
      </c>
      <c r="AL14" s="157" t="str">
        <f t="shared" si="12"/>
        <v/>
      </c>
      <c r="AM14" s="157" t="str">
        <f t="shared" si="13"/>
        <v/>
      </c>
      <c r="AN14" s="157" t="str">
        <f t="shared" si="14"/>
        <v/>
      </c>
      <c r="AO14" s="157" t="str">
        <f t="shared" si="15"/>
        <v/>
      </c>
      <c r="AP14" s="157" t="str">
        <f t="shared" si="16"/>
        <v/>
      </c>
      <c r="AQ14" s="157" t="str">
        <f t="shared" si="17"/>
        <v/>
      </c>
      <c r="AR14" s="157" t="s">
        <v>819</v>
      </c>
      <c r="AS14" s="157" t="s">
        <v>819</v>
      </c>
      <c r="AT14" s="157" t="s">
        <v>819</v>
      </c>
      <c r="AU14" s="157" t="s">
        <v>819</v>
      </c>
      <c r="AV14" s="157" t="str">
        <f t="shared" si="18"/>
        <v/>
      </c>
      <c r="AX14" s="147" t="s">
        <v>896</v>
      </c>
    </row>
    <row r="15" spans="1:50">
      <c r="A15" s="155" t="s">
        <v>53</v>
      </c>
      <c r="B15" s="156">
        <v>4.16</v>
      </c>
      <c r="C15" s="156">
        <v>3.54</v>
      </c>
      <c r="D15" s="156">
        <v>2.63</v>
      </c>
      <c r="E15" s="156">
        <v>2.0299999999999998</v>
      </c>
      <c r="F15" s="156">
        <v>2.06</v>
      </c>
      <c r="G15" s="156">
        <v>1.8390043745034246</v>
      </c>
      <c r="H15" s="156">
        <v>1.66</v>
      </c>
      <c r="I15" s="156">
        <v>1.44</v>
      </c>
      <c r="J15" s="156">
        <v>1.42</v>
      </c>
      <c r="K15" s="156">
        <v>1.37</v>
      </c>
      <c r="L15" s="156">
        <v>1.46</v>
      </c>
      <c r="M15" s="156">
        <v>1.46</v>
      </c>
      <c r="N15" s="156">
        <v>1.45</v>
      </c>
      <c r="O15" s="156">
        <v>1.26</v>
      </c>
      <c r="P15" s="156">
        <v>1.1599999999999999</v>
      </c>
      <c r="Q15" s="156">
        <v>1.1499999999999999</v>
      </c>
      <c r="R15" s="156">
        <v>1.22</v>
      </c>
      <c r="S15" s="156">
        <v>1.33</v>
      </c>
      <c r="T15" s="156">
        <v>1.38</v>
      </c>
      <c r="U15" s="156">
        <v>1.44</v>
      </c>
      <c r="V15" s="156">
        <v>1.52</v>
      </c>
      <c r="W15" s="156">
        <v>1.45</v>
      </c>
      <c r="X15" s="156">
        <f>IF('Relative Weights'!C17=0,0,'Relative Weights'!C17)</f>
        <v>1.43</v>
      </c>
      <c r="Y15" s="152"/>
      <c r="Z15" s="155" t="s">
        <v>53</v>
      </c>
      <c r="AA15" s="157">
        <f t="shared" si="1"/>
        <v>-0.14903846153846156</v>
      </c>
      <c r="AB15" s="157">
        <f t="shared" si="2"/>
        <v>-0.25706214689265539</v>
      </c>
      <c r="AC15" s="157">
        <f t="shared" si="3"/>
        <v>-0.22813688212927763</v>
      </c>
      <c r="AD15" s="157">
        <f t="shared" si="4"/>
        <v>1.4778325123152802E-2</v>
      </c>
      <c r="AE15" s="157">
        <f t="shared" si="5"/>
        <v>-0.10727942985270655</v>
      </c>
      <c r="AF15" s="157">
        <f t="shared" si="6"/>
        <v>-9.7337655627795949E-2</v>
      </c>
      <c r="AG15" s="157">
        <f t="shared" si="7"/>
        <v>-0.13253012048192769</v>
      </c>
      <c r="AH15" s="157">
        <f t="shared" si="8"/>
        <v>-1.3888888888888951E-2</v>
      </c>
      <c r="AI15" s="157">
        <f t="shared" si="9"/>
        <v>-3.5211267605633645E-2</v>
      </c>
      <c r="AJ15" s="157">
        <f t="shared" si="10"/>
        <v>6.5693430656934115E-2</v>
      </c>
      <c r="AK15" s="157">
        <f t="shared" si="11"/>
        <v>0</v>
      </c>
      <c r="AL15" s="157">
        <f t="shared" si="12"/>
        <v>-6.8493150684931781E-3</v>
      </c>
      <c r="AM15" s="157">
        <f t="shared" si="13"/>
        <v>-0.13103448275862062</v>
      </c>
      <c r="AN15" s="157">
        <f t="shared" si="14"/>
        <v>-7.9365079365079416E-2</v>
      </c>
      <c r="AO15" s="157">
        <f t="shared" si="15"/>
        <v>-8.6206896551723755E-3</v>
      </c>
      <c r="AP15" s="157">
        <f t="shared" si="16"/>
        <v>6.0869565217391397E-2</v>
      </c>
      <c r="AQ15" s="157">
        <f t="shared" si="17"/>
        <v>9.0163934426229497E-2</v>
      </c>
      <c r="AR15" s="157">
        <v>3.7593984962405846E-2</v>
      </c>
      <c r="AS15" s="157">
        <v>4.3478260869565188E-2</v>
      </c>
      <c r="AT15" s="157">
        <v>5.555555555555558E-2</v>
      </c>
      <c r="AU15" s="157">
        <v>-4.6052631578947456E-2</v>
      </c>
      <c r="AV15" s="157">
        <f t="shared" si="18"/>
        <v>-1.379310344827589E-2</v>
      </c>
    </row>
    <row r="16" spans="1:50">
      <c r="A16" s="155" t="s">
        <v>54</v>
      </c>
      <c r="B16" s="156">
        <v>1.34</v>
      </c>
      <c r="C16" s="156">
        <v>1.28</v>
      </c>
      <c r="D16" s="156">
        <v>1.29</v>
      </c>
      <c r="E16" s="156">
        <v>1.26</v>
      </c>
      <c r="F16" s="156">
        <v>1.26</v>
      </c>
      <c r="G16" s="156">
        <v>1.2524946586843495</v>
      </c>
      <c r="H16" s="156">
        <v>1.29</v>
      </c>
      <c r="I16" s="156">
        <v>1.35</v>
      </c>
      <c r="J16" s="156">
        <v>1.38</v>
      </c>
      <c r="K16" s="156">
        <v>1.36</v>
      </c>
      <c r="L16" s="156">
        <v>1.37</v>
      </c>
      <c r="M16" s="156">
        <v>1.4</v>
      </c>
      <c r="N16" s="156">
        <v>1.51</v>
      </c>
      <c r="O16" s="156">
        <v>1.51</v>
      </c>
      <c r="P16" s="156">
        <v>1.46</v>
      </c>
      <c r="Q16" s="156">
        <v>1.42</v>
      </c>
      <c r="R16" s="156">
        <v>1.38</v>
      </c>
      <c r="S16" s="156">
        <v>1.49</v>
      </c>
      <c r="T16" s="156">
        <v>1.54</v>
      </c>
      <c r="U16" s="156">
        <v>1.65</v>
      </c>
      <c r="V16" s="156">
        <v>1.62</v>
      </c>
      <c r="W16" s="156">
        <v>3.65</v>
      </c>
      <c r="X16" s="156">
        <f>IF('Relative Weights'!C18=0,0,'Relative Weights'!C18)</f>
        <v>2.08</v>
      </c>
      <c r="Y16" s="152"/>
      <c r="Z16" s="155" t="s">
        <v>54</v>
      </c>
      <c r="AA16" s="157">
        <f t="shared" si="1"/>
        <v>-4.4776119402985093E-2</v>
      </c>
      <c r="AB16" s="157">
        <f t="shared" si="2"/>
        <v>7.8125E-3</v>
      </c>
      <c r="AC16" s="157">
        <f t="shared" si="3"/>
        <v>-2.3255813953488413E-2</v>
      </c>
      <c r="AD16" s="157">
        <f t="shared" si="4"/>
        <v>0</v>
      </c>
      <c r="AE16" s="157">
        <f t="shared" si="5"/>
        <v>-5.9566200917861023E-3</v>
      </c>
      <c r="AF16" s="157">
        <f t="shared" si="6"/>
        <v>2.9944511983026834E-2</v>
      </c>
      <c r="AG16" s="157">
        <f t="shared" si="7"/>
        <v>4.6511627906976827E-2</v>
      </c>
      <c r="AH16" s="157">
        <f t="shared" si="8"/>
        <v>2.2222222222222143E-2</v>
      </c>
      <c r="AI16" s="157">
        <f t="shared" si="9"/>
        <v>-1.4492753623188248E-2</v>
      </c>
      <c r="AJ16" s="157">
        <f t="shared" si="10"/>
        <v>7.3529411764705621E-3</v>
      </c>
      <c r="AK16" s="157">
        <f t="shared" si="11"/>
        <v>2.1897810218977964E-2</v>
      </c>
      <c r="AL16" s="157">
        <f t="shared" si="12"/>
        <v>7.8571428571428736E-2</v>
      </c>
      <c r="AM16" s="157">
        <f t="shared" si="13"/>
        <v>0</v>
      </c>
      <c r="AN16" s="157">
        <f t="shared" si="14"/>
        <v>-3.3112582781457012E-2</v>
      </c>
      <c r="AO16" s="157">
        <f t="shared" si="15"/>
        <v>-2.7397260273972601E-2</v>
      </c>
      <c r="AP16" s="157">
        <f t="shared" si="16"/>
        <v>-2.8169014084507116E-2</v>
      </c>
      <c r="AQ16" s="157">
        <f t="shared" si="17"/>
        <v>7.9710144927536364E-2</v>
      </c>
      <c r="AR16" s="157">
        <v>3.3557046979865834E-2</v>
      </c>
      <c r="AS16" s="157">
        <v>7.1428571428571397E-2</v>
      </c>
      <c r="AT16" s="157">
        <v>-1.8181818181818077E-2</v>
      </c>
      <c r="AU16" s="157">
        <v>1.2530864197530862</v>
      </c>
      <c r="AV16" s="157">
        <f t="shared" si="18"/>
        <v>-0.43013698630136987</v>
      </c>
    </row>
    <row r="17" spans="1:48">
      <c r="A17" s="155" t="s">
        <v>55</v>
      </c>
      <c r="B17" s="156">
        <v>1.37</v>
      </c>
      <c r="C17" s="156">
        <v>1.29</v>
      </c>
      <c r="D17" s="156">
        <v>1.29</v>
      </c>
      <c r="E17" s="156">
        <v>1.29</v>
      </c>
      <c r="F17" s="156">
        <v>1.31</v>
      </c>
      <c r="G17" s="156">
        <v>1.3065790745995471</v>
      </c>
      <c r="H17" s="156">
        <v>1.24</v>
      </c>
      <c r="I17" s="156">
        <v>1.23</v>
      </c>
      <c r="J17" s="156">
        <v>1.19</v>
      </c>
      <c r="K17" s="156">
        <v>1.1399999999999999</v>
      </c>
      <c r="L17" s="156">
        <v>1.0900000000000001</v>
      </c>
      <c r="M17" s="156">
        <v>1.07</v>
      </c>
      <c r="N17" s="156">
        <v>1.07</v>
      </c>
      <c r="O17" s="156">
        <v>1.05</v>
      </c>
      <c r="P17" s="156">
        <v>1.02</v>
      </c>
      <c r="Q17" s="156">
        <v>0.99</v>
      </c>
      <c r="R17" s="156">
        <v>0.97</v>
      </c>
      <c r="S17" s="156">
        <v>0.94</v>
      </c>
      <c r="T17" s="156">
        <v>0.93</v>
      </c>
      <c r="U17" s="156">
        <v>0.94</v>
      </c>
      <c r="V17" s="156">
        <v>0.96</v>
      </c>
      <c r="W17" s="156">
        <v>0.97</v>
      </c>
      <c r="X17" s="156">
        <f>IF('Relative Weights'!C19=0,0,'Relative Weights'!C19)</f>
        <v>0.94</v>
      </c>
      <c r="Y17" s="152"/>
      <c r="Z17" s="155" t="s">
        <v>55</v>
      </c>
      <c r="AA17" s="157">
        <f t="shared" si="1"/>
        <v>-5.8394160583941646E-2</v>
      </c>
      <c r="AB17" s="157">
        <f t="shared" si="2"/>
        <v>0</v>
      </c>
      <c r="AC17" s="157">
        <f t="shared" si="3"/>
        <v>0</v>
      </c>
      <c r="AD17" s="157">
        <f t="shared" si="4"/>
        <v>1.5503875968992276E-2</v>
      </c>
      <c r="AE17" s="157">
        <f t="shared" si="5"/>
        <v>-2.6113934354602408E-3</v>
      </c>
      <c r="AF17" s="157">
        <f t="shared" si="6"/>
        <v>-5.0956789293409521E-2</v>
      </c>
      <c r="AG17" s="157">
        <f t="shared" si="7"/>
        <v>-8.0645161290322509E-3</v>
      </c>
      <c r="AH17" s="157">
        <f t="shared" si="8"/>
        <v>-3.2520325203252098E-2</v>
      </c>
      <c r="AI17" s="157">
        <f t="shared" si="9"/>
        <v>-4.2016806722689148E-2</v>
      </c>
      <c r="AJ17" s="157">
        <f t="shared" si="10"/>
        <v>-4.3859649122806821E-2</v>
      </c>
      <c r="AK17" s="157">
        <f t="shared" si="11"/>
        <v>-1.834862385321101E-2</v>
      </c>
      <c r="AL17" s="157">
        <f t="shared" si="12"/>
        <v>0</v>
      </c>
      <c r="AM17" s="157">
        <f t="shared" si="13"/>
        <v>-1.8691588785046731E-2</v>
      </c>
      <c r="AN17" s="157">
        <f t="shared" si="14"/>
        <v>-2.8571428571428581E-2</v>
      </c>
      <c r="AO17" s="157">
        <f t="shared" si="15"/>
        <v>-2.9411764705882359E-2</v>
      </c>
      <c r="AP17" s="157">
        <f t="shared" si="16"/>
        <v>-2.0202020202020221E-2</v>
      </c>
      <c r="AQ17" s="157">
        <f t="shared" si="17"/>
        <v>-3.0927835051546393E-2</v>
      </c>
      <c r="AR17" s="157">
        <v>-1.0638297872340274E-2</v>
      </c>
      <c r="AS17" s="157">
        <v>1.0752688172043001E-2</v>
      </c>
      <c r="AT17" s="157">
        <v>2.1276595744680771E-2</v>
      </c>
      <c r="AU17" s="157">
        <v>1.0416666666666741E-2</v>
      </c>
      <c r="AV17" s="157">
        <f t="shared" si="18"/>
        <v>-3.0927835051546393E-2</v>
      </c>
    </row>
    <row r="18" spans="1:48">
      <c r="A18" s="155" t="s">
        <v>56</v>
      </c>
      <c r="B18" s="156">
        <v>1.0900000000000001</v>
      </c>
      <c r="C18" s="156">
        <v>1.03</v>
      </c>
      <c r="D18" s="156">
        <v>0.97</v>
      </c>
      <c r="E18" s="156">
        <v>0.92</v>
      </c>
      <c r="F18" s="156">
        <v>0.82</v>
      </c>
      <c r="G18" s="156">
        <v>0.73334268609079978</v>
      </c>
      <c r="H18" s="156">
        <v>0.71</v>
      </c>
      <c r="I18" s="156">
        <v>1.27</v>
      </c>
      <c r="J18" s="156">
        <v>1.48</v>
      </c>
      <c r="K18" s="156">
        <v>1.6</v>
      </c>
      <c r="L18" s="156">
        <v>1.45</v>
      </c>
      <c r="M18" s="156">
        <v>1.63</v>
      </c>
      <c r="N18" s="156">
        <v>1.86</v>
      </c>
      <c r="O18" s="156">
        <v>2.04</v>
      </c>
      <c r="P18" s="156">
        <v>2.46</v>
      </c>
      <c r="Q18" s="156">
        <v>3.12</v>
      </c>
      <c r="R18" s="156">
        <v>7.37</v>
      </c>
      <c r="S18" s="156">
        <v>6.44</v>
      </c>
      <c r="T18" s="156">
        <v>5.95</v>
      </c>
      <c r="U18" s="156">
        <v>29.19</v>
      </c>
      <c r="V18" s="156">
        <v>11.64</v>
      </c>
      <c r="W18" s="156">
        <v>11.28</v>
      </c>
      <c r="X18" s="156">
        <f>IF('Relative Weights'!C20=0,0,'Relative Weights'!C20)</f>
        <v>6.4</v>
      </c>
      <c r="Y18" s="152"/>
      <c r="Z18" s="155" t="s">
        <v>56</v>
      </c>
      <c r="AA18" s="157">
        <f t="shared" si="1"/>
        <v>-5.5045871559633031E-2</v>
      </c>
      <c r="AB18" s="157">
        <f t="shared" si="2"/>
        <v>-5.8252427184466105E-2</v>
      </c>
      <c r="AC18" s="157">
        <f t="shared" si="3"/>
        <v>-5.1546391752577247E-2</v>
      </c>
      <c r="AD18" s="157">
        <f t="shared" si="4"/>
        <v>-0.10869565217391308</v>
      </c>
      <c r="AE18" s="157">
        <f t="shared" si="5"/>
        <v>-0.10567965110878075</v>
      </c>
      <c r="AF18" s="157">
        <f t="shared" si="6"/>
        <v>-3.1830529619422121E-2</v>
      </c>
      <c r="AG18" s="157">
        <f t="shared" si="7"/>
        <v>0.78873239436619724</v>
      </c>
      <c r="AH18" s="157">
        <f t="shared" si="8"/>
        <v>0.16535433070866135</v>
      </c>
      <c r="AI18" s="157">
        <f t="shared" si="9"/>
        <v>8.1081081081081141E-2</v>
      </c>
      <c r="AJ18" s="157">
        <f t="shared" si="10"/>
        <v>-9.3750000000000111E-2</v>
      </c>
      <c r="AK18" s="157">
        <f t="shared" si="11"/>
        <v>0.12413793103448278</v>
      </c>
      <c r="AL18" s="157">
        <f t="shared" si="12"/>
        <v>0.14110429447852768</v>
      </c>
      <c r="AM18" s="157">
        <f t="shared" si="13"/>
        <v>9.6774193548387011E-2</v>
      </c>
      <c r="AN18" s="157">
        <f t="shared" si="14"/>
        <v>0.20588235294117641</v>
      </c>
      <c r="AO18" s="157">
        <f t="shared" si="15"/>
        <v>0.26829268292682928</v>
      </c>
      <c r="AP18" s="157">
        <f t="shared" si="16"/>
        <v>1.3621794871794872</v>
      </c>
      <c r="AQ18" s="157">
        <f t="shared" si="17"/>
        <v>-0.12618724559023065</v>
      </c>
      <c r="AR18" s="157">
        <v>-7.6086956521739135E-2</v>
      </c>
      <c r="AS18" s="157">
        <v>3.9058823529411768</v>
      </c>
      <c r="AT18" s="157">
        <v>-0.60123329907502576</v>
      </c>
      <c r="AU18" s="157">
        <v>-3.0927835051546504E-2</v>
      </c>
      <c r="AV18" s="157">
        <f t="shared" si="18"/>
        <v>-0.43262411347517726</v>
      </c>
    </row>
    <row r="19" spans="1:48">
      <c r="A19" s="155" t="s">
        <v>57</v>
      </c>
      <c r="B19" s="156">
        <v>1.05</v>
      </c>
      <c r="C19" s="156">
        <v>1.05</v>
      </c>
      <c r="D19" s="156">
        <v>1.07</v>
      </c>
      <c r="E19" s="156">
        <v>1.0900000000000001</v>
      </c>
      <c r="F19" s="156">
        <v>1.1200000000000001</v>
      </c>
      <c r="G19" s="156">
        <v>1.1155737440842475</v>
      </c>
      <c r="H19" s="156">
        <v>1.1100000000000001</v>
      </c>
      <c r="I19" s="156">
        <v>1.0900000000000001</v>
      </c>
      <c r="J19" s="156">
        <v>1.1100000000000001</v>
      </c>
      <c r="K19" s="156">
        <v>1.1299999999999999</v>
      </c>
      <c r="L19" s="156">
        <v>1.17</v>
      </c>
      <c r="M19" s="156">
        <v>1.18</v>
      </c>
      <c r="N19" s="156">
        <v>1.19</v>
      </c>
      <c r="O19" s="156">
        <v>1.18</v>
      </c>
      <c r="P19" s="156">
        <v>1.1599999999999999</v>
      </c>
      <c r="Q19" s="156">
        <v>1.1399999999999999</v>
      </c>
      <c r="R19" s="156">
        <v>1.1299999999999999</v>
      </c>
      <c r="S19" s="156">
        <v>1.1200000000000001</v>
      </c>
      <c r="T19" s="156">
        <v>1.1299999999999999</v>
      </c>
      <c r="U19" s="156">
        <v>1.1200000000000001</v>
      </c>
      <c r="V19" s="156">
        <v>1.1000000000000001</v>
      </c>
      <c r="W19" s="156">
        <v>1.08</v>
      </c>
      <c r="X19" s="156">
        <f>IF('Relative Weights'!C21=0,0,'Relative Weights'!C21)</f>
        <v>1.1000000000000001</v>
      </c>
      <c r="Y19" s="152"/>
      <c r="Z19" s="155" t="s">
        <v>57</v>
      </c>
      <c r="AA19" s="157">
        <f t="shared" si="1"/>
        <v>0</v>
      </c>
      <c r="AB19" s="157">
        <f t="shared" si="2"/>
        <v>1.904761904761898E-2</v>
      </c>
      <c r="AC19" s="157">
        <f t="shared" si="3"/>
        <v>1.8691588785046731E-2</v>
      </c>
      <c r="AD19" s="157">
        <f t="shared" si="4"/>
        <v>2.7522935779816571E-2</v>
      </c>
      <c r="AE19" s="157">
        <f t="shared" si="5"/>
        <v>-3.9520142104934042E-3</v>
      </c>
      <c r="AF19" s="157">
        <f t="shared" si="6"/>
        <v>-4.9963026772584795E-3</v>
      </c>
      <c r="AG19" s="157">
        <f t="shared" si="7"/>
        <v>-1.8018018018018056E-2</v>
      </c>
      <c r="AH19" s="157">
        <f t="shared" si="8"/>
        <v>1.8348623853211121E-2</v>
      </c>
      <c r="AI19" s="157">
        <f t="shared" si="9"/>
        <v>1.8018018018017834E-2</v>
      </c>
      <c r="AJ19" s="157">
        <f t="shared" si="10"/>
        <v>3.539823008849563E-2</v>
      </c>
      <c r="AK19" s="157">
        <f t="shared" si="11"/>
        <v>8.5470085470085166E-3</v>
      </c>
      <c r="AL19" s="157">
        <f t="shared" si="12"/>
        <v>8.4745762711864181E-3</v>
      </c>
      <c r="AM19" s="157">
        <f t="shared" si="13"/>
        <v>-8.4033613445377853E-3</v>
      </c>
      <c r="AN19" s="157">
        <f t="shared" si="14"/>
        <v>-1.6949152542372947E-2</v>
      </c>
      <c r="AO19" s="157">
        <f t="shared" si="15"/>
        <v>-1.7241379310344862E-2</v>
      </c>
      <c r="AP19" s="157">
        <f t="shared" si="16"/>
        <v>-8.7719298245614308E-3</v>
      </c>
      <c r="AQ19" s="157">
        <f t="shared" si="17"/>
        <v>-8.8495575221236855E-3</v>
      </c>
      <c r="AR19" s="157">
        <v>8.9285714285711748E-3</v>
      </c>
      <c r="AS19" s="157">
        <v>-8.8495575221236855E-3</v>
      </c>
      <c r="AT19" s="157">
        <v>-1.7857142857142905E-2</v>
      </c>
      <c r="AU19" s="157">
        <v>-1.8181818181818188E-2</v>
      </c>
      <c r="AV19" s="157">
        <f t="shared" si="18"/>
        <v>1.8518518518518601E-2</v>
      </c>
    </row>
    <row r="20" spans="1:48">
      <c r="A20" s="155" t="s">
        <v>58</v>
      </c>
      <c r="B20" s="156">
        <v>0</v>
      </c>
      <c r="C20" s="156">
        <v>0</v>
      </c>
      <c r="D20" s="156">
        <v>0</v>
      </c>
      <c r="E20" s="156">
        <v>0</v>
      </c>
      <c r="F20" s="156">
        <v>0</v>
      </c>
      <c r="G20" s="156">
        <v>0</v>
      </c>
      <c r="H20" s="156">
        <v>0</v>
      </c>
      <c r="I20" s="156">
        <v>0</v>
      </c>
      <c r="J20" s="156">
        <v>0</v>
      </c>
      <c r="K20" s="156">
        <v>0</v>
      </c>
      <c r="L20" s="156">
        <v>0</v>
      </c>
      <c r="M20" s="156">
        <v>0</v>
      </c>
      <c r="N20" s="156">
        <v>0</v>
      </c>
      <c r="O20" s="156">
        <v>0</v>
      </c>
      <c r="P20" s="156">
        <v>0</v>
      </c>
      <c r="Q20" s="156">
        <v>0</v>
      </c>
      <c r="R20" s="156">
        <v>0</v>
      </c>
      <c r="S20" s="156">
        <v>0</v>
      </c>
      <c r="T20" s="156">
        <v>0</v>
      </c>
      <c r="U20" s="156">
        <v>0</v>
      </c>
      <c r="V20" s="156">
        <v>0</v>
      </c>
      <c r="W20" s="156">
        <v>0</v>
      </c>
      <c r="X20" s="156">
        <f>IF('Relative Weights'!C22=0,0,'Relative Weights'!C22)</f>
        <v>0</v>
      </c>
      <c r="Y20" s="152"/>
      <c r="Z20" s="155" t="s">
        <v>58</v>
      </c>
      <c r="AA20" s="157" t="str">
        <f t="shared" si="1"/>
        <v/>
      </c>
      <c r="AB20" s="157" t="str">
        <f t="shared" si="2"/>
        <v/>
      </c>
      <c r="AC20" s="157" t="str">
        <f t="shared" si="3"/>
        <v/>
      </c>
      <c r="AD20" s="157" t="str">
        <f t="shared" si="4"/>
        <v/>
      </c>
      <c r="AE20" s="157" t="str">
        <f t="shared" si="5"/>
        <v/>
      </c>
      <c r="AF20" s="157" t="str">
        <f t="shared" si="6"/>
        <v/>
      </c>
      <c r="AG20" s="157" t="str">
        <f t="shared" si="7"/>
        <v/>
      </c>
      <c r="AH20" s="157" t="str">
        <f t="shared" si="8"/>
        <v/>
      </c>
      <c r="AI20" s="157" t="str">
        <f t="shared" si="9"/>
        <v/>
      </c>
      <c r="AJ20" s="157" t="str">
        <f t="shared" si="10"/>
        <v/>
      </c>
      <c r="AK20" s="157" t="str">
        <f t="shared" si="11"/>
        <v/>
      </c>
      <c r="AL20" s="157" t="str">
        <f t="shared" si="12"/>
        <v/>
      </c>
      <c r="AM20" s="157" t="str">
        <f t="shared" si="13"/>
        <v/>
      </c>
      <c r="AN20" s="157" t="str">
        <f t="shared" si="14"/>
        <v/>
      </c>
      <c r="AO20" s="157" t="str">
        <f t="shared" si="15"/>
        <v/>
      </c>
      <c r="AP20" s="157" t="str">
        <f t="shared" si="16"/>
        <v/>
      </c>
      <c r="AQ20" s="157" t="str">
        <f t="shared" si="17"/>
        <v/>
      </c>
      <c r="AR20" s="157" t="s">
        <v>819</v>
      </c>
      <c r="AS20" s="157" t="s">
        <v>819</v>
      </c>
      <c r="AT20" s="157" t="s">
        <v>819</v>
      </c>
      <c r="AU20" s="157" t="s">
        <v>819</v>
      </c>
      <c r="AV20" s="157" t="str">
        <f t="shared" si="18"/>
        <v/>
      </c>
    </row>
    <row r="21" spans="1:48">
      <c r="A21" s="155" t="s">
        <v>216</v>
      </c>
      <c r="B21" s="156">
        <v>1.1000000000000001</v>
      </c>
      <c r="C21" s="156">
        <v>1.1000000000000001</v>
      </c>
      <c r="D21" s="156">
        <v>1.02</v>
      </c>
      <c r="E21" s="156">
        <v>0.95</v>
      </c>
      <c r="F21" s="156">
        <v>0.95</v>
      </c>
      <c r="G21" s="156">
        <v>1.1254464782872999</v>
      </c>
      <c r="H21" s="156">
        <v>1.3</v>
      </c>
      <c r="I21" s="156">
        <v>1.43</v>
      </c>
      <c r="J21" s="156">
        <v>1.6</v>
      </c>
      <c r="K21" s="156">
        <v>1.83</v>
      </c>
      <c r="L21" s="156">
        <v>2</v>
      </c>
      <c r="M21" s="156">
        <v>2.19</v>
      </c>
      <c r="N21" s="156">
        <v>2.2799999999999998</v>
      </c>
      <c r="O21" s="156">
        <v>2.23</v>
      </c>
      <c r="P21" s="156">
        <v>1.91</v>
      </c>
      <c r="Q21" s="156">
        <v>2</v>
      </c>
      <c r="R21" s="156">
        <v>2</v>
      </c>
      <c r="S21" s="156">
        <v>2.11</v>
      </c>
      <c r="T21" s="156">
        <v>1.98</v>
      </c>
      <c r="U21" s="156">
        <v>2.08</v>
      </c>
      <c r="V21" s="156">
        <v>1.97</v>
      </c>
      <c r="W21" s="156">
        <v>1.3</v>
      </c>
      <c r="X21" s="156">
        <f>IF('Relative Weights'!C23=0,0,'Relative Weights'!C23)</f>
        <v>1.1200000000000001</v>
      </c>
      <c r="Y21" s="152"/>
      <c r="Z21" s="155" t="s">
        <v>216</v>
      </c>
      <c r="AA21" s="157">
        <f t="shared" si="1"/>
        <v>0</v>
      </c>
      <c r="AB21" s="157">
        <f t="shared" si="2"/>
        <v>-7.2727272727272751E-2</v>
      </c>
      <c r="AC21" s="157">
        <f t="shared" si="3"/>
        <v>-6.8627450980392246E-2</v>
      </c>
      <c r="AD21" s="157">
        <f t="shared" si="4"/>
        <v>0</v>
      </c>
      <c r="AE21" s="157">
        <f t="shared" si="5"/>
        <v>0.18468050346031584</v>
      </c>
      <c r="AF21" s="157">
        <f t="shared" si="6"/>
        <v>0.15509713263160685</v>
      </c>
      <c r="AG21" s="157">
        <f t="shared" si="7"/>
        <v>9.9999999999999867E-2</v>
      </c>
      <c r="AH21" s="157">
        <f t="shared" si="8"/>
        <v>0.11888111888111896</v>
      </c>
      <c r="AI21" s="157">
        <f t="shared" si="9"/>
        <v>0.14375000000000004</v>
      </c>
      <c r="AJ21" s="157">
        <f t="shared" si="10"/>
        <v>9.2896174863387859E-2</v>
      </c>
      <c r="AK21" s="157">
        <f t="shared" si="11"/>
        <v>9.4999999999999973E-2</v>
      </c>
      <c r="AL21" s="157">
        <f t="shared" si="12"/>
        <v>4.1095890410958846E-2</v>
      </c>
      <c r="AM21" s="157">
        <f t="shared" si="13"/>
        <v>-2.1929824561403466E-2</v>
      </c>
      <c r="AN21" s="157">
        <f t="shared" si="14"/>
        <v>-0.14349775784753371</v>
      </c>
      <c r="AO21" s="157">
        <f t="shared" si="15"/>
        <v>4.7120418848167533E-2</v>
      </c>
      <c r="AP21" s="157">
        <f t="shared" si="16"/>
        <v>0</v>
      </c>
      <c r="AQ21" s="157">
        <f t="shared" si="17"/>
        <v>5.4999999999999938E-2</v>
      </c>
      <c r="AR21" s="157">
        <v>-6.1611374407582908E-2</v>
      </c>
      <c r="AS21" s="157">
        <v>5.0505050505050608E-2</v>
      </c>
      <c r="AT21" s="157">
        <v>-5.2884615384615419E-2</v>
      </c>
      <c r="AU21" s="157">
        <v>-0.34010152284263961</v>
      </c>
      <c r="AV21" s="157">
        <f t="shared" si="18"/>
        <v>-0.13846153846153841</v>
      </c>
    </row>
    <row r="22" spans="1:48">
      <c r="A22" s="155" t="s">
        <v>60</v>
      </c>
      <c r="B22" s="156">
        <v>1.95</v>
      </c>
      <c r="C22" s="156">
        <v>1.83</v>
      </c>
      <c r="D22" s="156">
        <v>1.76</v>
      </c>
      <c r="E22" s="156">
        <v>1.76</v>
      </c>
      <c r="F22" s="156">
        <v>1.81</v>
      </c>
      <c r="G22" s="156">
        <v>1.884337045412287</v>
      </c>
      <c r="H22" s="156">
        <v>1.9</v>
      </c>
      <c r="I22" s="156">
        <v>1.96</v>
      </c>
      <c r="J22" s="156">
        <v>2.1</v>
      </c>
      <c r="K22" s="156">
        <v>2.27</v>
      </c>
      <c r="L22" s="156">
        <v>2.35</v>
      </c>
      <c r="M22" s="156">
        <v>2.3199999999999998</v>
      </c>
      <c r="N22" s="156">
        <v>2.2599999999999998</v>
      </c>
      <c r="O22" s="156">
        <v>2.1800000000000002</v>
      </c>
      <c r="P22" s="156">
        <v>2.08</v>
      </c>
      <c r="Q22" s="156">
        <v>1.97</v>
      </c>
      <c r="R22" s="156">
        <v>1.91</v>
      </c>
      <c r="S22" s="156">
        <v>1.88</v>
      </c>
      <c r="T22" s="156">
        <v>1.89</v>
      </c>
      <c r="U22" s="156">
        <v>1.86</v>
      </c>
      <c r="V22" s="156">
        <v>1.78</v>
      </c>
      <c r="W22" s="156">
        <v>1.61</v>
      </c>
      <c r="X22" s="156">
        <f>IF('Relative Weights'!C24=0,0,'Relative Weights'!C24)</f>
        <v>1.49</v>
      </c>
      <c r="Y22" s="152"/>
      <c r="Z22" s="155" t="s">
        <v>60</v>
      </c>
      <c r="AA22" s="157">
        <f t="shared" si="1"/>
        <v>-6.1538461538461431E-2</v>
      </c>
      <c r="AB22" s="157">
        <f t="shared" si="2"/>
        <v>-3.8251366120218622E-2</v>
      </c>
      <c r="AC22" s="157">
        <f t="shared" si="3"/>
        <v>0</v>
      </c>
      <c r="AD22" s="157">
        <f t="shared" si="4"/>
        <v>2.8409090909090828E-2</v>
      </c>
      <c r="AE22" s="157">
        <f t="shared" si="5"/>
        <v>4.107019083551755E-2</v>
      </c>
      <c r="AF22" s="157">
        <f t="shared" si="6"/>
        <v>8.3121831234209687E-3</v>
      </c>
      <c r="AG22" s="157">
        <f t="shared" si="7"/>
        <v>3.1578947368421151E-2</v>
      </c>
      <c r="AH22" s="157">
        <f t="shared" si="8"/>
        <v>7.1428571428571397E-2</v>
      </c>
      <c r="AI22" s="157">
        <f t="shared" si="9"/>
        <v>8.0952380952380887E-2</v>
      </c>
      <c r="AJ22" s="157">
        <f t="shared" si="10"/>
        <v>3.524229074889873E-2</v>
      </c>
      <c r="AK22" s="157">
        <f t="shared" si="11"/>
        <v>-1.276595744680864E-2</v>
      </c>
      <c r="AL22" s="157">
        <f t="shared" si="12"/>
        <v>-2.5862068965517238E-2</v>
      </c>
      <c r="AM22" s="157">
        <f t="shared" si="13"/>
        <v>-3.5398230088495408E-2</v>
      </c>
      <c r="AN22" s="157">
        <f t="shared" si="14"/>
        <v>-4.5871559633027581E-2</v>
      </c>
      <c r="AO22" s="157">
        <f t="shared" si="15"/>
        <v>-5.2884615384615419E-2</v>
      </c>
      <c r="AP22" s="157">
        <f t="shared" si="16"/>
        <v>-3.0456852791878153E-2</v>
      </c>
      <c r="AQ22" s="157">
        <f t="shared" si="17"/>
        <v>-1.5706806282722474E-2</v>
      </c>
      <c r="AR22" s="157">
        <v>5.3191489361701372E-3</v>
      </c>
      <c r="AS22" s="157">
        <v>-1.5873015873015817E-2</v>
      </c>
      <c r="AT22" s="157">
        <v>-4.3010752688172116E-2</v>
      </c>
      <c r="AU22" s="157">
        <v>-9.5505617977528101E-2</v>
      </c>
      <c r="AV22" s="157">
        <f t="shared" si="18"/>
        <v>-7.4534161490683259E-2</v>
      </c>
    </row>
    <row r="23" spans="1:48" ht="14.4" thickBot="1">
      <c r="A23" s="158" t="s">
        <v>0</v>
      </c>
      <c r="B23" s="159">
        <v>2.31</v>
      </c>
      <c r="C23" s="159">
        <v>2.2000000000000002</v>
      </c>
      <c r="D23" s="159">
        <v>2.12</v>
      </c>
      <c r="E23" s="159">
        <v>1.99</v>
      </c>
      <c r="F23" s="159">
        <v>1.98</v>
      </c>
      <c r="G23" s="159">
        <v>1.9106956899526468</v>
      </c>
      <c r="H23" s="159">
        <v>1.95</v>
      </c>
      <c r="I23" s="159">
        <v>1.96</v>
      </c>
      <c r="J23" s="159">
        <v>2.0299999999999998</v>
      </c>
      <c r="K23" s="159">
        <v>1.92</v>
      </c>
      <c r="L23" s="159">
        <v>1.88</v>
      </c>
      <c r="M23" s="159">
        <v>1.81</v>
      </c>
      <c r="N23" s="159">
        <v>1.72</v>
      </c>
      <c r="O23" s="159">
        <v>1.59</v>
      </c>
      <c r="P23" s="159">
        <v>1.49</v>
      </c>
      <c r="Q23" s="159">
        <v>1.42</v>
      </c>
      <c r="R23" s="159">
        <v>1.37</v>
      </c>
      <c r="S23" s="159">
        <v>1.29</v>
      </c>
      <c r="T23" s="159">
        <v>1.35</v>
      </c>
      <c r="U23" s="159">
        <v>1.43</v>
      </c>
      <c r="V23" s="159">
        <v>1.55</v>
      </c>
      <c r="W23" s="159">
        <v>1.58</v>
      </c>
      <c r="X23" s="159">
        <f>IF('Relative Weights'!C25=0,0,'Relative Weights'!C25)</f>
        <v>1.56</v>
      </c>
      <c r="Y23" s="160"/>
      <c r="Z23" s="158" t="s">
        <v>0</v>
      </c>
      <c r="AA23" s="161">
        <f t="shared" si="1"/>
        <v>-4.7619047619047561E-2</v>
      </c>
      <c r="AB23" s="161">
        <f t="shared" si="2"/>
        <v>-3.6363636363636376E-2</v>
      </c>
      <c r="AC23" s="161">
        <f t="shared" si="3"/>
        <v>-6.1320754716981174E-2</v>
      </c>
      <c r="AD23" s="161">
        <f t="shared" si="4"/>
        <v>-5.0251256281407253E-3</v>
      </c>
      <c r="AE23" s="161">
        <f t="shared" si="5"/>
        <v>-3.5002176791592454E-2</v>
      </c>
      <c r="AF23" s="161">
        <f t="shared" si="6"/>
        <v>2.0570680226073668E-2</v>
      </c>
      <c r="AG23" s="161">
        <f t="shared" si="7"/>
        <v>5.12820512820511E-3</v>
      </c>
      <c r="AH23" s="161">
        <f t="shared" si="8"/>
        <v>3.5714285714285587E-2</v>
      </c>
      <c r="AI23" s="161">
        <f t="shared" si="9"/>
        <v>-5.4187192118226535E-2</v>
      </c>
      <c r="AJ23" s="161">
        <f t="shared" si="10"/>
        <v>-2.083333333333337E-2</v>
      </c>
      <c r="AK23" s="161">
        <f t="shared" si="11"/>
        <v>-3.7234042553191404E-2</v>
      </c>
      <c r="AL23" s="161">
        <f t="shared" si="12"/>
        <v>-4.9723756906077443E-2</v>
      </c>
      <c r="AM23" s="157">
        <f t="shared" si="13"/>
        <v>-7.5581395348837122E-2</v>
      </c>
      <c r="AN23" s="157">
        <f t="shared" si="14"/>
        <v>-6.2893081761006386E-2</v>
      </c>
      <c r="AO23" s="157">
        <f t="shared" si="15"/>
        <v>-4.6979865771812124E-2</v>
      </c>
      <c r="AP23" s="157">
        <f t="shared" si="16"/>
        <v>-3.5211267605633645E-2</v>
      </c>
      <c r="AQ23" s="157">
        <f t="shared" si="17"/>
        <v>-5.8394160583941646E-2</v>
      </c>
      <c r="AR23" s="157">
        <v>4.6511627906976827E-2</v>
      </c>
      <c r="AS23" s="157">
        <v>5.9259259259259123E-2</v>
      </c>
      <c r="AT23" s="157">
        <v>8.3916083916083961E-2</v>
      </c>
      <c r="AU23" s="157">
        <v>1.9354838709677358E-2</v>
      </c>
      <c r="AV23" s="157">
        <f t="shared" si="18"/>
        <v>-1.2658227848101222E-2</v>
      </c>
    </row>
    <row r="24" spans="1:48" ht="14.4" thickBot="1">
      <c r="A24" s="162"/>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0"/>
      <c r="Z24" s="164"/>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row>
    <row r="25" spans="1:48" ht="14.4" thickBot="1">
      <c r="A25" s="153" t="s">
        <v>710</v>
      </c>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47"/>
      <c r="Z25" s="153" t="s">
        <v>710</v>
      </c>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row>
    <row r="26" spans="1:48">
      <c r="A26" s="155" t="s">
        <v>42</v>
      </c>
      <c r="B26" s="166">
        <v>1.83</v>
      </c>
      <c r="C26" s="166">
        <v>1.83</v>
      </c>
      <c r="D26" s="166">
        <v>1.79</v>
      </c>
      <c r="E26" s="166">
        <v>1.75</v>
      </c>
      <c r="F26" s="166">
        <v>1.72</v>
      </c>
      <c r="G26" s="166">
        <v>1.720087324885305</v>
      </c>
      <c r="H26" s="166">
        <v>1.72</v>
      </c>
      <c r="I26" s="166">
        <v>1.7</v>
      </c>
      <c r="J26" s="166">
        <v>1.69</v>
      </c>
      <c r="K26" s="166">
        <v>1.69</v>
      </c>
      <c r="L26" s="166">
        <v>1.71</v>
      </c>
      <c r="M26" s="166">
        <v>1.74</v>
      </c>
      <c r="N26" s="166">
        <v>1.76</v>
      </c>
      <c r="O26" s="166">
        <v>1.76</v>
      </c>
      <c r="P26" s="166">
        <v>1.73</v>
      </c>
      <c r="Q26" s="166">
        <v>1.73</v>
      </c>
      <c r="R26" s="166">
        <v>1.75</v>
      </c>
      <c r="S26" s="166">
        <v>1.8</v>
      </c>
      <c r="T26" s="166">
        <v>1.82</v>
      </c>
      <c r="U26" s="166">
        <v>1.84</v>
      </c>
      <c r="V26" s="166">
        <v>1.84</v>
      </c>
      <c r="W26" s="166">
        <v>1.85</v>
      </c>
      <c r="X26" s="166">
        <f>IF('Relative Weights'!D6=0,0,'Relative Weights'!D6)</f>
        <v>1.88</v>
      </c>
      <c r="Y26" s="152"/>
      <c r="Z26" s="167" t="s">
        <v>42</v>
      </c>
      <c r="AA26" s="157">
        <f t="shared" ref="AA26:AA45" si="19">IF(AND(C26=0,B26=0),"",IF(AND(NOT(C26=0),B26=0),"Added",IF(AND(C26=0,NOT(B26=0)),"Deleted",IFERROR(C26/B26-1,""))))</f>
        <v>0</v>
      </c>
      <c r="AB26" s="157">
        <f t="shared" ref="AB26:AB45" si="20">IF(AND(D26=0,C26=0),"",IF(AND(NOT(D26=0),C26=0),"Added",IF(AND(D26=0,NOT(C26=0)),"Deleted",IFERROR(D26/C26-1,""))))</f>
        <v>-2.1857923497267784E-2</v>
      </c>
      <c r="AC26" s="157">
        <f t="shared" ref="AC26:AC45" si="21">IF(AND(E26=0,D26=0),"",IF(AND(NOT(E26=0),D26=0),"Added",IF(AND(E26=0,NOT(D26=0)),"Deleted",IFERROR(E26/D26-1,""))))</f>
        <v>-2.2346368715083775E-2</v>
      </c>
      <c r="AD26" s="157">
        <f t="shared" ref="AD26:AD45" si="22">IF(AND(F26=0,E26=0),"",IF(AND(NOT(F26=0),E26=0),"Added",IF(AND(F26=0,NOT(E26=0)),"Deleted",IFERROR(F26/E26-1,""))))</f>
        <v>-1.7142857142857126E-2</v>
      </c>
      <c r="AE26" s="157">
        <f t="shared" ref="AE26:AE45" si="23">IF(AND(G26=0,F26=0),"",IF(AND(NOT(G26=0),F26=0),"Added",IF(AND(G26=0,NOT(F26=0)),"Deleted",IFERROR(G26/F26-1,""))))</f>
        <v>5.0770282154166679E-5</v>
      </c>
      <c r="AF26" s="157">
        <f t="shared" ref="AF26:AF45" si="24">IF(AND(H26=0,G26=0),"",IF(AND(NOT(H26=0),G26=0),"Added",IF(AND(H26=0,NOT(G26=0)),"Deleted",IFERROR(H26/G26-1,""))))</f>
        <v>-5.0767704663390312E-5</v>
      </c>
      <c r="AG26" s="157">
        <f t="shared" ref="AG26:AG45" si="25">IF(AND(I26=0,H26=0),"",IF(AND(NOT(I26=0),H26=0),"Added",IF(AND(I26=0,NOT(H26=0)),"Deleted",IFERROR(I26/H26-1,""))))</f>
        <v>-1.1627906976744207E-2</v>
      </c>
      <c r="AH26" s="157">
        <f t="shared" ref="AH26:AH45" si="26">IF(AND(J26=0,I26=0),"",IF(AND(NOT(J26=0),I26=0),"Added",IF(AND(J26=0,NOT(I26=0)),"Deleted",IFERROR(J26/I26-1,""))))</f>
        <v>-5.8823529411764497E-3</v>
      </c>
      <c r="AI26" s="157">
        <f t="shared" ref="AI26:AI45" si="27">IF(AND(K26=0,J26=0),"",IF(AND(NOT(K26=0),J26=0),"Added",IF(AND(K26=0,NOT(J26=0)),"Deleted",IFERROR(K26/J26-1,""))))</f>
        <v>0</v>
      </c>
      <c r="AJ26" s="157">
        <f t="shared" ref="AJ26:AJ45" si="28">IF(AND(L26=0,K26=0),"",IF(AND(NOT(L26=0),K26=0),"Added",IF(AND(L26=0,NOT(K26=0)),"Deleted",IFERROR(L26/K26-1,""))))</f>
        <v>1.1834319526627279E-2</v>
      </c>
      <c r="AK26" s="157">
        <f t="shared" ref="AK26:AK45" si="29">IF(AND(M26=0,L26=0),"",IF(AND(NOT(M26=0),L26=0),"Added",IF(AND(M26=0,NOT(L26=0)),"Deleted",IFERROR(M26/L26-1,""))))</f>
        <v>1.7543859649122862E-2</v>
      </c>
      <c r="AL26" s="157">
        <f t="shared" ref="AL26:AL45" si="30">IF(AND(N26=0,M26=0),"",IF(AND(NOT(N26=0),M26=0),"Added",IF(AND(N26=0,NOT(M26=0)),"Deleted",IFERROR(N26/M26-1,""))))</f>
        <v>1.1494252873563315E-2</v>
      </c>
      <c r="AM26" s="157">
        <f t="shared" ref="AM26:AM45" si="31">IF(AND(O26=0,N26=0),"",IF(AND(NOT(O26=0),N26=0),"Added",IF(AND(O26=0,NOT(N26=0)),"Deleted",IFERROR(O26/N26-1,""))))</f>
        <v>0</v>
      </c>
      <c r="AN26" s="157">
        <f t="shared" ref="AN26:AN45" si="32">IF(AND(P26=0,O26=0),"",IF(AND(NOT(P26=0),O26=0),"Added",IF(AND(P26=0,NOT(O26=0)),"Deleted",IFERROR(P26/O26-1,""))))</f>
        <v>-1.7045454545454586E-2</v>
      </c>
      <c r="AO26" s="157">
        <f t="shared" ref="AO26:AO45" si="33">IF(AND(Q26=0,P26=0),"",IF(AND(NOT(Q26=0),P26=0),"Added",IF(AND(Q26=0,NOT(P26=0)),"Deleted",IFERROR(Q26/P26-1,""))))</f>
        <v>0</v>
      </c>
      <c r="AP26" s="157">
        <f t="shared" ref="AP26:AP45" si="34">IF(AND(R26=0,Q26=0),"",IF(AND(NOT(R26=0),Q26=0),"Added",IF(AND(R26=0,NOT(Q26=0)),"Deleted",IFERROR(R26/Q26-1,""))))</f>
        <v>1.1560693641618602E-2</v>
      </c>
      <c r="AQ26" s="157">
        <f t="shared" ref="AQ26:AQ45" si="35">IF(AND(S26=0,R26=0),"",IF(AND(NOT(S26=0),R26=0),"Added",IF(AND(S26=0,NOT(R26=0)),"Deleted",IFERROR(S26/R26-1,""))))</f>
        <v>2.8571428571428692E-2</v>
      </c>
      <c r="AR26" s="157">
        <v>1.1111111111111072E-2</v>
      </c>
      <c r="AS26" s="157">
        <v>1.098901098901095E-2</v>
      </c>
      <c r="AT26" s="157">
        <v>0</v>
      </c>
      <c r="AU26" s="157">
        <v>5.4347826086955653E-3</v>
      </c>
      <c r="AV26" s="157">
        <f t="shared" ref="AV26:AV45" si="36">IF(AND(X26=0,W26=0),"",IF(AND(NOT(X26=0),W26=0),"Added",IF(AND(X26=0,NOT(W26=0)),"Deleted",IFERROR(X26/W26-1,""))))</f>
        <v>1.6216216216216051E-2</v>
      </c>
    </row>
    <row r="27" spans="1:48">
      <c r="A27" s="155" t="s">
        <v>43</v>
      </c>
      <c r="B27" s="156">
        <v>3.16</v>
      </c>
      <c r="C27" s="156">
        <v>3.01</v>
      </c>
      <c r="D27" s="156">
        <v>2.93</v>
      </c>
      <c r="E27" s="156">
        <v>2.86</v>
      </c>
      <c r="F27" s="156">
        <v>2.92</v>
      </c>
      <c r="G27" s="156">
        <v>2.969882357321266</v>
      </c>
      <c r="H27" s="156">
        <v>2.97</v>
      </c>
      <c r="I27" s="156">
        <v>2.95</v>
      </c>
      <c r="J27" s="156">
        <v>2.93</v>
      </c>
      <c r="K27" s="156">
        <v>2.95</v>
      </c>
      <c r="L27" s="156">
        <v>3.02</v>
      </c>
      <c r="M27" s="156">
        <v>3.04</v>
      </c>
      <c r="N27" s="156">
        <v>3.02</v>
      </c>
      <c r="O27" s="156">
        <v>2.9</v>
      </c>
      <c r="P27" s="156">
        <v>2.81</v>
      </c>
      <c r="Q27" s="156">
        <v>2.78</v>
      </c>
      <c r="R27" s="156">
        <v>2.76</v>
      </c>
      <c r="S27" s="156">
        <v>2.78</v>
      </c>
      <c r="T27" s="156">
        <v>2.75</v>
      </c>
      <c r="U27" s="156">
        <v>2.68</v>
      </c>
      <c r="V27" s="156">
        <v>2.63</v>
      </c>
      <c r="W27" s="156">
        <v>2.61</v>
      </c>
      <c r="X27" s="156">
        <f>IF('Relative Weights'!D7=0,0,'Relative Weights'!D7)</f>
        <v>2.66</v>
      </c>
      <c r="Y27" s="152"/>
      <c r="Z27" s="155" t="s">
        <v>43</v>
      </c>
      <c r="AA27" s="157">
        <f t="shared" si="19"/>
        <v>-4.7468354430379889E-2</v>
      </c>
      <c r="AB27" s="157">
        <f t="shared" si="20"/>
        <v>-2.6578073089700838E-2</v>
      </c>
      <c r="AC27" s="157">
        <f t="shared" si="21"/>
        <v>-2.3890784982935287E-2</v>
      </c>
      <c r="AD27" s="157">
        <f t="shared" si="22"/>
        <v>2.0979020979021046E-2</v>
      </c>
      <c r="AE27" s="157">
        <f t="shared" si="23"/>
        <v>1.7082999082625339E-2</v>
      </c>
      <c r="AF27" s="157">
        <f t="shared" si="24"/>
        <v>3.9611898580371729E-5</v>
      </c>
      <c r="AG27" s="157">
        <f t="shared" si="25"/>
        <v>-6.7340067340067034E-3</v>
      </c>
      <c r="AH27" s="157">
        <f t="shared" si="26"/>
        <v>-6.7796610169491567E-3</v>
      </c>
      <c r="AI27" s="157">
        <f t="shared" si="27"/>
        <v>6.8259385665530026E-3</v>
      </c>
      <c r="AJ27" s="157">
        <f t="shared" si="28"/>
        <v>2.3728813559321882E-2</v>
      </c>
      <c r="AK27" s="157">
        <f t="shared" si="29"/>
        <v>6.6225165562914245E-3</v>
      </c>
      <c r="AL27" s="157">
        <f t="shared" si="30"/>
        <v>-6.5789473684210176E-3</v>
      </c>
      <c r="AM27" s="157">
        <f t="shared" si="31"/>
        <v>-3.9735099337748325E-2</v>
      </c>
      <c r="AN27" s="157">
        <f t="shared" si="32"/>
        <v>-3.1034482758620641E-2</v>
      </c>
      <c r="AO27" s="157">
        <f t="shared" si="33"/>
        <v>-1.067615658362997E-2</v>
      </c>
      <c r="AP27" s="157">
        <f t="shared" si="34"/>
        <v>-7.194244604316502E-3</v>
      </c>
      <c r="AQ27" s="157">
        <f t="shared" si="35"/>
        <v>7.2463768115942351E-3</v>
      </c>
      <c r="AR27" s="157">
        <v>-1.0791366906474753E-2</v>
      </c>
      <c r="AS27" s="157">
        <v>-2.5454545454545396E-2</v>
      </c>
      <c r="AT27" s="157">
        <v>-1.8656716417910557E-2</v>
      </c>
      <c r="AU27" s="157">
        <v>-7.6045627376425395E-3</v>
      </c>
      <c r="AV27" s="157">
        <f t="shared" si="36"/>
        <v>1.9157088122605526E-2</v>
      </c>
    </row>
    <row r="28" spans="1:48">
      <c r="A28" s="155" t="s">
        <v>44</v>
      </c>
      <c r="B28" s="156">
        <v>2.42</v>
      </c>
      <c r="C28" s="156">
        <v>2.35</v>
      </c>
      <c r="D28" s="156">
        <v>2.33</v>
      </c>
      <c r="E28" s="156">
        <v>2.31</v>
      </c>
      <c r="F28" s="156">
        <v>2.3199999999999998</v>
      </c>
      <c r="G28" s="156">
        <v>2.3248844620809592</v>
      </c>
      <c r="H28" s="156">
        <v>2.3199999999999998</v>
      </c>
      <c r="I28" s="156">
        <v>2.31</v>
      </c>
      <c r="J28" s="156">
        <v>2.33</v>
      </c>
      <c r="K28" s="156">
        <v>2.37</v>
      </c>
      <c r="L28" s="156">
        <v>2.4300000000000002</v>
      </c>
      <c r="M28" s="156">
        <v>2.48</v>
      </c>
      <c r="N28" s="156">
        <v>2.52</v>
      </c>
      <c r="O28" s="156">
        <v>2.52</v>
      </c>
      <c r="P28" s="156">
        <v>2.5099999999999998</v>
      </c>
      <c r="Q28" s="156">
        <v>2.58</v>
      </c>
      <c r="R28" s="156">
        <v>2.66</v>
      </c>
      <c r="S28" s="156">
        <v>2.73</v>
      </c>
      <c r="T28" s="156">
        <v>2.7</v>
      </c>
      <c r="U28" s="156">
        <v>2.69</v>
      </c>
      <c r="V28" s="156">
        <v>2.66</v>
      </c>
      <c r="W28" s="156">
        <v>2.63</v>
      </c>
      <c r="X28" s="156">
        <f>IF('Relative Weights'!D8=0,0,'Relative Weights'!D8)</f>
        <v>2.64</v>
      </c>
      <c r="Y28" s="152"/>
      <c r="Z28" s="155" t="s">
        <v>44</v>
      </c>
      <c r="AA28" s="157">
        <f t="shared" si="19"/>
        <v>-2.8925619834710647E-2</v>
      </c>
      <c r="AB28" s="157">
        <f t="shared" si="20"/>
        <v>-8.5106382978723527E-3</v>
      </c>
      <c r="AC28" s="157">
        <f t="shared" si="21"/>
        <v>-8.5836909871245259E-3</v>
      </c>
      <c r="AD28" s="157">
        <f t="shared" si="22"/>
        <v>4.3290043290042934E-3</v>
      </c>
      <c r="AE28" s="157">
        <f t="shared" si="23"/>
        <v>2.1053715866203859E-3</v>
      </c>
      <c r="AF28" s="157">
        <f t="shared" si="24"/>
        <v>-2.1009483097441661E-3</v>
      </c>
      <c r="AG28" s="157">
        <f t="shared" si="25"/>
        <v>-4.3103448275860767E-3</v>
      </c>
      <c r="AH28" s="157">
        <f t="shared" si="26"/>
        <v>8.6580086580085869E-3</v>
      </c>
      <c r="AI28" s="157">
        <f t="shared" si="27"/>
        <v>1.7167381974249052E-2</v>
      </c>
      <c r="AJ28" s="157">
        <f t="shared" si="28"/>
        <v>2.5316455696202445E-2</v>
      </c>
      <c r="AK28" s="157">
        <f t="shared" si="29"/>
        <v>2.0576131687242816E-2</v>
      </c>
      <c r="AL28" s="157">
        <f t="shared" si="30"/>
        <v>1.6129032258064502E-2</v>
      </c>
      <c r="AM28" s="157">
        <f t="shared" si="31"/>
        <v>0</v>
      </c>
      <c r="AN28" s="157">
        <f t="shared" si="32"/>
        <v>-3.9682539682540652E-3</v>
      </c>
      <c r="AO28" s="157">
        <f t="shared" si="33"/>
        <v>2.788844621513964E-2</v>
      </c>
      <c r="AP28" s="157">
        <f t="shared" si="34"/>
        <v>3.1007751937984551E-2</v>
      </c>
      <c r="AQ28" s="157">
        <f t="shared" si="35"/>
        <v>2.631578947368407E-2</v>
      </c>
      <c r="AR28" s="157">
        <v>-1.098901098901095E-2</v>
      </c>
      <c r="AS28" s="157">
        <v>-3.7037037037037646E-3</v>
      </c>
      <c r="AT28" s="157">
        <v>-1.1152416356877248E-2</v>
      </c>
      <c r="AU28" s="157">
        <v>-1.1278195488721887E-2</v>
      </c>
      <c r="AV28" s="157">
        <f t="shared" si="36"/>
        <v>3.8022813688214363E-3</v>
      </c>
    </row>
    <row r="29" spans="1:48">
      <c r="A29" s="155" t="s">
        <v>45</v>
      </c>
      <c r="B29" s="156">
        <v>1.99</v>
      </c>
      <c r="C29" s="156">
        <v>1.94</v>
      </c>
      <c r="D29" s="156">
        <v>1.87</v>
      </c>
      <c r="E29" s="156">
        <v>1.78</v>
      </c>
      <c r="F29" s="156">
        <v>1.74</v>
      </c>
      <c r="G29" s="156">
        <v>1.7348512548322386</v>
      </c>
      <c r="H29" s="156">
        <v>1.74</v>
      </c>
      <c r="I29" s="156">
        <v>1.73</v>
      </c>
      <c r="J29" s="156">
        <v>1.74</v>
      </c>
      <c r="K29" s="156">
        <v>1.79</v>
      </c>
      <c r="L29" s="156">
        <v>1.89</v>
      </c>
      <c r="M29" s="156">
        <v>1.99</v>
      </c>
      <c r="N29" s="156">
        <v>2.08</v>
      </c>
      <c r="O29" s="156">
        <v>2.1</v>
      </c>
      <c r="P29" s="156">
        <v>2.0699999999999998</v>
      </c>
      <c r="Q29" s="156">
        <v>2.0099999999999998</v>
      </c>
      <c r="R29" s="156">
        <v>1.98</v>
      </c>
      <c r="S29" s="156">
        <v>1.92</v>
      </c>
      <c r="T29" s="156">
        <v>1.91</v>
      </c>
      <c r="U29" s="156">
        <v>1.88</v>
      </c>
      <c r="V29" s="156">
        <v>1.9</v>
      </c>
      <c r="W29" s="156">
        <v>1.9</v>
      </c>
      <c r="X29" s="156">
        <f>IF('Relative Weights'!D9=0,0,'Relative Weights'!D9)</f>
        <v>1.95</v>
      </c>
      <c r="Y29" s="152"/>
      <c r="Z29" s="155" t="s">
        <v>45</v>
      </c>
      <c r="AA29" s="157">
        <f t="shared" si="19"/>
        <v>-2.5125628140703515E-2</v>
      </c>
      <c r="AB29" s="157">
        <f t="shared" si="20"/>
        <v>-3.6082474226803996E-2</v>
      </c>
      <c r="AC29" s="157">
        <f t="shared" si="21"/>
        <v>-4.8128342245989386E-2</v>
      </c>
      <c r="AD29" s="157">
        <f t="shared" si="22"/>
        <v>-2.2471910112359605E-2</v>
      </c>
      <c r="AE29" s="157">
        <f t="shared" si="23"/>
        <v>-2.9590489469892844E-3</v>
      </c>
      <c r="AF29" s="157">
        <f t="shared" si="24"/>
        <v>2.9678309039002926E-3</v>
      </c>
      <c r="AG29" s="157">
        <f t="shared" si="25"/>
        <v>-5.7471264367816577E-3</v>
      </c>
      <c r="AH29" s="157">
        <f t="shared" si="26"/>
        <v>5.7803468208093012E-3</v>
      </c>
      <c r="AI29" s="157">
        <f t="shared" si="27"/>
        <v>2.8735632183908066E-2</v>
      </c>
      <c r="AJ29" s="157">
        <f t="shared" si="28"/>
        <v>5.5865921787709327E-2</v>
      </c>
      <c r="AK29" s="157">
        <f t="shared" si="29"/>
        <v>5.2910052910053018E-2</v>
      </c>
      <c r="AL29" s="157">
        <f t="shared" si="30"/>
        <v>4.5226130653266416E-2</v>
      </c>
      <c r="AM29" s="157">
        <f t="shared" si="31"/>
        <v>9.6153846153845812E-3</v>
      </c>
      <c r="AN29" s="157">
        <f t="shared" si="32"/>
        <v>-1.4285714285714457E-2</v>
      </c>
      <c r="AO29" s="157">
        <f t="shared" si="33"/>
        <v>-2.8985507246376829E-2</v>
      </c>
      <c r="AP29" s="157">
        <f t="shared" si="34"/>
        <v>-1.492537313432829E-2</v>
      </c>
      <c r="AQ29" s="157">
        <f t="shared" si="35"/>
        <v>-3.0303030303030276E-2</v>
      </c>
      <c r="AR29" s="157">
        <v>-5.2083333333333703E-3</v>
      </c>
      <c r="AS29" s="157">
        <v>-1.5706806282722474E-2</v>
      </c>
      <c r="AT29" s="157">
        <v>1.0638297872340496E-2</v>
      </c>
      <c r="AU29" s="157">
        <v>0</v>
      </c>
      <c r="AV29" s="157">
        <f t="shared" si="36"/>
        <v>2.6315789473684292E-2</v>
      </c>
    </row>
    <row r="30" spans="1:48">
      <c r="A30" s="155" t="s">
        <v>46</v>
      </c>
      <c r="B30" s="156">
        <v>2.66</v>
      </c>
      <c r="C30" s="156">
        <v>2.56</v>
      </c>
      <c r="D30" s="156">
        <v>2.59</v>
      </c>
      <c r="E30" s="156">
        <v>2.59</v>
      </c>
      <c r="F30" s="156">
        <v>2.68</v>
      </c>
      <c r="G30" s="156">
        <v>2.6417417669375078</v>
      </c>
      <c r="H30" s="156">
        <v>2.52</v>
      </c>
      <c r="I30" s="156">
        <v>2.46</v>
      </c>
      <c r="J30" s="156">
        <v>2.54</v>
      </c>
      <c r="K30" s="156">
        <v>2.65</v>
      </c>
      <c r="L30" s="156">
        <v>2.66</v>
      </c>
      <c r="M30" s="156">
        <v>2.65</v>
      </c>
      <c r="N30" s="156">
        <v>2.75</v>
      </c>
      <c r="O30" s="156">
        <v>2.7</v>
      </c>
      <c r="P30" s="156">
        <v>2.58</v>
      </c>
      <c r="Q30" s="156">
        <v>2.44</v>
      </c>
      <c r="R30" s="156">
        <v>2.38</v>
      </c>
      <c r="S30" s="156">
        <v>2.35</v>
      </c>
      <c r="T30" s="156">
        <v>2.33</v>
      </c>
      <c r="U30" s="156">
        <v>2.27</v>
      </c>
      <c r="V30" s="156">
        <v>2.27</v>
      </c>
      <c r="W30" s="156">
        <v>2.21</v>
      </c>
      <c r="X30" s="156">
        <f>IF('Relative Weights'!D10=0,0,'Relative Weights'!D10)</f>
        <v>2.2400000000000002</v>
      </c>
      <c r="Y30" s="152"/>
      <c r="Z30" s="155" t="s">
        <v>46</v>
      </c>
      <c r="AA30" s="157">
        <f t="shared" si="19"/>
        <v>-3.7593984962406068E-2</v>
      </c>
      <c r="AB30" s="157">
        <f t="shared" si="20"/>
        <v>1.171875E-2</v>
      </c>
      <c r="AC30" s="157">
        <f t="shared" si="21"/>
        <v>0</v>
      </c>
      <c r="AD30" s="157">
        <f t="shared" si="22"/>
        <v>3.4749034749034902E-2</v>
      </c>
      <c r="AE30" s="157">
        <f t="shared" si="23"/>
        <v>-1.4275460097944892E-2</v>
      </c>
      <c r="AF30" s="157">
        <f t="shared" si="24"/>
        <v>-4.6083901334020072E-2</v>
      </c>
      <c r="AG30" s="157">
        <f t="shared" si="25"/>
        <v>-2.3809523809523836E-2</v>
      </c>
      <c r="AH30" s="157">
        <f t="shared" si="26"/>
        <v>3.2520325203251987E-2</v>
      </c>
      <c r="AI30" s="157">
        <f t="shared" si="27"/>
        <v>4.3307086614173151E-2</v>
      </c>
      <c r="AJ30" s="157">
        <f t="shared" si="28"/>
        <v>3.7735849056603765E-3</v>
      </c>
      <c r="AK30" s="157">
        <f t="shared" si="29"/>
        <v>-3.7593984962407401E-3</v>
      </c>
      <c r="AL30" s="157">
        <f t="shared" si="30"/>
        <v>3.7735849056603765E-2</v>
      </c>
      <c r="AM30" s="157">
        <f t="shared" si="31"/>
        <v>-1.8181818181818077E-2</v>
      </c>
      <c r="AN30" s="157">
        <f t="shared" si="32"/>
        <v>-4.4444444444444509E-2</v>
      </c>
      <c r="AO30" s="157">
        <f t="shared" si="33"/>
        <v>-5.4263565891472965E-2</v>
      </c>
      <c r="AP30" s="157">
        <f t="shared" si="34"/>
        <v>-2.4590163934426257E-2</v>
      </c>
      <c r="AQ30" s="157">
        <f t="shared" si="35"/>
        <v>-1.2605042016806678E-2</v>
      </c>
      <c r="AR30" s="157">
        <v>-8.5106382978723527E-3</v>
      </c>
      <c r="AS30" s="157">
        <v>-2.5751072961373467E-2</v>
      </c>
      <c r="AT30" s="157">
        <v>0</v>
      </c>
      <c r="AU30" s="157">
        <v>-2.6431718061673992E-2</v>
      </c>
      <c r="AV30" s="157">
        <f t="shared" si="36"/>
        <v>1.3574660633484337E-2</v>
      </c>
    </row>
    <row r="31" spans="1:48">
      <c r="A31" s="155" t="s">
        <v>47</v>
      </c>
      <c r="B31" s="156">
        <v>3.09</v>
      </c>
      <c r="C31" s="156">
        <v>2.96</v>
      </c>
      <c r="D31" s="156">
        <v>3.04</v>
      </c>
      <c r="E31" s="156">
        <v>3.21</v>
      </c>
      <c r="F31" s="156">
        <v>3.56</v>
      </c>
      <c r="G31" s="156">
        <v>3.7654761668092531</v>
      </c>
      <c r="H31" s="156">
        <v>3.87</v>
      </c>
      <c r="I31" s="156">
        <v>3.82</v>
      </c>
      <c r="J31" s="156">
        <v>3.7</v>
      </c>
      <c r="K31" s="156">
        <v>3.59</v>
      </c>
      <c r="L31" s="156">
        <v>3.58</v>
      </c>
      <c r="M31" s="156">
        <v>3.58</v>
      </c>
      <c r="N31" s="156">
        <v>3.52</v>
      </c>
      <c r="O31" s="156">
        <v>3.37</v>
      </c>
      <c r="P31" s="156">
        <v>3.22</v>
      </c>
      <c r="Q31" s="156">
        <v>3.12</v>
      </c>
      <c r="R31" s="156">
        <v>2.99</v>
      </c>
      <c r="S31" s="156">
        <v>2.91</v>
      </c>
      <c r="T31" s="156">
        <v>2.85</v>
      </c>
      <c r="U31" s="156">
        <v>2.84</v>
      </c>
      <c r="V31" s="156">
        <v>2.8</v>
      </c>
      <c r="W31" s="156">
        <v>2.77</v>
      </c>
      <c r="X31" s="156">
        <f>IF('Relative Weights'!D11=0,0,'Relative Weights'!D11)</f>
        <v>2.73</v>
      </c>
      <c r="Y31" s="152"/>
      <c r="Z31" s="155" t="s">
        <v>47</v>
      </c>
      <c r="AA31" s="157">
        <f t="shared" si="19"/>
        <v>-4.2071197411003181E-2</v>
      </c>
      <c r="AB31" s="157">
        <f t="shared" si="20"/>
        <v>2.7027027027026973E-2</v>
      </c>
      <c r="AC31" s="157">
        <f t="shared" si="21"/>
        <v>5.5921052631578982E-2</v>
      </c>
      <c r="AD31" s="157">
        <f t="shared" si="22"/>
        <v>0.10903426791277271</v>
      </c>
      <c r="AE31" s="157">
        <f t="shared" si="23"/>
        <v>5.7718024384621591E-2</v>
      </c>
      <c r="AF31" s="157">
        <f t="shared" si="24"/>
        <v>2.7758463620636054E-2</v>
      </c>
      <c r="AG31" s="157">
        <f t="shared" si="25"/>
        <v>-1.2919896640826933E-2</v>
      </c>
      <c r="AH31" s="157">
        <f t="shared" si="26"/>
        <v>-3.1413612565444948E-2</v>
      </c>
      <c r="AI31" s="157">
        <f t="shared" si="27"/>
        <v>-2.972972972972987E-2</v>
      </c>
      <c r="AJ31" s="157">
        <f t="shared" si="28"/>
        <v>-2.7855153203342198E-3</v>
      </c>
      <c r="AK31" s="157">
        <f t="shared" si="29"/>
        <v>0</v>
      </c>
      <c r="AL31" s="157">
        <f t="shared" si="30"/>
        <v>-1.6759776536312887E-2</v>
      </c>
      <c r="AM31" s="157">
        <f t="shared" si="31"/>
        <v>-4.2613636363636354E-2</v>
      </c>
      <c r="AN31" s="157">
        <f t="shared" si="32"/>
        <v>-4.451038575667654E-2</v>
      </c>
      <c r="AO31" s="157">
        <f t="shared" si="33"/>
        <v>-3.1055900621118071E-2</v>
      </c>
      <c r="AP31" s="157">
        <f t="shared" si="34"/>
        <v>-4.166666666666663E-2</v>
      </c>
      <c r="AQ31" s="157">
        <f t="shared" si="35"/>
        <v>-2.6755852842809347E-2</v>
      </c>
      <c r="AR31" s="157">
        <v>-2.0618556701030966E-2</v>
      </c>
      <c r="AS31" s="157">
        <v>-3.5087719298246833E-3</v>
      </c>
      <c r="AT31" s="157">
        <v>-1.4084507042253502E-2</v>
      </c>
      <c r="AU31" s="157">
        <v>-1.0714285714285676E-2</v>
      </c>
      <c r="AV31" s="157">
        <f t="shared" si="36"/>
        <v>-1.4440433212996373E-2</v>
      </c>
    </row>
    <row r="32" spans="1:48">
      <c r="A32" s="155" t="s">
        <v>48</v>
      </c>
      <c r="B32" s="156">
        <v>1.96</v>
      </c>
      <c r="C32" s="156">
        <v>1.89</v>
      </c>
      <c r="D32" s="156">
        <v>1.84</v>
      </c>
      <c r="E32" s="156">
        <v>1.77</v>
      </c>
      <c r="F32" s="156">
        <v>1.74</v>
      </c>
      <c r="G32" s="156">
        <v>1.738238348651205</v>
      </c>
      <c r="H32" s="156">
        <v>1.7</v>
      </c>
      <c r="I32" s="156">
        <v>1.68</v>
      </c>
      <c r="J32" s="156">
        <v>1.66</v>
      </c>
      <c r="K32" s="156">
        <v>1.64</v>
      </c>
      <c r="L32" s="156">
        <v>1.65</v>
      </c>
      <c r="M32" s="156">
        <v>1.66</v>
      </c>
      <c r="N32" s="156">
        <v>1.75</v>
      </c>
      <c r="O32" s="156">
        <v>1.77</v>
      </c>
      <c r="P32" s="156">
        <v>1.76</v>
      </c>
      <c r="Q32" s="156">
        <v>1.76</v>
      </c>
      <c r="R32" s="156">
        <v>1.8</v>
      </c>
      <c r="S32" s="156">
        <v>1.83</v>
      </c>
      <c r="T32" s="156">
        <v>1.82</v>
      </c>
      <c r="U32" s="156">
        <v>1.81</v>
      </c>
      <c r="V32" s="156">
        <v>1.8</v>
      </c>
      <c r="W32" s="156">
        <v>1.78</v>
      </c>
      <c r="X32" s="156">
        <f>IF('Relative Weights'!D12=0,0,'Relative Weights'!D12)</f>
        <v>1.78</v>
      </c>
      <c r="Y32" s="152"/>
      <c r="Z32" s="155" t="s">
        <v>48</v>
      </c>
      <c r="AA32" s="157">
        <f t="shared" si="19"/>
        <v>-3.5714285714285698E-2</v>
      </c>
      <c r="AB32" s="157">
        <f t="shared" si="20"/>
        <v>-2.6455026455026398E-2</v>
      </c>
      <c r="AC32" s="157">
        <f t="shared" si="21"/>
        <v>-3.8043478260869623E-2</v>
      </c>
      <c r="AD32" s="157">
        <f t="shared" si="22"/>
        <v>-1.6949152542372947E-2</v>
      </c>
      <c r="AE32" s="157">
        <f t="shared" si="23"/>
        <v>-1.0124433039051528E-3</v>
      </c>
      <c r="AF32" s="157">
        <f t="shared" si="24"/>
        <v>-2.1998334509692685E-2</v>
      </c>
      <c r="AG32" s="157">
        <f t="shared" si="25"/>
        <v>-1.1764705882352899E-2</v>
      </c>
      <c r="AH32" s="157">
        <f t="shared" si="26"/>
        <v>-1.1904761904761862E-2</v>
      </c>
      <c r="AI32" s="157">
        <f t="shared" si="27"/>
        <v>-1.2048192771084376E-2</v>
      </c>
      <c r="AJ32" s="157">
        <f t="shared" si="28"/>
        <v>6.0975609756097615E-3</v>
      </c>
      <c r="AK32" s="157">
        <f t="shared" si="29"/>
        <v>6.0606060606060996E-3</v>
      </c>
      <c r="AL32" s="157">
        <f t="shared" si="30"/>
        <v>5.4216867469879526E-2</v>
      </c>
      <c r="AM32" s="157">
        <f t="shared" si="31"/>
        <v>1.1428571428571344E-2</v>
      </c>
      <c r="AN32" s="157">
        <f t="shared" si="32"/>
        <v>-5.6497175141243527E-3</v>
      </c>
      <c r="AO32" s="157">
        <f t="shared" si="33"/>
        <v>0</v>
      </c>
      <c r="AP32" s="157">
        <f t="shared" si="34"/>
        <v>2.2727272727272707E-2</v>
      </c>
      <c r="AQ32" s="157">
        <f t="shared" si="35"/>
        <v>1.6666666666666607E-2</v>
      </c>
      <c r="AR32" s="157">
        <v>-5.464480874316946E-3</v>
      </c>
      <c r="AS32" s="157">
        <v>-5.494505494505475E-3</v>
      </c>
      <c r="AT32" s="157">
        <v>-5.5248618784530246E-3</v>
      </c>
      <c r="AU32" s="157">
        <v>-1.1111111111111072E-2</v>
      </c>
      <c r="AV32" s="157">
        <f t="shared" si="36"/>
        <v>0</v>
      </c>
    </row>
    <row r="33" spans="1:48">
      <c r="A33" s="155" t="s">
        <v>49</v>
      </c>
      <c r="B33" s="156">
        <v>0</v>
      </c>
      <c r="C33" s="156">
        <v>0</v>
      </c>
      <c r="D33" s="156">
        <v>0</v>
      </c>
      <c r="E33" s="156">
        <v>0</v>
      </c>
      <c r="F33" s="156">
        <v>0</v>
      </c>
      <c r="G33" s="156">
        <v>0</v>
      </c>
      <c r="H33" s="156">
        <v>0</v>
      </c>
      <c r="I33" s="156">
        <v>0</v>
      </c>
      <c r="J33" s="156">
        <v>0</v>
      </c>
      <c r="K33" s="156">
        <v>0</v>
      </c>
      <c r="L33" s="156">
        <v>0</v>
      </c>
      <c r="M33" s="156">
        <v>0</v>
      </c>
      <c r="N33" s="156">
        <v>0</v>
      </c>
      <c r="O33" s="156">
        <v>0</v>
      </c>
      <c r="P33" s="156">
        <v>0</v>
      </c>
      <c r="Q33" s="156">
        <v>0</v>
      </c>
      <c r="R33" s="156">
        <v>0</v>
      </c>
      <c r="S33" s="156">
        <v>0</v>
      </c>
      <c r="T33" s="156">
        <v>0</v>
      </c>
      <c r="U33" s="156">
        <v>0</v>
      </c>
      <c r="V33" s="156">
        <v>0</v>
      </c>
      <c r="W33" s="156">
        <v>0</v>
      </c>
      <c r="X33" s="156">
        <f>IF('Relative Weights'!D13=0,0,'Relative Weights'!D13)</f>
        <v>0</v>
      </c>
      <c r="Y33" s="152"/>
      <c r="Z33" s="155" t="s">
        <v>49</v>
      </c>
      <c r="AA33" s="157" t="str">
        <f t="shared" si="19"/>
        <v/>
      </c>
      <c r="AB33" s="157" t="str">
        <f t="shared" si="20"/>
        <v/>
      </c>
      <c r="AC33" s="157" t="str">
        <f t="shared" si="21"/>
        <v/>
      </c>
      <c r="AD33" s="157" t="str">
        <f t="shared" si="22"/>
        <v/>
      </c>
      <c r="AE33" s="157" t="str">
        <f t="shared" si="23"/>
        <v/>
      </c>
      <c r="AF33" s="157" t="str">
        <f t="shared" si="24"/>
        <v/>
      </c>
      <c r="AG33" s="157" t="str">
        <f t="shared" si="25"/>
        <v/>
      </c>
      <c r="AH33" s="157" t="str">
        <f t="shared" si="26"/>
        <v/>
      </c>
      <c r="AI33" s="157" t="str">
        <f t="shared" si="27"/>
        <v/>
      </c>
      <c r="AJ33" s="157" t="str">
        <f t="shared" si="28"/>
        <v/>
      </c>
      <c r="AK33" s="157" t="str">
        <f t="shared" si="29"/>
        <v/>
      </c>
      <c r="AL33" s="157" t="str">
        <f t="shared" si="30"/>
        <v/>
      </c>
      <c r="AM33" s="157" t="str">
        <f t="shared" si="31"/>
        <v/>
      </c>
      <c r="AN33" s="157" t="str">
        <f t="shared" si="32"/>
        <v/>
      </c>
      <c r="AO33" s="157" t="str">
        <f t="shared" si="33"/>
        <v/>
      </c>
      <c r="AP33" s="157" t="str">
        <f t="shared" si="34"/>
        <v/>
      </c>
      <c r="AQ33" s="157" t="str">
        <f t="shared" si="35"/>
        <v/>
      </c>
      <c r="AR33" s="157" t="s">
        <v>819</v>
      </c>
      <c r="AS33" s="157" t="s">
        <v>819</v>
      </c>
      <c r="AT33" s="157" t="s">
        <v>819</v>
      </c>
      <c r="AU33" s="157" t="s">
        <v>819</v>
      </c>
      <c r="AV33" s="157" t="str">
        <f t="shared" si="36"/>
        <v/>
      </c>
    </row>
    <row r="34" spans="1:48">
      <c r="A34" s="155" t="s">
        <v>50</v>
      </c>
      <c r="B34" s="156">
        <v>2.9</v>
      </c>
      <c r="C34" s="156">
        <v>3.39</v>
      </c>
      <c r="D34" s="156">
        <v>3.05</v>
      </c>
      <c r="E34" s="156">
        <v>2.78</v>
      </c>
      <c r="F34" s="156">
        <v>2.17</v>
      </c>
      <c r="G34" s="156">
        <v>2.0515235905863438</v>
      </c>
      <c r="H34" s="156">
        <v>2.0499999999999998</v>
      </c>
      <c r="I34" s="156">
        <v>2.0299999999999998</v>
      </c>
      <c r="J34" s="156">
        <v>2.09</v>
      </c>
      <c r="K34" s="156">
        <v>2.04</v>
      </c>
      <c r="L34" s="156">
        <v>2.16</v>
      </c>
      <c r="M34" s="156">
        <v>2.0099999999999998</v>
      </c>
      <c r="N34" s="156">
        <v>2.0499999999999998</v>
      </c>
      <c r="O34" s="156">
        <v>1.87</v>
      </c>
      <c r="P34" s="156">
        <v>1.89</v>
      </c>
      <c r="Q34" s="156">
        <v>1.83</v>
      </c>
      <c r="R34" s="156">
        <v>1.85</v>
      </c>
      <c r="S34" s="156">
        <v>1.89</v>
      </c>
      <c r="T34" s="156">
        <v>1.91</v>
      </c>
      <c r="U34" s="156">
        <v>1.92</v>
      </c>
      <c r="V34" s="156">
        <v>1.91</v>
      </c>
      <c r="W34" s="156">
        <v>1.89</v>
      </c>
      <c r="X34" s="156">
        <f>IF('Relative Weights'!D14=0,0,'Relative Weights'!D14)</f>
        <v>1.9</v>
      </c>
      <c r="Y34" s="152"/>
      <c r="Z34" s="155" t="s">
        <v>50</v>
      </c>
      <c r="AA34" s="157">
        <f t="shared" si="19"/>
        <v>0.16896551724137931</v>
      </c>
      <c r="AB34" s="157">
        <f t="shared" si="20"/>
        <v>-0.10029498525073755</v>
      </c>
      <c r="AC34" s="157">
        <f t="shared" si="21"/>
        <v>-8.8524590163934436E-2</v>
      </c>
      <c r="AD34" s="157">
        <f t="shared" si="22"/>
        <v>-0.21942446043165464</v>
      </c>
      <c r="AE34" s="157">
        <f t="shared" si="23"/>
        <v>-5.4597423692929081E-2</v>
      </c>
      <c r="AF34" s="157">
        <f t="shared" si="24"/>
        <v>-7.4266296197378345E-4</v>
      </c>
      <c r="AG34" s="157">
        <f t="shared" si="25"/>
        <v>-9.7560975609756184E-3</v>
      </c>
      <c r="AH34" s="157">
        <f t="shared" si="26"/>
        <v>2.9556650246305383E-2</v>
      </c>
      <c r="AI34" s="157">
        <f t="shared" si="27"/>
        <v>-2.3923444976076458E-2</v>
      </c>
      <c r="AJ34" s="157">
        <f t="shared" si="28"/>
        <v>5.8823529411764719E-2</v>
      </c>
      <c r="AK34" s="157">
        <f t="shared" si="29"/>
        <v>-6.9444444444444642E-2</v>
      </c>
      <c r="AL34" s="157">
        <f t="shared" si="30"/>
        <v>1.990049751243772E-2</v>
      </c>
      <c r="AM34" s="157">
        <f t="shared" si="31"/>
        <v>-8.7804878048780344E-2</v>
      </c>
      <c r="AN34" s="157">
        <f t="shared" si="32"/>
        <v>1.0695187165775222E-2</v>
      </c>
      <c r="AO34" s="157">
        <f t="shared" si="33"/>
        <v>-3.1746031746031633E-2</v>
      </c>
      <c r="AP34" s="157">
        <f t="shared" si="34"/>
        <v>1.0928961748633892E-2</v>
      </c>
      <c r="AQ34" s="157">
        <f t="shared" si="35"/>
        <v>2.1621621621621623E-2</v>
      </c>
      <c r="AR34" s="157">
        <v>1.0582010582010692E-2</v>
      </c>
      <c r="AS34" s="157">
        <v>5.2356020942407877E-3</v>
      </c>
      <c r="AT34" s="157">
        <v>-5.2083333333333703E-3</v>
      </c>
      <c r="AU34" s="157">
        <v>-1.0471204188481686E-2</v>
      </c>
      <c r="AV34" s="157">
        <f t="shared" si="36"/>
        <v>5.2910052910053462E-3</v>
      </c>
    </row>
    <row r="35" spans="1:48">
      <c r="A35" s="155" t="s">
        <v>51</v>
      </c>
      <c r="B35" s="156">
        <v>1.24</v>
      </c>
      <c r="C35" s="156">
        <v>1.36</v>
      </c>
      <c r="D35" s="156">
        <v>1.28</v>
      </c>
      <c r="E35" s="156">
        <v>1.28</v>
      </c>
      <c r="F35" s="156">
        <v>1.1399999999999999</v>
      </c>
      <c r="G35" s="156">
        <v>1.1211198340943869</v>
      </c>
      <c r="H35" s="156">
        <v>1.0900000000000001</v>
      </c>
      <c r="I35" s="156">
        <v>1.08</v>
      </c>
      <c r="J35" s="156">
        <v>1.1200000000000001</v>
      </c>
      <c r="K35" s="156">
        <v>1.2</v>
      </c>
      <c r="L35" s="156">
        <v>1.36</v>
      </c>
      <c r="M35" s="156">
        <v>1.51</v>
      </c>
      <c r="N35" s="156">
        <v>1.57</v>
      </c>
      <c r="O35" s="156">
        <v>1.54</v>
      </c>
      <c r="P35" s="156">
        <v>1.54</v>
      </c>
      <c r="Q35" s="156">
        <v>1.62</v>
      </c>
      <c r="R35" s="156">
        <v>1.75</v>
      </c>
      <c r="S35" s="156">
        <v>1.84</v>
      </c>
      <c r="T35" s="156">
        <v>1.99</v>
      </c>
      <c r="U35" s="156">
        <v>1.99</v>
      </c>
      <c r="V35" s="156">
        <v>1.92</v>
      </c>
      <c r="W35" s="156">
        <v>1.67</v>
      </c>
      <c r="X35" s="156">
        <f>IF('Relative Weights'!D15=0,0,'Relative Weights'!D15)</f>
        <v>2.5299999999999998</v>
      </c>
      <c r="Y35" s="152"/>
      <c r="Z35" s="155" t="s">
        <v>51</v>
      </c>
      <c r="AA35" s="157">
        <f t="shared" si="19"/>
        <v>9.6774193548387233E-2</v>
      </c>
      <c r="AB35" s="157">
        <f t="shared" si="20"/>
        <v>-5.8823529411764719E-2</v>
      </c>
      <c r="AC35" s="157">
        <f t="shared" si="21"/>
        <v>0</v>
      </c>
      <c r="AD35" s="157">
        <f t="shared" si="22"/>
        <v>-0.10937500000000011</v>
      </c>
      <c r="AE35" s="157">
        <f t="shared" si="23"/>
        <v>-1.6561549040011392E-2</v>
      </c>
      <c r="AF35" s="157">
        <f t="shared" si="24"/>
        <v>-2.775781245501252E-2</v>
      </c>
      <c r="AG35" s="157">
        <f t="shared" si="25"/>
        <v>-9.1743119266055606E-3</v>
      </c>
      <c r="AH35" s="157">
        <f t="shared" si="26"/>
        <v>3.7037037037036979E-2</v>
      </c>
      <c r="AI35" s="157">
        <f t="shared" si="27"/>
        <v>7.1428571428571397E-2</v>
      </c>
      <c r="AJ35" s="157">
        <f t="shared" si="28"/>
        <v>0.13333333333333353</v>
      </c>
      <c r="AK35" s="157">
        <f t="shared" si="29"/>
        <v>0.11029411764705865</v>
      </c>
      <c r="AL35" s="157">
        <f t="shared" si="30"/>
        <v>3.9735099337748325E-2</v>
      </c>
      <c r="AM35" s="157">
        <f t="shared" si="31"/>
        <v>-1.9108280254777066E-2</v>
      </c>
      <c r="AN35" s="157">
        <f t="shared" si="32"/>
        <v>0</v>
      </c>
      <c r="AO35" s="157">
        <f t="shared" si="33"/>
        <v>5.1948051948051965E-2</v>
      </c>
      <c r="AP35" s="157">
        <f t="shared" si="34"/>
        <v>8.0246913580246826E-2</v>
      </c>
      <c r="AQ35" s="157">
        <f t="shared" si="35"/>
        <v>5.1428571428571379E-2</v>
      </c>
      <c r="AR35" s="157">
        <v>8.1521739130434812E-2</v>
      </c>
      <c r="AS35" s="157">
        <v>0</v>
      </c>
      <c r="AT35" s="157">
        <v>-3.5175879396984966E-2</v>
      </c>
      <c r="AU35" s="157">
        <v>-0.13020833333333337</v>
      </c>
      <c r="AV35" s="157">
        <f t="shared" si="36"/>
        <v>0.51497005988023936</v>
      </c>
    </row>
    <row r="36" spans="1:48">
      <c r="A36" s="155" t="s">
        <v>719</v>
      </c>
      <c r="B36" s="156">
        <v>0</v>
      </c>
      <c r="C36" s="156">
        <v>0</v>
      </c>
      <c r="D36" s="156">
        <v>0</v>
      </c>
      <c r="E36" s="156">
        <v>0</v>
      </c>
      <c r="F36" s="156">
        <v>0</v>
      </c>
      <c r="G36" s="156">
        <v>0</v>
      </c>
      <c r="H36" s="156">
        <v>0</v>
      </c>
      <c r="I36" s="156">
        <v>0</v>
      </c>
      <c r="J36" s="156">
        <v>0</v>
      </c>
      <c r="K36" s="156">
        <v>0</v>
      </c>
      <c r="L36" s="156">
        <v>0</v>
      </c>
      <c r="M36" s="156">
        <v>0</v>
      </c>
      <c r="N36" s="156">
        <v>0</v>
      </c>
      <c r="O36" s="156">
        <v>0</v>
      </c>
      <c r="P36" s="156">
        <v>0</v>
      </c>
      <c r="Q36" s="156">
        <v>0</v>
      </c>
      <c r="R36" s="156">
        <v>0</v>
      </c>
      <c r="S36" s="156">
        <v>0</v>
      </c>
      <c r="T36" s="156">
        <v>0</v>
      </c>
      <c r="U36" s="156">
        <v>0</v>
      </c>
      <c r="V36" s="156">
        <v>0</v>
      </c>
      <c r="W36" s="156">
        <v>0</v>
      </c>
      <c r="X36" s="156">
        <f>IF('Relative Weights'!D16=0,0,'Relative Weights'!D16)</f>
        <v>0</v>
      </c>
      <c r="Y36" s="152"/>
      <c r="Z36" s="155" t="s">
        <v>719</v>
      </c>
      <c r="AA36" s="157" t="str">
        <f t="shared" si="19"/>
        <v/>
      </c>
      <c r="AB36" s="157" t="str">
        <f t="shared" si="20"/>
        <v/>
      </c>
      <c r="AC36" s="157" t="str">
        <f t="shared" si="21"/>
        <v/>
      </c>
      <c r="AD36" s="157" t="str">
        <f t="shared" si="22"/>
        <v/>
      </c>
      <c r="AE36" s="157" t="str">
        <f t="shared" si="23"/>
        <v/>
      </c>
      <c r="AF36" s="157" t="str">
        <f t="shared" si="24"/>
        <v/>
      </c>
      <c r="AG36" s="157" t="str">
        <f t="shared" si="25"/>
        <v/>
      </c>
      <c r="AH36" s="157" t="str">
        <f t="shared" si="26"/>
        <v/>
      </c>
      <c r="AI36" s="157" t="str">
        <f t="shared" si="27"/>
        <v/>
      </c>
      <c r="AJ36" s="157" t="str">
        <f t="shared" si="28"/>
        <v/>
      </c>
      <c r="AK36" s="157" t="str">
        <f t="shared" si="29"/>
        <v/>
      </c>
      <c r="AL36" s="157" t="str">
        <f t="shared" si="30"/>
        <v/>
      </c>
      <c r="AM36" s="157" t="str">
        <f t="shared" si="31"/>
        <v/>
      </c>
      <c r="AN36" s="157" t="str">
        <f t="shared" si="32"/>
        <v/>
      </c>
      <c r="AO36" s="157" t="str">
        <f t="shared" si="33"/>
        <v/>
      </c>
      <c r="AP36" s="157" t="str">
        <f t="shared" si="34"/>
        <v/>
      </c>
      <c r="AQ36" s="157" t="str">
        <f t="shared" si="35"/>
        <v/>
      </c>
      <c r="AR36" s="157" t="s">
        <v>819</v>
      </c>
      <c r="AS36" s="157" t="s">
        <v>819</v>
      </c>
      <c r="AT36" s="157" t="s">
        <v>819</v>
      </c>
      <c r="AU36" s="157" t="s">
        <v>819</v>
      </c>
      <c r="AV36" s="157" t="str">
        <f t="shared" si="36"/>
        <v/>
      </c>
    </row>
    <row r="37" spans="1:48">
      <c r="A37" s="155" t="s">
        <v>53</v>
      </c>
      <c r="B37" s="156">
        <v>1.96</v>
      </c>
      <c r="C37" s="156">
        <v>2.2799999999999998</v>
      </c>
      <c r="D37" s="156">
        <v>2.37</v>
      </c>
      <c r="E37" s="156">
        <v>2.25</v>
      </c>
      <c r="F37" s="156">
        <v>2.3199999999999998</v>
      </c>
      <c r="G37" s="156">
        <v>2.1169610732346342</v>
      </c>
      <c r="H37" s="156">
        <v>1.97</v>
      </c>
      <c r="I37" s="156">
        <v>1.86</v>
      </c>
      <c r="J37" s="156">
        <v>1.89</v>
      </c>
      <c r="K37" s="156">
        <v>1.98</v>
      </c>
      <c r="L37" s="156">
        <v>2.06</v>
      </c>
      <c r="M37" s="156">
        <v>2.33</v>
      </c>
      <c r="N37" s="156">
        <v>2.64</v>
      </c>
      <c r="O37" s="156">
        <v>2.85</v>
      </c>
      <c r="P37" s="156">
        <v>2.74</v>
      </c>
      <c r="Q37" s="156">
        <v>2.79</v>
      </c>
      <c r="R37" s="156">
        <v>2.93</v>
      </c>
      <c r="S37" s="156">
        <v>3.23</v>
      </c>
      <c r="T37" s="156">
        <v>3.46</v>
      </c>
      <c r="U37" s="156">
        <v>3.44</v>
      </c>
      <c r="V37" s="156">
        <v>3.52</v>
      </c>
      <c r="W37" s="156">
        <v>3.18</v>
      </c>
      <c r="X37" s="156">
        <f>IF('Relative Weights'!D17=0,0,'Relative Weights'!D17)</f>
        <v>3.06</v>
      </c>
      <c r="Y37" s="152"/>
      <c r="Z37" s="155" t="s">
        <v>53</v>
      </c>
      <c r="AA37" s="157">
        <f t="shared" si="19"/>
        <v>0.16326530612244894</v>
      </c>
      <c r="AB37" s="157">
        <f t="shared" si="20"/>
        <v>3.947368421052655E-2</v>
      </c>
      <c r="AC37" s="157">
        <f t="shared" si="21"/>
        <v>-5.0632911392405111E-2</v>
      </c>
      <c r="AD37" s="157">
        <f t="shared" si="22"/>
        <v>3.1111111111111089E-2</v>
      </c>
      <c r="AE37" s="157">
        <f t="shared" si="23"/>
        <v>-8.7516778778174875E-2</v>
      </c>
      <c r="AF37" s="157">
        <f t="shared" si="24"/>
        <v>-6.9420772584204093E-2</v>
      </c>
      <c r="AG37" s="157">
        <f t="shared" si="25"/>
        <v>-5.5837563451776595E-2</v>
      </c>
      <c r="AH37" s="157">
        <f t="shared" si="26"/>
        <v>1.6129032258064502E-2</v>
      </c>
      <c r="AI37" s="157">
        <f t="shared" si="27"/>
        <v>4.7619047619047672E-2</v>
      </c>
      <c r="AJ37" s="157">
        <f t="shared" si="28"/>
        <v>4.0404040404040442E-2</v>
      </c>
      <c r="AK37" s="157">
        <f t="shared" si="29"/>
        <v>0.13106796116504849</v>
      </c>
      <c r="AL37" s="157">
        <f t="shared" si="30"/>
        <v>0.13304721030042921</v>
      </c>
      <c r="AM37" s="157">
        <f t="shared" si="31"/>
        <v>7.9545454545454586E-2</v>
      </c>
      <c r="AN37" s="157">
        <f t="shared" si="32"/>
        <v>-3.8596491228070184E-2</v>
      </c>
      <c r="AO37" s="157">
        <f t="shared" si="33"/>
        <v>1.8248175182481674E-2</v>
      </c>
      <c r="AP37" s="157">
        <f t="shared" si="34"/>
        <v>5.017921146953408E-2</v>
      </c>
      <c r="AQ37" s="157">
        <f t="shared" si="35"/>
        <v>0.10238907849829348</v>
      </c>
      <c r="AR37" s="157">
        <v>7.120743034055721E-2</v>
      </c>
      <c r="AS37" s="157">
        <v>-5.7803468208093012E-3</v>
      </c>
      <c r="AT37" s="157">
        <v>2.3255813953488413E-2</v>
      </c>
      <c r="AU37" s="157">
        <v>-9.6590909090909061E-2</v>
      </c>
      <c r="AV37" s="157">
        <f t="shared" si="36"/>
        <v>-3.7735849056603765E-2</v>
      </c>
    </row>
    <row r="38" spans="1:48">
      <c r="A38" s="155" t="s">
        <v>54</v>
      </c>
      <c r="B38" s="156">
        <v>1.23</v>
      </c>
      <c r="C38" s="156">
        <v>1.23</v>
      </c>
      <c r="D38" s="156">
        <v>1.26</v>
      </c>
      <c r="E38" s="156">
        <v>1.47</v>
      </c>
      <c r="F38" s="156">
        <v>1.55</v>
      </c>
      <c r="G38" s="156">
        <v>1.5020874823471217</v>
      </c>
      <c r="H38" s="156">
        <v>1.28</v>
      </c>
      <c r="I38" s="156">
        <v>1.2</v>
      </c>
      <c r="J38" s="156">
        <v>1.18</v>
      </c>
      <c r="K38" s="156">
        <v>1.1100000000000001</v>
      </c>
      <c r="L38" s="156">
        <v>1.1399999999999999</v>
      </c>
      <c r="M38" s="156">
        <v>1.18</v>
      </c>
      <c r="N38" s="156">
        <v>1.26</v>
      </c>
      <c r="O38" s="156">
        <v>1.25</v>
      </c>
      <c r="P38" s="156">
        <v>1.26</v>
      </c>
      <c r="Q38" s="156">
        <v>1.29</v>
      </c>
      <c r="R38" s="156">
        <v>1.33</v>
      </c>
      <c r="S38" s="156">
        <v>1.47</v>
      </c>
      <c r="T38" s="156">
        <v>1.6</v>
      </c>
      <c r="U38" s="156">
        <v>1.75</v>
      </c>
      <c r="V38" s="156">
        <v>1.97</v>
      </c>
      <c r="W38" s="156">
        <v>8.36</v>
      </c>
      <c r="X38" s="156">
        <f>IF('Relative Weights'!D18=0,0,'Relative Weights'!D18)</f>
        <v>7.66</v>
      </c>
      <c r="Y38" s="152"/>
      <c r="Z38" s="155" t="s">
        <v>54</v>
      </c>
      <c r="AA38" s="157">
        <f t="shared" si="19"/>
        <v>0</v>
      </c>
      <c r="AB38" s="157">
        <f t="shared" si="20"/>
        <v>2.4390243902439046E-2</v>
      </c>
      <c r="AC38" s="157">
        <f t="shared" si="21"/>
        <v>0.16666666666666674</v>
      </c>
      <c r="AD38" s="157">
        <f t="shared" si="22"/>
        <v>5.4421768707483054E-2</v>
      </c>
      <c r="AE38" s="157">
        <f t="shared" si="23"/>
        <v>-3.0911301711534334E-2</v>
      </c>
      <c r="AF38" s="157">
        <f t="shared" si="24"/>
        <v>-0.14785256182289319</v>
      </c>
      <c r="AG38" s="157">
        <f t="shared" si="25"/>
        <v>-6.25E-2</v>
      </c>
      <c r="AH38" s="157">
        <f t="shared" si="26"/>
        <v>-1.6666666666666718E-2</v>
      </c>
      <c r="AI38" s="157">
        <f t="shared" si="27"/>
        <v>-5.9322033898304927E-2</v>
      </c>
      <c r="AJ38" s="157">
        <f t="shared" si="28"/>
        <v>2.7027027027026751E-2</v>
      </c>
      <c r="AK38" s="157">
        <f t="shared" si="29"/>
        <v>3.5087719298245723E-2</v>
      </c>
      <c r="AL38" s="157">
        <f t="shared" si="30"/>
        <v>6.7796610169491567E-2</v>
      </c>
      <c r="AM38" s="157">
        <f t="shared" si="31"/>
        <v>-7.9365079365079083E-3</v>
      </c>
      <c r="AN38" s="157">
        <f t="shared" si="32"/>
        <v>8.0000000000000071E-3</v>
      </c>
      <c r="AO38" s="157">
        <f t="shared" si="33"/>
        <v>2.3809523809523725E-2</v>
      </c>
      <c r="AP38" s="157">
        <f t="shared" si="34"/>
        <v>3.1007751937984551E-2</v>
      </c>
      <c r="AQ38" s="157">
        <f t="shared" si="35"/>
        <v>0.10526315789473673</v>
      </c>
      <c r="AR38" s="157">
        <v>8.8435374149659962E-2</v>
      </c>
      <c r="AS38" s="157">
        <v>9.375E-2</v>
      </c>
      <c r="AT38" s="157">
        <v>0.12571428571428567</v>
      </c>
      <c r="AU38" s="157">
        <v>3.2436548223350252</v>
      </c>
      <c r="AV38" s="157">
        <f t="shared" si="36"/>
        <v>-8.373205741626788E-2</v>
      </c>
    </row>
    <row r="39" spans="1:48">
      <c r="A39" s="155" t="s">
        <v>55</v>
      </c>
      <c r="B39" s="156">
        <v>2.14</v>
      </c>
      <c r="C39" s="156">
        <v>2.13</v>
      </c>
      <c r="D39" s="156">
        <v>2.13</v>
      </c>
      <c r="E39" s="156">
        <v>2.14</v>
      </c>
      <c r="F39" s="156">
        <v>2.12</v>
      </c>
      <c r="G39" s="156">
        <v>2.0812064785971747</v>
      </c>
      <c r="H39" s="156">
        <v>1.98</v>
      </c>
      <c r="I39" s="156">
        <v>1.89</v>
      </c>
      <c r="J39" s="156">
        <v>1.81</v>
      </c>
      <c r="K39" s="156">
        <v>1.76</v>
      </c>
      <c r="L39" s="156">
        <v>1.73</v>
      </c>
      <c r="M39" s="156">
        <v>1.7</v>
      </c>
      <c r="N39" s="156">
        <v>1.65</v>
      </c>
      <c r="O39" s="156">
        <v>1.59</v>
      </c>
      <c r="P39" s="156">
        <v>1.55</v>
      </c>
      <c r="Q39" s="156">
        <v>1.54</v>
      </c>
      <c r="R39" s="156">
        <v>1.56</v>
      </c>
      <c r="S39" s="156">
        <v>1.58</v>
      </c>
      <c r="T39" s="156">
        <v>1.6</v>
      </c>
      <c r="U39" s="156">
        <v>1.6</v>
      </c>
      <c r="V39" s="156">
        <v>1.61</v>
      </c>
      <c r="W39" s="156">
        <v>1.59</v>
      </c>
      <c r="X39" s="156">
        <f>IF('Relative Weights'!D19=0,0,'Relative Weights'!D19)</f>
        <v>1.57</v>
      </c>
      <c r="Y39" s="152"/>
      <c r="Z39" s="155" t="s">
        <v>55</v>
      </c>
      <c r="AA39" s="157">
        <f t="shared" si="19"/>
        <v>-4.6728971962617383E-3</v>
      </c>
      <c r="AB39" s="157">
        <f t="shared" si="20"/>
        <v>0</v>
      </c>
      <c r="AC39" s="157">
        <f t="shared" si="21"/>
        <v>4.6948356807512415E-3</v>
      </c>
      <c r="AD39" s="157">
        <f t="shared" si="22"/>
        <v>-9.3457943925233655E-3</v>
      </c>
      <c r="AE39" s="157">
        <f t="shared" si="23"/>
        <v>-1.8298830850389303E-2</v>
      </c>
      <c r="AF39" s="157">
        <f t="shared" si="24"/>
        <v>-4.8628754348964187E-2</v>
      </c>
      <c r="AG39" s="157">
        <f t="shared" si="25"/>
        <v>-4.5454545454545525E-2</v>
      </c>
      <c r="AH39" s="157">
        <f t="shared" si="26"/>
        <v>-4.2328042328042215E-2</v>
      </c>
      <c r="AI39" s="157">
        <f t="shared" si="27"/>
        <v>-2.7624309392265234E-2</v>
      </c>
      <c r="AJ39" s="157">
        <f t="shared" si="28"/>
        <v>-1.7045454545454586E-2</v>
      </c>
      <c r="AK39" s="157">
        <f t="shared" si="29"/>
        <v>-1.7341040462427793E-2</v>
      </c>
      <c r="AL39" s="157">
        <f t="shared" si="30"/>
        <v>-2.9411764705882359E-2</v>
      </c>
      <c r="AM39" s="157">
        <f t="shared" si="31"/>
        <v>-3.6363636363636265E-2</v>
      </c>
      <c r="AN39" s="157">
        <f t="shared" si="32"/>
        <v>-2.515723270440251E-2</v>
      </c>
      <c r="AO39" s="157">
        <f t="shared" si="33"/>
        <v>-6.4516129032258229E-3</v>
      </c>
      <c r="AP39" s="157">
        <f t="shared" si="34"/>
        <v>1.2987012987013102E-2</v>
      </c>
      <c r="AQ39" s="157">
        <f t="shared" si="35"/>
        <v>1.2820512820512775E-2</v>
      </c>
      <c r="AR39" s="157">
        <v>1.2658227848101333E-2</v>
      </c>
      <c r="AS39" s="157">
        <v>0</v>
      </c>
      <c r="AT39" s="157">
        <v>6.2500000000000888E-3</v>
      </c>
      <c r="AU39" s="157">
        <v>-1.2422360248447228E-2</v>
      </c>
      <c r="AV39" s="157">
        <f t="shared" si="36"/>
        <v>-1.2578616352201255E-2</v>
      </c>
    </row>
    <row r="40" spans="1:48">
      <c r="A40" s="155" t="s">
        <v>56</v>
      </c>
      <c r="B40" s="156">
        <v>3.45</v>
      </c>
      <c r="C40" s="156">
        <v>3.32</v>
      </c>
      <c r="D40" s="156">
        <v>3.33</v>
      </c>
      <c r="E40" s="156">
        <v>3.26</v>
      </c>
      <c r="F40" s="156">
        <v>3.52</v>
      </c>
      <c r="G40" s="156">
        <v>3.6150671611358374</v>
      </c>
      <c r="H40" s="156">
        <v>4.24</v>
      </c>
      <c r="I40" s="156">
        <v>4.53</v>
      </c>
      <c r="J40" s="156">
        <v>5.0199999999999996</v>
      </c>
      <c r="K40" s="156">
        <v>5.28</v>
      </c>
      <c r="L40" s="156">
        <v>5.71</v>
      </c>
      <c r="M40" s="156">
        <v>5.85</v>
      </c>
      <c r="N40" s="156">
        <v>5.0199999999999996</v>
      </c>
      <c r="O40" s="156">
        <v>4.93</v>
      </c>
      <c r="P40" s="156">
        <v>4.7300000000000004</v>
      </c>
      <c r="Q40" s="156">
        <v>4.41</v>
      </c>
      <c r="R40" s="156">
        <v>4.13</v>
      </c>
      <c r="S40" s="156">
        <v>4.05</v>
      </c>
      <c r="T40" s="156">
        <v>4.4800000000000004</v>
      </c>
      <c r="U40" s="156">
        <v>4.76</v>
      </c>
      <c r="V40" s="156">
        <v>4.7300000000000004</v>
      </c>
      <c r="W40" s="156">
        <v>4.25</v>
      </c>
      <c r="X40" s="156">
        <f>IF('Relative Weights'!D20=0,0,'Relative Weights'!D20)</f>
        <v>3.61</v>
      </c>
      <c r="Y40" s="152"/>
      <c r="Z40" s="155" t="s">
        <v>56</v>
      </c>
      <c r="AA40" s="157">
        <f t="shared" si="19"/>
        <v>-3.7681159420289934E-2</v>
      </c>
      <c r="AB40" s="157">
        <f t="shared" si="20"/>
        <v>3.0120481927711218E-3</v>
      </c>
      <c r="AC40" s="157">
        <f t="shared" si="21"/>
        <v>-2.1021021021021102E-2</v>
      </c>
      <c r="AD40" s="157">
        <f t="shared" si="22"/>
        <v>7.9754601226993849E-2</v>
      </c>
      <c r="AE40" s="157">
        <f t="shared" si="23"/>
        <v>2.7007716231771894E-2</v>
      </c>
      <c r="AF40" s="157">
        <f t="shared" si="24"/>
        <v>0.17286894295701316</v>
      </c>
      <c r="AG40" s="157">
        <f t="shared" si="25"/>
        <v>6.8396226415094352E-2</v>
      </c>
      <c r="AH40" s="157">
        <f t="shared" si="26"/>
        <v>0.10816777041942593</v>
      </c>
      <c r="AI40" s="157">
        <f t="shared" si="27"/>
        <v>5.179282868525914E-2</v>
      </c>
      <c r="AJ40" s="157">
        <f t="shared" si="28"/>
        <v>8.1439393939393812E-2</v>
      </c>
      <c r="AK40" s="157">
        <f t="shared" si="29"/>
        <v>2.4518388791593626E-2</v>
      </c>
      <c r="AL40" s="157">
        <f t="shared" si="30"/>
        <v>-0.14188034188034193</v>
      </c>
      <c r="AM40" s="157">
        <f t="shared" si="31"/>
        <v>-1.7928286852589626E-2</v>
      </c>
      <c r="AN40" s="157">
        <f t="shared" si="32"/>
        <v>-4.0567951318458251E-2</v>
      </c>
      <c r="AO40" s="157">
        <f t="shared" si="33"/>
        <v>-6.7653276955602637E-2</v>
      </c>
      <c r="AP40" s="157">
        <f t="shared" si="34"/>
        <v>-6.34920634920636E-2</v>
      </c>
      <c r="AQ40" s="157">
        <f t="shared" si="35"/>
        <v>-1.937046004842613E-2</v>
      </c>
      <c r="AR40" s="157">
        <v>0.10617283950617296</v>
      </c>
      <c r="AS40" s="157">
        <v>6.2499999999999778E-2</v>
      </c>
      <c r="AT40" s="157">
        <v>-6.3025210084032279E-3</v>
      </c>
      <c r="AU40" s="157">
        <v>-0.10147991543340384</v>
      </c>
      <c r="AV40" s="157">
        <f t="shared" si="36"/>
        <v>-0.15058823529411769</v>
      </c>
    </row>
    <row r="41" spans="1:48">
      <c r="A41" s="168" t="s">
        <v>57</v>
      </c>
      <c r="B41" s="156">
        <v>1.65</v>
      </c>
      <c r="C41" s="156">
        <v>1.68</v>
      </c>
      <c r="D41" s="156">
        <v>1.68</v>
      </c>
      <c r="E41" s="156">
        <v>1.7</v>
      </c>
      <c r="F41" s="156">
        <v>1.72</v>
      </c>
      <c r="G41" s="156">
        <v>1.7372146345163704</v>
      </c>
      <c r="H41" s="156">
        <v>1.73</v>
      </c>
      <c r="I41" s="156">
        <v>1.7</v>
      </c>
      <c r="J41" s="156">
        <v>1.71</v>
      </c>
      <c r="K41" s="156">
        <v>1.75</v>
      </c>
      <c r="L41" s="156">
        <v>1.81</v>
      </c>
      <c r="M41" s="156">
        <v>1.86</v>
      </c>
      <c r="N41" s="156">
        <v>1.88</v>
      </c>
      <c r="O41" s="156">
        <v>1.86</v>
      </c>
      <c r="P41" s="156">
        <v>1.83</v>
      </c>
      <c r="Q41" s="156">
        <v>1.81</v>
      </c>
      <c r="R41" s="156">
        <v>1.79</v>
      </c>
      <c r="S41" s="156">
        <v>1.81</v>
      </c>
      <c r="T41" s="156">
        <v>1.82</v>
      </c>
      <c r="U41" s="156">
        <v>1.85</v>
      </c>
      <c r="V41" s="156">
        <v>1.87</v>
      </c>
      <c r="W41" s="156">
        <v>1.87</v>
      </c>
      <c r="X41" s="156">
        <f>IF('Relative Weights'!D21=0,0,'Relative Weights'!D21)</f>
        <v>1.88</v>
      </c>
      <c r="Y41" s="152"/>
      <c r="Z41" s="155" t="s">
        <v>57</v>
      </c>
      <c r="AA41" s="157">
        <f t="shared" si="19"/>
        <v>1.8181818181818299E-2</v>
      </c>
      <c r="AB41" s="157">
        <f t="shared" si="20"/>
        <v>0</v>
      </c>
      <c r="AC41" s="157">
        <f t="shared" si="21"/>
        <v>1.1904761904761862E-2</v>
      </c>
      <c r="AD41" s="157">
        <f t="shared" si="22"/>
        <v>1.1764705882352899E-2</v>
      </c>
      <c r="AE41" s="157">
        <f t="shared" si="23"/>
        <v>1.0008508439750319E-2</v>
      </c>
      <c r="AF41" s="157">
        <f t="shared" si="24"/>
        <v>-4.1529897187280174E-3</v>
      </c>
      <c r="AG41" s="157">
        <f t="shared" si="25"/>
        <v>-1.7341040462427793E-2</v>
      </c>
      <c r="AH41" s="157">
        <f t="shared" si="26"/>
        <v>5.8823529411764497E-3</v>
      </c>
      <c r="AI41" s="157">
        <f t="shared" si="27"/>
        <v>2.3391812865497075E-2</v>
      </c>
      <c r="AJ41" s="157">
        <f t="shared" si="28"/>
        <v>3.4285714285714253E-2</v>
      </c>
      <c r="AK41" s="157">
        <f t="shared" si="29"/>
        <v>2.7624309392265234E-2</v>
      </c>
      <c r="AL41" s="157">
        <f t="shared" si="30"/>
        <v>1.0752688172043001E-2</v>
      </c>
      <c r="AM41" s="157">
        <f t="shared" si="31"/>
        <v>-1.0638297872340274E-2</v>
      </c>
      <c r="AN41" s="157">
        <f t="shared" si="32"/>
        <v>-1.6129032258064502E-2</v>
      </c>
      <c r="AO41" s="157">
        <f t="shared" si="33"/>
        <v>-1.0928961748633892E-2</v>
      </c>
      <c r="AP41" s="157">
        <f t="shared" si="34"/>
        <v>-1.1049723756906049E-2</v>
      </c>
      <c r="AQ41" s="157">
        <f t="shared" si="35"/>
        <v>1.1173184357541999E-2</v>
      </c>
      <c r="AR41" s="157">
        <v>5.5248618784531356E-3</v>
      </c>
      <c r="AS41" s="157">
        <v>1.6483516483516425E-2</v>
      </c>
      <c r="AT41" s="157">
        <v>1.0810810810810922E-2</v>
      </c>
      <c r="AU41" s="157">
        <v>0</v>
      </c>
      <c r="AV41" s="157">
        <f t="shared" si="36"/>
        <v>5.3475935828874999E-3</v>
      </c>
    </row>
    <row r="42" spans="1:48">
      <c r="A42" s="168" t="s">
        <v>58</v>
      </c>
      <c r="B42" s="156">
        <v>0</v>
      </c>
      <c r="C42" s="156">
        <v>0</v>
      </c>
      <c r="D42" s="156">
        <v>0</v>
      </c>
      <c r="E42" s="156">
        <v>0</v>
      </c>
      <c r="F42" s="156">
        <v>0</v>
      </c>
      <c r="G42" s="156">
        <v>0</v>
      </c>
      <c r="H42" s="156">
        <v>0</v>
      </c>
      <c r="I42" s="156">
        <v>0</v>
      </c>
      <c r="J42" s="156">
        <v>0</v>
      </c>
      <c r="K42" s="156">
        <v>0</v>
      </c>
      <c r="L42" s="156">
        <v>0</v>
      </c>
      <c r="M42" s="156">
        <v>0</v>
      </c>
      <c r="N42" s="156">
        <v>0</v>
      </c>
      <c r="O42" s="156">
        <v>0</v>
      </c>
      <c r="P42" s="156">
        <v>0</v>
      </c>
      <c r="Q42" s="156">
        <v>0</v>
      </c>
      <c r="R42" s="156">
        <v>0</v>
      </c>
      <c r="S42" s="156">
        <v>0</v>
      </c>
      <c r="T42" s="156">
        <v>0</v>
      </c>
      <c r="U42" s="156">
        <v>0</v>
      </c>
      <c r="V42" s="156">
        <v>0</v>
      </c>
      <c r="W42" s="156">
        <v>0</v>
      </c>
      <c r="X42" s="156">
        <f>IF('Relative Weights'!D22=0,0,'Relative Weights'!D22)</f>
        <v>0</v>
      </c>
      <c r="Y42" s="152"/>
      <c r="Z42" s="155" t="s">
        <v>58</v>
      </c>
      <c r="AA42" s="157" t="str">
        <f t="shared" si="19"/>
        <v/>
      </c>
      <c r="AB42" s="157" t="str">
        <f t="shared" si="20"/>
        <v/>
      </c>
      <c r="AC42" s="157" t="str">
        <f t="shared" si="21"/>
        <v/>
      </c>
      <c r="AD42" s="157" t="str">
        <f t="shared" si="22"/>
        <v/>
      </c>
      <c r="AE42" s="157" t="str">
        <f t="shared" si="23"/>
        <v/>
      </c>
      <c r="AF42" s="157" t="str">
        <f t="shared" si="24"/>
        <v/>
      </c>
      <c r="AG42" s="157" t="str">
        <f t="shared" si="25"/>
        <v/>
      </c>
      <c r="AH42" s="157" t="str">
        <f t="shared" si="26"/>
        <v/>
      </c>
      <c r="AI42" s="157" t="str">
        <f t="shared" si="27"/>
        <v/>
      </c>
      <c r="AJ42" s="157" t="str">
        <f t="shared" si="28"/>
        <v/>
      </c>
      <c r="AK42" s="157" t="str">
        <f t="shared" si="29"/>
        <v/>
      </c>
      <c r="AL42" s="157" t="str">
        <f t="shared" si="30"/>
        <v/>
      </c>
      <c r="AM42" s="157" t="str">
        <f t="shared" si="31"/>
        <v/>
      </c>
      <c r="AN42" s="157" t="str">
        <f t="shared" si="32"/>
        <v/>
      </c>
      <c r="AO42" s="157" t="str">
        <f t="shared" si="33"/>
        <v/>
      </c>
      <c r="AP42" s="157" t="str">
        <f t="shared" si="34"/>
        <v/>
      </c>
      <c r="AQ42" s="157" t="str">
        <f t="shared" si="35"/>
        <v/>
      </c>
      <c r="AR42" s="157" t="s">
        <v>819</v>
      </c>
      <c r="AS42" s="157" t="s">
        <v>819</v>
      </c>
      <c r="AT42" s="157" t="s">
        <v>819</v>
      </c>
      <c r="AU42" s="157" t="s">
        <v>819</v>
      </c>
      <c r="AV42" s="157" t="str">
        <f t="shared" si="36"/>
        <v/>
      </c>
    </row>
    <row r="43" spans="1:48">
      <c r="A43" s="168" t="s">
        <v>59</v>
      </c>
      <c r="B43" s="156">
        <v>1.85</v>
      </c>
      <c r="C43" s="156">
        <v>1.79</v>
      </c>
      <c r="D43" s="156">
        <v>1.79</v>
      </c>
      <c r="E43" s="156">
        <v>1.79</v>
      </c>
      <c r="F43" s="156">
        <v>1.79</v>
      </c>
      <c r="G43" s="156">
        <v>1.8179343179327789</v>
      </c>
      <c r="H43" s="156">
        <v>1.78</v>
      </c>
      <c r="I43" s="156">
        <v>1.74</v>
      </c>
      <c r="J43" s="156">
        <v>1.74</v>
      </c>
      <c r="K43" s="156">
        <v>1.79</v>
      </c>
      <c r="L43" s="156">
        <v>1.92</v>
      </c>
      <c r="M43" s="156">
        <v>2.02</v>
      </c>
      <c r="N43" s="156">
        <v>2.13</v>
      </c>
      <c r="O43" s="156">
        <v>2.2200000000000002</v>
      </c>
      <c r="P43" s="156">
        <v>2.1800000000000002</v>
      </c>
      <c r="Q43" s="156">
        <v>2.2200000000000002</v>
      </c>
      <c r="R43" s="156">
        <v>2.19</v>
      </c>
      <c r="S43" s="156">
        <v>2.2799999999999998</v>
      </c>
      <c r="T43" s="156">
        <v>2.2999999999999998</v>
      </c>
      <c r="U43" s="156">
        <v>2.33</v>
      </c>
      <c r="V43" s="156">
        <v>2.34</v>
      </c>
      <c r="W43" s="156">
        <v>2.2799999999999998</v>
      </c>
      <c r="X43" s="156">
        <f>IF('Relative Weights'!D23=0,0,'Relative Weights'!D23)</f>
        <v>2.37</v>
      </c>
      <c r="Y43" s="152"/>
      <c r="Z43" s="155" t="s">
        <v>216</v>
      </c>
      <c r="AA43" s="157">
        <f t="shared" si="19"/>
        <v>-3.2432432432432434E-2</v>
      </c>
      <c r="AB43" s="157">
        <f t="shared" si="20"/>
        <v>0</v>
      </c>
      <c r="AC43" s="157">
        <f t="shared" si="21"/>
        <v>0</v>
      </c>
      <c r="AD43" s="157">
        <f t="shared" si="22"/>
        <v>0</v>
      </c>
      <c r="AE43" s="157">
        <f t="shared" si="23"/>
        <v>1.5605764208256323E-2</v>
      </c>
      <c r="AF43" s="157">
        <f t="shared" si="24"/>
        <v>-2.0866715347513276E-2</v>
      </c>
      <c r="AG43" s="157">
        <f t="shared" si="25"/>
        <v>-2.2471910112359605E-2</v>
      </c>
      <c r="AH43" s="157">
        <f t="shared" si="26"/>
        <v>0</v>
      </c>
      <c r="AI43" s="157">
        <f t="shared" si="27"/>
        <v>2.8735632183908066E-2</v>
      </c>
      <c r="AJ43" s="157">
        <f t="shared" si="28"/>
        <v>7.2625698324022325E-2</v>
      </c>
      <c r="AK43" s="157">
        <f t="shared" si="29"/>
        <v>5.2083333333333481E-2</v>
      </c>
      <c r="AL43" s="157">
        <f t="shared" si="30"/>
        <v>5.4455445544554504E-2</v>
      </c>
      <c r="AM43" s="157">
        <f t="shared" si="31"/>
        <v>4.2253521126760729E-2</v>
      </c>
      <c r="AN43" s="157">
        <f t="shared" si="32"/>
        <v>-1.8018018018018056E-2</v>
      </c>
      <c r="AO43" s="157">
        <f t="shared" si="33"/>
        <v>1.8348623853211121E-2</v>
      </c>
      <c r="AP43" s="157">
        <f t="shared" si="34"/>
        <v>-1.3513513513513598E-2</v>
      </c>
      <c r="AQ43" s="157">
        <f t="shared" si="35"/>
        <v>4.1095890410958846E-2</v>
      </c>
      <c r="AR43" s="157">
        <v>8.7719298245614308E-3</v>
      </c>
      <c r="AS43" s="157">
        <v>1.3043478260869712E-2</v>
      </c>
      <c r="AT43" s="157">
        <v>4.2918454935620964E-3</v>
      </c>
      <c r="AU43" s="157">
        <v>-2.5641025641025661E-2</v>
      </c>
      <c r="AV43" s="157">
        <f t="shared" si="36"/>
        <v>3.947368421052655E-2</v>
      </c>
    </row>
    <row r="44" spans="1:48">
      <c r="A44" s="168" t="s">
        <v>60</v>
      </c>
      <c r="B44" s="156">
        <v>2.42</v>
      </c>
      <c r="C44" s="156">
        <v>2.38</v>
      </c>
      <c r="D44" s="156">
        <v>2.34</v>
      </c>
      <c r="E44" s="156">
        <v>2.33</v>
      </c>
      <c r="F44" s="156">
        <v>2.37</v>
      </c>
      <c r="G44" s="156">
        <v>2.3981347382741465</v>
      </c>
      <c r="H44" s="156">
        <v>2.38</v>
      </c>
      <c r="I44" s="156">
        <v>2.42</v>
      </c>
      <c r="J44" s="156">
        <v>2.4500000000000002</v>
      </c>
      <c r="K44" s="156">
        <v>2.52</v>
      </c>
      <c r="L44" s="156">
        <v>2.46</v>
      </c>
      <c r="M44" s="156">
        <v>2.4500000000000002</v>
      </c>
      <c r="N44" s="156">
        <v>2.41</v>
      </c>
      <c r="O44" s="156">
        <v>2.38</v>
      </c>
      <c r="P44" s="156">
        <v>2.3199999999999998</v>
      </c>
      <c r="Q44" s="156">
        <v>2.31</v>
      </c>
      <c r="R44" s="156">
        <v>2.29</v>
      </c>
      <c r="S44" s="156">
        <v>2.36</v>
      </c>
      <c r="T44" s="156">
        <v>2.42</v>
      </c>
      <c r="U44" s="156">
        <v>2.44</v>
      </c>
      <c r="V44" s="156">
        <v>2.4</v>
      </c>
      <c r="W44" s="156">
        <v>2.2599999999999998</v>
      </c>
      <c r="X44" s="156">
        <f>IF('Relative Weights'!D24=0,0,'Relative Weights'!D24)</f>
        <v>2.2000000000000002</v>
      </c>
      <c r="Y44" s="152"/>
      <c r="Z44" s="155" t="s">
        <v>60</v>
      </c>
      <c r="AA44" s="157">
        <f t="shared" si="19"/>
        <v>-1.6528925619834767E-2</v>
      </c>
      <c r="AB44" s="157">
        <f t="shared" si="20"/>
        <v>-1.6806722689075682E-2</v>
      </c>
      <c r="AC44" s="157">
        <f t="shared" si="21"/>
        <v>-4.2735042735041473E-3</v>
      </c>
      <c r="AD44" s="157">
        <f t="shared" si="22"/>
        <v>1.7167381974249052E-2</v>
      </c>
      <c r="AE44" s="157">
        <f t="shared" si="23"/>
        <v>1.1871197584027993E-2</v>
      </c>
      <c r="AF44" s="157">
        <f t="shared" si="24"/>
        <v>-7.5620180904419909E-3</v>
      </c>
      <c r="AG44" s="157">
        <f t="shared" si="25"/>
        <v>1.6806722689075571E-2</v>
      </c>
      <c r="AH44" s="157">
        <f t="shared" si="26"/>
        <v>1.2396694214876103E-2</v>
      </c>
      <c r="AI44" s="157">
        <f t="shared" si="27"/>
        <v>2.857142857142847E-2</v>
      </c>
      <c r="AJ44" s="157">
        <f t="shared" si="28"/>
        <v>-2.3809523809523836E-2</v>
      </c>
      <c r="AK44" s="157">
        <f t="shared" si="29"/>
        <v>-4.0650406504064707E-3</v>
      </c>
      <c r="AL44" s="157">
        <f t="shared" si="30"/>
        <v>-1.6326530612244872E-2</v>
      </c>
      <c r="AM44" s="157">
        <f t="shared" si="31"/>
        <v>-1.2448132780083054E-2</v>
      </c>
      <c r="AN44" s="157">
        <f t="shared" si="32"/>
        <v>-2.5210084033613467E-2</v>
      </c>
      <c r="AO44" s="157">
        <f t="shared" si="33"/>
        <v>-4.3103448275860767E-3</v>
      </c>
      <c r="AP44" s="157">
        <f t="shared" si="34"/>
        <v>-8.6580086580086979E-3</v>
      </c>
      <c r="AQ44" s="157">
        <f t="shared" si="35"/>
        <v>3.0567685589519611E-2</v>
      </c>
      <c r="AR44" s="157">
        <v>2.5423728813559254E-2</v>
      </c>
      <c r="AS44" s="157">
        <v>8.2644628099173278E-3</v>
      </c>
      <c r="AT44" s="157">
        <v>-1.6393442622950838E-2</v>
      </c>
      <c r="AU44" s="157">
        <v>-5.8333333333333348E-2</v>
      </c>
      <c r="AV44" s="157">
        <f t="shared" si="36"/>
        <v>-2.6548672566371501E-2</v>
      </c>
    </row>
    <row r="45" spans="1:48" ht="14.4" thickBot="1">
      <c r="A45" s="158" t="s">
        <v>0</v>
      </c>
      <c r="B45" s="159">
        <v>2.86</v>
      </c>
      <c r="C45" s="159">
        <v>2.62</v>
      </c>
      <c r="D45" s="159">
        <v>2.59</v>
      </c>
      <c r="E45" s="159">
        <v>2.5099999999999998</v>
      </c>
      <c r="F45" s="159">
        <v>2.5499999999999998</v>
      </c>
      <c r="G45" s="159">
        <v>2.521355128445939</v>
      </c>
      <c r="H45" s="159">
        <v>2.4500000000000002</v>
      </c>
      <c r="I45" s="159">
        <v>2.35</v>
      </c>
      <c r="J45" s="159">
        <v>2.21</v>
      </c>
      <c r="K45" s="159">
        <v>2.06</v>
      </c>
      <c r="L45" s="159">
        <v>2.0099999999999998</v>
      </c>
      <c r="M45" s="159">
        <v>2.08</v>
      </c>
      <c r="N45" s="159">
        <v>2.11</v>
      </c>
      <c r="O45" s="159">
        <v>2.1</v>
      </c>
      <c r="P45" s="159">
        <v>2.04</v>
      </c>
      <c r="Q45" s="159">
        <v>2.0299999999999998</v>
      </c>
      <c r="R45" s="159">
        <v>2.04</v>
      </c>
      <c r="S45" s="159">
        <v>2.04</v>
      </c>
      <c r="T45" s="159">
        <v>2.0699999999999998</v>
      </c>
      <c r="U45" s="159">
        <v>2.06</v>
      </c>
      <c r="V45" s="159">
        <v>2.08</v>
      </c>
      <c r="W45" s="159">
        <v>2.0499999999999998</v>
      </c>
      <c r="X45" s="159">
        <f>IF('Relative Weights'!D25=0,0,'Relative Weights'!D25)</f>
        <v>2.09</v>
      </c>
      <c r="Y45" s="160"/>
      <c r="Z45" s="158" t="s">
        <v>0</v>
      </c>
      <c r="AA45" s="161">
        <f t="shared" si="19"/>
        <v>-8.391608391608385E-2</v>
      </c>
      <c r="AB45" s="161">
        <f t="shared" si="20"/>
        <v>-1.1450381679389388E-2</v>
      </c>
      <c r="AC45" s="161">
        <f t="shared" si="21"/>
        <v>-3.0888030888030937E-2</v>
      </c>
      <c r="AD45" s="161">
        <f t="shared" si="22"/>
        <v>1.5936254980079667E-2</v>
      </c>
      <c r="AE45" s="161">
        <f t="shared" si="23"/>
        <v>-1.12332829623768E-2</v>
      </c>
      <c r="AF45" s="161">
        <f t="shared" si="24"/>
        <v>-2.830030868754263E-2</v>
      </c>
      <c r="AG45" s="161">
        <f t="shared" si="25"/>
        <v>-4.081632653061229E-2</v>
      </c>
      <c r="AH45" s="161">
        <f t="shared" si="26"/>
        <v>-5.9574468085106469E-2</v>
      </c>
      <c r="AI45" s="161">
        <f t="shared" si="27"/>
        <v>-6.7873303167420795E-2</v>
      </c>
      <c r="AJ45" s="161">
        <f t="shared" si="28"/>
        <v>-2.4271844660194275E-2</v>
      </c>
      <c r="AK45" s="161">
        <f t="shared" si="29"/>
        <v>3.4825870646766344E-2</v>
      </c>
      <c r="AL45" s="157">
        <f t="shared" si="30"/>
        <v>1.4423076923076872E-2</v>
      </c>
      <c r="AM45" s="157">
        <f t="shared" si="31"/>
        <v>-4.7393364928909332E-3</v>
      </c>
      <c r="AN45" s="157">
        <f t="shared" si="32"/>
        <v>-2.8571428571428581E-2</v>
      </c>
      <c r="AO45" s="157">
        <f t="shared" si="33"/>
        <v>-4.9019607843138191E-3</v>
      </c>
      <c r="AP45" s="157">
        <f t="shared" si="34"/>
        <v>4.9261083743843415E-3</v>
      </c>
      <c r="AQ45" s="157">
        <f t="shared" si="35"/>
        <v>0</v>
      </c>
      <c r="AR45" s="157">
        <v>1.4705882352941124E-2</v>
      </c>
      <c r="AS45" s="157">
        <v>-4.8309178743960457E-3</v>
      </c>
      <c r="AT45" s="157">
        <v>9.7087378640776656E-3</v>
      </c>
      <c r="AU45" s="157">
        <v>-1.4423076923077094E-2</v>
      </c>
      <c r="AV45" s="157">
        <f t="shared" si="36"/>
        <v>1.9512195121951237E-2</v>
      </c>
    </row>
    <row r="46" spans="1:48" ht="14.4" thickBot="1">
      <c r="A46" s="162"/>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0"/>
      <c r="Z46" s="164"/>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row>
    <row r="47" spans="1:48" ht="14.4" thickBot="1">
      <c r="A47" s="153" t="s">
        <v>711</v>
      </c>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47"/>
      <c r="Z47" s="153" t="s">
        <v>711</v>
      </c>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row>
    <row r="48" spans="1:48">
      <c r="A48" s="155" t="s">
        <v>42</v>
      </c>
      <c r="B48" s="166">
        <v>4.49</v>
      </c>
      <c r="C48" s="166">
        <v>4.0199999999999996</v>
      </c>
      <c r="D48" s="166">
        <v>3.99</v>
      </c>
      <c r="E48" s="166">
        <v>3.85</v>
      </c>
      <c r="F48" s="166">
        <v>4.03</v>
      </c>
      <c r="G48" s="166">
        <v>4.1453998642582981</v>
      </c>
      <c r="H48" s="166">
        <v>4.18</v>
      </c>
      <c r="I48" s="166">
        <v>4.07</v>
      </c>
      <c r="J48" s="166">
        <v>3.91</v>
      </c>
      <c r="K48" s="166">
        <v>3.87</v>
      </c>
      <c r="L48" s="166">
        <v>3.87</v>
      </c>
      <c r="M48" s="166">
        <v>3.94</v>
      </c>
      <c r="N48" s="166">
        <v>4</v>
      </c>
      <c r="O48" s="166">
        <v>4.05</v>
      </c>
      <c r="P48" s="166">
        <v>4.01</v>
      </c>
      <c r="Q48" s="166">
        <v>4.1100000000000003</v>
      </c>
      <c r="R48" s="166">
        <v>4.3</v>
      </c>
      <c r="S48" s="166">
        <v>4.5999999999999996</v>
      </c>
      <c r="T48" s="166">
        <v>4.72</v>
      </c>
      <c r="U48" s="166">
        <v>4.62</v>
      </c>
      <c r="V48" s="166">
        <v>4.46</v>
      </c>
      <c r="W48" s="166">
        <v>4.3600000000000003</v>
      </c>
      <c r="X48" s="166">
        <f>IF('Relative Weights'!E6=0,0,'Relative Weights'!E6)</f>
        <v>4.4000000000000004</v>
      </c>
      <c r="Y48" s="152"/>
      <c r="Z48" s="167" t="s">
        <v>42</v>
      </c>
      <c r="AA48" s="157">
        <f t="shared" ref="AA48:AA67" si="37">IF(AND(C48=0,B48=0),"",IF(AND(NOT(C48=0),B48=0),"Added",IF(AND(C48=0,NOT(B48=0)),"Deleted",IFERROR(C48/B48-1,""))))</f>
        <v>-0.10467706013363043</v>
      </c>
      <c r="AB48" s="157">
        <f t="shared" ref="AB48:AB67" si="38">IF(AND(D48=0,C48=0),"",IF(AND(NOT(D48=0),C48=0),"Added",IF(AND(D48=0,NOT(C48=0)),"Deleted",IFERROR(D48/C48-1,""))))</f>
        <v>-7.4626865671639786E-3</v>
      </c>
      <c r="AC48" s="157">
        <f t="shared" ref="AC48:AC67" si="39">IF(AND(E48=0,D48=0),"",IF(AND(NOT(E48=0),D48=0),"Added",IF(AND(E48=0,NOT(D48=0)),"Deleted",IFERROR(E48/D48-1,""))))</f>
        <v>-3.5087719298245612E-2</v>
      </c>
      <c r="AD48" s="157">
        <f t="shared" ref="AD48:AD67" si="40">IF(AND(F48=0,E48=0),"",IF(AND(NOT(F48=0),E48=0),"Added",IF(AND(F48=0,NOT(E48=0)),"Deleted",IFERROR(F48/E48-1,""))))</f>
        <v>4.6753246753246769E-2</v>
      </c>
      <c r="AE48" s="157">
        <f t="shared" ref="AE48:AE67" si="41">IF(AND(G48=0,F48=0),"",IF(AND(NOT(G48=0),F48=0),"Added",IF(AND(G48=0,NOT(F48=0)),"Deleted",IFERROR(G48/F48-1,""))))</f>
        <v>2.8635202049205333E-2</v>
      </c>
      <c r="AF48" s="157">
        <f t="shared" ref="AF48:AF67" si="42">IF(AND(H48=0,G48=0),"",IF(AND(NOT(H48=0),G48=0),"Added",IF(AND(H48=0,NOT(G48=0)),"Deleted",IFERROR(H48/G48-1,""))))</f>
        <v>8.3466340702194053E-3</v>
      </c>
      <c r="AG48" s="157">
        <f t="shared" ref="AG48:AG67" si="43">IF(AND(I48=0,H48=0),"",IF(AND(NOT(I48=0),H48=0),"Added",IF(AND(I48=0,NOT(H48=0)),"Deleted",IFERROR(I48/H48-1,""))))</f>
        <v>-2.631578947368407E-2</v>
      </c>
      <c r="AH48" s="157">
        <f t="shared" ref="AH48:AH67" si="44">IF(AND(J48=0,I48=0),"",IF(AND(NOT(J48=0),I48=0),"Added",IF(AND(J48=0,NOT(I48=0)),"Deleted",IFERROR(J48/I48-1,""))))</f>
        <v>-3.9312039312039304E-2</v>
      </c>
      <c r="AI48" s="157">
        <f t="shared" ref="AI48:AI67" si="45">IF(AND(K48=0,J48=0),"",IF(AND(NOT(K48=0),J48=0),"Added",IF(AND(K48=0,NOT(J48=0)),"Deleted",IFERROR(K48/J48-1,""))))</f>
        <v>-1.0230179028132946E-2</v>
      </c>
      <c r="AJ48" s="157">
        <f t="shared" ref="AJ48:AJ67" si="46">IF(AND(L48=0,K48=0),"",IF(AND(NOT(L48=0),K48=0),"Added",IF(AND(L48=0,NOT(K48=0)),"Deleted",IFERROR(L48/K48-1,""))))</f>
        <v>0</v>
      </c>
      <c r="AK48" s="157">
        <f t="shared" ref="AK48:AK67" si="47">IF(AND(M48=0,L48=0),"",IF(AND(NOT(M48=0),L48=0),"Added",IF(AND(M48=0,NOT(L48=0)),"Deleted",IFERROR(M48/L48-1,""))))</f>
        <v>1.8087855297157507E-2</v>
      </c>
      <c r="AL48" s="157">
        <f t="shared" ref="AL48:AL67" si="48">IF(AND(N48=0,M48=0),"",IF(AND(NOT(N48=0),M48=0),"Added",IF(AND(N48=0,NOT(M48=0)),"Deleted",IFERROR(N48/M48-1,""))))</f>
        <v>1.5228426395939021E-2</v>
      </c>
      <c r="AM48" s="157">
        <f t="shared" ref="AM48:AM67" si="49">IF(AND(O48=0,N48=0),"",IF(AND(NOT(O48=0),N48=0),"Added",IF(AND(O48=0,NOT(N48=0)),"Deleted",IFERROR(O48/N48-1,""))))</f>
        <v>1.2499999999999956E-2</v>
      </c>
      <c r="AN48" s="157">
        <f t="shared" ref="AN48:AN67" si="50">IF(AND(P48=0,O48=0),"",IF(AND(NOT(P48=0),O48=0),"Added",IF(AND(P48=0,NOT(O48=0)),"Deleted",IFERROR(P48/O48-1,""))))</f>
        <v>-9.8765432098765205E-3</v>
      </c>
      <c r="AO48" s="157">
        <f t="shared" ref="AO48:AO67" si="51">IF(AND(Q48=0,P48=0),"",IF(AND(NOT(Q48=0),P48=0),"Added",IF(AND(Q48=0,NOT(P48=0)),"Deleted",IFERROR(Q48/P48-1,""))))</f>
        <v>2.493765586034935E-2</v>
      </c>
      <c r="AP48" s="157">
        <f t="shared" ref="AP48:AP67" si="52">IF(AND(R48=0,Q48=0),"",IF(AND(NOT(R48=0),Q48=0),"Added",IF(AND(R48=0,NOT(Q48=0)),"Deleted",IFERROR(R48/Q48-1,""))))</f>
        <v>4.6228710462286937E-2</v>
      </c>
      <c r="AQ48" s="157">
        <f t="shared" ref="AQ48:AQ67" si="53">IF(AND(S48=0,R48=0),"",IF(AND(NOT(S48=0),R48=0),"Added",IF(AND(S48=0,NOT(R48=0)),"Deleted",IFERROR(S48/R48-1,""))))</f>
        <v>6.9767441860465018E-2</v>
      </c>
      <c r="AR48" s="157">
        <v>2.6086956521739202E-2</v>
      </c>
      <c r="AS48" s="157">
        <v>-2.1186440677966045E-2</v>
      </c>
      <c r="AT48" s="157">
        <v>-3.4632034632034681E-2</v>
      </c>
      <c r="AU48" s="157">
        <v>-2.2421524663677084E-2</v>
      </c>
      <c r="AV48" s="157">
        <f t="shared" ref="AV48:AV67" si="54">IF(AND(X48=0,W48=0),"",IF(AND(NOT(X48=0),W48=0),"Added",IF(AND(X48=0,NOT(W48=0)),"Deleted",IFERROR(X48/W48-1,""))))</f>
        <v>9.1743119266054496E-3</v>
      </c>
    </row>
    <row r="49" spans="1:48">
      <c r="A49" s="155" t="s">
        <v>43</v>
      </c>
      <c r="B49" s="156">
        <v>9</v>
      </c>
      <c r="C49" s="156">
        <v>7.92</v>
      </c>
      <c r="D49" s="156">
        <v>7.43</v>
      </c>
      <c r="E49" s="156">
        <v>6.93</v>
      </c>
      <c r="F49" s="156">
        <v>7.3</v>
      </c>
      <c r="G49" s="156">
        <v>7.7609613036192604</v>
      </c>
      <c r="H49" s="156">
        <v>8.09</v>
      </c>
      <c r="I49" s="156">
        <v>8.07</v>
      </c>
      <c r="J49" s="156">
        <v>7.97</v>
      </c>
      <c r="K49" s="156">
        <v>7.7</v>
      </c>
      <c r="L49" s="156">
        <v>7.59</v>
      </c>
      <c r="M49" s="156">
        <v>7.54</v>
      </c>
      <c r="N49" s="156">
        <v>7.53</v>
      </c>
      <c r="O49" s="156">
        <v>7.43</v>
      </c>
      <c r="P49" s="156">
        <v>7.04</v>
      </c>
      <c r="Q49" s="156">
        <v>7.1</v>
      </c>
      <c r="R49" s="156">
        <v>7.33</v>
      </c>
      <c r="S49" s="156">
        <v>7.7</v>
      </c>
      <c r="T49" s="156">
        <v>7.67</v>
      </c>
      <c r="U49" s="156">
        <v>7.39</v>
      </c>
      <c r="V49" s="156">
        <v>7</v>
      </c>
      <c r="W49" s="156">
        <v>6.04</v>
      </c>
      <c r="X49" s="156">
        <f>IF('Relative Weights'!E7=0,0,'Relative Weights'!E7)</f>
        <v>5.48</v>
      </c>
      <c r="Y49" s="152"/>
      <c r="Z49" s="155" t="s">
        <v>43</v>
      </c>
      <c r="AA49" s="157">
        <f t="shared" si="37"/>
        <v>-0.12</v>
      </c>
      <c r="AB49" s="157">
        <f t="shared" si="38"/>
        <v>-6.1868686868686851E-2</v>
      </c>
      <c r="AC49" s="157">
        <f t="shared" si="39"/>
        <v>-6.7294751009421283E-2</v>
      </c>
      <c r="AD49" s="157">
        <f t="shared" si="40"/>
        <v>5.3391053391053322E-2</v>
      </c>
      <c r="AE49" s="157">
        <f t="shared" si="41"/>
        <v>6.3145384057432974E-2</v>
      </c>
      <c r="AF49" s="157">
        <f t="shared" si="42"/>
        <v>4.2396641795816592E-2</v>
      </c>
      <c r="AG49" s="157">
        <f t="shared" si="43"/>
        <v>-2.4721878862793423E-3</v>
      </c>
      <c r="AH49" s="157">
        <f t="shared" si="44"/>
        <v>-1.239157372986377E-2</v>
      </c>
      <c r="AI49" s="157">
        <f t="shared" si="45"/>
        <v>-3.3877038895859468E-2</v>
      </c>
      <c r="AJ49" s="157">
        <f t="shared" si="46"/>
        <v>-1.4285714285714346E-2</v>
      </c>
      <c r="AK49" s="157">
        <f t="shared" si="47"/>
        <v>-6.5876152832674562E-3</v>
      </c>
      <c r="AL49" s="157">
        <f t="shared" si="48"/>
        <v>-1.3262599469495706E-3</v>
      </c>
      <c r="AM49" s="157">
        <f t="shared" si="49"/>
        <v>-1.3280212483399834E-2</v>
      </c>
      <c r="AN49" s="157">
        <f t="shared" si="50"/>
        <v>-5.2489905787348579E-2</v>
      </c>
      <c r="AO49" s="157">
        <f t="shared" si="51"/>
        <v>8.5227272727272929E-3</v>
      </c>
      <c r="AP49" s="157">
        <f t="shared" si="52"/>
        <v>3.2394366197183055E-2</v>
      </c>
      <c r="AQ49" s="157">
        <f t="shared" si="53"/>
        <v>5.0477489768076422E-2</v>
      </c>
      <c r="AR49" s="157">
        <v>-3.8961038961039529E-3</v>
      </c>
      <c r="AS49" s="157">
        <v>-3.6505867014341664E-2</v>
      </c>
      <c r="AT49" s="157">
        <v>-5.2774018944519607E-2</v>
      </c>
      <c r="AU49" s="157">
        <v>-0.13714285714285712</v>
      </c>
      <c r="AV49" s="157">
        <f t="shared" si="54"/>
        <v>-9.2715231788079389E-2</v>
      </c>
    </row>
    <row r="50" spans="1:48">
      <c r="A50" s="155" t="s">
        <v>44</v>
      </c>
      <c r="B50" s="156">
        <v>5.7</v>
      </c>
      <c r="C50" s="156">
        <v>5</v>
      </c>
      <c r="D50" s="156">
        <v>5.01</v>
      </c>
      <c r="E50" s="156">
        <v>4.97</v>
      </c>
      <c r="F50" s="156">
        <v>5.38</v>
      </c>
      <c r="G50" s="156">
        <v>5.4837375621867173</v>
      </c>
      <c r="H50" s="156">
        <v>5.43</v>
      </c>
      <c r="I50" s="156">
        <v>5.44</v>
      </c>
      <c r="J50" s="156">
        <v>5.41</v>
      </c>
      <c r="K50" s="156">
        <v>5.48</v>
      </c>
      <c r="L50" s="156">
        <v>5.55</v>
      </c>
      <c r="M50" s="156">
        <v>5.82</v>
      </c>
      <c r="N50" s="156">
        <v>6.03</v>
      </c>
      <c r="O50" s="156">
        <v>6.09</v>
      </c>
      <c r="P50" s="156">
        <v>6.07</v>
      </c>
      <c r="Q50" s="156">
        <v>6.27</v>
      </c>
      <c r="R50" s="156">
        <v>6.69</v>
      </c>
      <c r="S50" s="156">
        <v>7.22</v>
      </c>
      <c r="T50" s="156">
        <v>7.49</v>
      </c>
      <c r="U50" s="156">
        <v>7.55</v>
      </c>
      <c r="V50" s="156">
        <v>7.51</v>
      </c>
      <c r="W50" s="156">
        <v>7.49</v>
      </c>
      <c r="X50" s="156">
        <f>IF('Relative Weights'!E8=0,0,'Relative Weights'!E8)</f>
        <v>7.54</v>
      </c>
      <c r="Y50" s="152"/>
      <c r="Z50" s="155" t="s">
        <v>44</v>
      </c>
      <c r="AA50" s="157">
        <f t="shared" si="37"/>
        <v>-0.1228070175438597</v>
      </c>
      <c r="AB50" s="157">
        <f t="shared" si="38"/>
        <v>2.0000000000000018E-3</v>
      </c>
      <c r="AC50" s="157">
        <f t="shared" si="39"/>
        <v>-7.9840319361277334E-3</v>
      </c>
      <c r="AD50" s="157">
        <f t="shared" si="40"/>
        <v>8.2494969818913466E-2</v>
      </c>
      <c r="AE50" s="157">
        <f t="shared" si="41"/>
        <v>1.9282074755895495E-2</v>
      </c>
      <c r="AF50" s="157">
        <f t="shared" si="42"/>
        <v>-9.7994409063749677E-3</v>
      </c>
      <c r="AG50" s="157">
        <f t="shared" si="43"/>
        <v>1.8416206261511192E-3</v>
      </c>
      <c r="AH50" s="157">
        <f t="shared" si="44"/>
        <v>-5.5147058823530326E-3</v>
      </c>
      <c r="AI50" s="157">
        <f t="shared" si="45"/>
        <v>1.2939001848428777E-2</v>
      </c>
      <c r="AJ50" s="157">
        <f t="shared" si="46"/>
        <v>1.2773722627737127E-2</v>
      </c>
      <c r="AK50" s="157">
        <f t="shared" si="47"/>
        <v>4.8648648648648818E-2</v>
      </c>
      <c r="AL50" s="157">
        <f t="shared" si="48"/>
        <v>3.6082474226804218E-2</v>
      </c>
      <c r="AM50" s="157">
        <f t="shared" si="49"/>
        <v>9.9502487562188602E-3</v>
      </c>
      <c r="AN50" s="157">
        <f t="shared" si="50"/>
        <v>-3.2840722495893759E-3</v>
      </c>
      <c r="AO50" s="157">
        <f t="shared" si="51"/>
        <v>3.2948929159802187E-2</v>
      </c>
      <c r="AP50" s="157">
        <f t="shared" si="52"/>
        <v>6.6985645933014482E-2</v>
      </c>
      <c r="AQ50" s="157">
        <f t="shared" si="53"/>
        <v>7.9222720478325792E-2</v>
      </c>
      <c r="AR50" s="157">
        <v>3.7396121883656486E-2</v>
      </c>
      <c r="AS50" s="157">
        <v>8.0106809078770436E-3</v>
      </c>
      <c r="AT50" s="157">
        <v>-5.2980132450330952E-3</v>
      </c>
      <c r="AU50" s="157">
        <v>-2.6631158455392434E-3</v>
      </c>
      <c r="AV50" s="157">
        <f t="shared" si="54"/>
        <v>6.6755674232310547E-3</v>
      </c>
    </row>
    <row r="51" spans="1:48">
      <c r="A51" s="155" t="s">
        <v>45</v>
      </c>
      <c r="B51" s="156">
        <v>2.71</v>
      </c>
      <c r="C51" s="156">
        <v>2.5499999999999998</v>
      </c>
      <c r="D51" s="156">
        <v>2.4900000000000002</v>
      </c>
      <c r="E51" s="156">
        <v>2.4300000000000002</v>
      </c>
      <c r="F51" s="156">
        <v>2.5</v>
      </c>
      <c r="G51" s="156">
        <v>2.5617807447590417</v>
      </c>
      <c r="H51" s="156">
        <v>2.48</v>
      </c>
      <c r="I51" s="156">
        <v>2.34</v>
      </c>
      <c r="J51" s="156">
        <v>2.27</v>
      </c>
      <c r="K51" s="156">
        <v>2.2999999999999998</v>
      </c>
      <c r="L51" s="156">
        <v>2.4300000000000002</v>
      </c>
      <c r="M51" s="156">
        <v>2.5099999999999998</v>
      </c>
      <c r="N51" s="156">
        <v>2.56</v>
      </c>
      <c r="O51" s="156">
        <v>2.4700000000000002</v>
      </c>
      <c r="P51" s="156">
        <v>2.39</v>
      </c>
      <c r="Q51" s="156">
        <v>2.38</v>
      </c>
      <c r="R51" s="156">
        <v>2.41</v>
      </c>
      <c r="S51" s="156">
        <v>2.4</v>
      </c>
      <c r="T51" s="156">
        <v>2.34</v>
      </c>
      <c r="U51" s="156">
        <v>2.25</v>
      </c>
      <c r="V51" s="156">
        <v>2.2400000000000002</v>
      </c>
      <c r="W51" s="156">
        <v>2.2599999999999998</v>
      </c>
      <c r="X51" s="156">
        <f>IF('Relative Weights'!E9=0,0,'Relative Weights'!E9)</f>
        <v>2.3199999999999998</v>
      </c>
      <c r="Y51" s="152"/>
      <c r="Z51" s="155" t="s">
        <v>45</v>
      </c>
      <c r="AA51" s="157">
        <f t="shared" si="37"/>
        <v>-5.9040590405904148E-2</v>
      </c>
      <c r="AB51" s="157">
        <f t="shared" si="38"/>
        <v>-2.3529411764705688E-2</v>
      </c>
      <c r="AC51" s="157">
        <f t="shared" si="39"/>
        <v>-2.4096385542168641E-2</v>
      </c>
      <c r="AD51" s="157">
        <f t="shared" si="40"/>
        <v>2.8806584362139898E-2</v>
      </c>
      <c r="AE51" s="157">
        <f t="shared" si="41"/>
        <v>2.4712297903616731E-2</v>
      </c>
      <c r="AF51" s="157">
        <f t="shared" si="42"/>
        <v>-3.1923397397045417E-2</v>
      </c>
      <c r="AG51" s="157">
        <f t="shared" si="43"/>
        <v>-5.6451612903225867E-2</v>
      </c>
      <c r="AH51" s="157">
        <f t="shared" si="44"/>
        <v>-2.9914529914529808E-2</v>
      </c>
      <c r="AI51" s="157">
        <f t="shared" si="45"/>
        <v>1.3215859030836885E-2</v>
      </c>
      <c r="AJ51" s="157">
        <f t="shared" si="46"/>
        <v>5.65217391304349E-2</v>
      </c>
      <c r="AK51" s="157">
        <f t="shared" si="47"/>
        <v>3.2921810699588328E-2</v>
      </c>
      <c r="AL51" s="157">
        <f t="shared" si="48"/>
        <v>1.9920318725099806E-2</v>
      </c>
      <c r="AM51" s="157">
        <f t="shared" si="49"/>
        <v>-3.5156249999999889E-2</v>
      </c>
      <c r="AN51" s="157">
        <f t="shared" si="50"/>
        <v>-3.2388663967611309E-2</v>
      </c>
      <c r="AO51" s="157">
        <f t="shared" si="51"/>
        <v>-4.1841004184101083E-3</v>
      </c>
      <c r="AP51" s="157">
        <f t="shared" si="52"/>
        <v>1.26050420168069E-2</v>
      </c>
      <c r="AQ51" s="157">
        <f t="shared" si="53"/>
        <v>-4.1493775933610921E-3</v>
      </c>
      <c r="AR51" s="157">
        <v>-2.5000000000000022E-2</v>
      </c>
      <c r="AS51" s="157">
        <v>-3.8461538461538436E-2</v>
      </c>
      <c r="AT51" s="157">
        <v>-4.444444444444362E-3</v>
      </c>
      <c r="AU51" s="157">
        <v>8.9285714285711748E-3</v>
      </c>
      <c r="AV51" s="157">
        <f t="shared" si="54"/>
        <v>2.6548672566371723E-2</v>
      </c>
    </row>
    <row r="52" spans="1:48">
      <c r="A52" s="155" t="s">
        <v>46</v>
      </c>
      <c r="B52" s="156">
        <v>7.16</v>
      </c>
      <c r="C52" s="156">
        <v>7.11</v>
      </c>
      <c r="D52" s="156">
        <v>7.09</v>
      </c>
      <c r="E52" s="156">
        <v>7.15</v>
      </c>
      <c r="F52" s="156">
        <v>7.23</v>
      </c>
      <c r="G52" s="156">
        <v>7.1967350721162715</v>
      </c>
      <c r="H52" s="156">
        <v>7.07</v>
      </c>
      <c r="I52" s="156">
        <v>7.01</v>
      </c>
      <c r="J52" s="156">
        <v>7.13</v>
      </c>
      <c r="K52" s="156">
        <v>7.33</v>
      </c>
      <c r="L52" s="156">
        <v>7.71</v>
      </c>
      <c r="M52" s="156">
        <v>8.08</v>
      </c>
      <c r="N52" s="156">
        <v>7.8</v>
      </c>
      <c r="O52" s="156">
        <v>7.21</v>
      </c>
      <c r="P52" s="156">
        <v>6.54</v>
      </c>
      <c r="Q52" s="156">
        <v>6.87</v>
      </c>
      <c r="R52" s="156">
        <v>7.43</v>
      </c>
      <c r="S52" s="156">
        <v>8.09</v>
      </c>
      <c r="T52" s="156">
        <v>8.51</v>
      </c>
      <c r="U52" s="156">
        <v>9.0500000000000007</v>
      </c>
      <c r="V52" s="156">
        <v>9.17</v>
      </c>
      <c r="W52" s="156">
        <v>9.07</v>
      </c>
      <c r="X52" s="156">
        <f>IF('Relative Weights'!E10=0,0,'Relative Weights'!E10)</f>
        <v>8.92</v>
      </c>
      <c r="Y52" s="152"/>
      <c r="Z52" s="155" t="s">
        <v>46</v>
      </c>
      <c r="AA52" s="157">
        <f t="shared" si="37"/>
        <v>-6.9832402234636382E-3</v>
      </c>
      <c r="AB52" s="157">
        <f t="shared" si="38"/>
        <v>-2.812939521800395E-3</v>
      </c>
      <c r="AC52" s="157">
        <f t="shared" si="39"/>
        <v>8.4626234132580969E-3</v>
      </c>
      <c r="AD52" s="157">
        <f t="shared" si="40"/>
        <v>1.118881118881121E-2</v>
      </c>
      <c r="AE52" s="157">
        <f t="shared" si="41"/>
        <v>-4.6009582135171367E-3</v>
      </c>
      <c r="AF52" s="157">
        <f t="shared" si="42"/>
        <v>-1.7610078854688682E-2</v>
      </c>
      <c r="AG52" s="157">
        <f t="shared" si="43"/>
        <v>-8.4865629420085575E-3</v>
      </c>
      <c r="AH52" s="157">
        <f t="shared" si="44"/>
        <v>1.711840228245376E-2</v>
      </c>
      <c r="AI52" s="157">
        <f t="shared" si="45"/>
        <v>2.8050490883590573E-2</v>
      </c>
      <c r="AJ52" s="157">
        <f t="shared" si="46"/>
        <v>5.184174624829474E-2</v>
      </c>
      <c r="AK52" s="157">
        <f t="shared" si="47"/>
        <v>4.7989623865110298E-2</v>
      </c>
      <c r="AL52" s="157">
        <f t="shared" si="48"/>
        <v>-3.4653465346534684E-2</v>
      </c>
      <c r="AM52" s="157">
        <f t="shared" si="49"/>
        <v>-7.5641025641025594E-2</v>
      </c>
      <c r="AN52" s="157">
        <f t="shared" si="50"/>
        <v>-9.2926490984743371E-2</v>
      </c>
      <c r="AO52" s="157">
        <f t="shared" si="51"/>
        <v>5.0458715596330306E-2</v>
      </c>
      <c r="AP52" s="157">
        <f t="shared" si="52"/>
        <v>8.151382823871911E-2</v>
      </c>
      <c r="AQ52" s="157">
        <f t="shared" si="53"/>
        <v>8.8829071332436005E-2</v>
      </c>
      <c r="AR52" s="157">
        <v>5.1915945611866521E-2</v>
      </c>
      <c r="AS52" s="157">
        <v>6.3454759106933212E-2</v>
      </c>
      <c r="AT52" s="157">
        <v>1.3259668508287303E-2</v>
      </c>
      <c r="AU52" s="157">
        <v>-1.0905125408942173E-2</v>
      </c>
      <c r="AV52" s="157">
        <f t="shared" si="54"/>
        <v>-1.6538037486218293E-2</v>
      </c>
    </row>
    <row r="53" spans="1:48">
      <c r="A53" s="155" t="s">
        <v>47</v>
      </c>
      <c r="B53" s="156">
        <v>6.37</v>
      </c>
      <c r="C53" s="156">
        <v>5.64</v>
      </c>
      <c r="D53" s="156">
        <v>5.83</v>
      </c>
      <c r="E53" s="156">
        <v>6.12</v>
      </c>
      <c r="F53" s="156">
        <v>7.13</v>
      </c>
      <c r="G53" s="156">
        <v>7.5895264367688071</v>
      </c>
      <c r="H53" s="156">
        <v>7.63</v>
      </c>
      <c r="I53" s="156">
        <v>7.47</v>
      </c>
      <c r="J53" s="156">
        <v>7.46</v>
      </c>
      <c r="K53" s="156">
        <v>7.58</v>
      </c>
      <c r="L53" s="156">
        <v>7.66</v>
      </c>
      <c r="M53" s="156">
        <v>7.64</v>
      </c>
      <c r="N53" s="156">
        <v>7.1</v>
      </c>
      <c r="O53" s="156">
        <v>6.14</v>
      </c>
      <c r="P53" s="156">
        <v>5.5</v>
      </c>
      <c r="Q53" s="156">
        <v>5.49</v>
      </c>
      <c r="R53" s="156">
        <v>6</v>
      </c>
      <c r="S53" s="156">
        <v>6.73</v>
      </c>
      <c r="T53" s="156">
        <v>7.28</v>
      </c>
      <c r="U53" s="156">
        <v>7.54</v>
      </c>
      <c r="V53" s="156">
        <v>6.91</v>
      </c>
      <c r="W53" s="156">
        <v>5.92</v>
      </c>
      <c r="X53" s="156">
        <f>IF('Relative Weights'!E11=0,0,'Relative Weights'!E11)</f>
        <v>5.44</v>
      </c>
      <c r="Y53" s="152"/>
      <c r="Z53" s="155" t="s">
        <v>47</v>
      </c>
      <c r="AA53" s="157">
        <f t="shared" si="37"/>
        <v>-0.11459968602825754</v>
      </c>
      <c r="AB53" s="157">
        <f t="shared" si="38"/>
        <v>3.3687943262411313E-2</v>
      </c>
      <c r="AC53" s="157">
        <f t="shared" si="39"/>
        <v>4.9742710120068701E-2</v>
      </c>
      <c r="AD53" s="157">
        <f t="shared" si="40"/>
        <v>0.16503267973856195</v>
      </c>
      <c r="AE53" s="157">
        <f t="shared" si="41"/>
        <v>6.4449710626761192E-2</v>
      </c>
      <c r="AF53" s="157">
        <f t="shared" si="42"/>
        <v>5.3328180049694307E-3</v>
      </c>
      <c r="AG53" s="157">
        <f t="shared" si="43"/>
        <v>-2.0969855832241202E-2</v>
      </c>
      <c r="AH53" s="157">
        <f t="shared" si="44"/>
        <v>-1.3386880856760541E-3</v>
      </c>
      <c r="AI53" s="157">
        <f t="shared" si="45"/>
        <v>1.6085790884718509E-2</v>
      </c>
      <c r="AJ53" s="157">
        <f t="shared" si="46"/>
        <v>1.055408970976246E-2</v>
      </c>
      <c r="AK53" s="157">
        <f t="shared" si="47"/>
        <v>-2.6109660574412663E-3</v>
      </c>
      <c r="AL53" s="157">
        <f t="shared" si="48"/>
        <v>-7.06806282722513E-2</v>
      </c>
      <c r="AM53" s="157">
        <f t="shared" si="49"/>
        <v>-0.13521126760563384</v>
      </c>
      <c r="AN53" s="157">
        <f t="shared" si="50"/>
        <v>-0.10423452768729635</v>
      </c>
      <c r="AO53" s="157">
        <f t="shared" si="51"/>
        <v>-1.8181818181818299E-3</v>
      </c>
      <c r="AP53" s="157">
        <f t="shared" si="52"/>
        <v>9.2896174863387859E-2</v>
      </c>
      <c r="AQ53" s="157">
        <f t="shared" si="53"/>
        <v>0.12166666666666681</v>
      </c>
      <c r="AR53" s="157">
        <v>8.172362555720647E-2</v>
      </c>
      <c r="AS53" s="157">
        <v>3.5714285714285587E-2</v>
      </c>
      <c r="AT53" s="157">
        <v>-8.3554376657824947E-2</v>
      </c>
      <c r="AU53" s="157">
        <v>-0.1432706222865413</v>
      </c>
      <c r="AV53" s="157">
        <f t="shared" si="54"/>
        <v>-8.108108108108103E-2</v>
      </c>
    </row>
    <row r="54" spans="1:48">
      <c r="A54" s="155" t="s">
        <v>48</v>
      </c>
      <c r="B54" s="156">
        <v>3.51</v>
      </c>
      <c r="C54" s="156">
        <v>3.13</v>
      </c>
      <c r="D54" s="156">
        <v>2.94</v>
      </c>
      <c r="E54" s="156">
        <v>2.77</v>
      </c>
      <c r="F54" s="156">
        <v>2.83</v>
      </c>
      <c r="G54" s="156">
        <v>2.9414033407952709</v>
      </c>
      <c r="H54" s="156">
        <v>2.86</v>
      </c>
      <c r="I54" s="156">
        <v>2.88</v>
      </c>
      <c r="J54" s="156">
        <v>2.89</v>
      </c>
      <c r="K54" s="156">
        <v>3.02</v>
      </c>
      <c r="L54" s="156">
        <v>3.09</v>
      </c>
      <c r="M54" s="156">
        <v>3.1</v>
      </c>
      <c r="N54" s="156">
        <v>3.01</v>
      </c>
      <c r="O54" s="156">
        <v>2.85</v>
      </c>
      <c r="P54" s="156">
        <v>2.79</v>
      </c>
      <c r="Q54" s="156">
        <v>2.88</v>
      </c>
      <c r="R54" s="156">
        <v>3.06</v>
      </c>
      <c r="S54" s="156">
        <v>3.4</v>
      </c>
      <c r="T54" s="156">
        <v>3.65</v>
      </c>
      <c r="U54" s="156">
        <v>3.63</v>
      </c>
      <c r="V54" s="156">
        <v>3.45</v>
      </c>
      <c r="W54" s="156">
        <v>3.16</v>
      </c>
      <c r="X54" s="156">
        <f>IF('Relative Weights'!E12=0,0,'Relative Weights'!E12)</f>
        <v>3.18</v>
      </c>
      <c r="Y54" s="152"/>
      <c r="Z54" s="155" t="s">
        <v>48</v>
      </c>
      <c r="AA54" s="157">
        <f t="shared" si="37"/>
        <v>-0.10826210826210825</v>
      </c>
      <c r="AB54" s="157">
        <f t="shared" si="38"/>
        <v>-6.0702875399361034E-2</v>
      </c>
      <c r="AC54" s="157">
        <f t="shared" si="39"/>
        <v>-5.7823129251700633E-2</v>
      </c>
      <c r="AD54" s="157">
        <f t="shared" si="40"/>
        <v>2.1660649819494671E-2</v>
      </c>
      <c r="AE54" s="157">
        <f t="shared" si="41"/>
        <v>3.936513809020159E-2</v>
      </c>
      <c r="AF54" s="157">
        <f t="shared" si="42"/>
        <v>-2.767500113509147E-2</v>
      </c>
      <c r="AG54" s="157">
        <f t="shared" si="43"/>
        <v>6.9930069930070893E-3</v>
      </c>
      <c r="AH54" s="157">
        <f t="shared" si="44"/>
        <v>3.4722222222223209E-3</v>
      </c>
      <c r="AI54" s="157">
        <f t="shared" si="45"/>
        <v>4.4982698961937739E-2</v>
      </c>
      <c r="AJ54" s="157">
        <f t="shared" si="46"/>
        <v>2.3178807947019875E-2</v>
      </c>
      <c r="AK54" s="157">
        <f t="shared" si="47"/>
        <v>3.2362459546926292E-3</v>
      </c>
      <c r="AL54" s="157">
        <f t="shared" si="48"/>
        <v>-2.9032258064516259E-2</v>
      </c>
      <c r="AM54" s="157">
        <f t="shared" si="49"/>
        <v>-5.3156146179401897E-2</v>
      </c>
      <c r="AN54" s="157">
        <f t="shared" si="50"/>
        <v>-2.1052631578947434E-2</v>
      </c>
      <c r="AO54" s="157">
        <f t="shared" si="51"/>
        <v>3.2258064516129004E-2</v>
      </c>
      <c r="AP54" s="157">
        <f t="shared" si="52"/>
        <v>6.25E-2</v>
      </c>
      <c r="AQ54" s="157">
        <f t="shared" si="53"/>
        <v>0.11111111111111116</v>
      </c>
      <c r="AR54" s="157">
        <v>7.3529411764705843E-2</v>
      </c>
      <c r="AS54" s="157">
        <v>-5.479452054794498E-3</v>
      </c>
      <c r="AT54" s="157">
        <v>-4.9586776859504078E-2</v>
      </c>
      <c r="AU54" s="157">
        <v>-8.4057971014492749E-2</v>
      </c>
      <c r="AV54" s="157">
        <f t="shared" si="54"/>
        <v>6.3291139240506666E-3</v>
      </c>
    </row>
    <row r="55" spans="1:48">
      <c r="A55" s="155" t="s">
        <v>49</v>
      </c>
      <c r="B55" s="156">
        <v>0</v>
      </c>
      <c r="C55" s="156">
        <v>0</v>
      </c>
      <c r="D55" s="156">
        <v>0</v>
      </c>
      <c r="E55" s="156">
        <v>0</v>
      </c>
      <c r="F55" s="156">
        <v>0</v>
      </c>
      <c r="G55" s="156">
        <v>0</v>
      </c>
      <c r="H55" s="156">
        <v>0</v>
      </c>
      <c r="I55" s="156">
        <v>0</v>
      </c>
      <c r="J55" s="156">
        <v>0</v>
      </c>
      <c r="K55" s="156">
        <v>0</v>
      </c>
      <c r="L55" s="156">
        <v>0</v>
      </c>
      <c r="M55" s="156">
        <v>0</v>
      </c>
      <c r="N55" s="156">
        <v>0</v>
      </c>
      <c r="O55" s="156">
        <v>0</v>
      </c>
      <c r="P55" s="156">
        <v>0</v>
      </c>
      <c r="Q55" s="156">
        <v>0</v>
      </c>
      <c r="R55" s="156">
        <v>0</v>
      </c>
      <c r="S55" s="156">
        <v>0</v>
      </c>
      <c r="T55" s="156">
        <v>0</v>
      </c>
      <c r="U55" s="156">
        <v>0</v>
      </c>
      <c r="V55" s="156">
        <v>0</v>
      </c>
      <c r="W55" s="156">
        <v>0</v>
      </c>
      <c r="X55" s="156">
        <f>IF('Relative Weights'!E13=0,0,'Relative Weights'!E13)</f>
        <v>0</v>
      </c>
      <c r="Y55" s="152"/>
      <c r="Z55" s="155" t="s">
        <v>49</v>
      </c>
      <c r="AA55" s="157" t="str">
        <f t="shared" si="37"/>
        <v/>
      </c>
      <c r="AB55" s="157" t="str">
        <f t="shared" si="38"/>
        <v/>
      </c>
      <c r="AC55" s="157" t="str">
        <f t="shared" si="39"/>
        <v/>
      </c>
      <c r="AD55" s="157" t="str">
        <f t="shared" si="40"/>
        <v/>
      </c>
      <c r="AE55" s="157" t="str">
        <f t="shared" si="41"/>
        <v/>
      </c>
      <c r="AF55" s="157" t="str">
        <f t="shared" si="42"/>
        <v/>
      </c>
      <c r="AG55" s="157" t="str">
        <f t="shared" si="43"/>
        <v/>
      </c>
      <c r="AH55" s="157" t="str">
        <f t="shared" si="44"/>
        <v/>
      </c>
      <c r="AI55" s="157" t="str">
        <f t="shared" si="45"/>
        <v/>
      </c>
      <c r="AJ55" s="157" t="str">
        <f t="shared" si="46"/>
        <v/>
      </c>
      <c r="AK55" s="157" t="str">
        <f t="shared" si="47"/>
        <v/>
      </c>
      <c r="AL55" s="157" t="str">
        <f t="shared" si="48"/>
        <v/>
      </c>
      <c r="AM55" s="157" t="str">
        <f t="shared" si="49"/>
        <v/>
      </c>
      <c r="AN55" s="157" t="str">
        <f t="shared" si="50"/>
        <v/>
      </c>
      <c r="AO55" s="157" t="str">
        <f t="shared" si="51"/>
        <v/>
      </c>
      <c r="AP55" s="157" t="str">
        <f t="shared" si="52"/>
        <v/>
      </c>
      <c r="AQ55" s="157" t="str">
        <f t="shared" si="53"/>
        <v/>
      </c>
      <c r="AR55" s="157" t="s">
        <v>819</v>
      </c>
      <c r="AS55" s="157" t="s">
        <v>819</v>
      </c>
      <c r="AT55" s="157" t="s">
        <v>819</v>
      </c>
      <c r="AU55" s="157" t="s">
        <v>819</v>
      </c>
      <c r="AV55" s="157" t="str">
        <f t="shared" si="54"/>
        <v/>
      </c>
    </row>
    <row r="56" spans="1:48">
      <c r="A56" s="155" t="s">
        <v>50</v>
      </c>
      <c r="B56" s="156">
        <v>3.55</v>
      </c>
      <c r="C56" s="156">
        <v>3.28</v>
      </c>
      <c r="D56" s="156">
        <v>3.25</v>
      </c>
      <c r="E56" s="156">
        <v>3.11</v>
      </c>
      <c r="F56" s="156">
        <v>3.08</v>
      </c>
      <c r="G56" s="156">
        <v>2.996205733344194</v>
      </c>
      <c r="H56" s="156">
        <v>2.97</v>
      </c>
      <c r="I56" s="156">
        <v>2.93</v>
      </c>
      <c r="J56" s="156">
        <v>2.98</v>
      </c>
      <c r="K56" s="156">
        <v>2.89</v>
      </c>
      <c r="L56" s="156">
        <v>3.07</v>
      </c>
      <c r="M56" s="156">
        <v>2.89</v>
      </c>
      <c r="N56" s="156">
        <v>2.93</v>
      </c>
      <c r="O56" s="156">
        <v>2.57</v>
      </c>
      <c r="P56" s="156">
        <v>2.4700000000000002</v>
      </c>
      <c r="Q56" s="156">
        <v>2.2999999999999998</v>
      </c>
      <c r="R56" s="156">
        <v>2.31</v>
      </c>
      <c r="S56" s="156">
        <v>2.35</v>
      </c>
      <c r="T56" s="156">
        <v>2.41</v>
      </c>
      <c r="U56" s="156">
        <v>2.46</v>
      </c>
      <c r="V56" s="156">
        <v>2.44</v>
      </c>
      <c r="W56" s="156">
        <v>2.5</v>
      </c>
      <c r="X56" s="156">
        <f>IF('Relative Weights'!E14=0,0,'Relative Weights'!E14)</f>
        <v>2.5499999999999998</v>
      </c>
      <c r="Y56" s="152"/>
      <c r="Z56" s="155" t="s">
        <v>50</v>
      </c>
      <c r="AA56" s="157">
        <f t="shared" si="37"/>
        <v>-7.6056338028169024E-2</v>
      </c>
      <c r="AB56" s="157">
        <f t="shared" si="38"/>
        <v>-9.1463414634145312E-3</v>
      </c>
      <c r="AC56" s="157">
        <f t="shared" si="39"/>
        <v>-4.3076923076923124E-2</v>
      </c>
      <c r="AD56" s="157">
        <f t="shared" si="40"/>
        <v>-9.6463022508037621E-3</v>
      </c>
      <c r="AE56" s="157">
        <f t="shared" si="41"/>
        <v>-2.7205930732404515E-2</v>
      </c>
      <c r="AF56" s="157">
        <f t="shared" si="42"/>
        <v>-8.7463063876273006E-3</v>
      </c>
      <c r="AG56" s="157">
        <f t="shared" si="43"/>
        <v>-1.3468013468013518E-2</v>
      </c>
      <c r="AH56" s="157">
        <f t="shared" si="44"/>
        <v>1.7064846416382284E-2</v>
      </c>
      <c r="AI56" s="157">
        <f t="shared" si="45"/>
        <v>-3.0201342281879096E-2</v>
      </c>
      <c r="AJ56" s="157">
        <f t="shared" si="46"/>
        <v>6.2283737024221297E-2</v>
      </c>
      <c r="AK56" s="157">
        <f t="shared" si="47"/>
        <v>-5.863192182410415E-2</v>
      </c>
      <c r="AL56" s="157">
        <f t="shared" si="48"/>
        <v>1.384083044982698E-2</v>
      </c>
      <c r="AM56" s="157">
        <f t="shared" si="49"/>
        <v>-0.12286689419795227</v>
      </c>
      <c r="AN56" s="157">
        <f t="shared" si="50"/>
        <v>-3.8910505836575737E-2</v>
      </c>
      <c r="AO56" s="157">
        <f t="shared" si="51"/>
        <v>-6.8825910931174183E-2</v>
      </c>
      <c r="AP56" s="157">
        <f t="shared" si="52"/>
        <v>4.3478260869567187E-3</v>
      </c>
      <c r="AQ56" s="157">
        <f t="shared" si="53"/>
        <v>1.7316017316017396E-2</v>
      </c>
      <c r="AR56" s="157">
        <v>2.5531914893617058E-2</v>
      </c>
      <c r="AS56" s="157">
        <v>2.0746887966804906E-2</v>
      </c>
      <c r="AT56" s="157">
        <v>-8.1300813008130524E-3</v>
      </c>
      <c r="AU56" s="157">
        <v>2.4590163934426146E-2</v>
      </c>
      <c r="AV56" s="157">
        <f t="shared" si="54"/>
        <v>2.0000000000000018E-2</v>
      </c>
    </row>
    <row r="57" spans="1:48">
      <c r="A57" s="155" t="s">
        <v>51</v>
      </c>
      <c r="B57" s="156">
        <v>3.25</v>
      </c>
      <c r="C57" s="156">
        <v>3.06</v>
      </c>
      <c r="D57" s="156">
        <v>2.87</v>
      </c>
      <c r="E57" s="156">
        <v>2.68</v>
      </c>
      <c r="F57" s="156">
        <v>2.64</v>
      </c>
      <c r="G57" s="156">
        <v>2.6527449589877921</v>
      </c>
      <c r="H57" s="156">
        <v>2.63</v>
      </c>
      <c r="I57" s="156">
        <v>2.58</v>
      </c>
      <c r="J57" s="156">
        <v>2.69</v>
      </c>
      <c r="K57" s="156">
        <v>2.83</v>
      </c>
      <c r="L57" s="156">
        <v>3.16</v>
      </c>
      <c r="M57" s="156">
        <v>3.38</v>
      </c>
      <c r="N57" s="156">
        <v>3.6</v>
      </c>
      <c r="O57" s="156">
        <v>3.58</v>
      </c>
      <c r="P57" s="156">
        <v>3.35</v>
      </c>
      <c r="Q57" s="156">
        <v>3.12</v>
      </c>
      <c r="R57" s="156">
        <v>3.02</v>
      </c>
      <c r="S57" s="156">
        <v>3.17</v>
      </c>
      <c r="T57" s="156">
        <v>3.5</v>
      </c>
      <c r="U57" s="156">
        <v>3.76</v>
      </c>
      <c r="V57" s="156">
        <v>3.69</v>
      </c>
      <c r="W57" s="156">
        <v>3.51</v>
      </c>
      <c r="X57" s="156">
        <f>IF('Relative Weights'!E15=0,0,'Relative Weights'!E15)</f>
        <v>3.29</v>
      </c>
      <c r="Y57" s="152"/>
      <c r="Z57" s="155" t="s">
        <v>51</v>
      </c>
      <c r="AA57" s="157">
        <f t="shared" si="37"/>
        <v>-5.8461538461538454E-2</v>
      </c>
      <c r="AB57" s="157">
        <f t="shared" si="38"/>
        <v>-6.2091503267973858E-2</v>
      </c>
      <c r="AC57" s="157">
        <f t="shared" si="39"/>
        <v>-6.6202090592334506E-2</v>
      </c>
      <c r="AD57" s="157">
        <f t="shared" si="40"/>
        <v>-1.4925373134328401E-2</v>
      </c>
      <c r="AE57" s="157">
        <f t="shared" si="41"/>
        <v>4.8276359802241764E-3</v>
      </c>
      <c r="AF57" s="157">
        <f t="shared" si="42"/>
        <v>-8.5741220281013719E-3</v>
      </c>
      <c r="AG57" s="157">
        <f t="shared" si="43"/>
        <v>-1.9011406844106404E-2</v>
      </c>
      <c r="AH57" s="157">
        <f t="shared" si="44"/>
        <v>4.2635658914728536E-2</v>
      </c>
      <c r="AI57" s="157">
        <f t="shared" si="45"/>
        <v>5.2044609665427455E-2</v>
      </c>
      <c r="AJ57" s="157">
        <f t="shared" si="46"/>
        <v>0.11660777385159005</v>
      </c>
      <c r="AK57" s="157">
        <f t="shared" si="47"/>
        <v>6.9620253164556889E-2</v>
      </c>
      <c r="AL57" s="157">
        <f t="shared" si="48"/>
        <v>6.5088757396449815E-2</v>
      </c>
      <c r="AM57" s="157">
        <f t="shared" si="49"/>
        <v>-5.5555555555555358E-3</v>
      </c>
      <c r="AN57" s="157">
        <f t="shared" si="50"/>
        <v>-6.4245810055865937E-2</v>
      </c>
      <c r="AO57" s="157">
        <f t="shared" si="51"/>
        <v>-6.8656716417910491E-2</v>
      </c>
      <c r="AP57" s="157">
        <f t="shared" si="52"/>
        <v>-3.2051282051282048E-2</v>
      </c>
      <c r="AQ57" s="157">
        <f t="shared" si="53"/>
        <v>4.9668874172185351E-2</v>
      </c>
      <c r="AR57" s="157">
        <v>0.10410094637223977</v>
      </c>
      <c r="AS57" s="157">
        <v>7.4285714285714288E-2</v>
      </c>
      <c r="AT57" s="157">
        <v>-1.8617021276595702E-2</v>
      </c>
      <c r="AU57" s="157">
        <v>-4.8780487804878092E-2</v>
      </c>
      <c r="AV57" s="157">
        <f t="shared" si="54"/>
        <v>-6.267806267806264E-2</v>
      </c>
    </row>
    <row r="58" spans="1:48">
      <c r="A58" s="155" t="s">
        <v>719</v>
      </c>
      <c r="B58" s="156">
        <v>0</v>
      </c>
      <c r="C58" s="156">
        <v>0</v>
      </c>
      <c r="D58" s="156">
        <v>0</v>
      </c>
      <c r="E58" s="156">
        <v>0</v>
      </c>
      <c r="F58" s="156">
        <v>0</v>
      </c>
      <c r="G58" s="156">
        <v>0</v>
      </c>
      <c r="H58" s="156">
        <v>0</v>
      </c>
      <c r="I58" s="156">
        <v>0</v>
      </c>
      <c r="J58" s="156">
        <v>0</v>
      </c>
      <c r="K58" s="156">
        <v>0</v>
      </c>
      <c r="L58" s="156">
        <v>0</v>
      </c>
      <c r="M58" s="156">
        <v>0</v>
      </c>
      <c r="N58" s="156">
        <v>0</v>
      </c>
      <c r="O58" s="156">
        <v>0</v>
      </c>
      <c r="P58" s="156">
        <v>0</v>
      </c>
      <c r="Q58" s="156">
        <v>0</v>
      </c>
      <c r="R58" s="156">
        <v>0</v>
      </c>
      <c r="S58" s="156">
        <v>0</v>
      </c>
      <c r="T58" s="156">
        <v>0</v>
      </c>
      <c r="U58" s="156">
        <v>0</v>
      </c>
      <c r="V58" s="156">
        <v>0</v>
      </c>
      <c r="W58" s="156">
        <v>0</v>
      </c>
      <c r="X58" s="156">
        <f>IF('Relative Weights'!E16=0,0,'Relative Weights'!E16)</f>
        <v>0</v>
      </c>
      <c r="Y58" s="152"/>
      <c r="Z58" s="155" t="s">
        <v>719</v>
      </c>
      <c r="AA58" s="157" t="str">
        <f t="shared" si="37"/>
        <v/>
      </c>
      <c r="AB58" s="157" t="str">
        <f t="shared" si="38"/>
        <v/>
      </c>
      <c r="AC58" s="157" t="str">
        <f t="shared" si="39"/>
        <v/>
      </c>
      <c r="AD58" s="157" t="str">
        <f t="shared" si="40"/>
        <v/>
      </c>
      <c r="AE58" s="157" t="str">
        <f t="shared" si="41"/>
        <v/>
      </c>
      <c r="AF58" s="157" t="str">
        <f t="shared" si="42"/>
        <v/>
      </c>
      <c r="AG58" s="157" t="str">
        <f t="shared" si="43"/>
        <v/>
      </c>
      <c r="AH58" s="157" t="str">
        <f t="shared" si="44"/>
        <v/>
      </c>
      <c r="AI58" s="157" t="str">
        <f t="shared" si="45"/>
        <v/>
      </c>
      <c r="AJ58" s="157" t="str">
        <f t="shared" si="46"/>
        <v/>
      </c>
      <c r="AK58" s="157" t="str">
        <f t="shared" si="47"/>
        <v/>
      </c>
      <c r="AL58" s="157" t="str">
        <f t="shared" si="48"/>
        <v/>
      </c>
      <c r="AM58" s="157" t="str">
        <f t="shared" si="49"/>
        <v/>
      </c>
      <c r="AN58" s="157" t="str">
        <f t="shared" si="50"/>
        <v/>
      </c>
      <c r="AO58" s="157" t="str">
        <f t="shared" si="51"/>
        <v/>
      </c>
      <c r="AP58" s="157" t="str">
        <f t="shared" si="52"/>
        <v/>
      </c>
      <c r="AQ58" s="157" t="str">
        <f t="shared" si="53"/>
        <v/>
      </c>
      <c r="AR58" s="157" t="s">
        <v>819</v>
      </c>
      <c r="AS58" s="157" t="s">
        <v>819</v>
      </c>
      <c r="AT58" s="157" t="s">
        <v>819</v>
      </c>
      <c r="AU58" s="157" t="s">
        <v>819</v>
      </c>
      <c r="AV58" s="157" t="str">
        <f t="shared" si="54"/>
        <v/>
      </c>
    </row>
    <row r="59" spans="1:48">
      <c r="A59" s="155" t="s">
        <v>53</v>
      </c>
      <c r="B59" s="156">
        <v>0</v>
      </c>
      <c r="C59" s="156">
        <v>0</v>
      </c>
      <c r="D59" s="156">
        <v>0</v>
      </c>
      <c r="E59" s="156">
        <v>0</v>
      </c>
      <c r="F59" s="156">
        <v>0</v>
      </c>
      <c r="G59" s="156">
        <v>0</v>
      </c>
      <c r="H59" s="156">
        <v>0</v>
      </c>
      <c r="I59" s="156">
        <v>0</v>
      </c>
      <c r="J59" s="156">
        <v>0</v>
      </c>
      <c r="K59" s="156">
        <v>0</v>
      </c>
      <c r="L59" s="156">
        <v>0</v>
      </c>
      <c r="M59" s="156">
        <v>0</v>
      </c>
      <c r="N59" s="156">
        <v>0</v>
      </c>
      <c r="O59" s="156">
        <v>0</v>
      </c>
      <c r="P59" s="156">
        <v>0</v>
      </c>
      <c r="Q59" s="156">
        <v>0</v>
      </c>
      <c r="R59" s="156">
        <v>0</v>
      </c>
      <c r="S59" s="156">
        <v>0</v>
      </c>
      <c r="T59" s="156">
        <v>0</v>
      </c>
      <c r="U59" s="156">
        <v>0</v>
      </c>
      <c r="V59" s="156">
        <v>0</v>
      </c>
      <c r="W59" s="156">
        <v>0</v>
      </c>
      <c r="X59" s="156">
        <f>IF('Relative Weights'!E17=0,0,'Relative Weights'!E17)</f>
        <v>0</v>
      </c>
      <c r="Y59" s="152"/>
      <c r="Z59" s="155" t="s">
        <v>53</v>
      </c>
      <c r="AA59" s="157" t="str">
        <f t="shared" si="37"/>
        <v/>
      </c>
      <c r="AB59" s="157" t="str">
        <f t="shared" si="38"/>
        <v/>
      </c>
      <c r="AC59" s="157" t="str">
        <f t="shared" si="39"/>
        <v/>
      </c>
      <c r="AD59" s="157" t="str">
        <f t="shared" si="40"/>
        <v/>
      </c>
      <c r="AE59" s="157" t="str">
        <f t="shared" si="41"/>
        <v/>
      </c>
      <c r="AF59" s="157" t="str">
        <f t="shared" si="42"/>
        <v/>
      </c>
      <c r="AG59" s="157" t="str">
        <f t="shared" si="43"/>
        <v/>
      </c>
      <c r="AH59" s="157" t="str">
        <f t="shared" si="44"/>
        <v/>
      </c>
      <c r="AI59" s="157" t="str">
        <f t="shared" si="45"/>
        <v/>
      </c>
      <c r="AJ59" s="157" t="str">
        <f t="shared" si="46"/>
        <v/>
      </c>
      <c r="AK59" s="157" t="str">
        <f t="shared" si="47"/>
        <v/>
      </c>
      <c r="AL59" s="157" t="str">
        <f t="shared" si="48"/>
        <v/>
      </c>
      <c r="AM59" s="157" t="str">
        <f t="shared" si="49"/>
        <v/>
      </c>
      <c r="AN59" s="157" t="str">
        <f t="shared" si="50"/>
        <v/>
      </c>
      <c r="AO59" s="157" t="str">
        <f t="shared" si="51"/>
        <v/>
      </c>
      <c r="AP59" s="157" t="str">
        <f t="shared" si="52"/>
        <v/>
      </c>
      <c r="AQ59" s="157" t="str">
        <f t="shared" si="53"/>
        <v/>
      </c>
      <c r="AR59" s="157" t="s">
        <v>819</v>
      </c>
      <c r="AS59" s="157" t="s">
        <v>819</v>
      </c>
      <c r="AT59" s="157" t="s">
        <v>819</v>
      </c>
      <c r="AU59" s="157" t="s">
        <v>819</v>
      </c>
      <c r="AV59" s="157" t="str">
        <f t="shared" si="54"/>
        <v/>
      </c>
    </row>
    <row r="60" spans="1:48">
      <c r="A60" s="155" t="s">
        <v>54</v>
      </c>
      <c r="B60" s="156">
        <v>0</v>
      </c>
      <c r="C60" s="156">
        <v>0</v>
      </c>
      <c r="D60" s="156">
        <v>0</v>
      </c>
      <c r="E60" s="156">
        <v>0</v>
      </c>
      <c r="F60" s="156">
        <v>0</v>
      </c>
      <c r="G60" s="156">
        <v>0</v>
      </c>
      <c r="H60" s="156">
        <v>0</v>
      </c>
      <c r="I60" s="156">
        <v>0</v>
      </c>
      <c r="J60" s="156">
        <v>0</v>
      </c>
      <c r="K60" s="156">
        <v>0</v>
      </c>
      <c r="L60" s="156">
        <v>0</v>
      </c>
      <c r="M60" s="156">
        <v>0</v>
      </c>
      <c r="N60" s="156">
        <v>0</v>
      </c>
      <c r="O60" s="156">
        <v>0</v>
      </c>
      <c r="P60" s="156">
        <v>0</v>
      </c>
      <c r="Q60" s="156">
        <v>0</v>
      </c>
      <c r="R60" s="156">
        <v>0</v>
      </c>
      <c r="S60" s="156">
        <v>0</v>
      </c>
      <c r="T60" s="156">
        <v>0</v>
      </c>
      <c r="U60" s="156">
        <v>0</v>
      </c>
      <c r="V60" s="156">
        <v>0</v>
      </c>
      <c r="W60" s="156">
        <v>0</v>
      </c>
      <c r="X60" s="156">
        <f>IF('Relative Weights'!E18=0,0,'Relative Weights'!E18)</f>
        <v>0</v>
      </c>
      <c r="Y60" s="152"/>
      <c r="Z60" s="155" t="s">
        <v>54</v>
      </c>
      <c r="AA60" s="157" t="str">
        <f t="shared" si="37"/>
        <v/>
      </c>
      <c r="AB60" s="157" t="str">
        <f t="shared" si="38"/>
        <v/>
      </c>
      <c r="AC60" s="157" t="str">
        <f t="shared" si="39"/>
        <v/>
      </c>
      <c r="AD60" s="157" t="str">
        <f t="shared" si="40"/>
        <v/>
      </c>
      <c r="AE60" s="157" t="str">
        <f t="shared" si="41"/>
        <v/>
      </c>
      <c r="AF60" s="157" t="str">
        <f t="shared" si="42"/>
        <v/>
      </c>
      <c r="AG60" s="157" t="str">
        <f t="shared" si="43"/>
        <v/>
      </c>
      <c r="AH60" s="157" t="str">
        <f t="shared" si="44"/>
        <v/>
      </c>
      <c r="AI60" s="157" t="str">
        <f t="shared" si="45"/>
        <v/>
      </c>
      <c r="AJ60" s="157" t="str">
        <f t="shared" si="46"/>
        <v/>
      </c>
      <c r="AK60" s="157" t="str">
        <f t="shared" si="47"/>
        <v/>
      </c>
      <c r="AL60" s="157" t="str">
        <f t="shared" si="48"/>
        <v/>
      </c>
      <c r="AM60" s="157" t="str">
        <f t="shared" si="49"/>
        <v/>
      </c>
      <c r="AN60" s="157" t="str">
        <f t="shared" si="50"/>
        <v/>
      </c>
      <c r="AO60" s="157" t="str">
        <f t="shared" si="51"/>
        <v/>
      </c>
      <c r="AP60" s="157" t="str">
        <f t="shared" si="52"/>
        <v/>
      </c>
      <c r="AQ60" s="157" t="str">
        <f t="shared" si="53"/>
        <v/>
      </c>
      <c r="AR60" s="157" t="s">
        <v>819</v>
      </c>
      <c r="AS60" s="157" t="s">
        <v>819</v>
      </c>
      <c r="AT60" s="157" t="s">
        <v>819</v>
      </c>
      <c r="AU60" s="157" t="s">
        <v>819</v>
      </c>
      <c r="AV60" s="157" t="str">
        <f t="shared" si="54"/>
        <v/>
      </c>
    </row>
    <row r="61" spans="1:48">
      <c r="A61" s="155" t="s">
        <v>55</v>
      </c>
      <c r="B61" s="156">
        <v>3.71</v>
      </c>
      <c r="C61" s="156">
        <v>3.54</v>
      </c>
      <c r="D61" s="156">
        <v>3.53</v>
      </c>
      <c r="E61" s="156">
        <v>3.47</v>
      </c>
      <c r="F61" s="156">
        <v>3.4</v>
      </c>
      <c r="G61" s="156">
        <v>3.3185636488596466</v>
      </c>
      <c r="H61" s="156">
        <v>3.21</v>
      </c>
      <c r="I61" s="156">
        <v>3.23</v>
      </c>
      <c r="J61" s="156">
        <v>3.15</v>
      </c>
      <c r="K61" s="156">
        <v>3.08</v>
      </c>
      <c r="L61" s="156">
        <v>2.96</v>
      </c>
      <c r="M61" s="156">
        <v>2.9</v>
      </c>
      <c r="N61" s="156">
        <v>2.79</v>
      </c>
      <c r="O61" s="156">
        <v>2.67</v>
      </c>
      <c r="P61" s="156">
        <v>2.54</v>
      </c>
      <c r="Q61" s="156">
        <v>2.5499999999999998</v>
      </c>
      <c r="R61" s="156">
        <v>2.62</v>
      </c>
      <c r="S61" s="156">
        <v>2.7</v>
      </c>
      <c r="T61" s="156">
        <v>2.72</v>
      </c>
      <c r="U61" s="156">
        <v>2.67</v>
      </c>
      <c r="V61" s="156">
        <v>2.62</v>
      </c>
      <c r="W61" s="156">
        <v>2.59</v>
      </c>
      <c r="X61" s="156">
        <f>IF('Relative Weights'!E19=0,0,'Relative Weights'!E19)</f>
        <v>2.57</v>
      </c>
      <c r="Y61" s="152"/>
      <c r="Z61" s="155" t="s">
        <v>55</v>
      </c>
      <c r="AA61" s="157">
        <f t="shared" si="37"/>
        <v>-4.5822102425876032E-2</v>
      </c>
      <c r="AB61" s="157">
        <f t="shared" si="38"/>
        <v>-2.8248587570621764E-3</v>
      </c>
      <c r="AC61" s="157">
        <f t="shared" si="39"/>
        <v>-1.6997167138810054E-2</v>
      </c>
      <c r="AD61" s="157">
        <f t="shared" si="40"/>
        <v>-2.0172910662824339E-2</v>
      </c>
      <c r="AE61" s="157">
        <f t="shared" si="41"/>
        <v>-2.3951867982456854E-2</v>
      </c>
      <c r="AF61" s="157">
        <f t="shared" si="42"/>
        <v>-3.2714047505749133E-2</v>
      </c>
      <c r="AG61" s="157">
        <f t="shared" si="43"/>
        <v>6.230529595015577E-3</v>
      </c>
      <c r="AH61" s="157">
        <f t="shared" si="44"/>
        <v>-2.4767801857585203E-2</v>
      </c>
      <c r="AI61" s="157">
        <f t="shared" si="45"/>
        <v>-2.2222222222222143E-2</v>
      </c>
      <c r="AJ61" s="157">
        <f t="shared" si="46"/>
        <v>-3.8961038961038974E-2</v>
      </c>
      <c r="AK61" s="157">
        <f t="shared" si="47"/>
        <v>-2.0270270270270285E-2</v>
      </c>
      <c r="AL61" s="157">
        <f t="shared" si="48"/>
        <v>-3.7931034482758585E-2</v>
      </c>
      <c r="AM61" s="157">
        <f t="shared" si="49"/>
        <v>-4.3010752688172116E-2</v>
      </c>
      <c r="AN61" s="157">
        <f t="shared" si="50"/>
        <v>-4.8689138576779034E-2</v>
      </c>
      <c r="AO61" s="157">
        <f t="shared" si="51"/>
        <v>3.937007874015741E-3</v>
      </c>
      <c r="AP61" s="157">
        <f t="shared" si="52"/>
        <v>2.7450980392156987E-2</v>
      </c>
      <c r="AQ61" s="157">
        <f t="shared" si="53"/>
        <v>3.0534351145038219E-2</v>
      </c>
      <c r="AR61" s="157">
        <v>7.4074074074073071E-3</v>
      </c>
      <c r="AS61" s="157">
        <v>-1.8382352941176516E-2</v>
      </c>
      <c r="AT61" s="157">
        <v>-1.872659176029956E-2</v>
      </c>
      <c r="AU61" s="157">
        <v>-1.1450381679389388E-2</v>
      </c>
      <c r="AV61" s="157">
        <f t="shared" si="54"/>
        <v>-7.7220077220077066E-3</v>
      </c>
    </row>
    <row r="62" spans="1:48">
      <c r="A62" s="155" t="s">
        <v>56</v>
      </c>
      <c r="B62" s="156">
        <v>15.6</v>
      </c>
      <c r="C62" s="156">
        <v>15.11</v>
      </c>
      <c r="D62" s="156">
        <v>17.149999999999999</v>
      </c>
      <c r="E62" s="156">
        <v>16.100000000000001</v>
      </c>
      <c r="F62" s="156">
        <v>16.87</v>
      </c>
      <c r="G62" s="156">
        <v>16.814044454074715</v>
      </c>
      <c r="H62" s="156">
        <v>19.87</v>
      </c>
      <c r="I62" s="156">
        <v>23.49</v>
      </c>
      <c r="J62" s="156">
        <v>23.26</v>
      </c>
      <c r="K62" s="156">
        <v>23.1</v>
      </c>
      <c r="L62" s="156">
        <v>22.6</v>
      </c>
      <c r="M62" s="156">
        <v>25.82</v>
      </c>
      <c r="N62" s="156">
        <v>28.29</v>
      </c>
      <c r="O62" s="156">
        <v>28.68</v>
      </c>
      <c r="P62" s="156">
        <v>28.55</v>
      </c>
      <c r="Q62" s="156">
        <v>30.82</v>
      </c>
      <c r="R62" s="156">
        <v>34.67</v>
      </c>
      <c r="S62" s="156">
        <v>42.85</v>
      </c>
      <c r="T62" s="156">
        <v>47.05</v>
      </c>
      <c r="U62" s="156">
        <v>50.25</v>
      </c>
      <c r="V62" s="156">
        <v>44.01</v>
      </c>
      <c r="W62" s="156">
        <v>41.02</v>
      </c>
      <c r="X62" s="156">
        <f>IF('Relative Weights'!E20=0,0,'Relative Weights'!E20)</f>
        <v>34.39</v>
      </c>
      <c r="Y62" s="152"/>
      <c r="Z62" s="155" t="s">
        <v>56</v>
      </c>
      <c r="AA62" s="157">
        <f t="shared" si="37"/>
        <v>-3.141025641025641E-2</v>
      </c>
      <c r="AB62" s="157">
        <f t="shared" si="38"/>
        <v>0.1350099272005294</v>
      </c>
      <c r="AC62" s="157">
        <f t="shared" si="39"/>
        <v>-6.1224489795918213E-2</v>
      </c>
      <c r="AD62" s="157">
        <f t="shared" si="40"/>
        <v>4.7826086956521685E-2</v>
      </c>
      <c r="AE62" s="157">
        <f t="shared" si="41"/>
        <v>-3.3168669783809612E-3</v>
      </c>
      <c r="AF62" s="157">
        <f t="shared" si="42"/>
        <v>0.18175017642377567</v>
      </c>
      <c r="AG62" s="157">
        <f t="shared" si="43"/>
        <v>0.18218419728233504</v>
      </c>
      <c r="AH62" s="157">
        <f t="shared" si="44"/>
        <v>-9.7914005959981454E-3</v>
      </c>
      <c r="AI62" s="157">
        <f t="shared" si="45"/>
        <v>-6.8787618228718372E-3</v>
      </c>
      <c r="AJ62" s="157">
        <f t="shared" si="46"/>
        <v>-2.1645021645021689E-2</v>
      </c>
      <c r="AK62" s="157">
        <f t="shared" si="47"/>
        <v>0.14247787610619467</v>
      </c>
      <c r="AL62" s="157">
        <f t="shared" si="48"/>
        <v>9.5662277304415122E-2</v>
      </c>
      <c r="AM62" s="157">
        <f t="shared" si="49"/>
        <v>1.3785790031813461E-2</v>
      </c>
      <c r="AN62" s="157">
        <f t="shared" si="50"/>
        <v>-4.53277545327746E-3</v>
      </c>
      <c r="AO62" s="157">
        <f t="shared" si="51"/>
        <v>7.9509632224168181E-2</v>
      </c>
      <c r="AP62" s="157">
        <f t="shared" si="52"/>
        <v>0.12491888384166128</v>
      </c>
      <c r="AQ62" s="157">
        <f t="shared" si="53"/>
        <v>0.23593885203345821</v>
      </c>
      <c r="AR62" s="157">
        <v>9.8016336056009123E-2</v>
      </c>
      <c r="AS62" s="157">
        <v>6.8012752391073406E-2</v>
      </c>
      <c r="AT62" s="157">
        <v>-0.12417910447761193</v>
      </c>
      <c r="AU62" s="157">
        <v>-6.793910474892062E-2</v>
      </c>
      <c r="AV62" s="157">
        <f t="shared" si="54"/>
        <v>-0.16162847391516344</v>
      </c>
    </row>
    <row r="63" spans="1:48">
      <c r="A63" s="168" t="s">
        <v>57</v>
      </c>
      <c r="B63" s="156">
        <v>3.37</v>
      </c>
      <c r="C63" s="156">
        <v>3.2</v>
      </c>
      <c r="D63" s="156">
        <v>3.2</v>
      </c>
      <c r="E63" s="156">
        <v>3.22</v>
      </c>
      <c r="F63" s="156">
        <v>3.41</v>
      </c>
      <c r="G63" s="156">
        <v>3.4916382045526424</v>
      </c>
      <c r="H63" s="156">
        <v>3.42</v>
      </c>
      <c r="I63" s="156">
        <v>3.26</v>
      </c>
      <c r="J63" s="156">
        <v>3.16</v>
      </c>
      <c r="K63" s="156">
        <v>3.19</v>
      </c>
      <c r="L63" s="156">
        <v>3.25</v>
      </c>
      <c r="M63" s="156">
        <v>3.35</v>
      </c>
      <c r="N63" s="156">
        <v>3.39</v>
      </c>
      <c r="O63" s="156">
        <v>3.36</v>
      </c>
      <c r="P63" s="156">
        <v>3.26</v>
      </c>
      <c r="Q63" s="156">
        <v>3.22</v>
      </c>
      <c r="R63" s="156">
        <v>3.27</v>
      </c>
      <c r="S63" s="156">
        <v>3.4</v>
      </c>
      <c r="T63" s="156">
        <v>3.47</v>
      </c>
      <c r="U63" s="156">
        <v>3.32</v>
      </c>
      <c r="V63" s="156">
        <v>3.16</v>
      </c>
      <c r="W63" s="156">
        <v>2.99</v>
      </c>
      <c r="X63" s="156">
        <f>IF('Relative Weights'!E21=0,0,'Relative Weights'!E21)</f>
        <v>3</v>
      </c>
      <c r="Y63" s="152"/>
      <c r="Z63" s="155" t="s">
        <v>57</v>
      </c>
      <c r="AA63" s="157">
        <f t="shared" si="37"/>
        <v>-5.0445103857566731E-2</v>
      </c>
      <c r="AB63" s="157">
        <f t="shared" si="38"/>
        <v>0</v>
      </c>
      <c r="AC63" s="157">
        <f t="shared" si="39"/>
        <v>6.2500000000000888E-3</v>
      </c>
      <c r="AD63" s="157">
        <f t="shared" si="40"/>
        <v>5.9006211180124168E-2</v>
      </c>
      <c r="AE63" s="157">
        <f t="shared" si="41"/>
        <v>2.3940822449455279E-2</v>
      </c>
      <c r="AF63" s="157">
        <f t="shared" si="42"/>
        <v>-2.0517075468825974E-2</v>
      </c>
      <c r="AG63" s="157">
        <f t="shared" si="43"/>
        <v>-4.6783625730994149E-2</v>
      </c>
      <c r="AH63" s="157">
        <f t="shared" si="44"/>
        <v>-3.0674846625766805E-2</v>
      </c>
      <c r="AI63" s="157">
        <f t="shared" si="45"/>
        <v>9.4936708860757779E-3</v>
      </c>
      <c r="AJ63" s="157">
        <f t="shared" si="46"/>
        <v>1.8808777429467183E-2</v>
      </c>
      <c r="AK63" s="157">
        <f t="shared" si="47"/>
        <v>3.0769230769230882E-2</v>
      </c>
      <c r="AL63" s="157">
        <f t="shared" si="48"/>
        <v>1.1940298507462588E-2</v>
      </c>
      <c r="AM63" s="157">
        <f t="shared" si="49"/>
        <v>-8.8495575221240186E-3</v>
      </c>
      <c r="AN63" s="157">
        <f t="shared" si="50"/>
        <v>-2.9761904761904767E-2</v>
      </c>
      <c r="AO63" s="157">
        <f t="shared" si="51"/>
        <v>-1.2269938650306678E-2</v>
      </c>
      <c r="AP63" s="157">
        <f t="shared" si="52"/>
        <v>1.552795031055898E-2</v>
      </c>
      <c r="AQ63" s="157">
        <f t="shared" si="53"/>
        <v>3.9755351681957096E-2</v>
      </c>
      <c r="AR63" s="157">
        <v>2.0588235294117796E-2</v>
      </c>
      <c r="AS63" s="157">
        <v>-4.3227665706051965E-2</v>
      </c>
      <c r="AT63" s="157">
        <v>-4.8192771084337283E-2</v>
      </c>
      <c r="AU63" s="157">
        <v>-5.3797468354430333E-2</v>
      </c>
      <c r="AV63" s="157">
        <f t="shared" si="54"/>
        <v>3.3444816053511683E-3</v>
      </c>
    </row>
    <row r="64" spans="1:48">
      <c r="A64" s="168" t="s">
        <v>58</v>
      </c>
      <c r="B64" s="156">
        <v>5.46</v>
      </c>
      <c r="C64" s="156">
        <v>5.46</v>
      </c>
      <c r="D64" s="156">
        <v>5.46</v>
      </c>
      <c r="E64" s="156">
        <v>5.46</v>
      </c>
      <c r="F64" s="156">
        <v>5.46</v>
      </c>
      <c r="G64" s="156">
        <v>5.46</v>
      </c>
      <c r="H64" s="156">
        <v>5.46</v>
      </c>
      <c r="I64" s="156">
        <v>5.46</v>
      </c>
      <c r="J64" s="156">
        <v>5.46</v>
      </c>
      <c r="K64" s="156">
        <v>41.14</v>
      </c>
      <c r="L64" s="156">
        <v>34.479999999999997</v>
      </c>
      <c r="M64" s="156">
        <v>37.770000000000003</v>
      </c>
      <c r="N64" s="156">
        <v>37.520000000000003</v>
      </c>
      <c r="O64" s="156">
        <v>0</v>
      </c>
      <c r="P64" s="156">
        <v>0</v>
      </c>
      <c r="Q64" s="156">
        <v>0</v>
      </c>
      <c r="R64" s="156">
        <v>0</v>
      </c>
      <c r="S64" s="156">
        <v>0</v>
      </c>
      <c r="T64" s="156">
        <v>0</v>
      </c>
      <c r="U64" s="156">
        <v>0</v>
      </c>
      <c r="V64" s="156">
        <v>0</v>
      </c>
      <c r="W64" s="156">
        <v>0</v>
      </c>
      <c r="X64" s="156">
        <f>IF('Relative Weights'!E22=0,0,'Relative Weights'!E22)</f>
        <v>0</v>
      </c>
      <c r="Y64" s="152"/>
      <c r="Z64" s="155" t="s">
        <v>58</v>
      </c>
      <c r="AA64" s="157">
        <f t="shared" si="37"/>
        <v>0</v>
      </c>
      <c r="AB64" s="157">
        <f t="shared" si="38"/>
        <v>0</v>
      </c>
      <c r="AC64" s="157">
        <f t="shared" si="39"/>
        <v>0</v>
      </c>
      <c r="AD64" s="157">
        <f t="shared" si="40"/>
        <v>0</v>
      </c>
      <c r="AE64" s="157">
        <f t="shared" si="41"/>
        <v>0</v>
      </c>
      <c r="AF64" s="157">
        <f t="shared" si="42"/>
        <v>0</v>
      </c>
      <c r="AG64" s="157">
        <f t="shared" si="43"/>
        <v>0</v>
      </c>
      <c r="AH64" s="157">
        <f t="shared" si="44"/>
        <v>0</v>
      </c>
      <c r="AI64" s="157">
        <f t="shared" si="45"/>
        <v>6.5347985347985347</v>
      </c>
      <c r="AJ64" s="157">
        <f t="shared" si="46"/>
        <v>-0.16188624210014591</v>
      </c>
      <c r="AK64" s="157">
        <f t="shared" si="47"/>
        <v>9.5417633410673108E-2</v>
      </c>
      <c r="AL64" s="157">
        <f t="shared" si="48"/>
        <v>-6.6190097961345007E-3</v>
      </c>
      <c r="AM64" s="157" t="str">
        <f t="shared" si="49"/>
        <v>Deleted</v>
      </c>
      <c r="AN64" s="157" t="str">
        <f t="shared" si="50"/>
        <v/>
      </c>
      <c r="AO64" s="157" t="str">
        <f t="shared" si="51"/>
        <v/>
      </c>
      <c r="AP64" s="157" t="str">
        <f t="shared" si="52"/>
        <v/>
      </c>
      <c r="AQ64" s="157" t="str">
        <f t="shared" si="53"/>
        <v/>
      </c>
      <c r="AR64" s="157" t="s">
        <v>819</v>
      </c>
      <c r="AS64" s="157" t="s">
        <v>819</v>
      </c>
      <c r="AT64" s="157" t="s">
        <v>819</v>
      </c>
      <c r="AU64" s="157" t="s">
        <v>819</v>
      </c>
      <c r="AV64" s="157" t="str">
        <f t="shared" si="54"/>
        <v/>
      </c>
    </row>
    <row r="65" spans="1:48">
      <c r="A65" s="168" t="s">
        <v>59</v>
      </c>
      <c r="B65" s="156">
        <v>0</v>
      </c>
      <c r="C65" s="156">
        <v>0</v>
      </c>
      <c r="D65" s="156">
        <v>0</v>
      </c>
      <c r="E65" s="156">
        <v>0</v>
      </c>
      <c r="F65" s="156">
        <v>0</v>
      </c>
      <c r="G65" s="156">
        <v>0</v>
      </c>
      <c r="H65" s="156">
        <v>0</v>
      </c>
      <c r="I65" s="156">
        <v>0</v>
      </c>
      <c r="J65" s="156">
        <v>0</v>
      </c>
      <c r="K65" s="156">
        <v>0</v>
      </c>
      <c r="L65" s="156">
        <v>0</v>
      </c>
      <c r="M65" s="156">
        <v>0</v>
      </c>
      <c r="N65" s="156">
        <v>0</v>
      </c>
      <c r="O65" s="156">
        <v>0</v>
      </c>
      <c r="P65" s="156">
        <v>0</v>
      </c>
      <c r="Q65" s="156">
        <v>0</v>
      </c>
      <c r="R65" s="156">
        <v>0</v>
      </c>
      <c r="S65" s="156">
        <v>0</v>
      </c>
      <c r="T65" s="156">
        <v>0</v>
      </c>
      <c r="U65" s="156">
        <v>0</v>
      </c>
      <c r="V65" s="156">
        <v>0</v>
      </c>
      <c r="W65" s="156">
        <v>0</v>
      </c>
      <c r="X65" s="156">
        <f>IF('Relative Weights'!E23=0,0,'Relative Weights'!E23)</f>
        <v>0</v>
      </c>
      <c r="Y65" s="152"/>
      <c r="Z65" s="155" t="s">
        <v>216</v>
      </c>
      <c r="AA65" s="157" t="str">
        <f t="shared" si="37"/>
        <v/>
      </c>
      <c r="AB65" s="157" t="str">
        <f t="shared" si="38"/>
        <v/>
      </c>
      <c r="AC65" s="157" t="str">
        <f t="shared" si="39"/>
        <v/>
      </c>
      <c r="AD65" s="157" t="str">
        <f t="shared" si="40"/>
        <v/>
      </c>
      <c r="AE65" s="157" t="str">
        <f t="shared" si="41"/>
        <v/>
      </c>
      <c r="AF65" s="157" t="str">
        <f t="shared" si="42"/>
        <v/>
      </c>
      <c r="AG65" s="157" t="str">
        <f t="shared" si="43"/>
        <v/>
      </c>
      <c r="AH65" s="157" t="str">
        <f t="shared" si="44"/>
        <v/>
      </c>
      <c r="AI65" s="157" t="str">
        <f t="shared" si="45"/>
        <v/>
      </c>
      <c r="AJ65" s="157" t="str">
        <f t="shared" si="46"/>
        <v/>
      </c>
      <c r="AK65" s="157" t="str">
        <f t="shared" si="47"/>
        <v/>
      </c>
      <c r="AL65" s="157" t="str">
        <f t="shared" si="48"/>
        <v/>
      </c>
      <c r="AM65" s="157" t="str">
        <f t="shared" si="49"/>
        <v/>
      </c>
      <c r="AN65" s="157" t="str">
        <f t="shared" si="50"/>
        <v/>
      </c>
      <c r="AO65" s="157" t="str">
        <f t="shared" si="51"/>
        <v/>
      </c>
      <c r="AP65" s="157" t="str">
        <f t="shared" si="52"/>
        <v/>
      </c>
      <c r="AQ65" s="157" t="str">
        <f t="shared" si="53"/>
        <v/>
      </c>
      <c r="AR65" s="157" t="s">
        <v>819</v>
      </c>
      <c r="AS65" s="157" t="s">
        <v>819</v>
      </c>
      <c r="AT65" s="157" t="s">
        <v>819</v>
      </c>
      <c r="AU65" s="157" t="s">
        <v>819</v>
      </c>
      <c r="AV65" s="157" t="str">
        <f t="shared" si="54"/>
        <v/>
      </c>
    </row>
    <row r="66" spans="1:48">
      <c r="A66" s="168" t="s">
        <v>60</v>
      </c>
      <c r="B66" s="156">
        <v>5.13</v>
      </c>
      <c r="C66" s="156">
        <v>4.4000000000000004</v>
      </c>
      <c r="D66" s="156">
        <v>4.29</v>
      </c>
      <c r="E66" s="156">
        <v>4.25</v>
      </c>
      <c r="F66" s="156">
        <v>4.57</v>
      </c>
      <c r="G66" s="156">
        <v>4.8058090971604877</v>
      </c>
      <c r="H66" s="156">
        <v>4.41</v>
      </c>
      <c r="I66" s="156">
        <v>4.07</v>
      </c>
      <c r="J66" s="156">
        <v>3.86</v>
      </c>
      <c r="K66" s="156">
        <v>3.87</v>
      </c>
      <c r="L66" s="156">
        <v>3.86</v>
      </c>
      <c r="M66" s="156">
        <v>3.9</v>
      </c>
      <c r="N66" s="156">
        <v>3.89</v>
      </c>
      <c r="O66" s="156">
        <v>3.72</v>
      </c>
      <c r="P66" s="156">
        <v>3.42</v>
      </c>
      <c r="Q66" s="156">
        <v>3.46</v>
      </c>
      <c r="R66" s="156">
        <v>3.82</v>
      </c>
      <c r="S66" s="156">
        <v>4.34</v>
      </c>
      <c r="T66" s="156">
        <v>4.8600000000000003</v>
      </c>
      <c r="U66" s="156">
        <v>5.7</v>
      </c>
      <c r="V66" s="156">
        <v>5.84</v>
      </c>
      <c r="W66" s="156">
        <v>5.04</v>
      </c>
      <c r="X66" s="156">
        <f>IF('Relative Weights'!E24=0,0,'Relative Weights'!E24)</f>
        <v>4.3</v>
      </c>
      <c r="Y66" s="152"/>
      <c r="Z66" s="155" t="s">
        <v>60</v>
      </c>
      <c r="AA66" s="157">
        <f t="shared" si="37"/>
        <v>-0.14230019493177382</v>
      </c>
      <c r="AB66" s="157">
        <f t="shared" si="38"/>
        <v>-2.5000000000000022E-2</v>
      </c>
      <c r="AC66" s="157">
        <f t="shared" si="39"/>
        <v>-9.3240093240093413E-3</v>
      </c>
      <c r="AD66" s="157">
        <f t="shared" si="40"/>
        <v>7.5294117647058956E-2</v>
      </c>
      <c r="AE66" s="157">
        <f t="shared" si="41"/>
        <v>5.1599364805358316E-2</v>
      </c>
      <c r="AF66" s="157">
        <f t="shared" si="42"/>
        <v>-8.2360553479819076E-2</v>
      </c>
      <c r="AG66" s="157">
        <f t="shared" si="43"/>
        <v>-7.7097505668934252E-2</v>
      </c>
      <c r="AH66" s="157">
        <f t="shared" si="44"/>
        <v>-5.1597051597051746E-2</v>
      </c>
      <c r="AI66" s="157">
        <f t="shared" si="45"/>
        <v>2.5906735751295429E-3</v>
      </c>
      <c r="AJ66" s="157">
        <f t="shared" si="46"/>
        <v>-2.5839793281654533E-3</v>
      </c>
      <c r="AK66" s="157">
        <f t="shared" si="47"/>
        <v>1.0362694300518172E-2</v>
      </c>
      <c r="AL66" s="157">
        <f t="shared" si="48"/>
        <v>-2.564102564102555E-3</v>
      </c>
      <c r="AM66" s="157">
        <f t="shared" si="49"/>
        <v>-4.370179948586117E-2</v>
      </c>
      <c r="AN66" s="157">
        <f t="shared" si="50"/>
        <v>-8.064516129032262E-2</v>
      </c>
      <c r="AO66" s="157">
        <f t="shared" si="51"/>
        <v>1.1695906432748648E-2</v>
      </c>
      <c r="AP66" s="157">
        <f t="shared" si="52"/>
        <v>0.10404624277456653</v>
      </c>
      <c r="AQ66" s="157">
        <f t="shared" si="53"/>
        <v>0.13612565445026181</v>
      </c>
      <c r="AR66" s="157">
        <v>0.11981566820276512</v>
      </c>
      <c r="AS66" s="157">
        <v>0.17283950617283939</v>
      </c>
      <c r="AT66" s="157">
        <v>2.4561403508771784E-2</v>
      </c>
      <c r="AU66" s="157">
        <v>-0.13698630136986301</v>
      </c>
      <c r="AV66" s="157">
        <f t="shared" si="54"/>
        <v>-0.14682539682539686</v>
      </c>
    </row>
    <row r="67" spans="1:48" ht="14.4" thickBot="1">
      <c r="A67" s="158" t="s">
        <v>0</v>
      </c>
      <c r="B67" s="159">
        <v>5.87</v>
      </c>
      <c r="C67" s="159">
        <v>5.13</v>
      </c>
      <c r="D67" s="159">
        <v>5.01</v>
      </c>
      <c r="E67" s="159">
        <v>4.84</v>
      </c>
      <c r="F67" s="159">
        <v>4.9800000000000004</v>
      </c>
      <c r="G67" s="159">
        <v>4.9939871310753592</v>
      </c>
      <c r="H67" s="159">
        <v>4.7300000000000004</v>
      </c>
      <c r="I67" s="159">
        <v>4.45</v>
      </c>
      <c r="J67" s="159">
        <v>4.08</v>
      </c>
      <c r="K67" s="159">
        <v>3.75</v>
      </c>
      <c r="L67" s="159">
        <v>3.52</v>
      </c>
      <c r="M67" s="159">
        <v>3.49</v>
      </c>
      <c r="N67" s="159">
        <v>3.34</v>
      </c>
      <c r="O67" s="159">
        <v>3.21</v>
      </c>
      <c r="P67" s="159">
        <v>3</v>
      </c>
      <c r="Q67" s="159">
        <v>2.86</v>
      </c>
      <c r="R67" s="159">
        <v>2.74</v>
      </c>
      <c r="S67" s="159">
        <v>2.66</v>
      </c>
      <c r="T67" s="159">
        <v>2.68</v>
      </c>
      <c r="U67" s="159">
        <v>2.67</v>
      </c>
      <c r="V67" s="159">
        <v>2.72</v>
      </c>
      <c r="W67" s="159">
        <v>2.71</v>
      </c>
      <c r="X67" s="159">
        <f>IF('Relative Weights'!E25=0,0,'Relative Weights'!E25)</f>
        <v>2.77</v>
      </c>
      <c r="Y67" s="160"/>
      <c r="Z67" s="158" t="s">
        <v>0</v>
      </c>
      <c r="AA67" s="161">
        <f t="shared" si="37"/>
        <v>-0.12606473594548551</v>
      </c>
      <c r="AB67" s="161">
        <f t="shared" si="38"/>
        <v>-2.3391812865497075E-2</v>
      </c>
      <c r="AC67" s="161">
        <f t="shared" si="39"/>
        <v>-3.3932135728542923E-2</v>
      </c>
      <c r="AD67" s="161">
        <f t="shared" si="40"/>
        <v>2.8925619834710758E-2</v>
      </c>
      <c r="AE67" s="161">
        <f t="shared" si="41"/>
        <v>2.8086608585058404E-3</v>
      </c>
      <c r="AF67" s="161">
        <f t="shared" si="42"/>
        <v>-5.2860995462460147E-2</v>
      </c>
      <c r="AG67" s="161">
        <f t="shared" si="43"/>
        <v>-5.9196617336152224E-2</v>
      </c>
      <c r="AH67" s="161">
        <f t="shared" si="44"/>
        <v>-8.3146067415730385E-2</v>
      </c>
      <c r="AI67" s="161">
        <f t="shared" si="45"/>
        <v>-8.0882352941176516E-2</v>
      </c>
      <c r="AJ67" s="161">
        <f t="shared" si="46"/>
        <v>-6.1333333333333351E-2</v>
      </c>
      <c r="AK67" s="161">
        <f t="shared" si="47"/>
        <v>-8.5227272727271819E-3</v>
      </c>
      <c r="AL67" s="157">
        <f t="shared" si="48"/>
        <v>-4.2979942693409878E-2</v>
      </c>
      <c r="AM67" s="157">
        <f t="shared" si="49"/>
        <v>-3.8922155688622673E-2</v>
      </c>
      <c r="AN67" s="157">
        <f t="shared" si="50"/>
        <v>-6.5420560747663559E-2</v>
      </c>
      <c r="AO67" s="157">
        <f t="shared" si="51"/>
        <v>-4.6666666666666745E-2</v>
      </c>
      <c r="AP67" s="157">
        <f t="shared" si="52"/>
        <v>-4.195804195804187E-2</v>
      </c>
      <c r="AQ67" s="157">
        <f t="shared" si="53"/>
        <v>-2.9197080291970878E-2</v>
      </c>
      <c r="AR67" s="157">
        <v>7.5187969924812581E-3</v>
      </c>
      <c r="AS67" s="157">
        <v>-3.7313432835821558E-3</v>
      </c>
      <c r="AT67" s="157">
        <v>1.8726591760299671E-2</v>
      </c>
      <c r="AU67" s="157">
        <v>-3.6764705882353921E-3</v>
      </c>
      <c r="AV67" s="157">
        <f t="shared" si="54"/>
        <v>2.2140221402213944E-2</v>
      </c>
    </row>
    <row r="68" spans="1:48" ht="14.4" thickBot="1">
      <c r="A68" s="162"/>
      <c r="B68" s="163"/>
      <c r="C68" s="163"/>
      <c r="D68" s="163"/>
      <c r="E68" s="163"/>
      <c r="F68" s="163"/>
      <c r="G68" s="163"/>
      <c r="H68" s="163"/>
      <c r="I68" s="163"/>
      <c r="J68" s="163"/>
      <c r="K68" s="163"/>
      <c r="L68" s="163"/>
      <c r="M68" s="163"/>
      <c r="N68" s="163"/>
      <c r="O68" s="163"/>
      <c r="P68" s="163"/>
      <c r="Q68" s="163"/>
      <c r="R68" s="163"/>
      <c r="S68" s="163"/>
      <c r="T68" s="163"/>
      <c r="U68" s="163"/>
      <c r="V68" s="163"/>
      <c r="W68" s="163"/>
      <c r="X68" s="163"/>
      <c r="Y68" s="160"/>
      <c r="Z68" s="164"/>
      <c r="AA68" s="165"/>
      <c r="AB68" s="165"/>
      <c r="AC68" s="165"/>
      <c r="AD68" s="165"/>
      <c r="AE68" s="165"/>
      <c r="AF68" s="165"/>
      <c r="AG68" s="165"/>
      <c r="AH68" s="165"/>
      <c r="AI68" s="165"/>
      <c r="AJ68" s="165"/>
      <c r="AK68" s="165"/>
      <c r="AL68" s="165"/>
      <c r="AM68" s="165"/>
      <c r="AN68" s="165"/>
      <c r="AO68" s="165"/>
      <c r="AP68" s="165"/>
      <c r="AQ68" s="165"/>
      <c r="AR68" s="165"/>
      <c r="AS68" s="165"/>
      <c r="AT68" s="165"/>
      <c r="AU68" s="165"/>
      <c r="AV68" s="165"/>
    </row>
    <row r="69" spans="1:48" ht="14.4" thickBot="1">
      <c r="A69" s="153" t="s">
        <v>712</v>
      </c>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47"/>
      <c r="Z69" s="169" t="s">
        <v>712</v>
      </c>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row>
    <row r="70" spans="1:48">
      <c r="A70" s="155" t="s">
        <v>42</v>
      </c>
      <c r="B70" s="166">
        <v>10.199999999999999</v>
      </c>
      <c r="C70" s="166">
        <v>9</v>
      </c>
      <c r="D70" s="166">
        <v>9.02</v>
      </c>
      <c r="E70" s="166">
        <v>8.7200000000000006</v>
      </c>
      <c r="F70" s="166">
        <v>9.19</v>
      </c>
      <c r="G70" s="166">
        <v>9.3057625500455341</v>
      </c>
      <c r="H70" s="166">
        <v>9.2899999999999991</v>
      </c>
      <c r="I70" s="166">
        <v>9.26</v>
      </c>
      <c r="J70" s="166">
        <v>9.2200000000000006</v>
      </c>
      <c r="K70" s="166">
        <v>9.33</v>
      </c>
      <c r="L70" s="166">
        <v>9.7200000000000006</v>
      </c>
      <c r="M70" s="166">
        <v>10.220000000000001</v>
      </c>
      <c r="N70" s="166">
        <v>10.77</v>
      </c>
      <c r="O70" s="166">
        <v>10.88</v>
      </c>
      <c r="P70" s="166">
        <v>10.9</v>
      </c>
      <c r="Q70" s="166">
        <v>11.35</v>
      </c>
      <c r="R70" s="166">
        <v>12.38</v>
      </c>
      <c r="S70" s="166">
        <v>13.79</v>
      </c>
      <c r="T70" s="166">
        <v>14.74</v>
      </c>
      <c r="U70" s="166">
        <v>14.9</v>
      </c>
      <c r="V70" s="166">
        <v>14.73</v>
      </c>
      <c r="W70" s="166">
        <v>14.53</v>
      </c>
      <c r="X70" s="166">
        <f>IF('Relative Weights'!F6=0,0,'Relative Weights'!F6)</f>
        <v>14.78</v>
      </c>
      <c r="Y70" s="152"/>
      <c r="Z70" s="167" t="s">
        <v>42</v>
      </c>
      <c r="AA70" s="157">
        <f t="shared" ref="AA70:AA89" si="55">IF(AND(C70=0,B70=0),"",IF(AND(NOT(C70=0),B70=0),"Added",IF(AND(C70=0,NOT(B70=0)),"Deleted",IFERROR(C70/B70-1,""))))</f>
        <v>-0.11764705882352933</v>
      </c>
      <c r="AB70" s="157">
        <f t="shared" ref="AB70:AB89" si="56">IF(AND(D70=0,C70=0),"",IF(AND(NOT(D70=0),C70=0),"Added",IF(AND(D70=0,NOT(C70=0)),"Deleted",IFERROR(D70/C70-1,""))))</f>
        <v>2.2222222222221255E-3</v>
      </c>
      <c r="AC70" s="157">
        <f t="shared" ref="AC70:AC89" si="57">IF(AND(E70=0,D70=0),"",IF(AND(NOT(E70=0),D70=0),"Added",IF(AND(E70=0,NOT(D70=0)),"Deleted",IFERROR(E70/D70-1,""))))</f>
        <v>-3.325942350332578E-2</v>
      </c>
      <c r="AD70" s="157">
        <f t="shared" ref="AD70:AD89" si="58">IF(AND(F70=0,E70=0),"",IF(AND(NOT(F70=0),E70=0),"Added",IF(AND(F70=0,NOT(E70=0)),"Deleted",IFERROR(F70/E70-1,""))))</f>
        <v>5.3899082568807266E-2</v>
      </c>
      <c r="AE70" s="157">
        <f t="shared" ref="AE70:AE89" si="59">IF(AND(G70=0,F70=0),"",IF(AND(NOT(G70=0),F70=0),"Added",IF(AND(G70=0,NOT(F70=0)),"Deleted",IFERROR(G70/F70-1,""))))</f>
        <v>1.2596577806913478E-2</v>
      </c>
      <c r="AF70" s="157">
        <f t="shared" ref="AF70:AF89" si="60">IF(AND(H70=0,G70=0),"",IF(AND(NOT(H70=0),G70=0),"Added",IF(AND(H70=0,NOT(G70=0)),"Deleted",IFERROR(H70/G70-1,""))))</f>
        <v>-1.6938482967693291E-3</v>
      </c>
      <c r="AG70" s="157">
        <f t="shared" ref="AG70:AG89" si="61">IF(AND(I70=0,H70=0),"",IF(AND(NOT(I70=0),H70=0),"Added",IF(AND(I70=0,NOT(H70=0)),"Deleted",IFERROR(I70/H70-1,""))))</f>
        <v>-3.2292787944024903E-3</v>
      </c>
      <c r="AH70" s="157">
        <f t="shared" ref="AH70:AH89" si="62">IF(AND(J70=0,I70=0),"",IF(AND(NOT(J70=0),I70=0),"Added",IF(AND(J70=0,NOT(I70=0)),"Deleted",IFERROR(J70/I70-1,""))))</f>
        <v>-4.3196544276457027E-3</v>
      </c>
      <c r="AI70" s="157">
        <f t="shared" ref="AI70:AI89" si="63">IF(AND(K70=0,J70=0),"",IF(AND(NOT(K70=0),J70=0),"Added",IF(AND(K70=0,NOT(J70=0)),"Deleted",IFERROR(K70/J70-1,""))))</f>
        <v>1.193058568329719E-2</v>
      </c>
      <c r="AJ70" s="157">
        <f t="shared" ref="AJ70:AJ89" si="64">IF(AND(L70=0,K70=0),"",IF(AND(NOT(L70=0),K70=0),"Added",IF(AND(L70=0,NOT(K70=0)),"Deleted",IFERROR(L70/K70-1,""))))</f>
        <v>4.1800643086816747E-2</v>
      </c>
      <c r="AK70" s="157">
        <f t="shared" ref="AK70:AK89" si="65">IF(AND(M70=0,L70=0),"",IF(AND(NOT(M70=0),L70=0),"Added",IF(AND(M70=0,NOT(L70=0)),"Deleted",IFERROR(M70/L70-1,""))))</f>
        <v>5.1440329218106928E-2</v>
      </c>
      <c r="AL70" s="157">
        <f t="shared" ref="AL70:AL89" si="66">IF(AND(N70=0,M70=0),"",IF(AND(NOT(N70=0),M70=0),"Added",IF(AND(N70=0,NOT(M70=0)),"Deleted",IFERROR(N70/M70-1,""))))</f>
        <v>5.3816046966731701E-2</v>
      </c>
      <c r="AM70" s="157">
        <f t="shared" ref="AM70:AM89" si="67">IF(AND(O70=0,N70=0),"",IF(AND(NOT(O70=0),N70=0),"Added",IF(AND(O70=0,NOT(N70=0)),"Deleted",IFERROR(O70/N70-1,""))))</f>
        <v>1.0213556174559102E-2</v>
      </c>
      <c r="AN70" s="157">
        <f t="shared" ref="AN70:AN89" si="68">IF(AND(P70=0,O70=0),"",IF(AND(NOT(P70=0),O70=0),"Added",IF(AND(P70=0,NOT(O70=0)),"Deleted",IFERROR(P70/O70-1,""))))</f>
        <v>1.8382352941175295E-3</v>
      </c>
      <c r="AO70" s="157">
        <f t="shared" ref="AO70:AO89" si="69">IF(AND(Q70=0,P70=0),"",IF(AND(NOT(Q70=0),P70=0),"Added",IF(AND(Q70=0,NOT(P70=0)),"Deleted",IFERROR(Q70/P70-1,""))))</f>
        <v>4.1284403669724634E-2</v>
      </c>
      <c r="AP70" s="157">
        <f t="shared" ref="AP70:AP89" si="70">IF(AND(R70=0,Q70=0),"",IF(AND(NOT(R70=0),Q70=0),"Added",IF(AND(R70=0,NOT(Q70=0)),"Deleted",IFERROR(R70/Q70-1,""))))</f>
        <v>9.074889867841418E-2</v>
      </c>
      <c r="AQ70" s="157">
        <f t="shared" ref="AQ70:AQ89" si="71">IF(AND(S70=0,R70=0),"",IF(AND(NOT(S70=0),R70=0),"Added",IF(AND(S70=0,NOT(R70=0)),"Deleted",IFERROR(S70/R70-1,""))))</f>
        <v>0.11389337641357011</v>
      </c>
      <c r="AR70" s="157">
        <v>6.8890500362581708E-2</v>
      </c>
      <c r="AS70" s="157">
        <v>1.0854816824966029E-2</v>
      </c>
      <c r="AT70" s="157">
        <v>-1.1409395973154379E-2</v>
      </c>
      <c r="AU70" s="157">
        <v>-1.357773251866945E-2</v>
      </c>
      <c r="AV70" s="157">
        <f t="shared" ref="AV70:AV89" si="72">IF(AND(X70=0,W70=0),"",IF(AND(NOT(X70=0),W70=0),"Added",IF(AND(X70=0,NOT(W70=0)),"Deleted",IFERROR(X70/W70-1,""))))</f>
        <v>1.7205781142463961E-2</v>
      </c>
    </row>
    <row r="71" spans="1:48">
      <c r="A71" s="155" t="s">
        <v>43</v>
      </c>
      <c r="B71" s="156">
        <v>20.83</v>
      </c>
      <c r="C71" s="156">
        <v>18.350000000000001</v>
      </c>
      <c r="D71" s="156">
        <v>18.46</v>
      </c>
      <c r="E71" s="156">
        <v>18.41</v>
      </c>
      <c r="F71" s="156">
        <v>20.25</v>
      </c>
      <c r="G71" s="156">
        <v>20.715818883971913</v>
      </c>
      <c r="H71" s="156">
        <v>20.52</v>
      </c>
      <c r="I71" s="156">
        <v>20.3</v>
      </c>
      <c r="J71" s="156">
        <v>21.08</v>
      </c>
      <c r="K71" s="156">
        <v>21.78</v>
      </c>
      <c r="L71" s="156">
        <v>21.82</v>
      </c>
      <c r="M71" s="156">
        <v>21.41</v>
      </c>
      <c r="N71" s="156">
        <v>20.61</v>
      </c>
      <c r="O71" s="156">
        <v>21.25</v>
      </c>
      <c r="P71" s="156">
        <v>20.7</v>
      </c>
      <c r="Q71" s="156">
        <v>21.72</v>
      </c>
      <c r="R71" s="156">
        <v>21.87</v>
      </c>
      <c r="S71" s="156">
        <v>22.58</v>
      </c>
      <c r="T71" s="156">
        <v>22.3</v>
      </c>
      <c r="U71" s="156">
        <v>22.04</v>
      </c>
      <c r="V71" s="156">
        <v>21.74</v>
      </c>
      <c r="W71" s="156">
        <v>21.64</v>
      </c>
      <c r="X71" s="156">
        <f>IF('Relative Weights'!F7=0,0,'Relative Weights'!F7)</f>
        <v>22.04</v>
      </c>
      <c r="Y71" s="152"/>
      <c r="Z71" s="155" t="s">
        <v>43</v>
      </c>
      <c r="AA71" s="157">
        <f t="shared" si="55"/>
        <v>-0.11905904944791157</v>
      </c>
      <c r="AB71" s="157">
        <f t="shared" si="56"/>
        <v>5.9945504087193235E-3</v>
      </c>
      <c r="AC71" s="157">
        <f t="shared" si="57"/>
        <v>-2.7085590465872889E-3</v>
      </c>
      <c r="AD71" s="157">
        <f t="shared" si="58"/>
        <v>9.9945681694731059E-2</v>
      </c>
      <c r="AE71" s="157">
        <f t="shared" si="59"/>
        <v>2.3003401677625268E-2</v>
      </c>
      <c r="AF71" s="157">
        <f t="shared" si="60"/>
        <v>-9.4526257961938809E-3</v>
      </c>
      <c r="AG71" s="157">
        <f t="shared" si="61"/>
        <v>-1.0721247563352798E-2</v>
      </c>
      <c r="AH71" s="157">
        <f t="shared" si="62"/>
        <v>3.8423645320196931E-2</v>
      </c>
      <c r="AI71" s="157">
        <f t="shared" si="63"/>
        <v>3.3206831119544811E-2</v>
      </c>
      <c r="AJ71" s="157">
        <f t="shared" si="64"/>
        <v>1.8365472910926162E-3</v>
      </c>
      <c r="AK71" s="157">
        <f t="shared" si="65"/>
        <v>-1.8790100824931266E-2</v>
      </c>
      <c r="AL71" s="157">
        <f t="shared" si="66"/>
        <v>-3.736571695469415E-2</v>
      </c>
      <c r="AM71" s="157">
        <f t="shared" si="67"/>
        <v>3.1052886948083502E-2</v>
      </c>
      <c r="AN71" s="157">
        <f t="shared" si="68"/>
        <v>-2.5882352941176467E-2</v>
      </c>
      <c r="AO71" s="157">
        <f t="shared" si="69"/>
        <v>4.9275362318840665E-2</v>
      </c>
      <c r="AP71" s="157">
        <f t="shared" si="70"/>
        <v>6.906077348066475E-3</v>
      </c>
      <c r="AQ71" s="157">
        <f t="shared" si="71"/>
        <v>3.2464563328760798E-2</v>
      </c>
      <c r="AR71" s="157">
        <v>-1.2400354295836968E-2</v>
      </c>
      <c r="AS71" s="157">
        <v>-1.1659192825112186E-2</v>
      </c>
      <c r="AT71" s="157">
        <v>-1.361161524500909E-2</v>
      </c>
      <c r="AU71" s="157">
        <v>-4.5998160073595917E-3</v>
      </c>
      <c r="AV71" s="157">
        <f t="shared" si="72"/>
        <v>1.8484288354898348E-2</v>
      </c>
    </row>
    <row r="72" spans="1:48">
      <c r="A72" s="155" t="s">
        <v>44</v>
      </c>
      <c r="B72" s="156">
        <v>7.69</v>
      </c>
      <c r="C72" s="156">
        <v>6.82</v>
      </c>
      <c r="D72" s="156">
        <v>6.78</v>
      </c>
      <c r="E72" s="156">
        <v>6.7</v>
      </c>
      <c r="F72" s="156">
        <v>7.23</v>
      </c>
      <c r="G72" s="156">
        <v>7.3237286827039325</v>
      </c>
      <c r="H72" s="156">
        <v>7.19</v>
      </c>
      <c r="I72" s="156">
        <v>7.07</v>
      </c>
      <c r="J72" s="156">
        <v>7.21</v>
      </c>
      <c r="K72" s="156">
        <v>7.44</v>
      </c>
      <c r="L72" s="156">
        <v>7.64</v>
      </c>
      <c r="M72" s="156">
        <v>7.89</v>
      </c>
      <c r="N72" s="156">
        <v>7.95</v>
      </c>
      <c r="O72" s="156">
        <v>7.78</v>
      </c>
      <c r="P72" s="156">
        <v>7.48</v>
      </c>
      <c r="Q72" s="156">
        <v>7.87</v>
      </c>
      <c r="R72" s="156">
        <v>8.4700000000000006</v>
      </c>
      <c r="S72" s="156">
        <v>9.3699999999999992</v>
      </c>
      <c r="T72" s="156">
        <v>9.73</v>
      </c>
      <c r="U72" s="156">
        <v>9.9499999999999993</v>
      </c>
      <c r="V72" s="156">
        <v>10.1</v>
      </c>
      <c r="W72" s="156">
        <v>10.75</v>
      </c>
      <c r="X72" s="156">
        <f>IF('Relative Weights'!F8=0,0,'Relative Weights'!F8)</f>
        <v>11.47</v>
      </c>
      <c r="Y72" s="152"/>
      <c r="Z72" s="155" t="s">
        <v>44</v>
      </c>
      <c r="AA72" s="157">
        <f t="shared" si="55"/>
        <v>-0.11313394018205458</v>
      </c>
      <c r="AB72" s="157">
        <f t="shared" si="56"/>
        <v>-5.8651026392961825E-3</v>
      </c>
      <c r="AC72" s="157">
        <f t="shared" si="57"/>
        <v>-1.179941002949858E-2</v>
      </c>
      <c r="AD72" s="157">
        <f t="shared" si="58"/>
        <v>7.9104477611940283E-2</v>
      </c>
      <c r="AE72" s="157">
        <f t="shared" si="59"/>
        <v>1.2963856528897866E-2</v>
      </c>
      <c r="AF72" s="157">
        <f t="shared" si="60"/>
        <v>-1.8259644574184164E-2</v>
      </c>
      <c r="AG72" s="157">
        <f t="shared" si="61"/>
        <v>-1.6689847009735748E-2</v>
      </c>
      <c r="AH72" s="157">
        <f t="shared" si="62"/>
        <v>1.980198019801982E-2</v>
      </c>
      <c r="AI72" s="157">
        <f t="shared" si="63"/>
        <v>3.1900138696255187E-2</v>
      </c>
      <c r="AJ72" s="157">
        <f t="shared" si="64"/>
        <v>2.6881720430107503E-2</v>
      </c>
      <c r="AK72" s="157">
        <f t="shared" si="65"/>
        <v>3.2722513089005201E-2</v>
      </c>
      <c r="AL72" s="157">
        <f t="shared" si="66"/>
        <v>7.6045627376426506E-3</v>
      </c>
      <c r="AM72" s="157">
        <f t="shared" si="67"/>
        <v>-2.1383647798742134E-2</v>
      </c>
      <c r="AN72" s="157">
        <f t="shared" si="68"/>
        <v>-3.8560411311053922E-2</v>
      </c>
      <c r="AO72" s="157">
        <f t="shared" si="69"/>
        <v>5.2139037433154956E-2</v>
      </c>
      <c r="AP72" s="157">
        <f t="shared" si="70"/>
        <v>7.6238881829733263E-2</v>
      </c>
      <c r="AQ72" s="157">
        <f t="shared" si="71"/>
        <v>0.10625737898465148</v>
      </c>
      <c r="AR72" s="157">
        <v>3.842049092849531E-2</v>
      </c>
      <c r="AS72" s="157">
        <v>2.2610483042137641E-2</v>
      </c>
      <c r="AT72" s="157">
        <v>1.5075376884422065E-2</v>
      </c>
      <c r="AU72" s="157">
        <v>6.4356435643564414E-2</v>
      </c>
      <c r="AV72" s="157">
        <f t="shared" si="72"/>
        <v>6.6976744186046488E-2</v>
      </c>
    </row>
    <row r="73" spans="1:48">
      <c r="A73" s="155" t="s">
        <v>45</v>
      </c>
      <c r="B73" s="156">
        <v>7.28</v>
      </c>
      <c r="C73" s="156">
        <v>6.51</v>
      </c>
      <c r="D73" s="156">
        <v>6.47</v>
      </c>
      <c r="E73" s="156">
        <v>6.38</v>
      </c>
      <c r="F73" s="156">
        <v>6.94</v>
      </c>
      <c r="G73" s="156">
        <v>7.5534507621473059</v>
      </c>
      <c r="H73" s="156">
        <v>7.64</v>
      </c>
      <c r="I73" s="156">
        <v>7.58</v>
      </c>
      <c r="J73" s="156">
        <v>7.37</v>
      </c>
      <c r="K73" s="156">
        <v>7.7</v>
      </c>
      <c r="L73" s="156">
        <v>7.95</v>
      </c>
      <c r="M73" s="156">
        <v>7.77</v>
      </c>
      <c r="N73" s="156">
        <v>7.42</v>
      </c>
      <c r="O73" s="156">
        <v>6.94</v>
      </c>
      <c r="P73" s="156">
        <v>6.91</v>
      </c>
      <c r="Q73" s="156">
        <v>7.35</v>
      </c>
      <c r="R73" s="156">
        <v>8.1199999999999992</v>
      </c>
      <c r="S73" s="156">
        <v>8.67</v>
      </c>
      <c r="T73" s="156">
        <v>8.6999999999999993</v>
      </c>
      <c r="U73" s="156">
        <v>8.17</v>
      </c>
      <c r="V73" s="156">
        <v>7.82</v>
      </c>
      <c r="W73" s="156">
        <v>7.52</v>
      </c>
      <c r="X73" s="156">
        <f>IF('Relative Weights'!F9=0,0,'Relative Weights'!F9)</f>
        <v>7.59</v>
      </c>
      <c r="Y73" s="152"/>
      <c r="Z73" s="155" t="s">
        <v>45</v>
      </c>
      <c r="AA73" s="157">
        <f t="shared" si="55"/>
        <v>-0.10576923076923084</v>
      </c>
      <c r="AB73" s="157">
        <f t="shared" si="56"/>
        <v>-6.1443932411674451E-3</v>
      </c>
      <c r="AC73" s="157">
        <f t="shared" si="57"/>
        <v>-1.3910355486862369E-2</v>
      </c>
      <c r="AD73" s="157">
        <f t="shared" si="58"/>
        <v>8.7774294670846409E-2</v>
      </c>
      <c r="AE73" s="157">
        <f t="shared" si="59"/>
        <v>8.839348157742144E-2</v>
      </c>
      <c r="AF73" s="157">
        <f t="shared" si="60"/>
        <v>1.1458238171938362E-2</v>
      </c>
      <c r="AG73" s="157">
        <f t="shared" si="61"/>
        <v>-7.8534031413611816E-3</v>
      </c>
      <c r="AH73" s="157">
        <f t="shared" si="62"/>
        <v>-2.7704485488126651E-2</v>
      </c>
      <c r="AI73" s="157">
        <f t="shared" si="63"/>
        <v>4.4776119402984982E-2</v>
      </c>
      <c r="AJ73" s="157">
        <f t="shared" si="64"/>
        <v>3.2467532467532534E-2</v>
      </c>
      <c r="AK73" s="157">
        <f t="shared" si="65"/>
        <v>-2.264150943396237E-2</v>
      </c>
      <c r="AL73" s="157">
        <f t="shared" si="66"/>
        <v>-4.5045045045045029E-2</v>
      </c>
      <c r="AM73" s="157">
        <f t="shared" si="67"/>
        <v>-6.4690026954177804E-2</v>
      </c>
      <c r="AN73" s="157">
        <f t="shared" si="68"/>
        <v>-4.3227665706052631E-3</v>
      </c>
      <c r="AO73" s="157">
        <f t="shared" si="69"/>
        <v>6.3675832127351617E-2</v>
      </c>
      <c r="AP73" s="157">
        <f t="shared" si="70"/>
        <v>0.10476190476190461</v>
      </c>
      <c r="AQ73" s="157">
        <f t="shared" si="71"/>
        <v>6.7733990147783363E-2</v>
      </c>
      <c r="AR73" s="157">
        <v>3.4602076124565784E-3</v>
      </c>
      <c r="AS73" s="157">
        <v>-6.0919540229884994E-2</v>
      </c>
      <c r="AT73" s="157">
        <v>-4.283965728274175E-2</v>
      </c>
      <c r="AU73" s="157">
        <v>-3.8363171355498826E-2</v>
      </c>
      <c r="AV73" s="157">
        <f t="shared" si="72"/>
        <v>9.3085106382979621E-3</v>
      </c>
    </row>
    <row r="74" spans="1:48">
      <c r="A74" s="155" t="s">
        <v>46</v>
      </c>
      <c r="B74" s="156">
        <v>11.13</v>
      </c>
      <c r="C74" s="156">
        <v>9.66</v>
      </c>
      <c r="D74" s="156">
        <v>9.7100000000000009</v>
      </c>
      <c r="E74" s="156">
        <v>9.68</v>
      </c>
      <c r="F74" s="156">
        <v>10.44</v>
      </c>
      <c r="G74" s="156">
        <v>10.558060254244959</v>
      </c>
      <c r="H74" s="156">
        <v>9.91</v>
      </c>
      <c r="I74" s="156">
        <v>9.35</v>
      </c>
      <c r="J74" s="156">
        <v>9.6199999999999992</v>
      </c>
      <c r="K74" s="156">
        <v>10.119999999999999</v>
      </c>
      <c r="L74" s="156">
        <v>10.42</v>
      </c>
      <c r="M74" s="156">
        <v>11.21</v>
      </c>
      <c r="N74" s="156">
        <v>11.77</v>
      </c>
      <c r="O74" s="156">
        <v>12.36</v>
      </c>
      <c r="P74" s="156">
        <v>11.8</v>
      </c>
      <c r="Q74" s="156">
        <v>12.43</v>
      </c>
      <c r="R74" s="156">
        <v>13.58</v>
      </c>
      <c r="S74" s="156">
        <v>14.72</v>
      </c>
      <c r="T74" s="156">
        <v>15.18</v>
      </c>
      <c r="U74" s="156">
        <v>14.77</v>
      </c>
      <c r="V74" s="156">
        <v>14.47</v>
      </c>
      <c r="W74" s="156">
        <v>14.21</v>
      </c>
      <c r="X74" s="156">
        <f>IF('Relative Weights'!F10=0,0,'Relative Weights'!F10)</f>
        <v>15.42</v>
      </c>
      <c r="Y74" s="152"/>
      <c r="Z74" s="155" t="s">
        <v>46</v>
      </c>
      <c r="AA74" s="157">
        <f t="shared" si="55"/>
        <v>-0.13207547169811329</v>
      </c>
      <c r="AB74" s="157">
        <f t="shared" si="56"/>
        <v>5.1759834368529933E-3</v>
      </c>
      <c r="AC74" s="157">
        <f t="shared" si="57"/>
        <v>-3.08959835221434E-3</v>
      </c>
      <c r="AD74" s="157">
        <f t="shared" si="58"/>
        <v>7.8512396694214948E-2</v>
      </c>
      <c r="AE74" s="157">
        <f t="shared" si="59"/>
        <v>1.1308453471739366E-2</v>
      </c>
      <c r="AF74" s="157">
        <f t="shared" si="60"/>
        <v>-6.1380617143608429E-2</v>
      </c>
      <c r="AG74" s="157">
        <f t="shared" si="61"/>
        <v>-5.6508577194752774E-2</v>
      </c>
      <c r="AH74" s="157">
        <f t="shared" si="62"/>
        <v>2.8877005347593521E-2</v>
      </c>
      <c r="AI74" s="157">
        <f t="shared" si="63"/>
        <v>5.1975051975051922E-2</v>
      </c>
      <c r="AJ74" s="157">
        <f t="shared" si="64"/>
        <v>2.9644268774703608E-2</v>
      </c>
      <c r="AK74" s="157">
        <f t="shared" si="65"/>
        <v>7.5815738963531665E-2</v>
      </c>
      <c r="AL74" s="157">
        <f t="shared" si="66"/>
        <v>4.9955396966993693E-2</v>
      </c>
      <c r="AM74" s="157">
        <f t="shared" si="67"/>
        <v>5.0127442650807152E-2</v>
      </c>
      <c r="AN74" s="157">
        <f t="shared" si="68"/>
        <v>-4.5307443365695699E-2</v>
      </c>
      <c r="AO74" s="157">
        <f t="shared" si="69"/>
        <v>5.3389830508474567E-2</v>
      </c>
      <c r="AP74" s="157">
        <f t="shared" si="70"/>
        <v>9.2518101367658812E-2</v>
      </c>
      <c r="AQ74" s="157">
        <f t="shared" si="71"/>
        <v>8.3946980854197495E-2</v>
      </c>
      <c r="AR74" s="157">
        <v>3.125E-2</v>
      </c>
      <c r="AS74" s="157">
        <v>-2.7009222661396604E-2</v>
      </c>
      <c r="AT74" s="157">
        <v>-2.0311442112389888E-2</v>
      </c>
      <c r="AU74" s="157">
        <v>-1.7968210089841063E-2</v>
      </c>
      <c r="AV74" s="157">
        <f t="shared" si="72"/>
        <v>8.5151301900070253E-2</v>
      </c>
    </row>
    <row r="75" spans="1:48">
      <c r="A75" s="155" t="s">
        <v>47</v>
      </c>
      <c r="B75" s="156">
        <v>16.350000000000001</v>
      </c>
      <c r="C75" s="156">
        <v>14.14</v>
      </c>
      <c r="D75" s="156">
        <v>14.07</v>
      </c>
      <c r="E75" s="156">
        <v>14</v>
      </c>
      <c r="F75" s="156">
        <v>15.55</v>
      </c>
      <c r="G75" s="156">
        <v>16.164721339525684</v>
      </c>
      <c r="H75" s="156">
        <v>15.96</v>
      </c>
      <c r="I75" s="156">
        <v>15.81</v>
      </c>
      <c r="J75" s="156">
        <v>16.03</v>
      </c>
      <c r="K75" s="156">
        <v>16.75</v>
      </c>
      <c r="L75" s="156">
        <v>17.34</v>
      </c>
      <c r="M75" s="156">
        <v>17.920000000000002</v>
      </c>
      <c r="N75" s="156">
        <v>17.98</v>
      </c>
      <c r="O75" s="156">
        <v>17.7</v>
      </c>
      <c r="P75" s="156">
        <v>17.149999999999999</v>
      </c>
      <c r="Q75" s="156">
        <v>17.39</v>
      </c>
      <c r="R75" s="156">
        <v>18.47</v>
      </c>
      <c r="S75" s="156">
        <v>19.43</v>
      </c>
      <c r="T75" s="156">
        <v>19.68</v>
      </c>
      <c r="U75" s="156">
        <v>19.149999999999999</v>
      </c>
      <c r="V75" s="156">
        <v>18.79</v>
      </c>
      <c r="W75" s="156">
        <v>18.760000000000002</v>
      </c>
      <c r="X75" s="156">
        <f>IF('Relative Weights'!F11=0,0,'Relative Weights'!F11)</f>
        <v>19.57</v>
      </c>
      <c r="Y75" s="152"/>
      <c r="Z75" s="155" t="s">
        <v>47</v>
      </c>
      <c r="AA75" s="157">
        <f t="shared" si="55"/>
        <v>-0.13516819571865446</v>
      </c>
      <c r="AB75" s="157">
        <f t="shared" si="56"/>
        <v>-4.9504950495049549E-3</v>
      </c>
      <c r="AC75" s="157">
        <f t="shared" si="57"/>
        <v>-4.9751243781094301E-3</v>
      </c>
      <c r="AD75" s="157">
        <f t="shared" si="58"/>
        <v>0.11071428571428577</v>
      </c>
      <c r="AE75" s="157">
        <f t="shared" si="59"/>
        <v>3.9531918940558519E-2</v>
      </c>
      <c r="AF75" s="157">
        <f t="shared" si="60"/>
        <v>-1.2664699577907501E-2</v>
      </c>
      <c r="AG75" s="157">
        <f t="shared" si="61"/>
        <v>-9.3984962406015171E-3</v>
      </c>
      <c r="AH75" s="157">
        <f t="shared" si="62"/>
        <v>1.3915243516761544E-2</v>
      </c>
      <c r="AI75" s="157">
        <f t="shared" si="63"/>
        <v>4.4915782907049229E-2</v>
      </c>
      <c r="AJ75" s="157">
        <f t="shared" si="64"/>
        <v>3.5223880597014867E-2</v>
      </c>
      <c r="AK75" s="157">
        <f t="shared" si="65"/>
        <v>3.3448673587082034E-2</v>
      </c>
      <c r="AL75" s="157">
        <f t="shared" si="66"/>
        <v>3.3482142857141906E-3</v>
      </c>
      <c r="AM75" s="157">
        <f t="shared" si="67"/>
        <v>-1.5572858731924377E-2</v>
      </c>
      <c r="AN75" s="157">
        <f t="shared" si="68"/>
        <v>-3.1073446327683607E-2</v>
      </c>
      <c r="AO75" s="157">
        <f t="shared" si="69"/>
        <v>1.3994169096209985E-2</v>
      </c>
      <c r="AP75" s="157">
        <f t="shared" si="70"/>
        <v>6.2104657849338496E-2</v>
      </c>
      <c r="AQ75" s="157">
        <f t="shared" si="71"/>
        <v>5.1976177585273398E-2</v>
      </c>
      <c r="AR75" s="157">
        <v>1.286670097786935E-2</v>
      </c>
      <c r="AS75" s="157">
        <v>-2.6930894308943132E-2</v>
      </c>
      <c r="AT75" s="157">
        <v>-1.8798955613577029E-2</v>
      </c>
      <c r="AU75" s="157">
        <v>-1.5965939329429801E-3</v>
      </c>
      <c r="AV75" s="157">
        <f t="shared" si="72"/>
        <v>4.3176972281449899E-2</v>
      </c>
    </row>
    <row r="76" spans="1:48">
      <c r="A76" s="155" t="s">
        <v>48</v>
      </c>
      <c r="B76" s="156">
        <v>7.4</v>
      </c>
      <c r="C76" s="156">
        <v>6.13</v>
      </c>
      <c r="D76" s="156">
        <v>5.84</v>
      </c>
      <c r="E76" s="156">
        <v>5.48</v>
      </c>
      <c r="F76" s="156">
        <v>5.88</v>
      </c>
      <c r="G76" s="156">
        <v>6.4083032721484567</v>
      </c>
      <c r="H76" s="156">
        <v>6.62</v>
      </c>
      <c r="I76" s="156">
        <v>6.97</v>
      </c>
      <c r="J76" s="156">
        <v>7.24</v>
      </c>
      <c r="K76" s="156">
        <v>7.77</v>
      </c>
      <c r="L76" s="156">
        <v>8.3699999999999992</v>
      </c>
      <c r="M76" s="156">
        <v>8.5500000000000007</v>
      </c>
      <c r="N76" s="156">
        <v>8.67</v>
      </c>
      <c r="O76" s="156">
        <v>8.5</v>
      </c>
      <c r="P76" s="156">
        <v>9.09</v>
      </c>
      <c r="Q76" s="156">
        <v>9.5</v>
      </c>
      <c r="R76" s="156">
        <v>10.5</v>
      </c>
      <c r="S76" s="156">
        <v>11.93</v>
      </c>
      <c r="T76" s="156">
        <v>13.66</v>
      </c>
      <c r="U76" s="156">
        <v>14.22</v>
      </c>
      <c r="V76" s="156">
        <v>14.04</v>
      </c>
      <c r="W76" s="156">
        <v>14.31</v>
      </c>
      <c r="X76" s="156">
        <f>IF('Relative Weights'!F12=0,0,'Relative Weights'!F12)</f>
        <v>15.93</v>
      </c>
      <c r="Y76" s="152"/>
      <c r="Z76" s="155" t="s">
        <v>48</v>
      </c>
      <c r="AA76" s="157">
        <f t="shared" si="55"/>
        <v>-0.17162162162162165</v>
      </c>
      <c r="AB76" s="157">
        <f t="shared" si="56"/>
        <v>-4.7308319738988636E-2</v>
      </c>
      <c r="AC76" s="157">
        <f t="shared" si="57"/>
        <v>-6.1643835616438269E-2</v>
      </c>
      <c r="AD76" s="157">
        <f t="shared" si="58"/>
        <v>7.2992700729926918E-2</v>
      </c>
      <c r="AE76" s="157">
        <f t="shared" si="59"/>
        <v>8.9847495263343014E-2</v>
      </c>
      <c r="AF76" s="157">
        <f t="shared" si="60"/>
        <v>3.3034754889271989E-2</v>
      </c>
      <c r="AG76" s="157">
        <f t="shared" si="61"/>
        <v>5.2870090634441036E-2</v>
      </c>
      <c r="AH76" s="157">
        <f t="shared" si="62"/>
        <v>3.8737446197991465E-2</v>
      </c>
      <c r="AI76" s="157">
        <f t="shared" si="63"/>
        <v>7.320441988950277E-2</v>
      </c>
      <c r="AJ76" s="157">
        <f t="shared" si="64"/>
        <v>7.7220077220077288E-2</v>
      </c>
      <c r="AK76" s="157">
        <f t="shared" si="65"/>
        <v>2.1505376344086224E-2</v>
      </c>
      <c r="AL76" s="157">
        <f t="shared" si="66"/>
        <v>1.4035087719298067E-2</v>
      </c>
      <c r="AM76" s="157">
        <f t="shared" si="67"/>
        <v>-1.9607843137254943E-2</v>
      </c>
      <c r="AN76" s="157">
        <f t="shared" si="68"/>
        <v>6.9411764705882284E-2</v>
      </c>
      <c r="AO76" s="157">
        <f t="shared" si="69"/>
        <v>4.5104510451045021E-2</v>
      </c>
      <c r="AP76" s="157">
        <f t="shared" si="70"/>
        <v>0.10526315789473695</v>
      </c>
      <c r="AQ76" s="157">
        <f t="shared" si="71"/>
        <v>0.1361904761904762</v>
      </c>
      <c r="AR76" s="157">
        <v>0.14501257334450979</v>
      </c>
      <c r="AS76" s="157">
        <v>4.0995607613470098E-2</v>
      </c>
      <c r="AT76" s="157">
        <v>-1.2658227848101333E-2</v>
      </c>
      <c r="AU76" s="157">
        <v>1.9230769230769384E-2</v>
      </c>
      <c r="AV76" s="157">
        <f t="shared" si="72"/>
        <v>0.1132075471698113</v>
      </c>
    </row>
    <row r="77" spans="1:48">
      <c r="A77" s="155" t="s">
        <v>49</v>
      </c>
      <c r="B77" s="156">
        <v>0</v>
      </c>
      <c r="C77" s="156">
        <v>0</v>
      </c>
      <c r="D77" s="156">
        <v>0</v>
      </c>
      <c r="E77" s="156">
        <v>0</v>
      </c>
      <c r="F77" s="156">
        <v>0</v>
      </c>
      <c r="G77" s="156">
        <v>0</v>
      </c>
      <c r="H77" s="156">
        <v>0</v>
      </c>
      <c r="I77" s="156">
        <v>0</v>
      </c>
      <c r="J77" s="156">
        <v>0</v>
      </c>
      <c r="K77" s="156">
        <v>0</v>
      </c>
      <c r="L77" s="156">
        <v>0</v>
      </c>
      <c r="M77" s="156">
        <v>0</v>
      </c>
      <c r="N77" s="156">
        <v>0</v>
      </c>
      <c r="O77" s="156">
        <v>0</v>
      </c>
      <c r="P77" s="156">
        <v>0</v>
      </c>
      <c r="Q77" s="156">
        <v>0</v>
      </c>
      <c r="R77" s="156">
        <v>0</v>
      </c>
      <c r="S77" s="156">
        <v>0</v>
      </c>
      <c r="T77" s="156">
        <v>0</v>
      </c>
      <c r="U77" s="156">
        <v>0</v>
      </c>
      <c r="V77" s="156">
        <v>0</v>
      </c>
      <c r="W77" s="156">
        <v>0</v>
      </c>
      <c r="X77" s="156">
        <f>IF('Relative Weights'!F13=0,0,'Relative Weights'!F13)</f>
        <v>0</v>
      </c>
      <c r="Y77" s="152"/>
      <c r="Z77" s="155" t="s">
        <v>49</v>
      </c>
      <c r="AA77" s="157" t="str">
        <f t="shared" si="55"/>
        <v/>
      </c>
      <c r="AB77" s="157" t="str">
        <f t="shared" si="56"/>
        <v/>
      </c>
      <c r="AC77" s="157" t="str">
        <f t="shared" si="57"/>
        <v/>
      </c>
      <c r="AD77" s="157" t="str">
        <f t="shared" si="58"/>
        <v/>
      </c>
      <c r="AE77" s="157" t="str">
        <f t="shared" si="59"/>
        <v/>
      </c>
      <c r="AF77" s="157" t="str">
        <f t="shared" si="60"/>
        <v/>
      </c>
      <c r="AG77" s="157" t="str">
        <f t="shared" si="61"/>
        <v/>
      </c>
      <c r="AH77" s="157" t="str">
        <f t="shared" si="62"/>
        <v/>
      </c>
      <c r="AI77" s="157" t="str">
        <f t="shared" si="63"/>
        <v/>
      </c>
      <c r="AJ77" s="157" t="str">
        <f t="shared" si="64"/>
        <v/>
      </c>
      <c r="AK77" s="157" t="str">
        <f t="shared" si="65"/>
        <v/>
      </c>
      <c r="AL77" s="157" t="str">
        <f t="shared" si="66"/>
        <v/>
      </c>
      <c r="AM77" s="157" t="str">
        <f t="shared" si="67"/>
        <v/>
      </c>
      <c r="AN77" s="157" t="str">
        <f t="shared" si="68"/>
        <v/>
      </c>
      <c r="AO77" s="157" t="str">
        <f t="shared" si="69"/>
        <v/>
      </c>
      <c r="AP77" s="157" t="str">
        <f t="shared" si="70"/>
        <v/>
      </c>
      <c r="AQ77" s="157" t="str">
        <f t="shared" si="71"/>
        <v/>
      </c>
      <c r="AR77" s="157" t="s">
        <v>819</v>
      </c>
      <c r="AS77" s="157" t="s">
        <v>819</v>
      </c>
      <c r="AT77" s="157" t="s">
        <v>819</v>
      </c>
      <c r="AU77" s="157" t="s">
        <v>819</v>
      </c>
      <c r="AV77" s="157" t="str">
        <f t="shared" si="72"/>
        <v/>
      </c>
    </row>
    <row r="78" spans="1:48">
      <c r="A78" s="155" t="s">
        <v>50</v>
      </c>
      <c r="B78" s="156">
        <v>14.09</v>
      </c>
      <c r="C78" s="156">
        <v>12.28</v>
      </c>
      <c r="D78" s="156">
        <v>11.49</v>
      </c>
      <c r="E78" s="156">
        <v>11.32</v>
      </c>
      <c r="F78" s="156">
        <v>12.31</v>
      </c>
      <c r="G78" s="156">
        <v>13.796534682940798</v>
      </c>
      <c r="H78" s="156">
        <v>13.84</v>
      </c>
      <c r="I78" s="156">
        <v>14.4</v>
      </c>
      <c r="J78" s="156">
        <v>14.69</v>
      </c>
      <c r="K78" s="156">
        <v>15.32</v>
      </c>
      <c r="L78" s="156">
        <v>15.76</v>
      </c>
      <c r="M78" s="156">
        <v>17.010000000000002</v>
      </c>
      <c r="N78" s="156">
        <v>18.18</v>
      </c>
      <c r="O78" s="156">
        <v>19.440000000000001</v>
      </c>
      <c r="P78" s="156">
        <v>19.329999999999998</v>
      </c>
      <c r="Q78" s="156">
        <v>20.67</v>
      </c>
      <c r="R78" s="156">
        <v>23.84</v>
      </c>
      <c r="S78" s="156">
        <v>26.37</v>
      </c>
      <c r="T78" s="156">
        <v>28.72</v>
      </c>
      <c r="U78" s="156">
        <v>28.45</v>
      </c>
      <c r="V78" s="156">
        <v>29.07</v>
      </c>
      <c r="W78" s="156">
        <v>27.99</v>
      </c>
      <c r="X78" s="156">
        <f>IF('Relative Weights'!F14=0,0,'Relative Weights'!F14)</f>
        <v>24.79</v>
      </c>
      <c r="Y78" s="152"/>
      <c r="Z78" s="155" t="s">
        <v>50</v>
      </c>
      <c r="AA78" s="157">
        <f t="shared" si="55"/>
        <v>-0.1284599006387509</v>
      </c>
      <c r="AB78" s="157">
        <f t="shared" si="56"/>
        <v>-6.4332247557003175E-2</v>
      </c>
      <c r="AC78" s="157">
        <f t="shared" si="57"/>
        <v>-1.4795474325500435E-2</v>
      </c>
      <c r="AD78" s="157">
        <f t="shared" si="58"/>
        <v>8.7455830388692535E-2</v>
      </c>
      <c r="AE78" s="157">
        <f t="shared" si="59"/>
        <v>0.12075830080753835</v>
      </c>
      <c r="AF78" s="157">
        <f t="shared" si="60"/>
        <v>3.1504517661919973E-3</v>
      </c>
      <c r="AG78" s="157">
        <f t="shared" si="61"/>
        <v>4.0462427745664886E-2</v>
      </c>
      <c r="AH78" s="157">
        <f t="shared" si="62"/>
        <v>2.0138888888888928E-2</v>
      </c>
      <c r="AI78" s="157">
        <f t="shared" si="63"/>
        <v>4.288631722260039E-2</v>
      </c>
      <c r="AJ78" s="157">
        <f t="shared" si="64"/>
        <v>2.8720626631853818E-2</v>
      </c>
      <c r="AK78" s="157">
        <f t="shared" si="65"/>
        <v>7.9314720812182937E-2</v>
      </c>
      <c r="AL78" s="157">
        <f t="shared" si="66"/>
        <v>6.8783068783068613E-2</v>
      </c>
      <c r="AM78" s="157">
        <f t="shared" si="67"/>
        <v>6.9306930693069368E-2</v>
      </c>
      <c r="AN78" s="157">
        <f t="shared" si="68"/>
        <v>-5.6584362139918687E-3</v>
      </c>
      <c r="AO78" s="157">
        <f t="shared" si="69"/>
        <v>6.9322296947749829E-2</v>
      </c>
      <c r="AP78" s="157">
        <f t="shared" si="70"/>
        <v>0.1533623609095307</v>
      </c>
      <c r="AQ78" s="157">
        <f t="shared" si="71"/>
        <v>0.1061241610738255</v>
      </c>
      <c r="AR78" s="157">
        <v>8.9116420174440547E-2</v>
      </c>
      <c r="AS78" s="157">
        <v>-9.4011142061281028E-3</v>
      </c>
      <c r="AT78" s="157">
        <v>2.1792618629173921E-2</v>
      </c>
      <c r="AU78" s="157">
        <v>-3.7151702786377805E-2</v>
      </c>
      <c r="AV78" s="157">
        <f t="shared" si="72"/>
        <v>-0.11432654519471241</v>
      </c>
    </row>
    <row r="79" spans="1:48">
      <c r="A79" s="155" t="s">
        <v>51</v>
      </c>
      <c r="B79" s="156">
        <v>5.48</v>
      </c>
      <c r="C79" s="156">
        <v>5.0999999999999996</v>
      </c>
      <c r="D79" s="156">
        <v>5.2</v>
      </c>
      <c r="E79" s="156">
        <v>5.45</v>
      </c>
      <c r="F79" s="156">
        <v>6.17</v>
      </c>
      <c r="G79" s="156">
        <v>6.3238910411669629</v>
      </c>
      <c r="H79" s="156">
        <v>6.65</v>
      </c>
      <c r="I79" s="156">
        <v>7.5</v>
      </c>
      <c r="J79" s="156">
        <v>9.64</v>
      </c>
      <c r="K79" s="156">
        <v>11.95</v>
      </c>
      <c r="L79" s="156">
        <v>12.74</v>
      </c>
      <c r="M79" s="156">
        <v>12.41</v>
      </c>
      <c r="N79" s="156">
        <v>12.06</v>
      </c>
      <c r="O79" s="156">
        <v>13.02</v>
      </c>
      <c r="P79" s="156">
        <v>14.64</v>
      </c>
      <c r="Q79" s="156">
        <v>15.47</v>
      </c>
      <c r="R79" s="156">
        <v>15.16</v>
      </c>
      <c r="S79" s="156">
        <v>14.47</v>
      </c>
      <c r="T79" s="156">
        <v>16.55</v>
      </c>
      <c r="U79" s="156">
        <v>21.12</v>
      </c>
      <c r="V79" s="156">
        <v>26.48</v>
      </c>
      <c r="W79" s="156">
        <v>25.57</v>
      </c>
      <c r="X79" s="156">
        <f>IF('Relative Weights'!F15=0,0,'Relative Weights'!F15)</f>
        <v>26.29</v>
      </c>
      <c r="Y79" s="152"/>
      <c r="Z79" s="155" t="s">
        <v>51</v>
      </c>
      <c r="AA79" s="157">
        <f t="shared" si="55"/>
        <v>-6.9343065693430739E-2</v>
      </c>
      <c r="AB79" s="157">
        <f t="shared" si="56"/>
        <v>1.9607843137255054E-2</v>
      </c>
      <c r="AC79" s="157">
        <f t="shared" si="57"/>
        <v>4.8076923076923128E-2</v>
      </c>
      <c r="AD79" s="157">
        <f t="shared" si="58"/>
        <v>0.13211009174311927</v>
      </c>
      <c r="AE79" s="157">
        <f t="shared" si="59"/>
        <v>2.494182190712535E-2</v>
      </c>
      <c r="AF79" s="157">
        <f t="shared" si="60"/>
        <v>5.1567770018513759E-2</v>
      </c>
      <c r="AG79" s="157">
        <f t="shared" si="61"/>
        <v>0.1278195488721805</v>
      </c>
      <c r="AH79" s="157">
        <f t="shared" si="62"/>
        <v>0.28533333333333344</v>
      </c>
      <c r="AI79" s="157">
        <f t="shared" si="63"/>
        <v>0.23962655601659733</v>
      </c>
      <c r="AJ79" s="157">
        <f t="shared" si="64"/>
        <v>6.6108786610878711E-2</v>
      </c>
      <c r="AK79" s="157">
        <f t="shared" si="65"/>
        <v>-2.590266875981162E-2</v>
      </c>
      <c r="AL79" s="157">
        <f t="shared" si="66"/>
        <v>-2.8203062046736505E-2</v>
      </c>
      <c r="AM79" s="157">
        <f t="shared" si="67"/>
        <v>7.9601990049751103E-2</v>
      </c>
      <c r="AN79" s="157">
        <f t="shared" si="68"/>
        <v>0.12442396313364057</v>
      </c>
      <c r="AO79" s="157">
        <f t="shared" si="69"/>
        <v>5.6693989071038287E-2</v>
      </c>
      <c r="AP79" s="157">
        <f t="shared" si="70"/>
        <v>-2.0038784744667137E-2</v>
      </c>
      <c r="AQ79" s="157">
        <f t="shared" si="71"/>
        <v>-4.5514511873350871E-2</v>
      </c>
      <c r="AR79" s="157">
        <v>0.14374568071872851</v>
      </c>
      <c r="AS79" s="157">
        <v>0.27613293051359511</v>
      </c>
      <c r="AT79" s="157">
        <v>0.25378787878787867</v>
      </c>
      <c r="AU79" s="157">
        <v>-3.4365558912386684E-2</v>
      </c>
      <c r="AV79" s="157">
        <f t="shared" si="72"/>
        <v>2.8157997653500244E-2</v>
      </c>
    </row>
    <row r="80" spans="1:48">
      <c r="A80" s="155" t="s">
        <v>719</v>
      </c>
      <c r="B80" s="156">
        <v>0</v>
      </c>
      <c r="C80" s="156">
        <v>0</v>
      </c>
      <c r="D80" s="156">
        <v>0</v>
      </c>
      <c r="E80" s="156">
        <v>0</v>
      </c>
      <c r="F80" s="156">
        <v>0</v>
      </c>
      <c r="G80" s="156">
        <v>0</v>
      </c>
      <c r="H80" s="156">
        <v>0</v>
      </c>
      <c r="I80" s="156">
        <v>0</v>
      </c>
      <c r="J80" s="156">
        <v>0</v>
      </c>
      <c r="K80" s="156">
        <v>0</v>
      </c>
      <c r="L80" s="156">
        <v>0</v>
      </c>
      <c r="M80" s="156">
        <v>0</v>
      </c>
      <c r="N80" s="156">
        <v>0</v>
      </c>
      <c r="O80" s="156">
        <v>0</v>
      </c>
      <c r="P80" s="156">
        <v>0</v>
      </c>
      <c r="Q80" s="156">
        <v>0</v>
      </c>
      <c r="R80" s="156">
        <v>0</v>
      </c>
      <c r="S80" s="156">
        <v>0</v>
      </c>
      <c r="T80" s="156">
        <v>0</v>
      </c>
      <c r="U80" s="156">
        <v>0</v>
      </c>
      <c r="V80" s="156">
        <v>0</v>
      </c>
      <c r="W80" s="156">
        <v>0</v>
      </c>
      <c r="X80" s="156">
        <f>IF('Relative Weights'!F16=0,0,'Relative Weights'!F16)</f>
        <v>0</v>
      </c>
      <c r="Y80" s="152"/>
      <c r="Z80" s="155" t="s">
        <v>719</v>
      </c>
      <c r="AA80" s="157" t="str">
        <f t="shared" si="55"/>
        <v/>
      </c>
      <c r="AB80" s="157" t="str">
        <f t="shared" si="56"/>
        <v/>
      </c>
      <c r="AC80" s="157" t="str">
        <f t="shared" si="57"/>
        <v/>
      </c>
      <c r="AD80" s="157" t="str">
        <f t="shared" si="58"/>
        <v/>
      </c>
      <c r="AE80" s="157" t="str">
        <f t="shared" si="59"/>
        <v/>
      </c>
      <c r="AF80" s="157" t="str">
        <f t="shared" si="60"/>
        <v/>
      </c>
      <c r="AG80" s="157" t="str">
        <f t="shared" si="61"/>
        <v/>
      </c>
      <c r="AH80" s="157" t="str">
        <f t="shared" si="62"/>
        <v/>
      </c>
      <c r="AI80" s="157" t="str">
        <f t="shared" si="63"/>
        <v/>
      </c>
      <c r="AJ80" s="157" t="str">
        <f t="shared" si="64"/>
        <v/>
      </c>
      <c r="AK80" s="157" t="str">
        <f t="shared" si="65"/>
        <v/>
      </c>
      <c r="AL80" s="157" t="str">
        <f t="shared" si="66"/>
        <v/>
      </c>
      <c r="AM80" s="157" t="str">
        <f t="shared" si="67"/>
        <v/>
      </c>
      <c r="AN80" s="157" t="str">
        <f t="shared" si="68"/>
        <v/>
      </c>
      <c r="AO80" s="157" t="str">
        <f t="shared" si="69"/>
        <v/>
      </c>
      <c r="AP80" s="157" t="str">
        <f t="shared" si="70"/>
        <v/>
      </c>
      <c r="AQ80" s="157" t="str">
        <f t="shared" si="71"/>
        <v/>
      </c>
      <c r="AR80" s="157" t="s">
        <v>819</v>
      </c>
      <c r="AS80" s="157" t="s">
        <v>819</v>
      </c>
      <c r="AT80" s="157" t="s">
        <v>819</v>
      </c>
      <c r="AU80" s="157" t="s">
        <v>819</v>
      </c>
      <c r="AV80" s="157" t="str">
        <f t="shared" si="72"/>
        <v/>
      </c>
    </row>
    <row r="81" spans="1:48">
      <c r="A81" s="155" t="s">
        <v>53</v>
      </c>
      <c r="B81" s="156">
        <v>0</v>
      </c>
      <c r="C81" s="156">
        <v>0</v>
      </c>
      <c r="D81" s="156">
        <v>0</v>
      </c>
      <c r="E81" s="156">
        <v>0</v>
      </c>
      <c r="F81" s="156">
        <v>0</v>
      </c>
      <c r="G81" s="156">
        <v>0</v>
      </c>
      <c r="H81" s="156">
        <v>0</v>
      </c>
      <c r="I81" s="156">
        <v>0</v>
      </c>
      <c r="J81" s="156">
        <v>0</v>
      </c>
      <c r="K81" s="156">
        <v>0</v>
      </c>
      <c r="L81" s="156">
        <v>0</v>
      </c>
      <c r="M81" s="156">
        <v>0</v>
      </c>
      <c r="N81" s="156">
        <v>0</v>
      </c>
      <c r="O81" s="156">
        <v>0</v>
      </c>
      <c r="P81" s="156">
        <v>0</v>
      </c>
      <c r="Q81" s="156">
        <v>0</v>
      </c>
      <c r="R81" s="156">
        <v>0</v>
      </c>
      <c r="S81" s="156">
        <v>0</v>
      </c>
      <c r="T81" s="156">
        <v>0</v>
      </c>
      <c r="U81" s="156">
        <v>0</v>
      </c>
      <c r="V81" s="156">
        <v>0</v>
      </c>
      <c r="W81" s="156">
        <v>0</v>
      </c>
      <c r="X81" s="156">
        <f>IF('Relative Weights'!F17=0,0,'Relative Weights'!F17)</f>
        <v>0</v>
      </c>
      <c r="Y81" s="152"/>
      <c r="Z81" s="155" t="s">
        <v>53</v>
      </c>
      <c r="AA81" s="157" t="str">
        <f t="shared" si="55"/>
        <v/>
      </c>
      <c r="AB81" s="157" t="str">
        <f t="shared" si="56"/>
        <v/>
      </c>
      <c r="AC81" s="157" t="str">
        <f t="shared" si="57"/>
        <v/>
      </c>
      <c r="AD81" s="157" t="str">
        <f t="shared" si="58"/>
        <v/>
      </c>
      <c r="AE81" s="157" t="str">
        <f t="shared" si="59"/>
        <v/>
      </c>
      <c r="AF81" s="157" t="str">
        <f t="shared" si="60"/>
        <v/>
      </c>
      <c r="AG81" s="157" t="str">
        <f t="shared" si="61"/>
        <v/>
      </c>
      <c r="AH81" s="157" t="str">
        <f t="shared" si="62"/>
        <v/>
      </c>
      <c r="AI81" s="157" t="str">
        <f t="shared" si="63"/>
        <v/>
      </c>
      <c r="AJ81" s="157" t="str">
        <f t="shared" si="64"/>
        <v/>
      </c>
      <c r="AK81" s="157" t="str">
        <f t="shared" si="65"/>
        <v/>
      </c>
      <c r="AL81" s="157" t="str">
        <f t="shared" si="66"/>
        <v/>
      </c>
      <c r="AM81" s="157" t="str">
        <f t="shared" si="67"/>
        <v/>
      </c>
      <c r="AN81" s="157" t="str">
        <f t="shared" si="68"/>
        <v/>
      </c>
      <c r="AO81" s="157" t="str">
        <f t="shared" si="69"/>
        <v/>
      </c>
      <c r="AP81" s="157" t="str">
        <f t="shared" si="70"/>
        <v/>
      </c>
      <c r="AQ81" s="157" t="str">
        <f t="shared" si="71"/>
        <v/>
      </c>
      <c r="AR81" s="157" t="s">
        <v>819</v>
      </c>
      <c r="AS81" s="157" t="s">
        <v>819</v>
      </c>
      <c r="AT81" s="157" t="s">
        <v>819</v>
      </c>
      <c r="AU81" s="157" t="s">
        <v>819</v>
      </c>
      <c r="AV81" s="157" t="str">
        <f t="shared" si="72"/>
        <v/>
      </c>
    </row>
    <row r="82" spans="1:48">
      <c r="A82" s="155" t="s">
        <v>54</v>
      </c>
      <c r="B82" s="156">
        <v>0</v>
      </c>
      <c r="C82" s="156">
        <v>0</v>
      </c>
      <c r="D82" s="156">
        <v>0</v>
      </c>
      <c r="E82" s="156">
        <v>0</v>
      </c>
      <c r="F82" s="156">
        <v>0</v>
      </c>
      <c r="G82" s="156">
        <v>0</v>
      </c>
      <c r="H82" s="156">
        <v>0</v>
      </c>
      <c r="I82" s="156">
        <v>0</v>
      </c>
      <c r="J82" s="156">
        <v>0</v>
      </c>
      <c r="K82" s="156">
        <v>0</v>
      </c>
      <c r="L82" s="156">
        <v>0</v>
      </c>
      <c r="M82" s="156">
        <v>0</v>
      </c>
      <c r="N82" s="156">
        <v>0</v>
      </c>
      <c r="O82" s="156">
        <v>0</v>
      </c>
      <c r="P82" s="156">
        <v>0</v>
      </c>
      <c r="Q82" s="156">
        <v>0</v>
      </c>
      <c r="R82" s="156">
        <v>0</v>
      </c>
      <c r="S82" s="156">
        <v>0</v>
      </c>
      <c r="T82" s="156">
        <v>0</v>
      </c>
      <c r="U82" s="156">
        <v>0</v>
      </c>
      <c r="V82" s="156">
        <v>0</v>
      </c>
      <c r="W82" s="156">
        <v>0</v>
      </c>
      <c r="X82" s="156">
        <f>IF('Relative Weights'!F18=0,0,'Relative Weights'!F18)</f>
        <v>0</v>
      </c>
      <c r="Y82" s="152"/>
      <c r="Z82" s="155" t="s">
        <v>54</v>
      </c>
      <c r="AA82" s="157" t="str">
        <f t="shared" si="55"/>
        <v/>
      </c>
      <c r="AB82" s="157" t="str">
        <f t="shared" si="56"/>
        <v/>
      </c>
      <c r="AC82" s="157" t="str">
        <f t="shared" si="57"/>
        <v/>
      </c>
      <c r="AD82" s="157" t="str">
        <f t="shared" si="58"/>
        <v/>
      </c>
      <c r="AE82" s="157" t="str">
        <f t="shared" si="59"/>
        <v/>
      </c>
      <c r="AF82" s="157" t="str">
        <f t="shared" si="60"/>
        <v/>
      </c>
      <c r="AG82" s="157" t="str">
        <f t="shared" si="61"/>
        <v/>
      </c>
      <c r="AH82" s="157" t="str">
        <f t="shared" si="62"/>
        <v/>
      </c>
      <c r="AI82" s="157" t="str">
        <f t="shared" si="63"/>
        <v/>
      </c>
      <c r="AJ82" s="157" t="str">
        <f t="shared" si="64"/>
        <v/>
      </c>
      <c r="AK82" s="157" t="str">
        <f t="shared" si="65"/>
        <v/>
      </c>
      <c r="AL82" s="157" t="str">
        <f t="shared" si="66"/>
        <v/>
      </c>
      <c r="AM82" s="157" t="str">
        <f t="shared" si="67"/>
        <v/>
      </c>
      <c r="AN82" s="157" t="str">
        <f t="shared" si="68"/>
        <v/>
      </c>
      <c r="AO82" s="157" t="str">
        <f t="shared" si="69"/>
        <v/>
      </c>
      <c r="AP82" s="157" t="str">
        <f t="shared" si="70"/>
        <v/>
      </c>
      <c r="AQ82" s="157" t="str">
        <f t="shared" si="71"/>
        <v/>
      </c>
      <c r="AR82" s="157" t="s">
        <v>819</v>
      </c>
      <c r="AS82" s="157" t="s">
        <v>819</v>
      </c>
      <c r="AT82" s="157" t="s">
        <v>819</v>
      </c>
      <c r="AU82" s="157" t="s">
        <v>819</v>
      </c>
      <c r="AV82" s="157" t="str">
        <f t="shared" si="72"/>
        <v/>
      </c>
    </row>
    <row r="83" spans="1:48">
      <c r="A83" s="155" t="s">
        <v>55</v>
      </c>
      <c r="B83" s="156">
        <v>9.3000000000000007</v>
      </c>
      <c r="C83" s="156">
        <v>9.0500000000000007</v>
      </c>
      <c r="D83" s="156">
        <v>7.95</v>
      </c>
      <c r="E83" s="156">
        <v>7.66</v>
      </c>
      <c r="F83" s="156">
        <v>7.49</v>
      </c>
      <c r="G83" s="156">
        <v>7.9692785412469753</v>
      </c>
      <c r="H83" s="156">
        <v>8.49</v>
      </c>
      <c r="I83" s="156">
        <v>9.14</v>
      </c>
      <c r="J83" s="156">
        <v>9.75</v>
      </c>
      <c r="K83" s="156">
        <v>9.93</v>
      </c>
      <c r="L83" s="156">
        <v>9.75</v>
      </c>
      <c r="M83" s="156">
        <v>9.77</v>
      </c>
      <c r="N83" s="156">
        <v>9.86</v>
      </c>
      <c r="O83" s="156">
        <v>10.11</v>
      </c>
      <c r="P83" s="156">
        <v>10.19</v>
      </c>
      <c r="Q83" s="156">
        <v>10.74</v>
      </c>
      <c r="R83" s="156">
        <v>11.28</v>
      </c>
      <c r="S83" s="156">
        <v>12.15</v>
      </c>
      <c r="T83" s="156">
        <v>11.99</v>
      </c>
      <c r="U83" s="156">
        <v>11.1</v>
      </c>
      <c r="V83" s="156">
        <v>9.1999999999999993</v>
      </c>
      <c r="W83" s="156">
        <v>8.1199999999999992</v>
      </c>
      <c r="X83" s="156">
        <f>IF('Relative Weights'!F19=0,0,'Relative Weights'!F19)</f>
        <v>7.69</v>
      </c>
      <c r="Y83" s="152"/>
      <c r="Z83" s="155" t="s">
        <v>55</v>
      </c>
      <c r="AA83" s="157">
        <f t="shared" si="55"/>
        <v>-2.6881720430107503E-2</v>
      </c>
      <c r="AB83" s="157">
        <f t="shared" si="56"/>
        <v>-0.12154696132596687</v>
      </c>
      <c r="AC83" s="157">
        <f t="shared" si="57"/>
        <v>-3.647798742138364E-2</v>
      </c>
      <c r="AD83" s="157">
        <f t="shared" si="58"/>
        <v>-2.2193211488250597E-2</v>
      </c>
      <c r="AE83" s="157">
        <f t="shared" si="59"/>
        <v>6.3989124332039404E-2</v>
      </c>
      <c r="AF83" s="157">
        <f t="shared" si="60"/>
        <v>6.5341104098432856E-2</v>
      </c>
      <c r="AG83" s="157">
        <f t="shared" si="61"/>
        <v>7.6560659599528957E-2</v>
      </c>
      <c r="AH83" s="157">
        <f t="shared" si="62"/>
        <v>6.6739606126914541E-2</v>
      </c>
      <c r="AI83" s="157">
        <f t="shared" si="63"/>
        <v>1.8461538461538529E-2</v>
      </c>
      <c r="AJ83" s="157">
        <f t="shared" si="64"/>
        <v>-1.8126888217522619E-2</v>
      </c>
      <c r="AK83" s="157">
        <f t="shared" si="65"/>
        <v>2.0512820512819108E-3</v>
      </c>
      <c r="AL83" s="157">
        <f t="shared" si="66"/>
        <v>9.2118730808596894E-3</v>
      </c>
      <c r="AM83" s="157">
        <f t="shared" si="67"/>
        <v>2.535496957403649E-2</v>
      </c>
      <c r="AN83" s="157">
        <f t="shared" si="68"/>
        <v>7.9129574678535874E-3</v>
      </c>
      <c r="AO83" s="157">
        <f t="shared" si="69"/>
        <v>5.3974484789008903E-2</v>
      </c>
      <c r="AP83" s="157">
        <f t="shared" si="70"/>
        <v>5.027932960893855E-2</v>
      </c>
      <c r="AQ83" s="157">
        <f t="shared" si="71"/>
        <v>7.7127659574468099E-2</v>
      </c>
      <c r="AR83" s="157">
        <v>-1.3168724279835398E-2</v>
      </c>
      <c r="AS83" s="157">
        <v>-7.4228523769808263E-2</v>
      </c>
      <c r="AT83" s="157">
        <v>-0.1711711711711712</v>
      </c>
      <c r="AU83" s="157">
        <v>-0.11739130434782608</v>
      </c>
      <c r="AV83" s="157">
        <f t="shared" si="72"/>
        <v>-5.2955665024630449E-2</v>
      </c>
    </row>
    <row r="84" spans="1:48">
      <c r="A84" s="155" t="s">
        <v>56</v>
      </c>
      <c r="B84" s="156">
        <v>24.63</v>
      </c>
      <c r="C84" s="156">
        <v>23.58</v>
      </c>
      <c r="D84" s="156">
        <v>24.39</v>
      </c>
      <c r="E84" s="156">
        <v>25.19</v>
      </c>
      <c r="F84" s="156">
        <v>27.34</v>
      </c>
      <c r="G84" s="156">
        <v>29.367513754009995</v>
      </c>
      <c r="H84" s="156">
        <v>29.55</v>
      </c>
      <c r="I84" s="156">
        <v>30.57</v>
      </c>
      <c r="J84" s="156">
        <v>34.22</v>
      </c>
      <c r="K84" s="156">
        <v>36.07</v>
      </c>
      <c r="L84" s="156">
        <v>38.520000000000003</v>
      </c>
      <c r="M84" s="156">
        <v>37.340000000000003</v>
      </c>
      <c r="N84" s="156">
        <v>35.14</v>
      </c>
      <c r="O84" s="156">
        <v>32.24</v>
      </c>
      <c r="P84" s="156">
        <v>32.17</v>
      </c>
      <c r="Q84" s="156">
        <v>36.549999999999997</v>
      </c>
      <c r="R84" s="156">
        <v>39.21</v>
      </c>
      <c r="S84" s="156">
        <v>43.58</v>
      </c>
      <c r="T84" s="156">
        <v>48.02</v>
      </c>
      <c r="U84" s="156">
        <v>51.68</v>
      </c>
      <c r="V84" s="156">
        <v>52.25</v>
      </c>
      <c r="W84" s="156">
        <v>48.77</v>
      </c>
      <c r="X84" s="156">
        <f>IF('Relative Weights'!F20=0,0,'Relative Weights'!F20)</f>
        <v>45.27</v>
      </c>
      <c r="Y84" s="152"/>
      <c r="Z84" s="155" t="s">
        <v>56</v>
      </c>
      <c r="AA84" s="157">
        <f t="shared" si="55"/>
        <v>-4.2630937880633435E-2</v>
      </c>
      <c r="AB84" s="157">
        <f t="shared" si="56"/>
        <v>3.4351145038167941E-2</v>
      </c>
      <c r="AC84" s="157">
        <f t="shared" si="57"/>
        <v>3.2800328003280033E-2</v>
      </c>
      <c r="AD84" s="157">
        <f t="shared" si="58"/>
        <v>8.5351329892814576E-2</v>
      </c>
      <c r="AE84" s="157">
        <f t="shared" si="59"/>
        <v>7.415924484308678E-2</v>
      </c>
      <c r="AF84" s="157">
        <f t="shared" si="60"/>
        <v>6.2138813492540468E-3</v>
      </c>
      <c r="AG84" s="157">
        <f t="shared" si="61"/>
        <v>3.4517766497461855E-2</v>
      </c>
      <c r="AH84" s="157">
        <f t="shared" si="62"/>
        <v>0.11939810271508011</v>
      </c>
      <c r="AI84" s="157">
        <f t="shared" si="63"/>
        <v>5.4061952074810016E-2</v>
      </c>
      <c r="AJ84" s="157">
        <f t="shared" si="64"/>
        <v>6.792348211810384E-2</v>
      </c>
      <c r="AK84" s="157">
        <f t="shared" si="65"/>
        <v>-3.0633437175493272E-2</v>
      </c>
      <c r="AL84" s="157">
        <f t="shared" si="66"/>
        <v>-5.8918050348152229E-2</v>
      </c>
      <c r="AM84" s="157">
        <f t="shared" si="67"/>
        <v>-8.2527034718269721E-2</v>
      </c>
      <c r="AN84" s="157">
        <f t="shared" si="68"/>
        <v>-2.1712158808933069E-3</v>
      </c>
      <c r="AO84" s="157">
        <f t="shared" si="69"/>
        <v>0.13615169412496098</v>
      </c>
      <c r="AP84" s="157">
        <f t="shared" si="70"/>
        <v>7.2777017783857811E-2</v>
      </c>
      <c r="AQ84" s="157">
        <f t="shared" si="71"/>
        <v>0.11145116041826064</v>
      </c>
      <c r="AR84" s="157">
        <v>0.10188159706287303</v>
      </c>
      <c r="AS84" s="157">
        <v>7.6218242399000324E-2</v>
      </c>
      <c r="AT84" s="157">
        <v>1.1029411764705843E-2</v>
      </c>
      <c r="AU84" s="157">
        <v>-6.6602870813397108E-2</v>
      </c>
      <c r="AV84" s="157">
        <f t="shared" si="72"/>
        <v>-7.1765429567356986E-2</v>
      </c>
    </row>
    <row r="85" spans="1:48">
      <c r="A85" s="168" t="s">
        <v>57</v>
      </c>
      <c r="B85" s="156">
        <v>18.37</v>
      </c>
      <c r="C85" s="156">
        <v>16.14</v>
      </c>
      <c r="D85" s="156">
        <v>16.82</v>
      </c>
      <c r="E85" s="156">
        <v>17.309999999999999</v>
      </c>
      <c r="F85" s="156">
        <v>20.27</v>
      </c>
      <c r="G85" s="156">
        <v>22.72780566345029</v>
      </c>
      <c r="H85" s="156">
        <v>24.27</v>
      </c>
      <c r="I85" s="156">
        <v>24.41</v>
      </c>
      <c r="J85" s="156">
        <v>23.34</v>
      </c>
      <c r="K85" s="156">
        <v>23.05</v>
      </c>
      <c r="L85" s="156">
        <v>23.21</v>
      </c>
      <c r="M85" s="156">
        <v>23.52</v>
      </c>
      <c r="N85" s="156">
        <v>23.92</v>
      </c>
      <c r="O85" s="156">
        <v>24.41</v>
      </c>
      <c r="P85" s="156">
        <v>24.7</v>
      </c>
      <c r="Q85" s="156">
        <v>25.73</v>
      </c>
      <c r="R85" s="156">
        <v>28.23</v>
      </c>
      <c r="S85" s="156">
        <v>32.950000000000003</v>
      </c>
      <c r="T85" s="156">
        <v>35.950000000000003</v>
      </c>
      <c r="U85" s="156">
        <v>38</v>
      </c>
      <c r="V85" s="156">
        <v>38.06</v>
      </c>
      <c r="W85" s="156">
        <v>38.130000000000003</v>
      </c>
      <c r="X85" s="156">
        <f>IF('Relative Weights'!F21=0,0,'Relative Weights'!F21)</f>
        <v>39.01</v>
      </c>
      <c r="Y85" s="152"/>
      <c r="Z85" s="155" t="s">
        <v>57</v>
      </c>
      <c r="AA85" s="157">
        <f t="shared" si="55"/>
        <v>-0.12139357648339688</v>
      </c>
      <c r="AB85" s="157">
        <f t="shared" si="56"/>
        <v>4.2131350681536617E-2</v>
      </c>
      <c r="AC85" s="157">
        <f t="shared" si="57"/>
        <v>2.9131985731272181E-2</v>
      </c>
      <c r="AD85" s="157">
        <f t="shared" si="58"/>
        <v>0.17099942229924903</v>
      </c>
      <c r="AE85" s="157">
        <f t="shared" si="59"/>
        <v>0.12125336277505139</v>
      </c>
      <c r="AF85" s="157">
        <f t="shared" si="60"/>
        <v>6.7854959664222614E-2</v>
      </c>
      <c r="AG85" s="157">
        <f t="shared" si="61"/>
        <v>5.7684384013185763E-3</v>
      </c>
      <c r="AH85" s="157">
        <f t="shared" si="62"/>
        <v>-4.3834494059811546E-2</v>
      </c>
      <c r="AI85" s="157">
        <f t="shared" si="63"/>
        <v>-1.2425021422450722E-2</v>
      </c>
      <c r="AJ85" s="157">
        <f t="shared" si="64"/>
        <v>6.94143167028205E-3</v>
      </c>
      <c r="AK85" s="157">
        <f t="shared" si="65"/>
        <v>1.3356311934511034E-2</v>
      </c>
      <c r="AL85" s="157">
        <f t="shared" si="66"/>
        <v>1.7006802721088565E-2</v>
      </c>
      <c r="AM85" s="157">
        <f t="shared" si="67"/>
        <v>2.0484949832775934E-2</v>
      </c>
      <c r="AN85" s="157">
        <f t="shared" si="68"/>
        <v>1.1880376894715328E-2</v>
      </c>
      <c r="AO85" s="157">
        <f t="shared" si="69"/>
        <v>4.1700404858299622E-2</v>
      </c>
      <c r="AP85" s="157">
        <f t="shared" si="70"/>
        <v>9.7162844928099457E-2</v>
      </c>
      <c r="AQ85" s="157">
        <f t="shared" si="71"/>
        <v>0.16719801629472197</v>
      </c>
      <c r="AR85" s="157">
        <v>9.1047040971168336E-2</v>
      </c>
      <c r="AS85" s="157">
        <v>5.7023643949930314E-2</v>
      </c>
      <c r="AT85" s="157">
        <v>1.5789473684211242E-3</v>
      </c>
      <c r="AU85" s="157">
        <v>1.8392012611665454E-3</v>
      </c>
      <c r="AV85" s="157">
        <f t="shared" si="72"/>
        <v>2.3078940466823905E-2</v>
      </c>
    </row>
    <row r="86" spans="1:48">
      <c r="A86" s="168" t="s">
        <v>58</v>
      </c>
      <c r="B86" s="156">
        <v>19.12</v>
      </c>
      <c r="C86" s="156">
        <v>19.12</v>
      </c>
      <c r="D86" s="156">
        <v>19.12</v>
      </c>
      <c r="E86" s="156">
        <v>19.12</v>
      </c>
      <c r="F86" s="156">
        <v>19.12</v>
      </c>
      <c r="G86" s="156">
        <v>19.12</v>
      </c>
      <c r="H86" s="156">
        <v>19.12</v>
      </c>
      <c r="I86" s="156">
        <v>19.12</v>
      </c>
      <c r="J86" s="156">
        <v>19.12</v>
      </c>
      <c r="K86" s="156">
        <v>51.63</v>
      </c>
      <c r="L86" s="156">
        <v>50.88</v>
      </c>
      <c r="M86" s="156">
        <v>52.61</v>
      </c>
      <c r="N86" s="156">
        <v>55.92</v>
      </c>
      <c r="O86" s="156">
        <v>0</v>
      </c>
      <c r="P86" s="156">
        <v>0</v>
      </c>
      <c r="Q86" s="156">
        <v>0</v>
      </c>
      <c r="R86" s="156">
        <v>0</v>
      </c>
      <c r="S86" s="156">
        <v>0</v>
      </c>
      <c r="T86" s="156">
        <v>0</v>
      </c>
      <c r="U86" s="156">
        <v>0</v>
      </c>
      <c r="V86" s="156">
        <v>0</v>
      </c>
      <c r="W86" s="156">
        <v>0</v>
      </c>
      <c r="X86" s="156">
        <f>IF('Relative Weights'!F22=0,0,'Relative Weights'!F22)</f>
        <v>0</v>
      </c>
      <c r="Y86" s="152"/>
      <c r="Z86" s="155" t="s">
        <v>58</v>
      </c>
      <c r="AA86" s="157">
        <f t="shared" si="55"/>
        <v>0</v>
      </c>
      <c r="AB86" s="157">
        <f t="shared" si="56"/>
        <v>0</v>
      </c>
      <c r="AC86" s="157">
        <f t="shared" si="57"/>
        <v>0</v>
      </c>
      <c r="AD86" s="157">
        <f t="shared" si="58"/>
        <v>0</v>
      </c>
      <c r="AE86" s="157">
        <f t="shared" si="59"/>
        <v>0</v>
      </c>
      <c r="AF86" s="157">
        <f t="shared" si="60"/>
        <v>0</v>
      </c>
      <c r="AG86" s="157">
        <f t="shared" si="61"/>
        <v>0</v>
      </c>
      <c r="AH86" s="157">
        <f t="shared" si="62"/>
        <v>0</v>
      </c>
      <c r="AI86" s="157">
        <f t="shared" si="63"/>
        <v>1.7003138075313808</v>
      </c>
      <c r="AJ86" s="157">
        <f t="shared" si="64"/>
        <v>-1.4526438117373641E-2</v>
      </c>
      <c r="AK86" s="157">
        <f t="shared" si="65"/>
        <v>3.4001572327043927E-2</v>
      </c>
      <c r="AL86" s="157">
        <f t="shared" si="66"/>
        <v>6.2915795476145231E-2</v>
      </c>
      <c r="AM86" s="157" t="str">
        <f t="shared" si="67"/>
        <v>Deleted</v>
      </c>
      <c r="AN86" s="157" t="str">
        <f t="shared" si="68"/>
        <v/>
      </c>
      <c r="AO86" s="157" t="str">
        <f t="shared" si="69"/>
        <v/>
      </c>
      <c r="AP86" s="157" t="str">
        <f t="shared" si="70"/>
        <v/>
      </c>
      <c r="AQ86" s="157" t="str">
        <f t="shared" si="71"/>
        <v/>
      </c>
      <c r="AR86" s="157" t="s">
        <v>819</v>
      </c>
      <c r="AS86" s="157" t="s">
        <v>819</v>
      </c>
      <c r="AT86" s="157" t="s">
        <v>819</v>
      </c>
      <c r="AU86" s="157" t="s">
        <v>819</v>
      </c>
      <c r="AV86" s="157" t="str">
        <f t="shared" si="72"/>
        <v/>
      </c>
    </row>
    <row r="87" spans="1:48">
      <c r="A87" s="168" t="s">
        <v>59</v>
      </c>
      <c r="B87" s="156">
        <v>0</v>
      </c>
      <c r="C87" s="156">
        <v>0</v>
      </c>
      <c r="D87" s="156">
        <v>0</v>
      </c>
      <c r="E87" s="156">
        <v>0</v>
      </c>
      <c r="F87" s="156">
        <v>0</v>
      </c>
      <c r="G87" s="156">
        <v>0</v>
      </c>
      <c r="H87" s="156">
        <v>0</v>
      </c>
      <c r="I87" s="156">
        <v>0</v>
      </c>
      <c r="J87" s="156">
        <v>0</v>
      </c>
      <c r="K87" s="156">
        <v>0</v>
      </c>
      <c r="L87" s="156">
        <v>0</v>
      </c>
      <c r="M87" s="156">
        <v>0</v>
      </c>
      <c r="N87" s="156">
        <v>0</v>
      </c>
      <c r="O87" s="156">
        <v>0</v>
      </c>
      <c r="P87" s="156">
        <v>0</v>
      </c>
      <c r="Q87" s="156">
        <v>0</v>
      </c>
      <c r="R87" s="156">
        <v>0</v>
      </c>
      <c r="S87" s="156">
        <v>0</v>
      </c>
      <c r="T87" s="156">
        <v>0</v>
      </c>
      <c r="U87" s="156">
        <v>0</v>
      </c>
      <c r="V87" s="156">
        <v>0</v>
      </c>
      <c r="W87" s="156">
        <v>0</v>
      </c>
      <c r="X87" s="156">
        <f>IF('Relative Weights'!F23=0,0,'Relative Weights'!F23)</f>
        <v>0</v>
      </c>
      <c r="Y87" s="152"/>
      <c r="Z87" s="155" t="s">
        <v>216</v>
      </c>
      <c r="AA87" s="157" t="str">
        <f t="shared" si="55"/>
        <v/>
      </c>
      <c r="AB87" s="157" t="str">
        <f t="shared" si="56"/>
        <v/>
      </c>
      <c r="AC87" s="157" t="str">
        <f t="shared" si="57"/>
        <v/>
      </c>
      <c r="AD87" s="157" t="str">
        <f t="shared" si="58"/>
        <v/>
      </c>
      <c r="AE87" s="157" t="str">
        <f t="shared" si="59"/>
        <v/>
      </c>
      <c r="AF87" s="157" t="str">
        <f t="shared" si="60"/>
        <v/>
      </c>
      <c r="AG87" s="157" t="str">
        <f t="shared" si="61"/>
        <v/>
      </c>
      <c r="AH87" s="157" t="str">
        <f t="shared" si="62"/>
        <v/>
      </c>
      <c r="AI87" s="157" t="str">
        <f t="shared" si="63"/>
        <v/>
      </c>
      <c r="AJ87" s="157" t="str">
        <f t="shared" si="64"/>
        <v/>
      </c>
      <c r="AK87" s="157" t="str">
        <f t="shared" si="65"/>
        <v/>
      </c>
      <c r="AL87" s="157" t="str">
        <f t="shared" si="66"/>
        <v/>
      </c>
      <c r="AM87" s="157" t="str">
        <f t="shared" si="67"/>
        <v/>
      </c>
      <c r="AN87" s="157" t="str">
        <f t="shared" si="68"/>
        <v/>
      </c>
      <c r="AO87" s="157" t="str">
        <f t="shared" si="69"/>
        <v/>
      </c>
      <c r="AP87" s="157" t="str">
        <f t="shared" si="70"/>
        <v/>
      </c>
      <c r="AQ87" s="157" t="str">
        <f t="shared" si="71"/>
        <v/>
      </c>
      <c r="AR87" s="157" t="s">
        <v>819</v>
      </c>
      <c r="AS87" s="157" t="s">
        <v>819</v>
      </c>
      <c r="AT87" s="157" t="s">
        <v>819</v>
      </c>
      <c r="AU87" s="157" t="s">
        <v>819</v>
      </c>
      <c r="AV87" s="157" t="str">
        <f t="shared" si="72"/>
        <v/>
      </c>
    </row>
    <row r="88" spans="1:48">
      <c r="A88" s="168" t="s">
        <v>60</v>
      </c>
      <c r="B88" s="171">
        <v>0</v>
      </c>
      <c r="C88" s="171">
        <v>0</v>
      </c>
      <c r="D88" s="171">
        <v>0</v>
      </c>
      <c r="E88" s="171">
        <v>0</v>
      </c>
      <c r="F88" s="171">
        <v>0</v>
      </c>
      <c r="G88" s="171">
        <v>0</v>
      </c>
      <c r="H88" s="171">
        <v>3.37</v>
      </c>
      <c r="I88" s="171">
        <v>2.95</v>
      </c>
      <c r="J88" s="171">
        <v>2.84</v>
      </c>
      <c r="K88" s="156">
        <v>4.1900000000000004</v>
      </c>
      <c r="L88" s="156">
        <v>3.85</v>
      </c>
      <c r="M88" s="156">
        <v>4.53</v>
      </c>
      <c r="N88" s="156">
        <v>5.2</v>
      </c>
      <c r="O88" s="156">
        <v>11.5</v>
      </c>
      <c r="P88" s="156">
        <v>14.79</v>
      </c>
      <c r="Q88" s="156">
        <v>14.25</v>
      </c>
      <c r="R88" s="156">
        <v>11.55</v>
      </c>
      <c r="S88" s="156">
        <v>12.45</v>
      </c>
      <c r="T88" s="156">
        <v>36.15</v>
      </c>
      <c r="U88" s="156">
        <v>20.86</v>
      </c>
      <c r="V88" s="156">
        <v>15.77</v>
      </c>
      <c r="W88" s="156">
        <v>8</v>
      </c>
      <c r="X88" s="156">
        <f>IF('Relative Weights'!F24=0,0,'Relative Weights'!F24)</f>
        <v>6.83</v>
      </c>
      <c r="Y88" s="152"/>
      <c r="Z88" s="155" t="s">
        <v>60</v>
      </c>
      <c r="AA88" s="157" t="str">
        <f t="shared" si="55"/>
        <v/>
      </c>
      <c r="AB88" s="157" t="str">
        <f t="shared" si="56"/>
        <v/>
      </c>
      <c r="AC88" s="157" t="str">
        <f t="shared" si="57"/>
        <v/>
      </c>
      <c r="AD88" s="157" t="str">
        <f t="shared" si="58"/>
        <v/>
      </c>
      <c r="AE88" s="157" t="str">
        <f t="shared" si="59"/>
        <v/>
      </c>
      <c r="AF88" s="157" t="str">
        <f t="shared" si="60"/>
        <v>Added</v>
      </c>
      <c r="AG88" s="157">
        <f t="shared" si="61"/>
        <v>-0.12462908011869434</v>
      </c>
      <c r="AH88" s="157">
        <f t="shared" si="62"/>
        <v>-3.7288135593220417E-2</v>
      </c>
      <c r="AI88" s="157">
        <f t="shared" si="63"/>
        <v>0.47535211267605648</v>
      </c>
      <c r="AJ88" s="157">
        <f t="shared" si="64"/>
        <v>-8.1145584725537012E-2</v>
      </c>
      <c r="AK88" s="157">
        <f t="shared" si="65"/>
        <v>0.17662337662337668</v>
      </c>
      <c r="AL88" s="157">
        <f t="shared" si="66"/>
        <v>0.14790286975717426</v>
      </c>
      <c r="AM88" s="157">
        <f t="shared" si="67"/>
        <v>1.2115384615384617</v>
      </c>
      <c r="AN88" s="157">
        <f t="shared" si="68"/>
        <v>0.28608695652173899</v>
      </c>
      <c r="AO88" s="157">
        <f t="shared" si="69"/>
        <v>-3.6511156186612492E-2</v>
      </c>
      <c r="AP88" s="157">
        <f t="shared" si="70"/>
        <v>-0.18947368421052624</v>
      </c>
      <c r="AQ88" s="157">
        <f t="shared" si="71"/>
        <v>7.7922077922077726E-2</v>
      </c>
      <c r="AR88" s="157">
        <v>1.9036144578313254</v>
      </c>
      <c r="AS88" s="157">
        <v>-0.42295988934993078</v>
      </c>
      <c r="AT88" s="157">
        <v>-0.24400767018216685</v>
      </c>
      <c r="AU88" s="157">
        <v>-0.49270767279644889</v>
      </c>
      <c r="AV88" s="157">
        <f t="shared" si="72"/>
        <v>-0.14624999999999999</v>
      </c>
    </row>
    <row r="89" spans="1:48" ht="14.4" thickBot="1">
      <c r="A89" s="158" t="s">
        <v>0</v>
      </c>
      <c r="B89" s="159">
        <v>11.85</v>
      </c>
      <c r="C89" s="159">
        <v>10.07</v>
      </c>
      <c r="D89" s="159">
        <v>9.9600000000000009</v>
      </c>
      <c r="E89" s="159">
        <v>9.61</v>
      </c>
      <c r="F89" s="159">
        <v>10.29</v>
      </c>
      <c r="G89" s="159">
        <v>10.515097839220619</v>
      </c>
      <c r="H89" s="159">
        <v>10.64</v>
      </c>
      <c r="I89" s="159">
        <v>9.94</v>
      </c>
      <c r="J89" s="159">
        <v>9.25</v>
      </c>
      <c r="K89" s="159">
        <v>8.5500000000000007</v>
      </c>
      <c r="L89" s="159">
        <v>8.6</v>
      </c>
      <c r="M89" s="159">
        <v>8.85</v>
      </c>
      <c r="N89" s="159">
        <v>8.99</v>
      </c>
      <c r="O89" s="159">
        <v>9.3000000000000007</v>
      </c>
      <c r="P89" s="159">
        <v>9.57</v>
      </c>
      <c r="Q89" s="159">
        <v>10.01</v>
      </c>
      <c r="R89" s="159">
        <v>10.29</v>
      </c>
      <c r="S89" s="159">
        <v>10.72</v>
      </c>
      <c r="T89" s="159">
        <v>10.71</v>
      </c>
      <c r="U89" s="159">
        <v>10.01</v>
      </c>
      <c r="V89" s="159">
        <v>9.17</v>
      </c>
      <c r="W89" s="159">
        <v>9.33</v>
      </c>
      <c r="X89" s="159">
        <f>IF('Relative Weights'!F25=0,0,'Relative Weights'!F25)</f>
        <v>9.91</v>
      </c>
      <c r="Y89" s="160"/>
      <c r="Z89" s="158" t="s">
        <v>0</v>
      </c>
      <c r="AA89" s="161">
        <f t="shared" si="55"/>
        <v>-0.15021097046413501</v>
      </c>
      <c r="AB89" s="161">
        <f t="shared" si="56"/>
        <v>-1.0923535253227312E-2</v>
      </c>
      <c r="AC89" s="161">
        <f t="shared" si="57"/>
        <v>-3.5140562248996088E-2</v>
      </c>
      <c r="AD89" s="161">
        <f t="shared" si="58"/>
        <v>7.0759625390218517E-2</v>
      </c>
      <c r="AE89" s="161">
        <f t="shared" si="59"/>
        <v>2.1875397397533636E-2</v>
      </c>
      <c r="AF89" s="161">
        <f t="shared" si="60"/>
        <v>1.1878364109319417E-2</v>
      </c>
      <c r="AG89" s="161">
        <f t="shared" si="61"/>
        <v>-6.578947368421062E-2</v>
      </c>
      <c r="AH89" s="161">
        <f t="shared" si="62"/>
        <v>-6.9416498993963738E-2</v>
      </c>
      <c r="AI89" s="161">
        <f t="shared" si="63"/>
        <v>-7.5675675675675569E-2</v>
      </c>
      <c r="AJ89" s="161">
        <f t="shared" si="64"/>
        <v>5.8479532163742132E-3</v>
      </c>
      <c r="AK89" s="161">
        <f t="shared" si="65"/>
        <v>2.9069767441860517E-2</v>
      </c>
      <c r="AL89" s="157">
        <f t="shared" si="66"/>
        <v>1.5819209039548143E-2</v>
      </c>
      <c r="AM89" s="157">
        <f t="shared" si="67"/>
        <v>3.4482758620689724E-2</v>
      </c>
      <c r="AN89" s="157">
        <f t="shared" si="68"/>
        <v>2.9032258064516148E-2</v>
      </c>
      <c r="AO89" s="157">
        <f t="shared" si="69"/>
        <v>4.5977011494252817E-2</v>
      </c>
      <c r="AP89" s="157">
        <f t="shared" si="70"/>
        <v>2.7972027972027913E-2</v>
      </c>
      <c r="AQ89" s="157">
        <f t="shared" si="71"/>
        <v>4.1788143828960234E-2</v>
      </c>
      <c r="AR89" s="157">
        <v>-9.3283582089553896E-4</v>
      </c>
      <c r="AS89" s="157">
        <v>-6.5359477124183107E-2</v>
      </c>
      <c r="AT89" s="157">
        <v>-8.391608391608385E-2</v>
      </c>
      <c r="AU89" s="157">
        <v>1.7448200654307522E-2</v>
      </c>
      <c r="AV89" s="157">
        <f t="shared" si="72"/>
        <v>6.2165058949624763E-2</v>
      </c>
    </row>
    <row r="90" spans="1:48" ht="14.4" thickBot="1">
      <c r="A90" s="162"/>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0"/>
      <c r="Z90" s="164"/>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row>
    <row r="91" spans="1:48">
      <c r="A91" s="153" t="s">
        <v>713</v>
      </c>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47"/>
      <c r="Z91" s="153" t="s">
        <v>713</v>
      </c>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row>
    <row r="92" spans="1:48">
      <c r="A92" s="155" t="s">
        <v>42</v>
      </c>
      <c r="B92" s="156">
        <v>0</v>
      </c>
      <c r="C92" s="156">
        <v>0</v>
      </c>
      <c r="D92" s="156">
        <v>0</v>
      </c>
      <c r="E92" s="156">
        <v>0</v>
      </c>
      <c r="F92" s="156">
        <v>0</v>
      </c>
      <c r="G92" s="156">
        <v>0</v>
      </c>
      <c r="H92" s="156">
        <v>0</v>
      </c>
      <c r="I92" s="156">
        <v>0</v>
      </c>
      <c r="J92" s="156">
        <v>0</v>
      </c>
      <c r="K92" s="156">
        <v>0</v>
      </c>
      <c r="L92" s="156">
        <v>0</v>
      </c>
      <c r="M92" s="156">
        <v>0</v>
      </c>
      <c r="N92" s="156">
        <v>0</v>
      </c>
      <c r="O92" s="156">
        <v>0</v>
      </c>
      <c r="P92" s="156">
        <v>0</v>
      </c>
      <c r="Q92" s="156">
        <v>0</v>
      </c>
      <c r="R92" s="156">
        <v>0</v>
      </c>
      <c r="S92" s="156">
        <v>0</v>
      </c>
      <c r="T92" s="156">
        <v>0</v>
      </c>
      <c r="U92" s="156">
        <v>0</v>
      </c>
      <c r="V92" s="156">
        <v>0</v>
      </c>
      <c r="W92" s="156">
        <v>0</v>
      </c>
      <c r="X92" s="156">
        <f>IF('Relative Weights'!G6=0,0,'Relative Weights'!G6)</f>
        <v>0</v>
      </c>
      <c r="Y92" s="152"/>
      <c r="Z92" s="155" t="s">
        <v>42</v>
      </c>
      <c r="AA92" s="157" t="str">
        <f t="shared" ref="AA92:AA111" si="73">IF(AND(C92=0,B92=0),"",IF(AND(NOT(C92=0),B92=0),"Added",IF(AND(C92=0,NOT(B92=0)),"Deleted",IFERROR(C92/B92-1,""))))</f>
        <v/>
      </c>
      <c r="AB92" s="157" t="str">
        <f t="shared" ref="AB92:AB111" si="74">IF(AND(D92=0,C92=0),"",IF(AND(NOT(D92=0),C92=0),"Added",IF(AND(D92=0,NOT(C92=0)),"Deleted",IFERROR(D92/C92-1,""))))</f>
        <v/>
      </c>
      <c r="AC92" s="157" t="str">
        <f t="shared" ref="AC92:AC111" si="75">IF(AND(E92=0,D92=0),"",IF(AND(NOT(E92=0),D92=0),"Added",IF(AND(E92=0,NOT(D92=0)),"Deleted",IFERROR(E92/D92-1,""))))</f>
        <v/>
      </c>
      <c r="AD92" s="157" t="str">
        <f t="shared" ref="AD92:AD111" si="76">IF(AND(F92=0,E92=0),"",IF(AND(NOT(F92=0),E92=0),"Added",IF(AND(F92=0,NOT(E92=0)),"Deleted",IFERROR(F92/E92-1,""))))</f>
        <v/>
      </c>
      <c r="AE92" s="157" t="str">
        <f t="shared" ref="AE92:AE111" si="77">IF(AND(G92=0,F92=0),"",IF(AND(NOT(G92=0),F92=0),"Added",IF(AND(G92=0,NOT(F92=0)),"Deleted",IFERROR(G92/F92-1,""))))</f>
        <v/>
      </c>
      <c r="AF92" s="157" t="str">
        <f t="shared" ref="AF92:AF111" si="78">IF(AND(H92=0,G92=0),"",IF(AND(NOT(H92=0),G92=0),"Added",IF(AND(H92=0,NOT(G92=0)),"Deleted",IFERROR(H92/G92-1,""))))</f>
        <v/>
      </c>
      <c r="AG92" s="157" t="str">
        <f t="shared" ref="AG92:AG111" si="79">IF(AND(I92=0,H92=0),"",IF(AND(NOT(I92=0),H92=0),"Added",IF(AND(I92=0,NOT(H92=0)),"Deleted",IFERROR(I92/H92-1,""))))</f>
        <v/>
      </c>
      <c r="AH92" s="157" t="str">
        <f t="shared" ref="AH92:AH111" si="80">IF(AND(J92=0,I92=0),"",IF(AND(NOT(J92=0),I92=0),"Added",IF(AND(J92=0,NOT(I92=0)),"Deleted",IFERROR(J92/I92-1,""))))</f>
        <v/>
      </c>
      <c r="AI92" s="157" t="str">
        <f t="shared" ref="AI92:AI111" si="81">IF(AND(K92=0,J92=0),"",IF(AND(NOT(K92=0),J92=0),"Added",IF(AND(K92=0,NOT(J92=0)),"Deleted",IFERROR(K92/J92-1,""))))</f>
        <v/>
      </c>
      <c r="AJ92" s="157" t="str">
        <f t="shared" ref="AJ92:AJ111" si="82">IF(AND(L92=0,K92=0),"",IF(AND(NOT(L92=0),K92=0),"Added",IF(AND(L92=0,NOT(K92=0)),"Deleted",IFERROR(L92/K92-1,""))))</f>
        <v/>
      </c>
      <c r="AK92" s="157" t="str">
        <f t="shared" ref="AK92:AK111" si="83">IF(AND(M92=0,L92=0),"",IF(AND(NOT(M92=0),L92=0),"Added",IF(AND(M92=0,NOT(L92=0)),"Deleted",IFERROR(M92/L92-1,""))))</f>
        <v/>
      </c>
      <c r="AL92" s="157" t="str">
        <f t="shared" ref="AL92:AL111" si="84">IF(AND(N92=0,M92=0),"",IF(AND(NOT(N92=0),M92=0),"Added",IF(AND(N92=0,NOT(M92=0)),"Deleted",IFERROR(N92/M92-1,""))))</f>
        <v/>
      </c>
      <c r="AM92" s="157" t="str">
        <f t="shared" ref="AM92:AM111" si="85">IF(AND(O92=0,N92=0),"",IF(AND(NOT(O92=0),N92=0),"Added",IF(AND(O92=0,NOT(N92=0)),"Deleted",IFERROR(O92/N92-1,""))))</f>
        <v/>
      </c>
      <c r="AN92" s="157" t="s">
        <v>819</v>
      </c>
      <c r="AO92" s="157" t="str">
        <f t="shared" ref="AO92:AP98" si="86">IF(AND(Q92=0,N92=0),"",IF(AND(NOT(Q92=0),N92=0),"Added",IF(AND(Q92=0,NOT(N92=0)),"Deleted",IFERROR(Q92/N92-1,""))))</f>
        <v/>
      </c>
      <c r="AP92" s="157" t="str">
        <f t="shared" si="86"/>
        <v/>
      </c>
      <c r="AQ92" s="157" t="s">
        <v>819</v>
      </c>
      <c r="AR92" s="157" t="s">
        <v>819</v>
      </c>
      <c r="AS92" s="157" t="s">
        <v>819</v>
      </c>
      <c r="AT92" s="157" t="s">
        <v>819</v>
      </c>
      <c r="AU92" s="157" t="s">
        <v>819</v>
      </c>
      <c r="AV92" s="157" t="str">
        <f t="shared" ref="AV92:AV111" si="87">IF(AND(X92=0,W92=0),"",IF(AND(NOT(X92=0),W92=0),"Added",IF(AND(X92=0,NOT(W92=0)),"Deleted",IFERROR(X92/W92-1,""))))</f>
        <v/>
      </c>
    </row>
    <row r="93" spans="1:48">
      <c r="A93" s="155" t="s">
        <v>43</v>
      </c>
      <c r="B93" s="156">
        <v>0</v>
      </c>
      <c r="C93" s="156">
        <v>0</v>
      </c>
      <c r="D93" s="156">
        <v>0</v>
      </c>
      <c r="E93" s="156">
        <v>0</v>
      </c>
      <c r="F93" s="156">
        <v>0</v>
      </c>
      <c r="G93" s="156">
        <v>0</v>
      </c>
      <c r="H93" s="156">
        <v>0</v>
      </c>
      <c r="I93" s="156">
        <v>0</v>
      </c>
      <c r="J93" s="156">
        <v>0</v>
      </c>
      <c r="K93" s="156">
        <v>0</v>
      </c>
      <c r="L93" s="156">
        <v>0</v>
      </c>
      <c r="M93" s="156">
        <v>0</v>
      </c>
      <c r="N93" s="156">
        <v>0</v>
      </c>
      <c r="O93" s="156">
        <v>0</v>
      </c>
      <c r="P93" s="156">
        <v>0</v>
      </c>
      <c r="Q93" s="156">
        <v>0</v>
      </c>
      <c r="R93" s="156">
        <v>0</v>
      </c>
      <c r="S93" s="156">
        <v>0</v>
      </c>
      <c r="T93" s="156">
        <v>0</v>
      </c>
      <c r="U93" s="156">
        <v>0</v>
      </c>
      <c r="V93" s="156">
        <v>0</v>
      </c>
      <c r="W93" s="156">
        <v>0</v>
      </c>
      <c r="X93" s="156">
        <f>IF('Relative Weights'!G7=0,0,'Relative Weights'!G7)</f>
        <v>0</v>
      </c>
      <c r="Y93" s="152"/>
      <c r="Z93" s="155" t="s">
        <v>43</v>
      </c>
      <c r="AA93" s="157" t="str">
        <f t="shared" si="73"/>
        <v/>
      </c>
      <c r="AB93" s="157" t="str">
        <f t="shared" si="74"/>
        <v/>
      </c>
      <c r="AC93" s="157" t="str">
        <f t="shared" si="75"/>
        <v/>
      </c>
      <c r="AD93" s="157" t="str">
        <f t="shared" si="76"/>
        <v/>
      </c>
      <c r="AE93" s="157" t="str">
        <f t="shared" si="77"/>
        <v/>
      </c>
      <c r="AF93" s="157" t="str">
        <f t="shared" si="78"/>
        <v/>
      </c>
      <c r="AG93" s="157" t="str">
        <f t="shared" si="79"/>
        <v/>
      </c>
      <c r="AH93" s="157" t="str">
        <f t="shared" si="80"/>
        <v/>
      </c>
      <c r="AI93" s="157" t="str">
        <f t="shared" si="81"/>
        <v/>
      </c>
      <c r="AJ93" s="157" t="str">
        <f t="shared" si="82"/>
        <v/>
      </c>
      <c r="AK93" s="157" t="str">
        <f t="shared" si="83"/>
        <v/>
      </c>
      <c r="AL93" s="157" t="str">
        <f t="shared" si="84"/>
        <v/>
      </c>
      <c r="AM93" s="157" t="str">
        <f t="shared" si="85"/>
        <v/>
      </c>
      <c r="AN93" s="157" t="s">
        <v>819</v>
      </c>
      <c r="AO93" s="157" t="str">
        <f t="shared" si="86"/>
        <v/>
      </c>
      <c r="AP93" s="157" t="str">
        <f t="shared" si="86"/>
        <v/>
      </c>
      <c r="AQ93" s="157" t="s">
        <v>819</v>
      </c>
      <c r="AR93" s="157" t="s">
        <v>819</v>
      </c>
      <c r="AS93" s="157" t="s">
        <v>819</v>
      </c>
      <c r="AT93" s="157" t="s">
        <v>819</v>
      </c>
      <c r="AU93" s="157" t="s">
        <v>819</v>
      </c>
      <c r="AV93" s="157" t="str">
        <f t="shared" si="87"/>
        <v/>
      </c>
    </row>
    <row r="94" spans="1:48">
      <c r="A94" s="155" t="s">
        <v>44</v>
      </c>
      <c r="B94" s="156">
        <v>0</v>
      </c>
      <c r="C94" s="156">
        <v>0</v>
      </c>
      <c r="D94" s="156">
        <v>0</v>
      </c>
      <c r="E94" s="156">
        <v>0</v>
      </c>
      <c r="F94" s="156">
        <v>0</v>
      </c>
      <c r="G94" s="156">
        <v>0</v>
      </c>
      <c r="H94" s="156">
        <v>0</v>
      </c>
      <c r="I94" s="156">
        <v>0</v>
      </c>
      <c r="J94" s="156">
        <v>0</v>
      </c>
      <c r="K94" s="156">
        <v>0</v>
      </c>
      <c r="L94" s="156">
        <v>0</v>
      </c>
      <c r="M94" s="156">
        <v>0</v>
      </c>
      <c r="N94" s="156">
        <v>0</v>
      </c>
      <c r="O94" s="156">
        <v>0</v>
      </c>
      <c r="P94" s="156">
        <v>0</v>
      </c>
      <c r="Q94" s="156">
        <v>0</v>
      </c>
      <c r="R94" s="156">
        <v>0</v>
      </c>
      <c r="S94" s="156">
        <v>0</v>
      </c>
      <c r="T94" s="156">
        <v>0</v>
      </c>
      <c r="U94" s="156">
        <v>0</v>
      </c>
      <c r="V94" s="156">
        <v>0</v>
      </c>
      <c r="W94" s="156">
        <v>0</v>
      </c>
      <c r="X94" s="156">
        <f>IF('Relative Weights'!G8=0,0,'Relative Weights'!G8)</f>
        <v>0</v>
      </c>
      <c r="Y94" s="152"/>
      <c r="Z94" s="155" t="s">
        <v>44</v>
      </c>
      <c r="AA94" s="157" t="str">
        <f t="shared" si="73"/>
        <v/>
      </c>
      <c r="AB94" s="157" t="str">
        <f t="shared" si="74"/>
        <v/>
      </c>
      <c r="AC94" s="157" t="str">
        <f t="shared" si="75"/>
        <v/>
      </c>
      <c r="AD94" s="157" t="str">
        <f t="shared" si="76"/>
        <v/>
      </c>
      <c r="AE94" s="157" t="str">
        <f t="shared" si="77"/>
        <v/>
      </c>
      <c r="AF94" s="157" t="str">
        <f t="shared" si="78"/>
        <v/>
      </c>
      <c r="AG94" s="157" t="str">
        <f t="shared" si="79"/>
        <v/>
      </c>
      <c r="AH94" s="157" t="str">
        <f t="shared" si="80"/>
        <v/>
      </c>
      <c r="AI94" s="157" t="str">
        <f t="shared" si="81"/>
        <v/>
      </c>
      <c r="AJ94" s="157" t="str">
        <f t="shared" si="82"/>
        <v/>
      </c>
      <c r="AK94" s="157" t="str">
        <f t="shared" si="83"/>
        <v/>
      </c>
      <c r="AL94" s="157" t="str">
        <f t="shared" si="84"/>
        <v/>
      </c>
      <c r="AM94" s="157" t="str">
        <f t="shared" si="85"/>
        <v/>
      </c>
      <c r="AN94" s="157" t="s">
        <v>819</v>
      </c>
      <c r="AO94" s="157" t="str">
        <f t="shared" si="86"/>
        <v/>
      </c>
      <c r="AP94" s="157" t="str">
        <f t="shared" si="86"/>
        <v/>
      </c>
      <c r="AQ94" s="157" t="s">
        <v>819</v>
      </c>
      <c r="AR94" s="157" t="s">
        <v>819</v>
      </c>
      <c r="AS94" s="157" t="s">
        <v>819</v>
      </c>
      <c r="AT94" s="157" t="s">
        <v>819</v>
      </c>
      <c r="AU94" s="157" t="s">
        <v>819</v>
      </c>
      <c r="AV94" s="157" t="str">
        <f t="shared" si="87"/>
        <v/>
      </c>
    </row>
    <row r="95" spans="1:48">
      <c r="A95" s="155" t="s">
        <v>45</v>
      </c>
      <c r="B95" s="156">
        <v>0</v>
      </c>
      <c r="C95" s="156">
        <v>0</v>
      </c>
      <c r="D95" s="156">
        <v>0</v>
      </c>
      <c r="E95" s="156">
        <v>0</v>
      </c>
      <c r="F95" s="156">
        <v>0</v>
      </c>
      <c r="G95" s="156">
        <v>0</v>
      </c>
      <c r="H95" s="156">
        <v>0</v>
      </c>
      <c r="I95" s="156">
        <v>0</v>
      </c>
      <c r="J95" s="156">
        <v>0</v>
      </c>
      <c r="K95" s="156">
        <v>0</v>
      </c>
      <c r="L95" s="156">
        <v>0</v>
      </c>
      <c r="M95" s="156">
        <v>0</v>
      </c>
      <c r="N95" s="156">
        <v>0</v>
      </c>
      <c r="O95" s="156">
        <v>0</v>
      </c>
      <c r="P95" s="156">
        <v>0</v>
      </c>
      <c r="Q95" s="156">
        <v>0</v>
      </c>
      <c r="R95" s="156">
        <v>0</v>
      </c>
      <c r="S95" s="156">
        <v>0</v>
      </c>
      <c r="T95" s="156">
        <v>0</v>
      </c>
      <c r="U95" s="156">
        <v>0</v>
      </c>
      <c r="V95" s="156">
        <v>0</v>
      </c>
      <c r="W95" s="156">
        <v>0</v>
      </c>
      <c r="X95" s="156">
        <f>IF('Relative Weights'!G9=0,0,'Relative Weights'!G9)</f>
        <v>0</v>
      </c>
      <c r="Y95" s="152"/>
      <c r="Z95" s="155" t="s">
        <v>45</v>
      </c>
      <c r="AA95" s="157" t="str">
        <f t="shared" si="73"/>
        <v/>
      </c>
      <c r="AB95" s="157" t="str">
        <f t="shared" si="74"/>
        <v/>
      </c>
      <c r="AC95" s="157" t="str">
        <f t="shared" si="75"/>
        <v/>
      </c>
      <c r="AD95" s="157" t="str">
        <f t="shared" si="76"/>
        <v/>
      </c>
      <c r="AE95" s="157" t="str">
        <f t="shared" si="77"/>
        <v/>
      </c>
      <c r="AF95" s="157" t="str">
        <f t="shared" si="78"/>
        <v/>
      </c>
      <c r="AG95" s="157" t="str">
        <f t="shared" si="79"/>
        <v/>
      </c>
      <c r="AH95" s="157" t="str">
        <f t="shared" si="80"/>
        <v/>
      </c>
      <c r="AI95" s="157" t="str">
        <f t="shared" si="81"/>
        <v/>
      </c>
      <c r="AJ95" s="157" t="str">
        <f t="shared" si="82"/>
        <v/>
      </c>
      <c r="AK95" s="157" t="str">
        <f t="shared" si="83"/>
        <v/>
      </c>
      <c r="AL95" s="157" t="str">
        <f t="shared" si="84"/>
        <v/>
      </c>
      <c r="AM95" s="157" t="str">
        <f t="shared" si="85"/>
        <v/>
      </c>
      <c r="AN95" s="157" t="s">
        <v>819</v>
      </c>
      <c r="AO95" s="157" t="str">
        <f t="shared" si="86"/>
        <v/>
      </c>
      <c r="AP95" s="157" t="str">
        <f t="shared" si="86"/>
        <v/>
      </c>
      <c r="AQ95" s="157" t="s">
        <v>819</v>
      </c>
      <c r="AR95" s="157" t="s">
        <v>819</v>
      </c>
      <c r="AS95" s="157" t="s">
        <v>819</v>
      </c>
      <c r="AT95" s="157" t="s">
        <v>819</v>
      </c>
      <c r="AU95" s="157" t="s">
        <v>819</v>
      </c>
      <c r="AV95" s="157" t="str">
        <f t="shared" si="87"/>
        <v/>
      </c>
    </row>
    <row r="96" spans="1:48">
      <c r="A96" s="155" t="s">
        <v>46</v>
      </c>
      <c r="B96" s="156">
        <v>0</v>
      </c>
      <c r="C96" s="156">
        <v>0</v>
      </c>
      <c r="D96" s="156">
        <v>0</v>
      </c>
      <c r="E96" s="156">
        <v>0</v>
      </c>
      <c r="F96" s="156">
        <v>0</v>
      </c>
      <c r="G96" s="156">
        <v>0</v>
      </c>
      <c r="H96" s="156">
        <v>0</v>
      </c>
      <c r="I96" s="156">
        <v>0</v>
      </c>
      <c r="J96" s="156">
        <v>0</v>
      </c>
      <c r="K96" s="156">
        <v>0</v>
      </c>
      <c r="L96" s="156">
        <v>0</v>
      </c>
      <c r="M96" s="156">
        <v>0</v>
      </c>
      <c r="N96" s="156">
        <v>0</v>
      </c>
      <c r="O96" s="156">
        <v>0</v>
      </c>
      <c r="P96" s="156">
        <v>0</v>
      </c>
      <c r="Q96" s="156">
        <v>0</v>
      </c>
      <c r="R96" s="156">
        <v>0</v>
      </c>
      <c r="S96" s="156">
        <v>0</v>
      </c>
      <c r="T96" s="156">
        <v>0</v>
      </c>
      <c r="U96" s="156">
        <v>0</v>
      </c>
      <c r="V96" s="156">
        <v>0</v>
      </c>
      <c r="W96" s="156">
        <v>0</v>
      </c>
      <c r="X96" s="156">
        <f>IF('Relative Weights'!G10=0,0,'Relative Weights'!G10)</f>
        <v>0</v>
      </c>
      <c r="Y96" s="152"/>
      <c r="Z96" s="155" t="s">
        <v>46</v>
      </c>
      <c r="AA96" s="157" t="str">
        <f t="shared" si="73"/>
        <v/>
      </c>
      <c r="AB96" s="157" t="str">
        <f t="shared" si="74"/>
        <v/>
      </c>
      <c r="AC96" s="157" t="str">
        <f t="shared" si="75"/>
        <v/>
      </c>
      <c r="AD96" s="157" t="str">
        <f t="shared" si="76"/>
        <v/>
      </c>
      <c r="AE96" s="157" t="str">
        <f t="shared" si="77"/>
        <v/>
      </c>
      <c r="AF96" s="157" t="str">
        <f t="shared" si="78"/>
        <v/>
      </c>
      <c r="AG96" s="157" t="str">
        <f t="shared" si="79"/>
        <v/>
      </c>
      <c r="AH96" s="157" t="str">
        <f t="shared" si="80"/>
        <v/>
      </c>
      <c r="AI96" s="157" t="str">
        <f t="shared" si="81"/>
        <v/>
      </c>
      <c r="AJ96" s="157" t="str">
        <f t="shared" si="82"/>
        <v/>
      </c>
      <c r="AK96" s="157" t="str">
        <f t="shared" si="83"/>
        <v/>
      </c>
      <c r="AL96" s="157" t="str">
        <f t="shared" si="84"/>
        <v/>
      </c>
      <c r="AM96" s="157" t="str">
        <f t="shared" si="85"/>
        <v/>
      </c>
      <c r="AN96" s="157" t="s">
        <v>819</v>
      </c>
      <c r="AO96" s="157" t="str">
        <f t="shared" si="86"/>
        <v/>
      </c>
      <c r="AP96" s="157" t="str">
        <f t="shared" si="86"/>
        <v/>
      </c>
      <c r="AQ96" s="157" t="s">
        <v>819</v>
      </c>
      <c r="AR96" s="157" t="s">
        <v>819</v>
      </c>
      <c r="AS96" s="157" t="s">
        <v>819</v>
      </c>
      <c r="AT96" s="157" t="s">
        <v>819</v>
      </c>
      <c r="AU96" s="157" t="s">
        <v>819</v>
      </c>
      <c r="AV96" s="157" t="str">
        <f t="shared" si="87"/>
        <v/>
      </c>
    </row>
    <row r="97" spans="1:48">
      <c r="A97" s="155" t="s">
        <v>47</v>
      </c>
      <c r="B97" s="156">
        <v>0</v>
      </c>
      <c r="C97" s="156">
        <v>0</v>
      </c>
      <c r="D97" s="156">
        <v>0</v>
      </c>
      <c r="E97" s="156">
        <v>0</v>
      </c>
      <c r="F97" s="156">
        <v>0</v>
      </c>
      <c r="G97" s="156">
        <v>0</v>
      </c>
      <c r="H97" s="156">
        <v>0</v>
      </c>
      <c r="I97" s="156">
        <v>0</v>
      </c>
      <c r="J97" s="156">
        <v>0</v>
      </c>
      <c r="K97" s="156">
        <v>0</v>
      </c>
      <c r="L97" s="156">
        <v>0</v>
      </c>
      <c r="M97" s="156">
        <v>0</v>
      </c>
      <c r="N97" s="156">
        <v>0</v>
      </c>
      <c r="O97" s="156">
        <v>0</v>
      </c>
      <c r="P97" s="156">
        <v>0</v>
      </c>
      <c r="Q97" s="156">
        <v>0</v>
      </c>
      <c r="R97" s="156">
        <v>0</v>
      </c>
      <c r="S97" s="156">
        <v>0</v>
      </c>
      <c r="T97" s="156">
        <v>0</v>
      </c>
      <c r="U97" s="156">
        <v>0</v>
      </c>
      <c r="V97" s="156">
        <v>0</v>
      </c>
      <c r="W97" s="156">
        <v>0</v>
      </c>
      <c r="X97" s="156">
        <f>IF('Relative Weights'!G11=0,0,'Relative Weights'!G11)</f>
        <v>0</v>
      </c>
      <c r="Y97" s="152"/>
      <c r="Z97" s="155" t="s">
        <v>47</v>
      </c>
      <c r="AA97" s="157" t="str">
        <f t="shared" si="73"/>
        <v/>
      </c>
      <c r="AB97" s="157" t="str">
        <f t="shared" si="74"/>
        <v/>
      </c>
      <c r="AC97" s="157" t="str">
        <f t="shared" si="75"/>
        <v/>
      </c>
      <c r="AD97" s="157" t="str">
        <f t="shared" si="76"/>
        <v/>
      </c>
      <c r="AE97" s="157" t="str">
        <f t="shared" si="77"/>
        <v/>
      </c>
      <c r="AF97" s="157" t="str">
        <f t="shared" si="78"/>
        <v/>
      </c>
      <c r="AG97" s="157" t="str">
        <f t="shared" si="79"/>
        <v/>
      </c>
      <c r="AH97" s="157" t="str">
        <f t="shared" si="80"/>
        <v/>
      </c>
      <c r="AI97" s="157" t="str">
        <f t="shared" si="81"/>
        <v/>
      </c>
      <c r="AJ97" s="157" t="str">
        <f t="shared" si="82"/>
        <v/>
      </c>
      <c r="AK97" s="157" t="str">
        <f t="shared" si="83"/>
        <v/>
      </c>
      <c r="AL97" s="157" t="str">
        <f t="shared" si="84"/>
        <v/>
      </c>
      <c r="AM97" s="157" t="str">
        <f t="shared" si="85"/>
        <v/>
      </c>
      <c r="AN97" s="157" t="s">
        <v>819</v>
      </c>
      <c r="AO97" s="157" t="str">
        <f t="shared" si="86"/>
        <v/>
      </c>
      <c r="AP97" s="157" t="str">
        <f t="shared" si="86"/>
        <v/>
      </c>
      <c r="AQ97" s="157" t="s">
        <v>819</v>
      </c>
      <c r="AR97" s="157" t="s">
        <v>819</v>
      </c>
      <c r="AS97" s="157" t="s">
        <v>819</v>
      </c>
      <c r="AT97" s="157" t="s">
        <v>819</v>
      </c>
      <c r="AU97" s="157" t="s">
        <v>819</v>
      </c>
      <c r="AV97" s="157" t="str">
        <f t="shared" si="87"/>
        <v/>
      </c>
    </row>
    <row r="98" spans="1:48">
      <c r="A98" s="155" t="s">
        <v>48</v>
      </c>
      <c r="B98" s="156">
        <v>0</v>
      </c>
      <c r="C98" s="156">
        <v>0</v>
      </c>
      <c r="D98" s="156">
        <v>0</v>
      </c>
      <c r="E98" s="156">
        <v>0</v>
      </c>
      <c r="F98" s="156">
        <v>0</v>
      </c>
      <c r="G98" s="156">
        <v>0</v>
      </c>
      <c r="H98" s="156">
        <v>0</v>
      </c>
      <c r="I98" s="156">
        <v>0</v>
      </c>
      <c r="J98" s="156">
        <v>0</v>
      </c>
      <c r="K98" s="156">
        <v>0</v>
      </c>
      <c r="L98" s="156">
        <v>0</v>
      </c>
      <c r="M98" s="156">
        <v>0</v>
      </c>
      <c r="N98" s="156">
        <v>0</v>
      </c>
      <c r="O98" s="156">
        <v>0</v>
      </c>
      <c r="P98" s="156">
        <v>0</v>
      </c>
      <c r="Q98" s="156">
        <v>0</v>
      </c>
      <c r="R98" s="156">
        <v>0</v>
      </c>
      <c r="S98" s="156">
        <v>0</v>
      </c>
      <c r="T98" s="156">
        <v>0</v>
      </c>
      <c r="U98" s="156">
        <v>0</v>
      </c>
      <c r="V98" s="156">
        <v>0</v>
      </c>
      <c r="W98" s="156">
        <v>0</v>
      </c>
      <c r="X98" s="156">
        <f>IF('Relative Weights'!G12=0,0,'Relative Weights'!G12)</f>
        <v>0</v>
      </c>
      <c r="Y98" s="152"/>
      <c r="Z98" s="155" t="s">
        <v>48</v>
      </c>
      <c r="AA98" s="157" t="str">
        <f t="shared" si="73"/>
        <v/>
      </c>
      <c r="AB98" s="157" t="str">
        <f t="shared" si="74"/>
        <v/>
      </c>
      <c r="AC98" s="157" t="str">
        <f t="shared" si="75"/>
        <v/>
      </c>
      <c r="AD98" s="157" t="str">
        <f t="shared" si="76"/>
        <v/>
      </c>
      <c r="AE98" s="157" t="str">
        <f t="shared" si="77"/>
        <v/>
      </c>
      <c r="AF98" s="157" t="str">
        <f t="shared" si="78"/>
        <v/>
      </c>
      <c r="AG98" s="157" t="str">
        <f t="shared" si="79"/>
        <v/>
      </c>
      <c r="AH98" s="157" t="str">
        <f t="shared" si="80"/>
        <v/>
      </c>
      <c r="AI98" s="157" t="str">
        <f t="shared" si="81"/>
        <v/>
      </c>
      <c r="AJ98" s="157" t="str">
        <f t="shared" si="82"/>
        <v/>
      </c>
      <c r="AK98" s="157" t="str">
        <f t="shared" si="83"/>
        <v/>
      </c>
      <c r="AL98" s="157" t="str">
        <f t="shared" si="84"/>
        <v/>
      </c>
      <c r="AM98" s="157" t="str">
        <f t="shared" si="85"/>
        <v/>
      </c>
      <c r="AN98" s="157" t="s">
        <v>819</v>
      </c>
      <c r="AO98" s="157" t="str">
        <f t="shared" si="86"/>
        <v/>
      </c>
      <c r="AP98" s="157" t="str">
        <f t="shared" si="86"/>
        <v/>
      </c>
      <c r="AQ98" s="157" t="s">
        <v>819</v>
      </c>
      <c r="AR98" s="157" t="s">
        <v>819</v>
      </c>
      <c r="AS98" s="157" t="s">
        <v>819</v>
      </c>
      <c r="AT98" s="157" t="s">
        <v>819</v>
      </c>
      <c r="AU98" s="157" t="s">
        <v>819</v>
      </c>
      <c r="AV98" s="157" t="str">
        <f t="shared" si="87"/>
        <v/>
      </c>
    </row>
    <row r="99" spans="1:48">
      <c r="A99" s="155" t="s">
        <v>49</v>
      </c>
      <c r="B99" s="156">
        <v>3.52</v>
      </c>
      <c r="C99" s="156">
        <v>3.37</v>
      </c>
      <c r="D99" s="156">
        <v>3.41</v>
      </c>
      <c r="E99" s="156">
        <v>3.44</v>
      </c>
      <c r="F99" s="156">
        <v>3.66</v>
      </c>
      <c r="G99" s="156">
        <v>3.8080752226600403</v>
      </c>
      <c r="H99" s="156">
        <v>3.86</v>
      </c>
      <c r="I99" s="156">
        <v>3.92</v>
      </c>
      <c r="J99" s="156">
        <v>4.1500000000000004</v>
      </c>
      <c r="K99" s="156">
        <v>4.4800000000000004</v>
      </c>
      <c r="L99" s="156">
        <v>4.8099999999999996</v>
      </c>
      <c r="M99" s="156">
        <v>5.08</v>
      </c>
      <c r="N99" s="156">
        <v>5.13</v>
      </c>
      <c r="O99" s="156">
        <v>4.95</v>
      </c>
      <c r="P99" s="156">
        <v>4.7699999999999996</v>
      </c>
      <c r="Q99" s="156">
        <v>4.79</v>
      </c>
      <c r="R99" s="156">
        <v>4.99</v>
      </c>
      <c r="S99" s="156">
        <v>5.29</v>
      </c>
      <c r="T99" s="156">
        <v>5.56</v>
      </c>
      <c r="U99" s="156">
        <v>5.68</v>
      </c>
      <c r="V99" s="156">
        <v>5.5</v>
      </c>
      <c r="W99" s="156">
        <v>5.22</v>
      </c>
      <c r="X99" s="156">
        <f>IF('Relative Weights'!G13=0,0,'Relative Weights'!G13)</f>
        <v>5</v>
      </c>
      <c r="Y99" s="152"/>
      <c r="Z99" s="155" t="s">
        <v>49</v>
      </c>
      <c r="AA99" s="157">
        <f t="shared" si="73"/>
        <v>-4.2613636363636354E-2</v>
      </c>
      <c r="AB99" s="157">
        <f t="shared" si="74"/>
        <v>1.1869436201780381E-2</v>
      </c>
      <c r="AC99" s="157">
        <f t="shared" si="75"/>
        <v>8.7976539589442737E-3</v>
      </c>
      <c r="AD99" s="157">
        <f t="shared" si="76"/>
        <v>6.3953488372093137E-2</v>
      </c>
      <c r="AE99" s="157">
        <f t="shared" si="77"/>
        <v>4.045771110930052E-2</v>
      </c>
      <c r="AF99" s="157">
        <f t="shared" si="78"/>
        <v>1.3635438982659842E-2</v>
      </c>
      <c r="AG99" s="157">
        <f t="shared" si="79"/>
        <v>1.5544041450777257E-2</v>
      </c>
      <c r="AH99" s="157">
        <f t="shared" si="80"/>
        <v>5.8673469387755306E-2</v>
      </c>
      <c r="AI99" s="157">
        <f t="shared" si="81"/>
        <v>7.9518072289156638E-2</v>
      </c>
      <c r="AJ99" s="157">
        <f t="shared" si="82"/>
        <v>7.3660714285714191E-2</v>
      </c>
      <c r="AK99" s="157">
        <f t="shared" si="83"/>
        <v>5.6133056133056192E-2</v>
      </c>
      <c r="AL99" s="157">
        <f t="shared" si="84"/>
        <v>9.8425196850393526E-3</v>
      </c>
      <c r="AM99" s="157">
        <f t="shared" si="85"/>
        <v>-3.5087719298245612E-2</v>
      </c>
      <c r="AN99" s="157">
        <f t="shared" ref="AN99:AN109" si="88">IF(AND(P99=0,O99=0),"",IF(AND(NOT(P99=0),O99=0),"Added",IF(AND(P99=0,NOT(O99=0)),"Deleted",IFERROR(P99/O99-1,""))))</f>
        <v>-3.6363636363636487E-2</v>
      </c>
      <c r="AO99" s="157">
        <f t="shared" ref="AO99:AO109" si="89">IF(AND(Q99=0,P99=0),"",IF(AND(NOT(Q99=0),P99=0),"Added",IF(AND(Q99=0,NOT(P99=0)),"Deleted",IFERROR(Q99/P99-1,""))))</f>
        <v>4.1928721174004924E-3</v>
      </c>
      <c r="AP99" s="157">
        <f t="shared" ref="AP99:AP109" si="90">IF(AND(R99=0,Q99=0),"",IF(AND(NOT(R99=0),Q99=0),"Added",IF(AND(R99=0,NOT(Q99=0)),"Deleted",IFERROR(R99/Q99-1,""))))</f>
        <v>4.175365344467652E-2</v>
      </c>
      <c r="AQ99" s="157">
        <f t="shared" ref="AQ99:AQ109" si="91">IF(AND(S99=0,R99=0),"",IF(AND(NOT(S99=0),R99=0),"Added",IF(AND(S99=0,NOT(R99=0)),"Deleted",IFERROR(S99/R99-1,""))))</f>
        <v>6.0120240480961984E-2</v>
      </c>
      <c r="AR99" s="157">
        <v>5.1039697542532902E-2</v>
      </c>
      <c r="AS99" s="157">
        <v>2.1582733812949728E-2</v>
      </c>
      <c r="AT99" s="157">
        <v>-3.169014084507038E-2</v>
      </c>
      <c r="AU99" s="157">
        <v>-5.0909090909090904E-2</v>
      </c>
      <c r="AV99" s="157">
        <f t="shared" si="87"/>
        <v>-4.2145593869731712E-2</v>
      </c>
    </row>
    <row r="100" spans="1:48">
      <c r="A100" s="155" t="s">
        <v>50</v>
      </c>
      <c r="B100" s="156">
        <v>0</v>
      </c>
      <c r="C100" s="156">
        <v>0</v>
      </c>
      <c r="D100" s="156">
        <v>0</v>
      </c>
      <c r="E100" s="156">
        <v>0</v>
      </c>
      <c r="F100" s="156">
        <v>0</v>
      </c>
      <c r="G100" s="156">
        <v>0</v>
      </c>
      <c r="H100" s="156">
        <v>0</v>
      </c>
      <c r="I100" s="156">
        <v>0</v>
      </c>
      <c r="J100" s="156">
        <v>0</v>
      </c>
      <c r="K100" s="156">
        <v>0</v>
      </c>
      <c r="L100" s="156">
        <v>0</v>
      </c>
      <c r="M100" s="156">
        <v>0</v>
      </c>
      <c r="N100" s="156">
        <v>0</v>
      </c>
      <c r="O100" s="156">
        <v>0</v>
      </c>
      <c r="P100" s="156">
        <v>0</v>
      </c>
      <c r="Q100" s="156">
        <v>0</v>
      </c>
      <c r="R100" s="156">
        <v>0</v>
      </c>
      <c r="S100" s="156">
        <v>0</v>
      </c>
      <c r="T100" s="156">
        <v>0</v>
      </c>
      <c r="U100" s="156">
        <v>0</v>
      </c>
      <c r="V100" s="156">
        <v>0</v>
      </c>
      <c r="W100" s="156">
        <v>0</v>
      </c>
      <c r="X100" s="156">
        <f>IF('Relative Weights'!G14=0,0,'Relative Weights'!G14)</f>
        <v>0</v>
      </c>
      <c r="Y100" s="152"/>
      <c r="Z100" s="155" t="s">
        <v>50</v>
      </c>
      <c r="AA100" s="157" t="str">
        <f t="shared" si="73"/>
        <v/>
      </c>
      <c r="AB100" s="157" t="str">
        <f t="shared" si="74"/>
        <v/>
      </c>
      <c r="AC100" s="157" t="str">
        <f t="shared" si="75"/>
        <v/>
      </c>
      <c r="AD100" s="157" t="str">
        <f t="shared" si="76"/>
        <v/>
      </c>
      <c r="AE100" s="157" t="str">
        <f t="shared" si="77"/>
        <v/>
      </c>
      <c r="AF100" s="157" t="str">
        <f t="shared" si="78"/>
        <v/>
      </c>
      <c r="AG100" s="157" t="str">
        <f t="shared" si="79"/>
        <v/>
      </c>
      <c r="AH100" s="157" t="str">
        <f t="shared" si="80"/>
        <v/>
      </c>
      <c r="AI100" s="157" t="str">
        <f t="shared" si="81"/>
        <v/>
      </c>
      <c r="AJ100" s="157" t="str">
        <f t="shared" si="82"/>
        <v/>
      </c>
      <c r="AK100" s="157" t="str">
        <f t="shared" si="83"/>
        <v/>
      </c>
      <c r="AL100" s="157" t="str">
        <f t="shared" si="84"/>
        <v/>
      </c>
      <c r="AM100" s="157" t="str">
        <f t="shared" si="85"/>
        <v/>
      </c>
      <c r="AN100" s="157" t="str">
        <f t="shared" si="88"/>
        <v/>
      </c>
      <c r="AO100" s="157" t="str">
        <f t="shared" si="89"/>
        <v/>
      </c>
      <c r="AP100" s="157" t="str">
        <f t="shared" si="90"/>
        <v/>
      </c>
      <c r="AQ100" s="157" t="str">
        <f t="shared" si="91"/>
        <v/>
      </c>
      <c r="AR100" s="157" t="s">
        <v>819</v>
      </c>
      <c r="AS100" s="157" t="s">
        <v>819</v>
      </c>
      <c r="AT100" s="157" t="s">
        <v>819</v>
      </c>
      <c r="AU100" s="157" t="s">
        <v>819</v>
      </c>
      <c r="AV100" s="157" t="str">
        <f t="shared" si="87"/>
        <v/>
      </c>
    </row>
    <row r="101" spans="1:48">
      <c r="A101" s="155" t="s">
        <v>51</v>
      </c>
      <c r="B101" s="156">
        <v>0</v>
      </c>
      <c r="C101" s="156">
        <v>0</v>
      </c>
      <c r="D101" s="156">
        <v>0</v>
      </c>
      <c r="E101" s="156">
        <v>0</v>
      </c>
      <c r="F101" s="156">
        <v>0</v>
      </c>
      <c r="G101" s="156">
        <v>0</v>
      </c>
      <c r="H101" s="156">
        <v>0</v>
      </c>
      <c r="I101" s="156">
        <v>0</v>
      </c>
      <c r="J101" s="156">
        <v>0</v>
      </c>
      <c r="K101" s="156">
        <v>0</v>
      </c>
      <c r="L101" s="156">
        <v>0</v>
      </c>
      <c r="M101" s="156">
        <v>0</v>
      </c>
      <c r="N101" s="156">
        <v>0</v>
      </c>
      <c r="O101" s="156">
        <v>0</v>
      </c>
      <c r="P101" s="156">
        <v>0</v>
      </c>
      <c r="Q101" s="156">
        <v>0</v>
      </c>
      <c r="R101" s="156">
        <v>0</v>
      </c>
      <c r="S101" s="156">
        <v>0</v>
      </c>
      <c r="T101" s="156">
        <v>0</v>
      </c>
      <c r="U101" s="156">
        <v>0</v>
      </c>
      <c r="V101" s="156">
        <v>0</v>
      </c>
      <c r="W101" s="156">
        <v>0</v>
      </c>
      <c r="X101" s="156">
        <f>IF('Relative Weights'!G15=0,0,'Relative Weights'!G15)</f>
        <v>0</v>
      </c>
      <c r="Y101" s="152"/>
      <c r="Z101" s="155" t="s">
        <v>51</v>
      </c>
      <c r="AA101" s="157" t="str">
        <f t="shared" si="73"/>
        <v/>
      </c>
      <c r="AB101" s="157" t="str">
        <f t="shared" si="74"/>
        <v/>
      </c>
      <c r="AC101" s="157" t="str">
        <f t="shared" si="75"/>
        <v/>
      </c>
      <c r="AD101" s="157" t="str">
        <f t="shared" si="76"/>
        <v/>
      </c>
      <c r="AE101" s="157" t="str">
        <f t="shared" si="77"/>
        <v/>
      </c>
      <c r="AF101" s="157" t="str">
        <f t="shared" si="78"/>
        <v/>
      </c>
      <c r="AG101" s="157" t="str">
        <f t="shared" si="79"/>
        <v/>
      </c>
      <c r="AH101" s="157" t="str">
        <f t="shared" si="80"/>
        <v/>
      </c>
      <c r="AI101" s="157" t="str">
        <f t="shared" si="81"/>
        <v/>
      </c>
      <c r="AJ101" s="157" t="str">
        <f t="shared" si="82"/>
        <v/>
      </c>
      <c r="AK101" s="157" t="str">
        <f t="shared" si="83"/>
        <v/>
      </c>
      <c r="AL101" s="157" t="str">
        <f t="shared" si="84"/>
        <v/>
      </c>
      <c r="AM101" s="157" t="str">
        <f t="shared" si="85"/>
        <v/>
      </c>
      <c r="AN101" s="157" t="str">
        <f t="shared" si="88"/>
        <v/>
      </c>
      <c r="AO101" s="157" t="str">
        <f t="shared" si="89"/>
        <v/>
      </c>
      <c r="AP101" s="157" t="str">
        <f t="shared" si="90"/>
        <v/>
      </c>
      <c r="AQ101" s="157" t="str">
        <f t="shared" si="91"/>
        <v/>
      </c>
      <c r="AR101" s="157" t="s">
        <v>819</v>
      </c>
      <c r="AS101" s="157" t="s">
        <v>819</v>
      </c>
      <c r="AT101" s="157" t="s">
        <v>819</v>
      </c>
      <c r="AU101" s="157" t="s">
        <v>819</v>
      </c>
      <c r="AV101" s="157" t="str">
        <f t="shared" si="87"/>
        <v/>
      </c>
    </row>
    <row r="102" spans="1:48">
      <c r="A102" s="155" t="s">
        <v>719</v>
      </c>
      <c r="B102" s="156">
        <v>14.35</v>
      </c>
      <c r="C102" s="156">
        <v>12.85</v>
      </c>
      <c r="D102" s="156">
        <v>12.98</v>
      </c>
      <c r="E102" s="156">
        <v>12.62</v>
      </c>
      <c r="F102" s="156">
        <v>13.34</v>
      </c>
      <c r="G102" s="156">
        <v>16.20193744433417</v>
      </c>
      <c r="H102" s="156">
        <v>16.53</v>
      </c>
      <c r="I102" s="156">
        <v>15.05</v>
      </c>
      <c r="J102" s="156">
        <v>20.04</v>
      </c>
      <c r="K102" s="156">
        <v>20.27</v>
      </c>
      <c r="L102" s="156">
        <v>21.15</v>
      </c>
      <c r="M102" s="156">
        <v>21.91</v>
      </c>
      <c r="N102" s="156">
        <v>22.03</v>
      </c>
      <c r="O102" s="156">
        <v>22.84</v>
      </c>
      <c r="P102" s="156">
        <v>23.3</v>
      </c>
      <c r="Q102" s="156">
        <v>24.35</v>
      </c>
      <c r="R102" s="156">
        <v>24.58</v>
      </c>
      <c r="S102" s="156">
        <v>23.76</v>
      </c>
      <c r="T102" s="156">
        <v>22.77</v>
      </c>
      <c r="U102" s="156">
        <v>22.06</v>
      </c>
      <c r="V102" s="156">
        <v>21.71</v>
      </c>
      <c r="W102" s="156">
        <v>20.71</v>
      </c>
      <c r="X102" s="156">
        <f>IF('Relative Weights'!G16=0,0,'Relative Weights'!G16)</f>
        <v>20.399999999999999</v>
      </c>
      <c r="Y102" s="152"/>
      <c r="Z102" s="155" t="s">
        <v>719</v>
      </c>
      <c r="AA102" s="157">
        <f t="shared" si="73"/>
        <v>-0.10452961672473871</v>
      </c>
      <c r="AB102" s="157">
        <f t="shared" si="74"/>
        <v>1.0116731517509692E-2</v>
      </c>
      <c r="AC102" s="157">
        <f t="shared" si="75"/>
        <v>-2.7734976887519358E-2</v>
      </c>
      <c r="AD102" s="157">
        <f t="shared" si="76"/>
        <v>5.7052297939778285E-2</v>
      </c>
      <c r="AE102" s="157">
        <f t="shared" si="77"/>
        <v>0.21453803930541016</v>
      </c>
      <c r="AF102" s="157">
        <f t="shared" si="78"/>
        <v>2.0248353432604782E-2</v>
      </c>
      <c r="AG102" s="157">
        <f t="shared" si="79"/>
        <v>-8.9534180278281972E-2</v>
      </c>
      <c r="AH102" s="157">
        <f t="shared" si="80"/>
        <v>0.33156146179401991</v>
      </c>
      <c r="AI102" s="157">
        <f t="shared" si="81"/>
        <v>1.1477045908183658E-2</v>
      </c>
      <c r="AJ102" s="157">
        <f t="shared" si="82"/>
        <v>4.3413912185495729E-2</v>
      </c>
      <c r="AK102" s="157">
        <f t="shared" si="83"/>
        <v>3.5933806146572156E-2</v>
      </c>
      <c r="AL102" s="157">
        <f t="shared" si="84"/>
        <v>5.4769511638521617E-3</v>
      </c>
      <c r="AM102" s="157">
        <f t="shared" si="85"/>
        <v>3.6768043576940412E-2</v>
      </c>
      <c r="AN102" s="157">
        <f t="shared" si="88"/>
        <v>2.0140105078809034E-2</v>
      </c>
      <c r="AO102" s="157">
        <f t="shared" si="89"/>
        <v>4.5064377682403567E-2</v>
      </c>
      <c r="AP102" s="157">
        <f t="shared" si="90"/>
        <v>9.4455852156056785E-3</v>
      </c>
      <c r="AQ102" s="157">
        <f t="shared" si="91"/>
        <v>-3.3360455655003896E-2</v>
      </c>
      <c r="AR102" s="157">
        <v>-4.1666666666666741E-2</v>
      </c>
      <c r="AS102" s="157">
        <v>-3.1181379007465981E-2</v>
      </c>
      <c r="AT102" s="157">
        <v>-1.5865820489573745E-2</v>
      </c>
      <c r="AU102" s="157">
        <v>-4.6061722708429342E-2</v>
      </c>
      <c r="AV102" s="157">
        <f t="shared" si="87"/>
        <v>-1.4968614196040675E-2</v>
      </c>
    </row>
    <row r="103" spans="1:48">
      <c r="A103" s="155" t="s">
        <v>53</v>
      </c>
      <c r="B103" s="156">
        <v>0</v>
      </c>
      <c r="C103" s="156">
        <v>0</v>
      </c>
      <c r="D103" s="156">
        <v>0</v>
      </c>
      <c r="E103" s="156">
        <v>0</v>
      </c>
      <c r="F103" s="156">
        <v>0</v>
      </c>
      <c r="G103" s="156">
        <v>0</v>
      </c>
      <c r="H103" s="156">
        <v>0</v>
      </c>
      <c r="I103" s="156">
        <v>0</v>
      </c>
      <c r="J103" s="156">
        <v>0</v>
      </c>
      <c r="K103" s="156">
        <v>0</v>
      </c>
      <c r="L103" s="156">
        <v>0</v>
      </c>
      <c r="M103" s="156">
        <v>0</v>
      </c>
      <c r="N103" s="156">
        <v>0</v>
      </c>
      <c r="O103" s="156">
        <v>0</v>
      </c>
      <c r="P103" s="156">
        <v>0</v>
      </c>
      <c r="Q103" s="156">
        <v>0</v>
      </c>
      <c r="R103" s="156">
        <v>0</v>
      </c>
      <c r="S103" s="156">
        <v>0</v>
      </c>
      <c r="T103" s="156">
        <v>0</v>
      </c>
      <c r="U103" s="156">
        <v>0</v>
      </c>
      <c r="V103" s="156">
        <v>0</v>
      </c>
      <c r="W103" s="156">
        <v>0</v>
      </c>
      <c r="X103" s="156">
        <f>IF('Relative Weights'!G17=0,0,'Relative Weights'!G17)</f>
        <v>0</v>
      </c>
      <c r="Y103" s="152"/>
      <c r="Z103" s="155" t="s">
        <v>53</v>
      </c>
      <c r="AA103" s="157" t="str">
        <f t="shared" si="73"/>
        <v/>
      </c>
      <c r="AB103" s="157" t="str">
        <f t="shared" si="74"/>
        <v/>
      </c>
      <c r="AC103" s="157" t="str">
        <f t="shared" si="75"/>
        <v/>
      </c>
      <c r="AD103" s="157" t="str">
        <f t="shared" si="76"/>
        <v/>
      </c>
      <c r="AE103" s="157" t="str">
        <f t="shared" si="77"/>
        <v/>
      </c>
      <c r="AF103" s="157" t="str">
        <f t="shared" si="78"/>
        <v/>
      </c>
      <c r="AG103" s="157" t="str">
        <f t="shared" si="79"/>
        <v/>
      </c>
      <c r="AH103" s="157" t="str">
        <f t="shared" si="80"/>
        <v/>
      </c>
      <c r="AI103" s="157" t="str">
        <f t="shared" si="81"/>
        <v/>
      </c>
      <c r="AJ103" s="157" t="str">
        <f t="shared" si="82"/>
        <v/>
      </c>
      <c r="AK103" s="157" t="str">
        <f t="shared" si="83"/>
        <v/>
      </c>
      <c r="AL103" s="157" t="str">
        <f t="shared" si="84"/>
        <v/>
      </c>
      <c r="AM103" s="157" t="str">
        <f t="shared" si="85"/>
        <v/>
      </c>
      <c r="AN103" s="157" t="str">
        <f t="shared" si="88"/>
        <v/>
      </c>
      <c r="AO103" s="157" t="str">
        <f t="shared" si="89"/>
        <v/>
      </c>
      <c r="AP103" s="157" t="str">
        <f t="shared" si="90"/>
        <v/>
      </c>
      <c r="AQ103" s="157" t="str">
        <f t="shared" si="91"/>
        <v/>
      </c>
      <c r="AR103" s="157" t="s">
        <v>819</v>
      </c>
      <c r="AS103" s="157" t="s">
        <v>819</v>
      </c>
      <c r="AT103" s="157" t="s">
        <v>819</v>
      </c>
      <c r="AU103" s="157" t="s">
        <v>819</v>
      </c>
      <c r="AV103" s="157" t="str">
        <f t="shared" si="87"/>
        <v/>
      </c>
    </row>
    <row r="104" spans="1:48">
      <c r="A104" s="155" t="s">
        <v>54</v>
      </c>
      <c r="B104" s="156">
        <v>0</v>
      </c>
      <c r="C104" s="156">
        <v>0</v>
      </c>
      <c r="D104" s="156">
        <v>0</v>
      </c>
      <c r="E104" s="156">
        <v>0</v>
      </c>
      <c r="F104" s="156">
        <v>0</v>
      </c>
      <c r="G104" s="156">
        <v>0</v>
      </c>
      <c r="H104" s="156">
        <v>0</v>
      </c>
      <c r="I104" s="156">
        <v>0</v>
      </c>
      <c r="J104" s="156">
        <v>0</v>
      </c>
      <c r="K104" s="156">
        <v>0</v>
      </c>
      <c r="L104" s="156">
        <v>0</v>
      </c>
      <c r="M104" s="156">
        <v>0</v>
      </c>
      <c r="N104" s="156">
        <v>0</v>
      </c>
      <c r="O104" s="156">
        <v>0</v>
      </c>
      <c r="P104" s="156">
        <v>0</v>
      </c>
      <c r="Q104" s="156">
        <v>0</v>
      </c>
      <c r="R104" s="156">
        <v>0</v>
      </c>
      <c r="S104" s="156">
        <v>0</v>
      </c>
      <c r="T104" s="156">
        <v>0</v>
      </c>
      <c r="U104" s="156">
        <v>0</v>
      </c>
      <c r="V104" s="156">
        <v>0</v>
      </c>
      <c r="W104" s="156">
        <v>0</v>
      </c>
      <c r="X104" s="156">
        <f>IF('Relative Weights'!G18=0,0,'Relative Weights'!G18)</f>
        <v>0</v>
      </c>
      <c r="Y104" s="152"/>
      <c r="Z104" s="155" t="s">
        <v>54</v>
      </c>
      <c r="AA104" s="157" t="str">
        <f t="shared" si="73"/>
        <v/>
      </c>
      <c r="AB104" s="157" t="str">
        <f t="shared" si="74"/>
        <v/>
      </c>
      <c r="AC104" s="157" t="str">
        <f t="shared" si="75"/>
        <v/>
      </c>
      <c r="AD104" s="157" t="str">
        <f t="shared" si="76"/>
        <v/>
      </c>
      <c r="AE104" s="157" t="str">
        <f t="shared" si="77"/>
        <v/>
      </c>
      <c r="AF104" s="157" t="str">
        <f t="shared" si="78"/>
        <v/>
      </c>
      <c r="AG104" s="157" t="str">
        <f t="shared" si="79"/>
        <v/>
      </c>
      <c r="AH104" s="157" t="str">
        <f t="shared" si="80"/>
        <v/>
      </c>
      <c r="AI104" s="157" t="str">
        <f t="shared" si="81"/>
        <v/>
      </c>
      <c r="AJ104" s="157" t="str">
        <f t="shared" si="82"/>
        <v/>
      </c>
      <c r="AK104" s="157" t="str">
        <f t="shared" si="83"/>
        <v/>
      </c>
      <c r="AL104" s="157" t="str">
        <f t="shared" si="84"/>
        <v/>
      </c>
      <c r="AM104" s="157" t="str">
        <f t="shared" si="85"/>
        <v/>
      </c>
      <c r="AN104" s="157" t="str">
        <f t="shared" si="88"/>
        <v/>
      </c>
      <c r="AO104" s="157" t="str">
        <f t="shared" si="89"/>
        <v/>
      </c>
      <c r="AP104" s="157" t="str">
        <f t="shared" si="90"/>
        <v/>
      </c>
      <c r="AQ104" s="157" t="str">
        <f t="shared" si="91"/>
        <v/>
      </c>
      <c r="AR104" s="157" t="s">
        <v>819</v>
      </c>
      <c r="AS104" s="157" t="s">
        <v>819</v>
      </c>
      <c r="AT104" s="157" t="s">
        <v>819</v>
      </c>
      <c r="AU104" s="157" t="s">
        <v>819</v>
      </c>
      <c r="AV104" s="157" t="str">
        <f t="shared" si="87"/>
        <v/>
      </c>
    </row>
    <row r="105" spans="1:48">
      <c r="A105" s="155" t="s">
        <v>55</v>
      </c>
      <c r="B105" s="156">
        <v>0</v>
      </c>
      <c r="C105" s="156">
        <v>0</v>
      </c>
      <c r="D105" s="156">
        <v>0</v>
      </c>
      <c r="E105" s="156">
        <v>0</v>
      </c>
      <c r="F105" s="156">
        <v>0</v>
      </c>
      <c r="G105" s="156">
        <v>0</v>
      </c>
      <c r="H105" s="156">
        <v>0</v>
      </c>
      <c r="I105" s="156">
        <v>2.42</v>
      </c>
      <c r="J105" s="156">
        <v>2.6</v>
      </c>
      <c r="K105" s="156">
        <v>2.67</v>
      </c>
      <c r="L105" s="156">
        <v>2.72</v>
      </c>
      <c r="M105" s="156">
        <v>2.74</v>
      </c>
      <c r="N105" s="156">
        <v>2.64</v>
      </c>
      <c r="O105" s="156">
        <v>2.61</v>
      </c>
      <c r="P105" s="156">
        <v>2.5</v>
      </c>
      <c r="Q105" s="156">
        <v>2.68</v>
      </c>
      <c r="R105" s="156">
        <v>2.8</v>
      </c>
      <c r="S105" s="156">
        <v>3.08</v>
      </c>
      <c r="T105" s="156">
        <v>3.17</v>
      </c>
      <c r="U105" s="156">
        <v>3.26</v>
      </c>
      <c r="V105" s="156">
        <v>3.28</v>
      </c>
      <c r="W105" s="156">
        <v>3.31</v>
      </c>
      <c r="X105" s="156">
        <f>IF('Relative Weights'!G19=0,0,'Relative Weights'!G19)</f>
        <v>3.35</v>
      </c>
      <c r="Y105" s="152"/>
      <c r="Z105" s="155" t="s">
        <v>55</v>
      </c>
      <c r="AA105" s="157" t="str">
        <f t="shared" si="73"/>
        <v/>
      </c>
      <c r="AB105" s="157" t="str">
        <f t="shared" si="74"/>
        <v/>
      </c>
      <c r="AC105" s="157" t="str">
        <f t="shared" si="75"/>
        <v/>
      </c>
      <c r="AD105" s="157" t="str">
        <f t="shared" si="76"/>
        <v/>
      </c>
      <c r="AE105" s="157" t="str">
        <f t="shared" si="77"/>
        <v/>
      </c>
      <c r="AF105" s="157" t="str">
        <f t="shared" si="78"/>
        <v/>
      </c>
      <c r="AG105" s="157" t="str">
        <f t="shared" si="79"/>
        <v>Added</v>
      </c>
      <c r="AH105" s="157">
        <f t="shared" si="80"/>
        <v>7.4380165289256173E-2</v>
      </c>
      <c r="AI105" s="157">
        <f t="shared" si="81"/>
        <v>2.6923076923076827E-2</v>
      </c>
      <c r="AJ105" s="157">
        <f t="shared" si="82"/>
        <v>1.8726591760299671E-2</v>
      </c>
      <c r="AK105" s="157">
        <f t="shared" si="83"/>
        <v>7.3529411764705621E-3</v>
      </c>
      <c r="AL105" s="157">
        <f t="shared" si="84"/>
        <v>-3.649635036496357E-2</v>
      </c>
      <c r="AM105" s="157">
        <f t="shared" si="85"/>
        <v>-1.1363636363636465E-2</v>
      </c>
      <c r="AN105" s="157">
        <f t="shared" si="88"/>
        <v>-4.2145593869731712E-2</v>
      </c>
      <c r="AO105" s="157">
        <f t="shared" si="89"/>
        <v>7.2000000000000064E-2</v>
      </c>
      <c r="AP105" s="157">
        <f t="shared" si="90"/>
        <v>4.4776119402984982E-2</v>
      </c>
      <c r="AQ105" s="157">
        <f t="shared" si="91"/>
        <v>0.10000000000000009</v>
      </c>
      <c r="AR105" s="157">
        <v>2.9220779220779258E-2</v>
      </c>
      <c r="AS105" s="157">
        <v>2.8391167192429068E-2</v>
      </c>
      <c r="AT105" s="157">
        <v>6.1349693251533388E-3</v>
      </c>
      <c r="AU105" s="157">
        <v>9.1463414634147533E-3</v>
      </c>
      <c r="AV105" s="157">
        <f t="shared" si="87"/>
        <v>1.2084592145015227E-2</v>
      </c>
    </row>
    <row r="106" spans="1:48">
      <c r="A106" s="155" t="s">
        <v>56</v>
      </c>
      <c r="B106" s="156">
        <v>3.64</v>
      </c>
      <c r="C106" s="156">
        <v>3.57</v>
      </c>
      <c r="D106" s="156">
        <v>3.58</v>
      </c>
      <c r="E106" s="156">
        <v>3.69</v>
      </c>
      <c r="F106" s="156">
        <v>3.85</v>
      </c>
      <c r="G106" s="156">
        <v>3.8406596756932068</v>
      </c>
      <c r="H106" s="156">
        <v>3.79</v>
      </c>
      <c r="I106" s="156">
        <v>3.77</v>
      </c>
      <c r="J106" s="156">
        <v>3.97</v>
      </c>
      <c r="K106" s="156">
        <v>4.03</v>
      </c>
      <c r="L106" s="156">
        <v>4.2</v>
      </c>
      <c r="M106" s="156">
        <v>4.25</v>
      </c>
      <c r="N106" s="156">
        <v>4.32</v>
      </c>
      <c r="O106" s="156">
        <v>4.26</v>
      </c>
      <c r="P106" s="156">
        <v>4.2300000000000004</v>
      </c>
      <c r="Q106" s="156">
        <v>4.32</v>
      </c>
      <c r="R106" s="156">
        <v>4.47</v>
      </c>
      <c r="S106" s="156">
        <v>4.63</v>
      </c>
      <c r="T106" s="156">
        <v>4.6900000000000004</v>
      </c>
      <c r="U106" s="156">
        <v>4.66</v>
      </c>
      <c r="V106" s="156">
        <v>4.67</v>
      </c>
      <c r="W106" s="156">
        <v>4.66</v>
      </c>
      <c r="X106" s="156">
        <f>IF('Relative Weights'!G20=0,0,'Relative Weights'!G20)</f>
        <v>4.59</v>
      </c>
      <c r="Y106" s="152"/>
      <c r="Z106" s="155" t="s">
        <v>56</v>
      </c>
      <c r="AA106" s="157">
        <f t="shared" si="73"/>
        <v>-1.9230769230769273E-2</v>
      </c>
      <c r="AB106" s="157">
        <f t="shared" si="74"/>
        <v>2.8011204481792618E-3</v>
      </c>
      <c r="AC106" s="157">
        <f t="shared" si="75"/>
        <v>3.0726256983240274E-2</v>
      </c>
      <c r="AD106" s="157">
        <f t="shared" si="76"/>
        <v>4.3360433604336057E-2</v>
      </c>
      <c r="AE106" s="157">
        <f t="shared" si="77"/>
        <v>-2.426058261504771E-3</v>
      </c>
      <c r="AF106" s="157">
        <f t="shared" si="78"/>
        <v>-1.3190357899665495E-2</v>
      </c>
      <c r="AG106" s="157">
        <f t="shared" si="79"/>
        <v>-5.2770448548812299E-3</v>
      </c>
      <c r="AH106" s="157">
        <f t="shared" si="80"/>
        <v>5.3050397877984157E-2</v>
      </c>
      <c r="AI106" s="157">
        <f t="shared" si="81"/>
        <v>1.5113350125944613E-2</v>
      </c>
      <c r="AJ106" s="157">
        <f t="shared" si="82"/>
        <v>4.2183622828784184E-2</v>
      </c>
      <c r="AK106" s="157">
        <f t="shared" si="83"/>
        <v>1.1904761904761862E-2</v>
      </c>
      <c r="AL106" s="157">
        <f t="shared" si="84"/>
        <v>1.6470588235294237E-2</v>
      </c>
      <c r="AM106" s="157">
        <f t="shared" si="85"/>
        <v>-1.3888888888888951E-2</v>
      </c>
      <c r="AN106" s="157">
        <f t="shared" si="88"/>
        <v>-7.0422535211266402E-3</v>
      </c>
      <c r="AO106" s="157">
        <f t="shared" si="89"/>
        <v>2.1276595744680771E-2</v>
      </c>
      <c r="AP106" s="157">
        <f t="shared" si="90"/>
        <v>3.4722222222222099E-2</v>
      </c>
      <c r="AQ106" s="157">
        <f t="shared" si="91"/>
        <v>3.5794183445190253E-2</v>
      </c>
      <c r="AR106" s="157">
        <v>1.2958963282937441E-2</v>
      </c>
      <c r="AS106" s="157">
        <v>-6.3965884861407751E-3</v>
      </c>
      <c r="AT106" s="157">
        <v>2.1459227467810482E-3</v>
      </c>
      <c r="AU106" s="157">
        <v>-2.1413276231262435E-3</v>
      </c>
      <c r="AV106" s="157">
        <f t="shared" si="87"/>
        <v>-1.5021459227467893E-2</v>
      </c>
    </row>
    <row r="107" spans="1:48">
      <c r="A107" s="168" t="s">
        <v>57</v>
      </c>
      <c r="B107" s="156">
        <v>0</v>
      </c>
      <c r="C107" s="156">
        <v>0</v>
      </c>
      <c r="D107" s="156">
        <v>0</v>
      </c>
      <c r="E107" s="156">
        <v>0</v>
      </c>
      <c r="F107" s="156">
        <v>0</v>
      </c>
      <c r="G107" s="156">
        <v>0</v>
      </c>
      <c r="H107" s="156">
        <v>0</v>
      </c>
      <c r="I107" s="156">
        <v>0</v>
      </c>
      <c r="J107" s="156">
        <v>0</v>
      </c>
      <c r="K107" s="156">
        <v>0</v>
      </c>
      <c r="L107" s="156">
        <v>0</v>
      </c>
      <c r="M107" s="156">
        <v>0</v>
      </c>
      <c r="N107" s="156">
        <v>0</v>
      </c>
      <c r="O107" s="156">
        <v>0</v>
      </c>
      <c r="P107" s="156">
        <v>0</v>
      </c>
      <c r="Q107" s="156">
        <v>0</v>
      </c>
      <c r="R107" s="156">
        <v>0</v>
      </c>
      <c r="S107" s="156">
        <v>0</v>
      </c>
      <c r="T107" s="156">
        <v>0</v>
      </c>
      <c r="U107" s="156">
        <v>0</v>
      </c>
      <c r="V107" s="156">
        <v>0</v>
      </c>
      <c r="W107" s="156">
        <v>0</v>
      </c>
      <c r="X107" s="156">
        <f>IF('Relative Weights'!G21=0,0,'Relative Weights'!G21)</f>
        <v>0</v>
      </c>
      <c r="Y107" s="152"/>
      <c r="Z107" s="168" t="s">
        <v>57</v>
      </c>
      <c r="AA107" s="157" t="str">
        <f t="shared" si="73"/>
        <v/>
      </c>
      <c r="AB107" s="157" t="str">
        <f t="shared" si="74"/>
        <v/>
      </c>
      <c r="AC107" s="157" t="str">
        <f t="shared" si="75"/>
        <v/>
      </c>
      <c r="AD107" s="157" t="str">
        <f t="shared" si="76"/>
        <v/>
      </c>
      <c r="AE107" s="157" t="str">
        <f t="shared" si="77"/>
        <v/>
      </c>
      <c r="AF107" s="157" t="str">
        <f t="shared" si="78"/>
        <v/>
      </c>
      <c r="AG107" s="157" t="str">
        <f t="shared" si="79"/>
        <v/>
      </c>
      <c r="AH107" s="157" t="str">
        <f t="shared" si="80"/>
        <v/>
      </c>
      <c r="AI107" s="157" t="str">
        <f t="shared" si="81"/>
        <v/>
      </c>
      <c r="AJ107" s="157" t="str">
        <f t="shared" si="82"/>
        <v/>
      </c>
      <c r="AK107" s="157" t="str">
        <f t="shared" si="83"/>
        <v/>
      </c>
      <c r="AL107" s="157" t="str">
        <f t="shared" si="84"/>
        <v/>
      </c>
      <c r="AM107" s="157" t="str">
        <f t="shared" si="85"/>
        <v/>
      </c>
      <c r="AN107" s="157" t="str">
        <f t="shared" si="88"/>
        <v/>
      </c>
      <c r="AO107" s="157" t="str">
        <f t="shared" si="89"/>
        <v/>
      </c>
      <c r="AP107" s="157" t="str">
        <f t="shared" si="90"/>
        <v/>
      </c>
      <c r="AQ107" s="157" t="str">
        <f t="shared" si="91"/>
        <v/>
      </c>
      <c r="AR107" s="157" t="s">
        <v>819</v>
      </c>
      <c r="AS107" s="157" t="s">
        <v>819</v>
      </c>
      <c r="AT107" s="157" t="s">
        <v>819</v>
      </c>
      <c r="AU107" s="157" t="s">
        <v>819</v>
      </c>
      <c r="AV107" s="157" t="str">
        <f t="shared" si="87"/>
        <v/>
      </c>
    </row>
    <row r="108" spans="1:48">
      <c r="A108" s="168" t="s">
        <v>58</v>
      </c>
      <c r="B108" s="156">
        <v>7</v>
      </c>
      <c r="C108" s="156">
        <v>7</v>
      </c>
      <c r="D108" s="156">
        <v>7</v>
      </c>
      <c r="E108" s="156">
        <v>7</v>
      </c>
      <c r="F108" s="156">
        <v>7</v>
      </c>
      <c r="G108" s="156">
        <v>7</v>
      </c>
      <c r="H108" s="156">
        <v>7</v>
      </c>
      <c r="I108" s="156">
        <v>7</v>
      </c>
      <c r="J108" s="156">
        <v>7</v>
      </c>
      <c r="K108" s="156">
        <v>5.98</v>
      </c>
      <c r="L108" s="156">
        <v>5.98</v>
      </c>
      <c r="M108" s="156">
        <v>6.71</v>
      </c>
      <c r="N108" s="156">
        <v>7.58</v>
      </c>
      <c r="O108" s="156">
        <v>7.93</v>
      </c>
      <c r="P108" s="156">
        <v>7.65</v>
      </c>
      <c r="Q108" s="156">
        <v>7.54</v>
      </c>
      <c r="R108" s="156">
        <v>7.08</v>
      </c>
      <c r="S108" s="156">
        <v>6.65</v>
      </c>
      <c r="T108" s="156">
        <v>5.76</v>
      </c>
      <c r="U108" s="156">
        <v>5.32</v>
      </c>
      <c r="V108" s="156">
        <v>5.17</v>
      </c>
      <c r="W108" s="156">
        <v>5.19</v>
      </c>
      <c r="X108" s="156">
        <f>IF('Relative Weights'!G22=0,0,'Relative Weights'!G22)</f>
        <v>6.78</v>
      </c>
      <c r="Y108" s="152"/>
      <c r="Z108" s="168" t="s">
        <v>58</v>
      </c>
      <c r="AA108" s="157">
        <f t="shared" si="73"/>
        <v>0</v>
      </c>
      <c r="AB108" s="157">
        <f t="shared" si="74"/>
        <v>0</v>
      </c>
      <c r="AC108" s="157">
        <f t="shared" si="75"/>
        <v>0</v>
      </c>
      <c r="AD108" s="157">
        <f t="shared" si="76"/>
        <v>0</v>
      </c>
      <c r="AE108" s="157">
        <f t="shared" si="77"/>
        <v>0</v>
      </c>
      <c r="AF108" s="157">
        <f t="shared" si="78"/>
        <v>0</v>
      </c>
      <c r="AG108" s="157">
        <f t="shared" si="79"/>
        <v>0</v>
      </c>
      <c r="AH108" s="157">
        <f t="shared" si="80"/>
        <v>0</v>
      </c>
      <c r="AI108" s="157">
        <f t="shared" si="81"/>
        <v>-0.14571428571428569</v>
      </c>
      <c r="AJ108" s="157">
        <f t="shared" si="82"/>
        <v>0</v>
      </c>
      <c r="AK108" s="157">
        <f t="shared" si="83"/>
        <v>0.12207357859531753</v>
      </c>
      <c r="AL108" s="157">
        <f t="shared" si="84"/>
        <v>0.12965722801788382</v>
      </c>
      <c r="AM108" s="157">
        <f t="shared" si="85"/>
        <v>4.6174142480211122E-2</v>
      </c>
      <c r="AN108" s="157">
        <f t="shared" si="88"/>
        <v>-3.5308953341740112E-2</v>
      </c>
      <c r="AO108" s="157">
        <f t="shared" si="89"/>
        <v>-1.4379084967320321E-2</v>
      </c>
      <c r="AP108" s="157">
        <f t="shared" si="90"/>
        <v>-6.1007957559681691E-2</v>
      </c>
      <c r="AQ108" s="157">
        <f t="shared" si="91"/>
        <v>-6.073446327683607E-2</v>
      </c>
      <c r="AR108" s="157">
        <v>-0.13383458646616553</v>
      </c>
      <c r="AS108" s="157">
        <v>-7.638888888888884E-2</v>
      </c>
      <c r="AT108" s="157">
        <v>-2.8195488721804551E-2</v>
      </c>
      <c r="AU108" s="157">
        <v>3.8684719535784229E-3</v>
      </c>
      <c r="AV108" s="157">
        <f t="shared" si="87"/>
        <v>0.30635838150289008</v>
      </c>
    </row>
    <row r="109" spans="1:48">
      <c r="A109" s="168" t="s">
        <v>59</v>
      </c>
      <c r="B109" s="156">
        <v>0</v>
      </c>
      <c r="C109" s="156">
        <v>0</v>
      </c>
      <c r="D109" s="156">
        <v>0</v>
      </c>
      <c r="E109" s="156">
        <v>0</v>
      </c>
      <c r="F109" s="156">
        <v>0</v>
      </c>
      <c r="G109" s="156">
        <v>0</v>
      </c>
      <c r="H109" s="156">
        <v>0</v>
      </c>
      <c r="I109" s="156">
        <v>0</v>
      </c>
      <c r="J109" s="156">
        <v>0</v>
      </c>
      <c r="K109" s="156">
        <v>0</v>
      </c>
      <c r="L109" s="156">
        <v>0</v>
      </c>
      <c r="M109" s="156">
        <v>0</v>
      </c>
      <c r="N109" s="156">
        <v>0</v>
      </c>
      <c r="O109" s="156">
        <v>0</v>
      </c>
      <c r="P109" s="156">
        <v>0</v>
      </c>
      <c r="Q109" s="156">
        <v>0</v>
      </c>
      <c r="R109" s="156">
        <v>0</v>
      </c>
      <c r="S109" s="156">
        <v>0</v>
      </c>
      <c r="T109" s="156">
        <v>0</v>
      </c>
      <c r="U109" s="156">
        <v>0</v>
      </c>
      <c r="V109" s="156">
        <v>0</v>
      </c>
      <c r="W109" s="156">
        <v>0</v>
      </c>
      <c r="X109" s="156">
        <f>IF('Relative Weights'!G23=0,0,'Relative Weights'!G23)</f>
        <v>0</v>
      </c>
      <c r="Y109" s="152"/>
      <c r="Z109" s="168" t="s">
        <v>59</v>
      </c>
      <c r="AA109" s="157" t="str">
        <f t="shared" si="73"/>
        <v/>
      </c>
      <c r="AB109" s="157" t="str">
        <f t="shared" si="74"/>
        <v/>
      </c>
      <c r="AC109" s="157" t="str">
        <f t="shared" si="75"/>
        <v/>
      </c>
      <c r="AD109" s="157" t="str">
        <f t="shared" si="76"/>
        <v/>
      </c>
      <c r="AE109" s="157" t="str">
        <f t="shared" si="77"/>
        <v/>
      </c>
      <c r="AF109" s="157" t="str">
        <f t="shared" si="78"/>
        <v/>
      </c>
      <c r="AG109" s="157" t="str">
        <f t="shared" si="79"/>
        <v/>
      </c>
      <c r="AH109" s="157" t="str">
        <f t="shared" si="80"/>
        <v/>
      </c>
      <c r="AI109" s="157" t="str">
        <f t="shared" si="81"/>
        <v/>
      </c>
      <c r="AJ109" s="157" t="str">
        <f t="shared" si="82"/>
        <v/>
      </c>
      <c r="AK109" s="157" t="str">
        <f t="shared" si="83"/>
        <v/>
      </c>
      <c r="AL109" s="157" t="str">
        <f t="shared" si="84"/>
        <v/>
      </c>
      <c r="AM109" s="157" t="str">
        <f t="shared" si="85"/>
        <v/>
      </c>
      <c r="AN109" s="157" t="str">
        <f t="shared" si="88"/>
        <v/>
      </c>
      <c r="AO109" s="157" t="str">
        <f t="shared" si="89"/>
        <v/>
      </c>
      <c r="AP109" s="157" t="str">
        <f t="shared" si="90"/>
        <v/>
      </c>
      <c r="AQ109" s="157" t="str">
        <f t="shared" si="91"/>
        <v/>
      </c>
      <c r="AR109" s="157" t="s">
        <v>819</v>
      </c>
      <c r="AS109" s="157" t="s">
        <v>819</v>
      </c>
      <c r="AT109" s="157" t="s">
        <v>819</v>
      </c>
      <c r="AU109" s="157" t="s">
        <v>819</v>
      </c>
      <c r="AV109" s="157" t="str">
        <f t="shared" si="87"/>
        <v/>
      </c>
    </row>
    <row r="110" spans="1:48">
      <c r="A110" s="168" t="s">
        <v>60</v>
      </c>
      <c r="B110" s="156">
        <v>0</v>
      </c>
      <c r="C110" s="156">
        <v>0</v>
      </c>
      <c r="D110" s="156">
        <v>0</v>
      </c>
      <c r="E110" s="156">
        <v>0</v>
      </c>
      <c r="F110" s="156">
        <v>0</v>
      </c>
      <c r="G110" s="156">
        <v>0</v>
      </c>
      <c r="H110" s="156">
        <v>0</v>
      </c>
      <c r="I110" s="156">
        <v>0</v>
      </c>
      <c r="J110" s="156">
        <v>0</v>
      </c>
      <c r="K110" s="156">
        <v>0</v>
      </c>
      <c r="L110" s="156">
        <v>0</v>
      </c>
      <c r="M110" s="156">
        <v>0</v>
      </c>
      <c r="N110" s="156">
        <v>0</v>
      </c>
      <c r="O110" s="156">
        <v>0</v>
      </c>
      <c r="P110" s="156">
        <v>0</v>
      </c>
      <c r="Q110" s="156">
        <v>0</v>
      </c>
      <c r="R110" s="156">
        <v>0</v>
      </c>
      <c r="S110" s="156">
        <v>0</v>
      </c>
      <c r="T110" s="156">
        <v>0</v>
      </c>
      <c r="U110" s="156">
        <v>0</v>
      </c>
      <c r="V110" s="156">
        <v>0</v>
      </c>
      <c r="W110" s="156">
        <v>0</v>
      </c>
      <c r="X110" s="156">
        <f>IF('Relative Weights'!G24=0,0,'Relative Weights'!G24)</f>
        <v>0</v>
      </c>
      <c r="Y110" s="152"/>
      <c r="Z110" s="168" t="s">
        <v>60</v>
      </c>
      <c r="AA110" s="157" t="str">
        <f t="shared" si="73"/>
        <v/>
      </c>
      <c r="AB110" s="157" t="str">
        <f t="shared" si="74"/>
        <v/>
      </c>
      <c r="AC110" s="157" t="str">
        <f t="shared" si="75"/>
        <v/>
      </c>
      <c r="AD110" s="157" t="str">
        <f t="shared" si="76"/>
        <v/>
      </c>
      <c r="AE110" s="157" t="str">
        <f t="shared" si="77"/>
        <v/>
      </c>
      <c r="AF110" s="157" t="str">
        <f t="shared" si="78"/>
        <v/>
      </c>
      <c r="AG110" s="157" t="str">
        <f t="shared" si="79"/>
        <v/>
      </c>
      <c r="AH110" s="157" t="str">
        <f t="shared" si="80"/>
        <v/>
      </c>
      <c r="AI110" s="157" t="str">
        <f t="shared" si="81"/>
        <v/>
      </c>
      <c r="AJ110" s="157" t="str">
        <f t="shared" si="82"/>
        <v/>
      </c>
      <c r="AK110" s="157" t="str">
        <f t="shared" si="83"/>
        <v/>
      </c>
      <c r="AL110" s="157" t="str">
        <f t="shared" si="84"/>
        <v/>
      </c>
      <c r="AM110" s="157" t="str">
        <f t="shared" si="85"/>
        <v/>
      </c>
      <c r="AN110" s="157" t="str">
        <f t="shared" ref="AN110:AP111" si="92">IF(AND(P110=0,O110=0),"",IF(AND(NOT(P110=0),O110=0),"Added",IF(AND(P110=0,NOT(O110=0)),"Deleted",IFERROR(P110/O110-1,""))))</f>
        <v/>
      </c>
      <c r="AO110" s="157" t="str">
        <f t="shared" si="92"/>
        <v/>
      </c>
      <c r="AP110" s="157" t="str">
        <f t="shared" si="92"/>
        <v/>
      </c>
      <c r="AQ110" s="157" t="s">
        <v>819</v>
      </c>
      <c r="AR110" s="157" t="s">
        <v>819</v>
      </c>
      <c r="AS110" s="157" t="s">
        <v>819</v>
      </c>
      <c r="AT110" s="157" t="s">
        <v>819</v>
      </c>
      <c r="AU110" s="157" t="s">
        <v>819</v>
      </c>
      <c r="AV110" s="157" t="str">
        <f t="shared" si="87"/>
        <v/>
      </c>
    </row>
    <row r="111" spans="1:48" ht="14.4" thickBot="1">
      <c r="A111" s="158" t="s">
        <v>0</v>
      </c>
      <c r="B111" s="159">
        <v>0</v>
      </c>
      <c r="C111" s="159">
        <v>0</v>
      </c>
      <c r="D111" s="159">
        <v>0</v>
      </c>
      <c r="E111" s="159">
        <v>0</v>
      </c>
      <c r="F111" s="159">
        <v>0</v>
      </c>
      <c r="G111" s="159">
        <v>0</v>
      </c>
      <c r="H111" s="159">
        <v>0</v>
      </c>
      <c r="I111" s="159">
        <v>0</v>
      </c>
      <c r="J111" s="159">
        <v>0</v>
      </c>
      <c r="K111" s="159">
        <v>0</v>
      </c>
      <c r="L111" s="159">
        <v>0</v>
      </c>
      <c r="M111" s="159">
        <v>0</v>
      </c>
      <c r="N111" s="159">
        <v>0</v>
      </c>
      <c r="O111" s="159">
        <v>0</v>
      </c>
      <c r="P111" s="159">
        <v>0</v>
      </c>
      <c r="Q111" s="159">
        <v>0</v>
      </c>
      <c r="R111" s="159">
        <v>0</v>
      </c>
      <c r="S111" s="159">
        <v>0</v>
      </c>
      <c r="T111" s="159">
        <v>0</v>
      </c>
      <c r="U111" s="159">
        <v>0</v>
      </c>
      <c r="V111" s="159">
        <v>0</v>
      </c>
      <c r="W111" s="159">
        <v>0</v>
      </c>
      <c r="X111" s="159">
        <f>IF('Relative Weights'!G25=0,0,'Relative Weights'!G25)</f>
        <v>0</v>
      </c>
      <c r="Y111" s="160"/>
      <c r="Z111" s="158" t="s">
        <v>0</v>
      </c>
      <c r="AA111" s="161" t="str">
        <f t="shared" si="73"/>
        <v/>
      </c>
      <c r="AB111" s="161" t="str">
        <f t="shared" si="74"/>
        <v/>
      </c>
      <c r="AC111" s="161" t="str">
        <f t="shared" si="75"/>
        <v/>
      </c>
      <c r="AD111" s="161" t="str">
        <f t="shared" si="76"/>
        <v/>
      </c>
      <c r="AE111" s="161" t="str">
        <f t="shared" si="77"/>
        <v/>
      </c>
      <c r="AF111" s="161" t="str">
        <f t="shared" si="78"/>
        <v/>
      </c>
      <c r="AG111" s="161" t="str">
        <f t="shared" si="79"/>
        <v/>
      </c>
      <c r="AH111" s="161" t="str">
        <f t="shared" si="80"/>
        <v/>
      </c>
      <c r="AI111" s="161" t="str">
        <f t="shared" si="81"/>
        <v/>
      </c>
      <c r="AJ111" s="161" t="str">
        <f t="shared" si="82"/>
        <v/>
      </c>
      <c r="AK111" s="161" t="str">
        <f t="shared" si="83"/>
        <v/>
      </c>
      <c r="AL111" s="161" t="str">
        <f t="shared" si="84"/>
        <v/>
      </c>
      <c r="AM111" s="161" t="str">
        <f t="shared" si="85"/>
        <v/>
      </c>
      <c r="AN111" s="161" t="str">
        <f t="shared" si="92"/>
        <v/>
      </c>
      <c r="AO111" s="161" t="str">
        <f t="shared" si="92"/>
        <v/>
      </c>
      <c r="AP111" s="161" t="str">
        <f t="shared" si="92"/>
        <v/>
      </c>
      <c r="AQ111" s="161" t="s">
        <v>819</v>
      </c>
      <c r="AR111" s="161" t="s">
        <v>819</v>
      </c>
      <c r="AS111" s="161" t="s">
        <v>819</v>
      </c>
      <c r="AT111" s="161" t="s">
        <v>819</v>
      </c>
      <c r="AU111" s="161" t="s">
        <v>819</v>
      </c>
      <c r="AV111" s="161" t="str">
        <f t="shared" si="87"/>
        <v/>
      </c>
    </row>
    <row r="112" spans="1:48" ht="14.4" thickBot="1">
      <c r="A112" s="162"/>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0"/>
      <c r="Z112" s="164"/>
      <c r="AA112" s="165"/>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row>
    <row r="113" spans="1:50" ht="14.4" thickBot="1">
      <c r="A113" s="172"/>
      <c r="B113" s="173">
        <v>2002</v>
      </c>
      <c r="C113" s="174">
        <v>2003</v>
      </c>
      <c r="D113" s="174">
        <v>2004</v>
      </c>
      <c r="E113" s="174">
        <v>2005</v>
      </c>
      <c r="F113" s="174">
        <v>2006</v>
      </c>
      <c r="G113" s="174">
        <v>2007</v>
      </c>
      <c r="H113" s="174">
        <v>2008</v>
      </c>
      <c r="I113" s="174">
        <v>2009</v>
      </c>
      <c r="J113" s="174">
        <v>2010</v>
      </c>
      <c r="K113" s="174">
        <v>2011</v>
      </c>
      <c r="L113" s="174">
        <f>L2</f>
        <v>2012</v>
      </c>
      <c r="M113" s="174">
        <v>2013</v>
      </c>
      <c r="N113" s="174">
        <f>N2</f>
        <v>2014</v>
      </c>
      <c r="O113" s="174">
        <f>O2</f>
        <v>2015</v>
      </c>
      <c r="P113" s="174">
        <f>P2</f>
        <v>2016</v>
      </c>
      <c r="Q113" s="174">
        <v>2017</v>
      </c>
      <c r="R113" s="174">
        <v>2018</v>
      </c>
      <c r="S113" s="174">
        <v>2019</v>
      </c>
      <c r="T113" s="174">
        <v>2020</v>
      </c>
      <c r="U113" s="174">
        <v>2021</v>
      </c>
      <c r="V113" s="174">
        <v>2022</v>
      </c>
      <c r="W113" s="174">
        <v>2023</v>
      </c>
      <c r="X113" s="174">
        <f>X2</f>
        <v>2024</v>
      </c>
      <c r="Y113" s="147"/>
      <c r="Z113" s="172"/>
      <c r="AA113" s="175">
        <f>AA2</f>
        <v>2003</v>
      </c>
      <c r="AB113" s="176">
        <v>2004</v>
      </c>
      <c r="AC113" s="176">
        <v>2005</v>
      </c>
      <c r="AD113" s="176">
        <f>AD2</f>
        <v>2006</v>
      </c>
      <c r="AE113" s="176">
        <f>AE2</f>
        <v>2007</v>
      </c>
      <c r="AF113" s="176">
        <f>AF2</f>
        <v>2008</v>
      </c>
      <c r="AG113" s="176">
        <f>AG2</f>
        <v>2009</v>
      </c>
      <c r="AH113" s="176">
        <v>2010</v>
      </c>
      <c r="AI113" s="176">
        <v>2011</v>
      </c>
      <c r="AJ113" s="176">
        <f t="shared" ref="AJ113:AP113" si="93">AJ2</f>
        <v>2012</v>
      </c>
      <c r="AK113" s="176">
        <f t="shared" si="93"/>
        <v>2013</v>
      </c>
      <c r="AL113" s="176">
        <f t="shared" si="93"/>
        <v>2014</v>
      </c>
      <c r="AM113" s="176">
        <f t="shared" si="93"/>
        <v>2015</v>
      </c>
      <c r="AN113" s="177">
        <f t="shared" si="93"/>
        <v>2016</v>
      </c>
      <c r="AO113" s="177">
        <f>AO2</f>
        <v>2017</v>
      </c>
      <c r="AP113" s="177">
        <f t="shared" si="93"/>
        <v>2018</v>
      </c>
      <c r="AQ113" s="177">
        <v>2019</v>
      </c>
      <c r="AR113" s="177">
        <v>2020</v>
      </c>
      <c r="AS113" s="177">
        <v>2021</v>
      </c>
      <c r="AT113" s="177">
        <v>2022</v>
      </c>
      <c r="AU113" s="177">
        <v>2023</v>
      </c>
      <c r="AV113" s="177">
        <f>AV2</f>
        <v>2024</v>
      </c>
    </row>
    <row r="114" spans="1:50">
      <c r="A114" s="178" t="s">
        <v>1</v>
      </c>
      <c r="B114" s="179">
        <f t="shared" ref="B114:N114" si="94">SUM(B4:B111)</f>
        <v>364.78999999999996</v>
      </c>
      <c r="C114" s="179">
        <f t="shared" si="94"/>
        <v>337.34999999999997</v>
      </c>
      <c r="D114" s="179">
        <f t="shared" si="94"/>
        <v>335.97999999999996</v>
      </c>
      <c r="E114" s="179">
        <f t="shared" si="94"/>
        <v>331.8</v>
      </c>
      <c r="F114" s="179">
        <f t="shared" si="94"/>
        <v>350.09</v>
      </c>
      <c r="G114" s="179">
        <f t="shared" si="94"/>
        <v>363.66295808713988</v>
      </c>
      <c r="H114" s="179">
        <f t="shared" si="94"/>
        <v>371.57</v>
      </c>
      <c r="I114" s="179">
        <f t="shared" si="94"/>
        <v>376.57000000000005</v>
      </c>
      <c r="J114" s="179">
        <f t="shared" si="94"/>
        <v>388.56</v>
      </c>
      <c r="K114" s="179">
        <f t="shared" si="94"/>
        <v>465.31</v>
      </c>
      <c r="L114" s="179">
        <f t="shared" si="94"/>
        <v>466.91999999999996</v>
      </c>
      <c r="M114" s="179">
        <f t="shared" si="94"/>
        <v>481.57</v>
      </c>
      <c r="N114" s="179">
        <f t="shared" si="94"/>
        <v>487.98</v>
      </c>
      <c r="O114" s="179">
        <f t="shared" ref="O114:U114" si="95">SUM(O4:O111)</f>
        <v>399.05</v>
      </c>
      <c r="P114" s="179">
        <f t="shared" si="95"/>
        <v>398.28</v>
      </c>
      <c r="Q114" s="179">
        <f t="shared" si="95"/>
        <v>413.68000000000012</v>
      </c>
      <c r="R114" s="179">
        <f t="shared" si="95"/>
        <v>436.2000000000001</v>
      </c>
      <c r="S114" s="179">
        <f t="shared" si="95"/>
        <v>467.65</v>
      </c>
      <c r="T114" s="179">
        <f t="shared" si="95"/>
        <v>512.4</v>
      </c>
      <c r="U114" s="179">
        <f t="shared" si="95"/>
        <v>532.2399999999999</v>
      </c>
      <c r="V114" s="179">
        <v>503.7</v>
      </c>
      <c r="W114" s="179">
        <v>486.63000000000005</v>
      </c>
      <c r="X114" s="179">
        <f>SUM(X4:X111)</f>
        <v>470.14</v>
      </c>
      <c r="Y114" s="147"/>
      <c r="Z114" s="178" t="s">
        <v>1</v>
      </c>
      <c r="AA114" s="180">
        <f>IF('RW History'!B114&gt;0,'RW History'!C114/'RW History'!B114-1,"N/A")</f>
        <v>-7.5221360234655532E-2</v>
      </c>
      <c r="AB114" s="180">
        <f>IF('RW History'!C114&gt;0,'RW History'!D114/'RW History'!C114-1,"N/A")</f>
        <v>-4.0610641766711808E-3</v>
      </c>
      <c r="AC114" s="180">
        <f>IF('RW History'!D114&gt;0,'RW History'!E114/'RW History'!D114-1,"N/A")</f>
        <v>-1.2441216739091487E-2</v>
      </c>
      <c r="AD114" s="180">
        <f>IF('RW History'!E114&gt;0,'RW History'!F114/'RW History'!E114-1,"N/A")</f>
        <v>5.5123568414707558E-2</v>
      </c>
      <c r="AE114" s="180">
        <f>IF('RW History'!F114&gt;0,'RW History'!G114/'RW History'!F114-1,"N/A")</f>
        <v>3.8769910843325706E-2</v>
      </c>
      <c r="AF114" s="180">
        <f>IF('RW History'!G114&gt;0,'RW History'!H114/'RW History'!G114-1,"N/A")</f>
        <v>2.174277510816891E-2</v>
      </c>
      <c r="AG114" s="180">
        <f>IF('RW History'!H114&gt;0,'RW History'!I114/'RW History'!H114-1,"N/A")</f>
        <v>1.3456414672874617E-2</v>
      </c>
      <c r="AH114" s="181">
        <f>IF('RW History'!I114&gt;0,'RW History'!J114/'RW History'!I114-1,"N/A")</f>
        <v>3.184002974214617E-2</v>
      </c>
      <c r="AI114" s="181">
        <f>IF('RW History'!J114&gt;0,'RW History'!K114/'RW History'!J114-1,"N/A")</f>
        <v>0.19752419188799664</v>
      </c>
      <c r="AJ114" s="181">
        <f>IF('RW History'!K114&gt;0,'RW History'!L114/'RW History'!K114-1,"N/A")</f>
        <v>3.460058885474071E-3</v>
      </c>
      <c r="AK114" s="181">
        <f>IF('RW History'!L114&gt;0,'RW History'!M114/'RW History'!L114-1,"N/A")</f>
        <v>3.1375824552385856E-2</v>
      </c>
      <c r="AL114" s="181">
        <f>IF('RW History'!M114&gt;0,'RW History'!N114/'RW History'!M114-1,"N/A")</f>
        <v>1.3310629814980324E-2</v>
      </c>
      <c r="AM114" s="182">
        <f>IF('RW History'!N114&gt;0,'RW History'!O114/'RW History'!N114-1,"N/A")</f>
        <v>-0.1822410754539121</v>
      </c>
      <c r="AN114" s="183">
        <f>IF('RW History'!O114&gt;0,'RW History'!P114/'RW History'!O114-1,"N/A")</f>
        <v>-1.9295827590528614E-3</v>
      </c>
      <c r="AO114" s="183">
        <f>IF('RW History'!P114&gt;0,'RW History'!Q114/'RW History'!P114-1,"N/A")</f>
        <v>3.8666264939239081E-2</v>
      </c>
      <c r="AP114" s="183">
        <f>IF('RW History'!Q114&gt;0,'RW History'!R114/'RW History'!Q114-1,"N/A")</f>
        <v>5.44382131115837E-2</v>
      </c>
      <c r="AQ114" s="183">
        <f>IF('RW History'!R114&gt;0,'RW History'!S114/'RW History'!R114-1,"N/A")</f>
        <v>7.2099954149472456E-2</v>
      </c>
      <c r="AR114" s="183">
        <f>IF('RW History'!S114&gt;0,'RW History'!T114/'RW History'!S114-1,"N/A")</f>
        <v>9.5691222067785686E-2</v>
      </c>
      <c r="AS114" s="183">
        <f>IF('RW History'!T114&gt;0,'RW History'!U114/'RW History'!T114-1,"N/A")</f>
        <v>3.8719750195159941E-2</v>
      </c>
      <c r="AT114" s="183">
        <v>-5.3622425973244958E-2</v>
      </c>
      <c r="AU114" s="183">
        <v>-3.388921977367465E-2</v>
      </c>
      <c r="AV114" s="181">
        <f t="shared" ref="AV114:AV116" si="96">IF(AND(X114=0,W114=0),"",IF(AND(NOT(X114=0),W114=0),"Added",IF(AND(X114=0,NOT(W114=0)),"Deleted",IFERROR(X114/W114-1,""))))</f>
        <v>-3.3886114707272652E-2</v>
      </c>
      <c r="AX114" s="427" t="s">
        <v>873</v>
      </c>
    </row>
    <row r="115" spans="1:50">
      <c r="A115" s="162" t="s">
        <v>714</v>
      </c>
      <c r="B115" s="184">
        <f t="array" ref="B115">AVERAGE(IF(B4:B111&lt;&gt;0,(B4:B111)))</f>
        <v>5.4446268656716414</v>
      </c>
      <c r="C115" s="184">
        <f t="array" ref="C115">AVERAGE(IF(C4:C111&lt;&gt;0,(C4:C111)))</f>
        <v>5.0350746268656712</v>
      </c>
      <c r="D115" s="184">
        <f t="array" ref="D115">AVERAGE(IF(D4:D111&lt;&gt;0,(D4:D111)))</f>
        <v>5.0146268656716408</v>
      </c>
      <c r="E115" s="184">
        <f t="array" ref="E115">AVERAGE(IF(E4:E111&lt;&gt;0,(E4:E111)))</f>
        <v>4.9522388059701496</v>
      </c>
      <c r="F115" s="184">
        <f t="array" ref="F115">AVERAGE(IF(F4:F111&lt;&gt;0,(F4:F111)))</f>
        <v>5.2252238805970146</v>
      </c>
      <c r="G115" s="184">
        <f t="array" ref="G115">AVERAGE(IF(G4:G111&lt;&gt;0,(G4:G111)))</f>
        <v>5.4278053445841774</v>
      </c>
      <c r="H115" s="184">
        <f t="array" ref="H115">AVERAGE(IF(H4:H111&lt;&gt;0,(H4:H111)))</f>
        <v>5.4642647058823526</v>
      </c>
      <c r="I115" s="184">
        <f t="array" ref="I115">AVERAGE(IF(I4:I111&lt;&gt;0,(I4:I111)))</f>
        <v>5.4575362318840588</v>
      </c>
      <c r="J115" s="184">
        <f t="array" ref="J115">AVERAGE(IF(J4:J111&lt;&gt;0,(J4:J111)))</f>
        <v>5.6313043478260871</v>
      </c>
      <c r="K115" s="184">
        <f t="array" ref="K115">AVERAGE(IF(K4:K111&lt;&gt;0,(K4:K111)))</f>
        <v>6.7436231884057971</v>
      </c>
      <c r="L115" s="184">
        <f t="array" ref="L115">AVERAGE(IF(L4:L111&lt;&gt;0,(L4:L111)))</f>
        <v>6.7669565217391296</v>
      </c>
      <c r="M115" s="184">
        <f t="array" ref="M115">AVERAGE(IF(M4:M111&lt;&gt;0,(M4:M111)))</f>
        <v>6.9792753623188402</v>
      </c>
      <c r="N115" s="184">
        <f t="array" ref="N115">AVERAGE(IF(N4:N111&lt;&gt;0,(N4:N111)))</f>
        <v>7.0721739130434784</v>
      </c>
      <c r="O115" s="184">
        <f t="array" ref="O115">AVERAGE(IF(O4:O111&lt;&gt;0,(O4:O111)))</f>
        <v>5.9559701492537318</v>
      </c>
      <c r="P115" s="184">
        <f t="array" ref="P115">AVERAGE(IF(P4:P111&lt;&gt;0,(P4:P111)))</f>
        <v>5.9444776119402984</v>
      </c>
      <c r="Q115" s="184">
        <f t="array" ref="Q115">AVERAGE(IF(Q4:Q111&lt;&gt;0,(Q4:Q111)))</f>
        <v>6.1743283582089568</v>
      </c>
      <c r="R115" s="184">
        <f t="array" ref="R115">AVERAGE(IF(R4:R111&lt;&gt;0,(R4:R111)))</f>
        <v>6.5104477611940315</v>
      </c>
      <c r="S115" s="184">
        <f t="array" ref="S115">AVERAGE(IF(S4:S111&lt;&gt;0,(S4:S111)))</f>
        <v>6.9798507462686565</v>
      </c>
      <c r="T115" s="184">
        <f t="array" ref="T115">AVERAGE(IF(T4:T111&lt;&gt;0,(T4:T111)))</f>
        <v>7.64776119402985</v>
      </c>
      <c r="U115" s="184">
        <f t="array" ref="U115">AVERAGE(IF(U4:U111&lt;&gt;0,(U4:U111)))</f>
        <v>7.9438805970149238</v>
      </c>
      <c r="V115" s="184">
        <v>7.517910447761194</v>
      </c>
      <c r="W115" s="184">
        <v>7.2631343283582099</v>
      </c>
      <c r="X115" s="184">
        <f t="array" ref="X115">AVERAGE(IF(X4:X111&lt;&gt;0,(X4:X111)))</f>
        <v>7.0170149253731342</v>
      </c>
      <c r="Y115" s="147"/>
      <c r="Z115" s="162" t="s">
        <v>714</v>
      </c>
      <c r="AA115" s="157">
        <f>IF('RW History'!B115&gt;0,'RW History'!C115/'RW History'!B115-1,"N/A")</f>
        <v>-7.5221360234655532E-2</v>
      </c>
      <c r="AB115" s="157">
        <f>IF('RW History'!C115&gt;0,'RW History'!D115/'RW History'!C115-1,"N/A")</f>
        <v>-4.0610641766711808E-3</v>
      </c>
      <c r="AC115" s="157">
        <f>IF('RW History'!D115&gt;0,'RW History'!E115/'RW History'!D115-1,"N/A")</f>
        <v>-1.2441216739091376E-2</v>
      </c>
      <c r="AD115" s="157">
        <f>IF('RW History'!E115&gt;0,'RW History'!F115/'RW History'!E115-1,"N/A")</f>
        <v>5.5123568414707558E-2</v>
      </c>
      <c r="AE115" s="157">
        <f>IF('RW History'!F115&gt;0,'RW History'!G115/'RW History'!F115-1,"N/A")</f>
        <v>3.8769910843325706E-2</v>
      </c>
      <c r="AF115" s="157">
        <f>IF('RW History'!G115&gt;0,'RW History'!H115/'RW History'!G115-1,"N/A")</f>
        <v>6.7171460624604329E-3</v>
      </c>
      <c r="AG115" s="157">
        <f>IF('RW History'!H115&gt;0,'RW History'!I115/'RW History'!H115-1,"N/A")</f>
        <v>-1.2313594528190475E-3</v>
      </c>
      <c r="AH115" s="185">
        <f>IF('RW History'!I115&gt;0,'RW History'!J115/'RW History'!I115-1,"N/A")</f>
        <v>3.184002974214617E-2</v>
      </c>
      <c r="AI115" s="185">
        <f>IF('RW History'!J115&gt;0,'RW History'!K115/'RW History'!J115-1,"N/A")</f>
        <v>0.19752419188799664</v>
      </c>
      <c r="AJ115" s="185">
        <f>IF('RW History'!K115&gt;0,'RW History'!L115/'RW History'!K115-1,"N/A")</f>
        <v>3.460058885474071E-3</v>
      </c>
      <c r="AK115" s="185">
        <f>IF('RW History'!L115&gt;0,'RW History'!M115/'RW History'!L115-1,"N/A")</f>
        <v>3.1375824552385856E-2</v>
      </c>
      <c r="AL115" s="185">
        <f>IF('RW History'!M115&gt;0,'RW History'!N115/'RW History'!M115-1,"N/A")</f>
        <v>1.3310629814980324E-2</v>
      </c>
      <c r="AM115" s="186">
        <f>IF('RW History'!N115&gt;0,'RW History'!O115/'RW History'!N115-1,"N/A")</f>
        <v>-0.15783036128835715</v>
      </c>
      <c r="AN115" s="185">
        <f>IF('RW History'!O115&gt;0,'RW History'!P115/'RW History'!O115-1,"N/A")</f>
        <v>-1.9295827590528614E-3</v>
      </c>
      <c r="AO115" s="185">
        <f>IF('RW History'!P115&gt;0,'RW History'!Q115/'RW History'!P115-1,"N/A")</f>
        <v>3.8666264939239081E-2</v>
      </c>
      <c r="AP115" s="185">
        <f>IF('RW History'!Q115&gt;0,'RW History'!R115/'RW History'!Q115-1,"N/A")</f>
        <v>5.4438213111583922E-2</v>
      </c>
      <c r="AQ115" s="185">
        <f>IF('RW History'!R115&gt;0,'RW History'!S115/'RW History'!R115-1,"N/A")</f>
        <v>7.2099954149472456E-2</v>
      </c>
      <c r="AR115" s="185">
        <f>IF('RW History'!S115&gt;0,'RW History'!T115/'RW History'!S115-1,"N/A")</f>
        <v>9.5691222067785686E-2</v>
      </c>
      <c r="AS115" s="185">
        <f>IF('RW History'!T115&gt;0,'RW History'!U115/'RW History'!T115-1,"N/A")</f>
        <v>3.8719750195159941E-2</v>
      </c>
      <c r="AT115" s="183">
        <v>-5.3622425973244958E-2</v>
      </c>
      <c r="AU115" s="183">
        <v>-3.388921977367465E-2</v>
      </c>
      <c r="AV115" s="183">
        <f t="shared" si="96"/>
        <v>-3.3886114707272652E-2</v>
      </c>
      <c r="AX115" s="427" t="s">
        <v>873</v>
      </c>
    </row>
    <row r="116" spans="1:50" ht="14.4" thickBot="1">
      <c r="A116" s="187" t="s">
        <v>715</v>
      </c>
      <c r="B116" s="188">
        <f t="array" ref="B116">STDEV(IF(B4:B111&lt;&gt;0,(B4:B111)))</f>
        <v>5.4184466991369877</v>
      </c>
      <c r="C116" s="188">
        <f t="array" ref="C116">STDEV(IF(C4:C111&lt;&gt;0,(C4:C111)))</f>
        <v>4.9458588043461456</v>
      </c>
      <c r="D116" s="188">
        <f t="array" ref="D116">STDEV(IF(D4:D111&lt;&gt;0,(D4:D111)))</f>
        <v>5.0730277040376954</v>
      </c>
      <c r="E116" s="188">
        <f t="array" ref="E116">STDEV(IF(E4:E111&lt;&gt;0,(E4:E111)))</f>
        <v>5.0869592098535357</v>
      </c>
      <c r="F116" s="188">
        <f t="array" ref="F116">STDEV(IF(F4:F111&lt;&gt;0,(F4:F111)))</f>
        <v>5.5449893729463318</v>
      </c>
      <c r="G116" s="188">
        <f t="array" ref="G116">STDEV(IF(G4:G111&lt;&gt;0,(G4:G111)))</f>
        <v>5.9289448356339189</v>
      </c>
      <c r="H116" s="188">
        <f t="array" ref="H116">STDEV(IF(H4:H111&lt;&gt;0,(H4:H111)))</f>
        <v>6.0715812974276346</v>
      </c>
      <c r="I116" s="188">
        <f t="array" ref="I116">STDEV(IF(I4:I111&lt;&gt;0,(I4:I111)))</f>
        <v>6.2055142474958371</v>
      </c>
      <c r="J116" s="188">
        <f t="array" ref="J116">STDEV(IF(J4:J111&lt;&gt;0,(J4:J111)))</f>
        <v>6.5623023024660645</v>
      </c>
      <c r="K116" s="188">
        <f t="array" ref="K116">STDEV(IF(K4:K111&lt;&gt;0,(K4:K111)))</f>
        <v>9.5523073854088665</v>
      </c>
      <c r="L116" s="188">
        <f t="array" ref="L116">STDEV(IF(L4:L111&lt;&gt;0,(L4:L111)))</f>
        <v>9.3207395730842233</v>
      </c>
      <c r="M116" s="188">
        <f t="array" ref="M116">STDEV(IF(M4:M111&lt;&gt;0,(M4:M111)))</f>
        <v>9.6562764286850342</v>
      </c>
      <c r="N116" s="188">
        <f t="array" ref="N116">STDEV(IF(N4:N111&lt;&gt;0,(N4:N111)))</f>
        <v>9.8683053061996553</v>
      </c>
      <c r="O116" s="188">
        <f t="array" ref="O116">STDEV(IF(O4:O111&lt;&gt;0,(O4:O111)))</f>
        <v>6.9919126571458294</v>
      </c>
      <c r="P116" s="188">
        <f t="array" ref="P116">STDEV(IF(P4:P111&lt;&gt;0,(P4:P111)))</f>
        <v>7.0690600471525755</v>
      </c>
      <c r="Q116" s="188">
        <f t="array" ref="Q116">STDEV(IF(Q4:Q111&lt;&gt;0,(Q4:Q111)))</f>
        <v>7.6221229492959237</v>
      </c>
      <c r="R116" s="188">
        <f t="array" ref="R116">STDEV(IF(R4:R111&lt;&gt;0,(R4:R111)))</f>
        <v>8.1990608170278048</v>
      </c>
      <c r="S116" s="188">
        <f t="array" ref="S116">STDEV(IF(S4:S111&lt;&gt;0,(S4:S111)))</f>
        <v>9.2472910845083831</v>
      </c>
      <c r="T116" s="188">
        <f t="array" ref="T116">STDEV(IF(T4:T111&lt;&gt;0,(T4:T111)))</f>
        <v>10.580339087894819</v>
      </c>
      <c r="U116" s="188">
        <f t="array" ref="U116">STDEV(IF(U4:U111&lt;&gt;0,(U4:U111)))</f>
        <v>10.963388653760555</v>
      </c>
      <c r="V116" s="188">
        <v>10.372222890433305</v>
      </c>
      <c r="W116" s="188">
        <v>9.8519927547302952</v>
      </c>
      <c r="X116" s="188">
        <f t="array" ref="X116">STDEV(IF(X4:X111&lt;&gt;0,(X4:X111)))</f>
        <v>9.3452402428585852</v>
      </c>
      <c r="Y116" s="147"/>
      <c r="Z116" s="187" t="s">
        <v>715</v>
      </c>
      <c r="AA116" s="161">
        <f>IF('RW History'!B116&gt;0,'RW History'!C116/'RW History'!B116-1,"N/A")</f>
        <v>-8.7218334152131205E-2</v>
      </c>
      <c r="AB116" s="161">
        <f>IF('RW History'!C116&gt;0,'RW History'!D116/'RW History'!C116-1,"N/A")</f>
        <v>2.5712197764279354E-2</v>
      </c>
      <c r="AC116" s="161">
        <f>IF('RW History'!D116&gt;0,'RW History'!E116/'RW History'!D116-1,"N/A")</f>
        <v>2.7461915504132239E-3</v>
      </c>
      <c r="AD116" s="161">
        <f>IF('RW History'!E116&gt;0,'RW History'!F116/'RW History'!E116-1,"N/A")</f>
        <v>9.0040069950940937E-2</v>
      </c>
      <c r="AE116" s="161">
        <f>IF('RW History'!F116&gt;0,'RW History'!G116/'RW History'!F116-1,"N/A")</f>
        <v>6.9243678727480162E-2</v>
      </c>
      <c r="AF116" s="161">
        <f>IF('RW History'!G116&gt;0,'RW History'!H116/'RW History'!G116-1,"N/A")</f>
        <v>2.4057646975638391E-2</v>
      </c>
      <c r="AG116" s="161">
        <f>IF('RW History'!H116&gt;0,'RW History'!I116/'RW History'!H116-1,"N/A")</f>
        <v>2.2058989826084785E-2</v>
      </c>
      <c r="AH116" s="189">
        <f>IF('RW History'!I116&gt;0,'RW History'!J116/'RW History'!I116-1,"N/A")</f>
        <v>5.7495324438938233E-2</v>
      </c>
      <c r="AI116" s="189">
        <f>IF('RW History'!J116&gt;0,'RW History'!K116/'RW History'!J116-1,"N/A")</f>
        <v>0.45563354827758862</v>
      </c>
      <c r="AJ116" s="189">
        <f>IF('RW History'!K116&gt;0,'RW History'!L116/'RW History'!K116-1,"N/A")</f>
        <v>-2.424208130889538E-2</v>
      </c>
      <c r="AK116" s="189">
        <f>IF('RW History'!L116&gt;0,'RW History'!M116/'RW History'!L116-1,"N/A")</f>
        <v>3.5998951903961629E-2</v>
      </c>
      <c r="AL116" s="189">
        <f>IF('RW History'!M116&gt;0,'RW History'!N116/'RW History'!M116-1,"N/A")</f>
        <v>2.1957623011367611E-2</v>
      </c>
      <c r="AM116" s="190">
        <f>IF('RW History'!N116&gt;0,'RW History'!O116/'RW History'!N116-1,"N/A")</f>
        <v>-0.29147787383987434</v>
      </c>
      <c r="AN116" s="189">
        <f>IF('RW History'!O116&gt;0,'RW History'!P116/'RW History'!O116-1,"N/A")</f>
        <v>1.1033803451177437E-2</v>
      </c>
      <c r="AO116" s="189">
        <f>IF('RW History'!P116&gt;0,'RW History'!Q116/'RW History'!P116-1,"N/A")</f>
        <v>7.8237120416896566E-2</v>
      </c>
      <c r="AP116" s="189">
        <f>IF('RW History'!Q116&gt;0,'RW History'!R116/'RW History'!Q116-1,"N/A")</f>
        <v>7.5692542821704789E-2</v>
      </c>
      <c r="AQ116" s="189">
        <f>IF('RW History'!R116&gt;0,'RW History'!S116/'RW History'!R116-1,"N/A")</f>
        <v>0.12784760241119497</v>
      </c>
      <c r="AR116" s="189">
        <f>IF('RW History'!S116&gt;0,'RW History'!T116/'RW History'!S116-1,"N/A")</f>
        <v>0.14415551443164132</v>
      </c>
      <c r="AS116" s="189">
        <f>IF('RW History'!T116&gt;0,'RW History'!U116/'RW History'!T116-1,"N/A")</f>
        <v>3.6203902604973415E-2</v>
      </c>
      <c r="AT116" s="189">
        <v>-5.3921810308574125E-2</v>
      </c>
      <c r="AU116" s="189">
        <v>-5.0156089123657099E-2</v>
      </c>
      <c r="AV116" s="189">
        <f t="shared" si="96"/>
        <v>-5.1436549385239894E-2</v>
      </c>
      <c r="AX116" s="427" t="s">
        <v>873</v>
      </c>
    </row>
    <row r="117" spans="1:50">
      <c r="Y117" s="191" t="s">
        <v>717</v>
      </c>
      <c r="Z117" s="191">
        <v>0</v>
      </c>
      <c r="AA117" s="191">
        <v>0</v>
      </c>
      <c r="AB117" s="191">
        <v>0</v>
      </c>
      <c r="AC117" s="191">
        <v>0</v>
      </c>
      <c r="AD117" s="191">
        <v>0</v>
      </c>
      <c r="AE117" s="191">
        <v>0</v>
      </c>
      <c r="AF117" s="191"/>
      <c r="AG117" s="191">
        <v>0</v>
      </c>
      <c r="AH117" s="191">
        <v>0</v>
      </c>
      <c r="AI117" s="191">
        <v>0</v>
      </c>
      <c r="AJ117" s="191">
        <v>0</v>
      </c>
      <c r="AK117" s="191">
        <v>0</v>
      </c>
      <c r="AL117" s="191">
        <v>0</v>
      </c>
      <c r="AM117" s="191">
        <v>0</v>
      </c>
    </row>
    <row r="119" spans="1:50">
      <c r="V119" s="192" t="s">
        <v>873</v>
      </c>
      <c r="W119" s="192" t="s">
        <v>873</v>
      </c>
      <c r="X119" s="192" t="s">
        <v>873</v>
      </c>
    </row>
    <row r="120" spans="1:50">
      <c r="V120" s="106" t="s">
        <v>873</v>
      </c>
      <c r="W120" s="106" t="s">
        <v>873</v>
      </c>
      <c r="X120" s="106" t="s">
        <v>873</v>
      </c>
    </row>
    <row r="121" spans="1:50">
      <c r="U121" s="193"/>
      <c r="AR121" s="147" t="s">
        <v>873</v>
      </c>
    </row>
    <row r="122" spans="1:50">
      <c r="AR122" s="147" t="s">
        <v>873</v>
      </c>
    </row>
    <row r="141" spans="26:39">
      <c r="Z141" s="194"/>
      <c r="AA141" s="194"/>
      <c r="AB141" s="194"/>
      <c r="AC141" s="194"/>
      <c r="AD141" s="194"/>
      <c r="AE141" s="194"/>
      <c r="AF141" s="194"/>
      <c r="AG141" s="194"/>
      <c r="AH141" s="194"/>
      <c r="AI141" s="194"/>
      <c r="AJ141" s="194"/>
      <c r="AK141" s="194"/>
      <c r="AL141" s="194"/>
      <c r="AM141" s="194"/>
    </row>
    <row r="142" spans="26:39">
      <c r="Z142" s="194"/>
      <c r="AA142" s="194"/>
      <c r="AB142" s="194"/>
      <c r="AC142" s="194"/>
      <c r="AD142" s="194"/>
      <c r="AE142" s="194"/>
      <c r="AF142" s="194"/>
      <c r="AG142" s="194"/>
      <c r="AH142" s="194"/>
      <c r="AI142" s="194"/>
      <c r="AJ142" s="194"/>
      <c r="AK142" s="194"/>
      <c r="AL142" s="194"/>
      <c r="AM142" s="194"/>
    </row>
    <row r="145" spans="34:34">
      <c r="AH145" s="195"/>
    </row>
  </sheetData>
  <mergeCells count="1">
    <mergeCell ref="A1:R1"/>
  </mergeCells>
  <pageMargins left="0.28000000000000003" right="0.27" top="0.17" bottom="0.17" header="0.3" footer="0.3"/>
  <pageSetup scale="25" fitToHeight="0" orientation="portrait" r:id="rId1"/>
  <rowBreaks count="1" manualBreakCount="1">
    <brk id="11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C000"/>
    <pageSetUpPr fitToPage="1"/>
  </sheetPr>
  <dimension ref="B1:W363"/>
  <sheetViews>
    <sheetView showGridLines="0" showZeros="0" topLeftCell="A225" zoomScale="70" zoomScaleNormal="70" workbookViewId="0">
      <selection activeCell="N241" sqref="N241"/>
    </sheetView>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78</v>
      </c>
      <c r="C3" s="119"/>
      <c r="D3" s="119"/>
      <c r="E3" s="119"/>
      <c r="F3" s="119"/>
      <c r="G3" s="119"/>
      <c r="H3" s="119"/>
    </row>
    <row r="4" spans="2:8">
      <c r="B4" s="292" t="s">
        <v>149</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Data!$G25</f>
        <v>20761100</v>
      </c>
    </row>
    <row r="14" spans="2:8">
      <c r="B14" s="467" t="s">
        <v>13</v>
      </c>
      <c r="C14" s="467"/>
      <c r="D14" s="467"/>
      <c r="E14" s="467"/>
      <c r="F14" s="354"/>
      <c r="G14" s="301"/>
      <c r="H14" s="355">
        <f>Data!$H25</f>
        <v>810498</v>
      </c>
    </row>
    <row r="15" spans="2:8">
      <c r="B15" s="467" t="s">
        <v>14</v>
      </c>
      <c r="C15" s="467"/>
      <c r="D15" s="467"/>
      <c r="E15" s="467"/>
      <c r="F15" s="354"/>
      <c r="G15" s="301"/>
      <c r="H15" s="355">
        <f>Data!$I25</f>
        <v>8382817</v>
      </c>
    </row>
    <row r="16" spans="2:8">
      <c r="B16" s="467" t="s">
        <v>18</v>
      </c>
      <c r="C16" s="467"/>
      <c r="D16" s="467"/>
      <c r="E16" s="467"/>
      <c r="F16" s="354"/>
      <c r="G16" s="301"/>
      <c r="H16" s="355">
        <f>Data!$J25</f>
        <v>3535238</v>
      </c>
    </row>
    <row r="17" spans="2:23">
      <c r="B17" s="467" t="s">
        <v>15</v>
      </c>
      <c r="C17" s="467"/>
      <c r="D17" s="467"/>
      <c r="E17" s="467"/>
      <c r="F17" s="354"/>
      <c r="G17" s="301"/>
      <c r="H17" s="355">
        <f>Data!$K25</f>
        <v>5403430</v>
      </c>
    </row>
    <row r="18" spans="2:23">
      <c r="B18" s="467" t="s">
        <v>1</v>
      </c>
      <c r="C18" s="467"/>
      <c r="D18" s="467"/>
      <c r="E18" s="467"/>
      <c r="F18" s="356"/>
      <c r="G18" s="301"/>
      <c r="H18" s="357">
        <f>SUM(H13:H17)</f>
        <v>38893083</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Data!L25</f>
        <v>June Nelson</v>
      </c>
      <c r="E21" s="466"/>
      <c r="F21" s="466"/>
      <c r="G21" s="308" t="str">
        <f>Data!M25</f>
        <v>(361) 570-4873</v>
      </c>
      <c r="H21" s="309" t="str">
        <f>Data!N25</f>
        <v>nelsonj@uhv.edu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Data!O25</f>
        <v>702</v>
      </c>
      <c r="D25" s="316">
        <f>Data!P25</f>
        <v>2049</v>
      </c>
      <c r="E25" s="316">
        <f>Data!Q25</f>
        <v>1033</v>
      </c>
      <c r="F25" s="316">
        <f>Data!R25</f>
        <v>0</v>
      </c>
      <c r="G25" s="316">
        <f>Data!S25</f>
        <v>0</v>
      </c>
      <c r="H25" s="317">
        <f>SUM(C25:G25)</f>
        <v>3784</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Data!T25</f>
        <v>Fletcher, Claire</v>
      </c>
      <c r="E28" s="466"/>
      <c r="F28" s="466"/>
      <c r="G28" s="308" t="str">
        <f>Data!U25</f>
        <v>(361) 570-4121</v>
      </c>
      <c r="H28" s="309" t="str">
        <f>Data!V25</f>
        <v>fletcherc@uhv.edu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Data!W25</f>
        <v>13045</v>
      </c>
      <c r="D32" s="140">
        <f>Data!AQ25</f>
        <v>13743.5</v>
      </c>
      <c r="E32" s="140">
        <f>Data!BK25</f>
        <v>3742.5</v>
      </c>
      <c r="F32" s="140">
        <f>Data!CE25</f>
        <v>0</v>
      </c>
      <c r="G32" s="140">
        <f>Data!CY25</f>
        <v>0</v>
      </c>
      <c r="H32" s="141">
        <f>SUM(C32:G32)</f>
        <v>30531</v>
      </c>
      <c r="W32" s="144"/>
    </row>
    <row r="33" spans="2:23">
      <c r="B33" s="129" t="s">
        <v>43</v>
      </c>
      <c r="C33" s="140">
        <f>Data!X25</f>
        <v>3865</v>
      </c>
      <c r="D33" s="140">
        <f>Data!AR25</f>
        <v>2411</v>
      </c>
      <c r="E33" s="140">
        <f>Data!BL25</f>
        <v>351</v>
      </c>
      <c r="F33" s="140">
        <f>Data!CF25</f>
        <v>0</v>
      </c>
      <c r="G33" s="140">
        <f>Data!CZ25</f>
        <v>0</v>
      </c>
      <c r="H33" s="141">
        <f t="shared" ref="H33:H52" si="0">SUM(C33:G33)</f>
        <v>6627</v>
      </c>
      <c r="W33" s="144"/>
    </row>
    <row r="34" spans="2:23">
      <c r="B34" s="129" t="s">
        <v>44</v>
      </c>
      <c r="C34" s="140">
        <f>Data!Y25</f>
        <v>855</v>
      </c>
      <c r="D34" s="140">
        <f>Data!AS25</f>
        <v>306</v>
      </c>
      <c r="E34" s="140">
        <f>Data!BM25</f>
        <v>0</v>
      </c>
      <c r="F34" s="140">
        <f>Data!CG25</f>
        <v>0</v>
      </c>
      <c r="G34" s="140">
        <f>Data!DA25</f>
        <v>0</v>
      </c>
      <c r="H34" s="141">
        <f t="shared" si="0"/>
        <v>1161</v>
      </c>
      <c r="W34" s="144"/>
    </row>
    <row r="35" spans="2:23">
      <c r="B35" s="129" t="s">
        <v>45</v>
      </c>
      <c r="C35" s="140">
        <f>Data!Z25</f>
        <v>966</v>
      </c>
      <c r="D35" s="140">
        <f>Data!AT25</f>
        <v>4164</v>
      </c>
      <c r="E35" s="140">
        <f>Data!BN25</f>
        <v>6103</v>
      </c>
      <c r="F35" s="140">
        <f>Data!CH25</f>
        <v>0</v>
      </c>
      <c r="G35" s="140">
        <f>Data!DB25</f>
        <v>0</v>
      </c>
      <c r="H35" s="141">
        <f t="shared" si="0"/>
        <v>11233</v>
      </c>
      <c r="W35" s="144"/>
    </row>
    <row r="36" spans="2:23">
      <c r="B36" s="129" t="s">
        <v>46</v>
      </c>
      <c r="C36" s="140">
        <f>Data!AA25</f>
        <v>0</v>
      </c>
      <c r="D36" s="140">
        <f>Data!AU25</f>
        <v>0</v>
      </c>
      <c r="E36" s="140">
        <f>Data!BO25</f>
        <v>0</v>
      </c>
      <c r="F36" s="140">
        <f>Data!CI25</f>
        <v>0</v>
      </c>
      <c r="G36" s="140">
        <f>Data!DC25</f>
        <v>0</v>
      </c>
      <c r="H36" s="141">
        <f t="shared" si="0"/>
        <v>0</v>
      </c>
      <c r="W36" s="144"/>
    </row>
    <row r="37" spans="2:23">
      <c r="B37" s="129" t="s">
        <v>47</v>
      </c>
      <c r="C37" s="140">
        <f>Data!AB25</f>
        <v>2331</v>
      </c>
      <c r="D37" s="140">
        <f>Data!AV25</f>
        <v>3951</v>
      </c>
      <c r="E37" s="140">
        <f>Data!BP25</f>
        <v>1452</v>
      </c>
      <c r="F37" s="140">
        <f>Data!CJ25</f>
        <v>0</v>
      </c>
      <c r="G37" s="140">
        <f>Data!DD25</f>
        <v>0</v>
      </c>
      <c r="H37" s="141">
        <f t="shared" si="0"/>
        <v>7734</v>
      </c>
      <c r="W37" s="144"/>
    </row>
    <row r="38" spans="2:23">
      <c r="B38" s="129" t="s">
        <v>48</v>
      </c>
      <c r="C38" s="140">
        <f>Data!AC25</f>
        <v>81</v>
      </c>
      <c r="D38" s="140">
        <f>Data!AW25</f>
        <v>618</v>
      </c>
      <c r="E38" s="140">
        <f>Data!BQ25</f>
        <v>0</v>
      </c>
      <c r="F38" s="140">
        <f>Data!CK25</f>
        <v>0</v>
      </c>
      <c r="G38" s="140">
        <f>Data!DE25</f>
        <v>0</v>
      </c>
      <c r="H38" s="141">
        <f t="shared" si="0"/>
        <v>699</v>
      </c>
      <c r="W38" s="144"/>
    </row>
    <row r="39" spans="2:23">
      <c r="B39" s="129" t="s">
        <v>49</v>
      </c>
      <c r="C39" s="140">
        <f>Data!AD25</f>
        <v>0</v>
      </c>
      <c r="D39" s="140">
        <f>Data!AX25</f>
        <v>0</v>
      </c>
      <c r="E39" s="140">
        <f>Data!BR25</f>
        <v>0</v>
      </c>
      <c r="F39" s="140">
        <f>Data!CL25</f>
        <v>0</v>
      </c>
      <c r="G39" s="140">
        <f>Data!DF25</f>
        <v>0</v>
      </c>
      <c r="H39" s="141">
        <f t="shared" si="0"/>
        <v>0</v>
      </c>
      <c r="W39" s="144"/>
    </row>
    <row r="40" spans="2:23">
      <c r="B40" s="129" t="s">
        <v>50</v>
      </c>
      <c r="C40" s="140">
        <f>Data!AE25</f>
        <v>0</v>
      </c>
      <c r="D40" s="140">
        <f>Data!AY25</f>
        <v>0</v>
      </c>
      <c r="E40" s="140">
        <f>Data!BS25</f>
        <v>0</v>
      </c>
      <c r="F40" s="140">
        <f>Data!CM25</f>
        <v>0</v>
      </c>
      <c r="G40" s="140">
        <f>Data!DG25</f>
        <v>0</v>
      </c>
      <c r="H40" s="141">
        <f t="shared" si="0"/>
        <v>0</v>
      </c>
      <c r="W40" s="144"/>
    </row>
    <row r="41" spans="2:23">
      <c r="B41" s="129" t="s">
        <v>51</v>
      </c>
      <c r="C41" s="140">
        <f>Data!AF25</f>
        <v>0</v>
      </c>
      <c r="D41" s="140">
        <f>Data!AZ25</f>
        <v>0</v>
      </c>
      <c r="E41" s="140">
        <f>Data!BT25</f>
        <v>0</v>
      </c>
      <c r="F41" s="140">
        <f>Data!CN25</f>
        <v>0</v>
      </c>
      <c r="G41" s="140">
        <f>Data!DH25</f>
        <v>0</v>
      </c>
      <c r="H41" s="141">
        <f t="shared" si="0"/>
        <v>0</v>
      </c>
      <c r="W41" s="144"/>
    </row>
    <row r="42" spans="2:23">
      <c r="B42" s="129" t="s">
        <v>52</v>
      </c>
      <c r="C42" s="140">
        <f>Data!AG25</f>
        <v>0</v>
      </c>
      <c r="D42" s="140">
        <f>Data!BA25</f>
        <v>0</v>
      </c>
      <c r="E42" s="140">
        <f>Data!BU25</f>
        <v>0</v>
      </c>
      <c r="F42" s="140">
        <f>Data!CO25</f>
        <v>0</v>
      </c>
      <c r="G42" s="140">
        <f>Data!DI25</f>
        <v>0</v>
      </c>
      <c r="H42" s="141">
        <f t="shared" si="0"/>
        <v>0</v>
      </c>
      <c r="W42" s="144"/>
    </row>
    <row r="43" spans="2:23">
      <c r="B43" s="129" t="s">
        <v>53</v>
      </c>
      <c r="C43" s="140">
        <f>Data!AH25</f>
        <v>0</v>
      </c>
      <c r="D43" s="140">
        <f>Data!BB25</f>
        <v>0</v>
      </c>
      <c r="E43" s="140">
        <f>Data!BV25</f>
        <v>0</v>
      </c>
      <c r="F43" s="140">
        <f>Data!CP25</f>
        <v>0</v>
      </c>
      <c r="G43" s="140">
        <f>Data!DJ25</f>
        <v>0</v>
      </c>
      <c r="H43" s="141">
        <f t="shared" si="0"/>
        <v>0</v>
      </c>
      <c r="W43" s="144"/>
    </row>
    <row r="44" spans="2:23">
      <c r="B44" s="129" t="s">
        <v>54</v>
      </c>
      <c r="C44" s="140">
        <f>Data!AI25</f>
        <v>0</v>
      </c>
      <c r="D44" s="140">
        <f>Data!BC25</f>
        <v>0</v>
      </c>
      <c r="E44" s="140">
        <f>Data!BW25</f>
        <v>0</v>
      </c>
      <c r="F44" s="140">
        <f>Data!CQ25</f>
        <v>0</v>
      </c>
      <c r="G44" s="140">
        <f>Data!DK25</f>
        <v>0</v>
      </c>
      <c r="H44" s="141">
        <f t="shared" si="0"/>
        <v>0</v>
      </c>
      <c r="W44" s="144"/>
    </row>
    <row r="45" spans="2:23">
      <c r="B45" s="129" t="s">
        <v>55</v>
      </c>
      <c r="C45" s="140">
        <f>Data!AJ25</f>
        <v>374</v>
      </c>
      <c r="D45" s="140">
        <f>Data!BD25</f>
        <v>1294</v>
      </c>
      <c r="E45" s="140">
        <f>Data!BX25</f>
        <v>156</v>
      </c>
      <c r="F45" s="140">
        <f>Data!CR25</f>
        <v>0</v>
      </c>
      <c r="G45" s="140">
        <f>Data!DL25</f>
        <v>0</v>
      </c>
      <c r="H45" s="141">
        <f t="shared" si="0"/>
        <v>1824</v>
      </c>
      <c r="W45" s="144"/>
    </row>
    <row r="46" spans="2:23">
      <c r="B46" s="129" t="s">
        <v>56</v>
      </c>
      <c r="C46" s="140">
        <f>Data!AK25</f>
        <v>0</v>
      </c>
      <c r="D46" s="140">
        <f>Data!BE25</f>
        <v>0</v>
      </c>
      <c r="E46" s="140">
        <f>Data!BY25</f>
        <v>0</v>
      </c>
      <c r="F46" s="140">
        <f>Data!CS25</f>
        <v>0</v>
      </c>
      <c r="G46" s="140">
        <f>Data!DM25</f>
        <v>0</v>
      </c>
      <c r="H46" s="141">
        <f t="shared" si="0"/>
        <v>0</v>
      </c>
      <c r="W46" s="144"/>
    </row>
    <row r="47" spans="2:23">
      <c r="B47" s="129" t="s">
        <v>57</v>
      </c>
      <c r="C47" s="140">
        <f>Data!AL25</f>
        <v>1647</v>
      </c>
      <c r="D47" s="140">
        <f>Data!BF25</f>
        <v>9373.5</v>
      </c>
      <c r="E47" s="140">
        <f>Data!BZ25</f>
        <v>6090</v>
      </c>
      <c r="F47" s="140">
        <f>Data!CT25</f>
        <v>0</v>
      </c>
      <c r="G47" s="140">
        <f>Data!DN25</f>
        <v>0</v>
      </c>
      <c r="H47" s="141">
        <f t="shared" si="0"/>
        <v>17110.5</v>
      </c>
      <c r="W47" s="144"/>
    </row>
    <row r="48" spans="2:23">
      <c r="B48" s="129" t="s">
        <v>58</v>
      </c>
      <c r="C48" s="140">
        <f>Data!AM25</f>
        <v>0</v>
      </c>
      <c r="D48" s="140">
        <f>Data!BG25</f>
        <v>0</v>
      </c>
      <c r="E48" s="140">
        <f>Data!CA25</f>
        <v>0</v>
      </c>
      <c r="F48" s="140">
        <f>Data!CU25</f>
        <v>0</v>
      </c>
      <c r="G48" s="140">
        <f>Data!DO25</f>
        <v>0</v>
      </c>
      <c r="H48" s="141">
        <f t="shared" si="0"/>
        <v>0</v>
      </c>
      <c r="W48" s="144"/>
    </row>
    <row r="49" spans="2:23">
      <c r="B49" s="129" t="s">
        <v>59</v>
      </c>
      <c r="C49" s="140">
        <f>Data!AN25</f>
        <v>0</v>
      </c>
      <c r="D49" s="140">
        <f>Data!BH25</f>
        <v>249</v>
      </c>
      <c r="E49" s="140">
        <f>Data!CB25</f>
        <v>0</v>
      </c>
      <c r="F49" s="140">
        <f>Data!CV25</f>
        <v>0</v>
      </c>
      <c r="G49" s="140">
        <f>Data!DP25</f>
        <v>0</v>
      </c>
      <c r="H49" s="141">
        <f t="shared" si="0"/>
        <v>249</v>
      </c>
      <c r="W49" s="144"/>
    </row>
    <row r="50" spans="2:23">
      <c r="B50" s="129" t="s">
        <v>60</v>
      </c>
      <c r="C50" s="140">
        <f>Data!AO25</f>
        <v>15</v>
      </c>
      <c r="D50" s="140">
        <f>Data!BI25</f>
        <v>258</v>
      </c>
      <c r="E50" s="140">
        <f>Data!CC25</f>
        <v>207</v>
      </c>
      <c r="F50" s="140">
        <f>Data!CW25</f>
        <v>0</v>
      </c>
      <c r="G50" s="140">
        <f>Data!DQ25</f>
        <v>0</v>
      </c>
      <c r="H50" s="141">
        <f t="shared" si="0"/>
        <v>480</v>
      </c>
      <c r="W50" s="144"/>
    </row>
    <row r="51" spans="2:23">
      <c r="B51" s="129" t="s">
        <v>0</v>
      </c>
      <c r="C51" s="140">
        <f>Data!AP25</f>
        <v>0</v>
      </c>
      <c r="D51" s="140">
        <f>Data!BJ25</f>
        <v>490</v>
      </c>
      <c r="E51" s="140">
        <f>Data!CD25</f>
        <v>0</v>
      </c>
      <c r="F51" s="140">
        <f>Data!CX25</f>
        <v>0</v>
      </c>
      <c r="G51" s="140">
        <f>Data!DR25</f>
        <v>0</v>
      </c>
      <c r="H51" s="141">
        <f t="shared" si="0"/>
        <v>490</v>
      </c>
      <c r="W51" s="144"/>
    </row>
    <row r="52" spans="2:23">
      <c r="B52" s="142" t="s">
        <v>33</v>
      </c>
      <c r="C52" s="141">
        <f>SUM(C32:C51)</f>
        <v>23179</v>
      </c>
      <c r="D52" s="141">
        <f>SUM(D32:D51)</f>
        <v>36858</v>
      </c>
      <c r="E52" s="141">
        <f>SUM(E32:E51)</f>
        <v>18101.5</v>
      </c>
      <c r="F52" s="141">
        <f>SUM(F32:F51)</f>
        <v>0</v>
      </c>
      <c r="G52" s="141">
        <f>SUM(G32:G51)</f>
        <v>0</v>
      </c>
      <c r="H52" s="141">
        <f t="shared" si="0"/>
        <v>78138.5</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Data!T25</f>
        <v>Fletcher, Claire</v>
      </c>
      <c r="E55" s="466"/>
      <c r="F55" s="466"/>
      <c r="G55" s="308" t="str">
        <f>Data!U25</f>
        <v>(361) 570-4121</v>
      </c>
      <c r="H55" s="309" t="str">
        <f>Data!V25</f>
        <v>fletcherc@uhv.edu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Data!DS25</f>
        <v>1126279.1708887585</v>
      </c>
      <c r="D61" s="320">
        <f>Data!EM25</f>
        <v>1429602.5681837765</v>
      </c>
      <c r="E61" s="320">
        <f>Data!FG25</f>
        <v>930566.35313912004</v>
      </c>
      <c r="F61" s="320">
        <f>Data!GA25</f>
        <v>0</v>
      </c>
      <c r="G61" s="320">
        <f>Data!GU25</f>
        <v>0</v>
      </c>
      <c r="H61" s="321">
        <f>SUM(C61:G61)</f>
        <v>3486448.0922116553</v>
      </c>
    </row>
    <row r="62" spans="2:23">
      <c r="B62" s="127" t="str">
        <f>$B$33</f>
        <v>Science</v>
      </c>
      <c r="C62" s="320">
        <f>Data!DT25</f>
        <v>280374.4599703658</v>
      </c>
      <c r="D62" s="320">
        <f>Data!EN25</f>
        <v>310859.54102459457</v>
      </c>
      <c r="E62" s="320">
        <f>Data!FH25</f>
        <v>213238.80865615793</v>
      </c>
      <c r="F62" s="320">
        <f>Data!GB25</f>
        <v>0</v>
      </c>
      <c r="G62" s="320">
        <f>Data!GV25</f>
        <v>0</v>
      </c>
      <c r="H62" s="141">
        <f t="shared" ref="H62:H81" si="1">SUM(C62:G62)</f>
        <v>804472.80965111824</v>
      </c>
    </row>
    <row r="63" spans="2:23">
      <c r="B63" s="127" t="str">
        <f>$B$34</f>
        <v>Fine Arts</v>
      </c>
      <c r="C63" s="320">
        <f>Data!DU25</f>
        <v>92396.442595764471</v>
      </c>
      <c r="D63" s="320">
        <f>Data!EO25</f>
        <v>75701.03493232542</v>
      </c>
      <c r="E63" s="320">
        <f>Data!FI25</f>
        <v>0</v>
      </c>
      <c r="F63" s="320">
        <f>Data!GC25</f>
        <v>0</v>
      </c>
      <c r="G63" s="320">
        <f>Data!GW25</f>
        <v>0</v>
      </c>
      <c r="H63" s="141">
        <f t="shared" si="1"/>
        <v>168097.47752808989</v>
      </c>
    </row>
    <row r="64" spans="2:23">
      <c r="B64" s="127" t="str">
        <f>$B$35</f>
        <v>Teacher Education</v>
      </c>
      <c r="C64" s="320">
        <f>Data!DV25</f>
        <v>65309.028822727669</v>
      </c>
      <c r="D64" s="320">
        <f>Data!EP25</f>
        <v>648545.92872690829</v>
      </c>
      <c r="E64" s="320">
        <f>Data!FJ25</f>
        <v>1317218.7182806472</v>
      </c>
      <c r="F64" s="320">
        <f>Data!GD25</f>
        <v>0</v>
      </c>
      <c r="G64" s="320">
        <f>Data!GX25</f>
        <v>0</v>
      </c>
      <c r="H64" s="141">
        <f t="shared" si="1"/>
        <v>2031073.6758302832</v>
      </c>
    </row>
    <row r="65" spans="2:8">
      <c r="B65" s="127" t="str">
        <f>$B$36</f>
        <v>Agriculture</v>
      </c>
      <c r="C65" s="320">
        <f>Data!DW25</f>
        <v>0</v>
      </c>
      <c r="D65" s="320">
        <f>Data!EQ25</f>
        <v>0</v>
      </c>
      <c r="E65" s="320">
        <f>Data!FK25</f>
        <v>0</v>
      </c>
      <c r="F65" s="320">
        <f>Data!GE25</f>
        <v>0</v>
      </c>
      <c r="G65" s="320">
        <f>Data!GY25</f>
        <v>0</v>
      </c>
      <c r="H65" s="141">
        <f t="shared" si="1"/>
        <v>0</v>
      </c>
    </row>
    <row r="66" spans="2:8">
      <c r="B66" s="127" t="str">
        <f>$B$37</f>
        <v>Engineering</v>
      </c>
      <c r="C66" s="320">
        <f>Data!DX25</f>
        <v>69447.217656397101</v>
      </c>
      <c r="D66" s="320">
        <f>Data!ER25</f>
        <v>308033.27891268907</v>
      </c>
      <c r="E66" s="320">
        <f>Data!FL25</f>
        <v>603685.36619156261</v>
      </c>
      <c r="F66" s="320">
        <f>Data!GF25</f>
        <v>0</v>
      </c>
      <c r="G66" s="320">
        <f>Data!GZ25</f>
        <v>0</v>
      </c>
      <c r="H66" s="141">
        <f t="shared" si="1"/>
        <v>981165.86276064883</v>
      </c>
    </row>
    <row r="67" spans="2:8">
      <c r="B67" s="127" t="str">
        <f>$B$38</f>
        <v>Home Economics</v>
      </c>
      <c r="C67" s="320">
        <f>Data!DY25</f>
        <v>1846.7540064102566</v>
      </c>
      <c r="D67" s="320">
        <f>Data!ES25</f>
        <v>21685.259882478633</v>
      </c>
      <c r="E67" s="320">
        <f>Data!FM25</f>
        <v>0</v>
      </c>
      <c r="F67" s="320">
        <f>Data!GG25</f>
        <v>0</v>
      </c>
      <c r="G67" s="320">
        <f>Data!HA25</f>
        <v>0</v>
      </c>
      <c r="H67" s="141">
        <f t="shared" si="1"/>
        <v>23532.013888888891</v>
      </c>
    </row>
    <row r="68" spans="2:8">
      <c r="B68" s="127" t="str">
        <f>$B$39</f>
        <v>Law</v>
      </c>
      <c r="C68" s="320">
        <f>Data!DZ25</f>
        <v>0</v>
      </c>
      <c r="D68" s="320">
        <f>Data!ET25</f>
        <v>0</v>
      </c>
      <c r="E68" s="320">
        <f>Data!FN25</f>
        <v>0</v>
      </c>
      <c r="F68" s="320">
        <f>Data!GH25</f>
        <v>0</v>
      </c>
      <c r="G68" s="320">
        <f>Data!HB25</f>
        <v>0</v>
      </c>
      <c r="H68" s="141">
        <f t="shared" si="1"/>
        <v>0</v>
      </c>
    </row>
    <row r="69" spans="2:8">
      <c r="B69" s="127" t="str">
        <f>$B$40</f>
        <v>Social Service</v>
      </c>
      <c r="C69" s="320">
        <f>Data!EA25</f>
        <v>0</v>
      </c>
      <c r="D69" s="320">
        <f>Data!EU25</f>
        <v>0</v>
      </c>
      <c r="E69" s="320">
        <f>Data!FO25</f>
        <v>0</v>
      </c>
      <c r="F69" s="320">
        <f>Data!GI25</f>
        <v>0</v>
      </c>
      <c r="G69" s="320">
        <f>Data!HC25</f>
        <v>0</v>
      </c>
      <c r="H69" s="141">
        <f t="shared" si="1"/>
        <v>0</v>
      </c>
    </row>
    <row r="70" spans="2:8">
      <c r="B70" s="127" t="str">
        <f>$B$41</f>
        <v>Library Science</v>
      </c>
      <c r="C70" s="320">
        <f>Data!EB25</f>
        <v>0</v>
      </c>
      <c r="D70" s="320">
        <f>Data!EV25</f>
        <v>0</v>
      </c>
      <c r="E70" s="320">
        <f>Data!FP25</f>
        <v>0</v>
      </c>
      <c r="F70" s="320">
        <f>Data!GJ25</f>
        <v>0</v>
      </c>
      <c r="G70" s="320">
        <f>Data!HD25</f>
        <v>0</v>
      </c>
      <c r="H70" s="141">
        <f t="shared" si="1"/>
        <v>0</v>
      </c>
    </row>
    <row r="71" spans="2:8">
      <c r="B71" s="127" t="str">
        <f>$B$42</f>
        <v>Veterinary Science</v>
      </c>
      <c r="C71" s="320">
        <f>Data!EC25</f>
        <v>0</v>
      </c>
      <c r="D71" s="320">
        <f>Data!EW25</f>
        <v>0</v>
      </c>
      <c r="E71" s="320">
        <f>Data!FQ25</f>
        <v>0</v>
      </c>
      <c r="F71" s="320">
        <f>Data!GK25</f>
        <v>0</v>
      </c>
      <c r="G71" s="320">
        <f>Data!HE25</f>
        <v>0</v>
      </c>
      <c r="H71" s="141">
        <f t="shared" si="1"/>
        <v>0</v>
      </c>
    </row>
    <row r="72" spans="2:8">
      <c r="B72" s="127" t="str">
        <f>$B$43</f>
        <v>Vocational Training</v>
      </c>
      <c r="C72" s="320">
        <f>Data!ED25</f>
        <v>0</v>
      </c>
      <c r="D72" s="320">
        <f>Data!EX25</f>
        <v>0</v>
      </c>
      <c r="E72" s="320">
        <f>Data!FR25</f>
        <v>0</v>
      </c>
      <c r="F72" s="320">
        <f>Data!GL25</f>
        <v>0</v>
      </c>
      <c r="G72" s="320">
        <f>Data!HF25</f>
        <v>0</v>
      </c>
      <c r="H72" s="141">
        <f t="shared" si="1"/>
        <v>0</v>
      </c>
    </row>
    <row r="73" spans="2:8">
      <c r="B73" s="127" t="str">
        <f>$B$44</f>
        <v>Physical Training</v>
      </c>
      <c r="C73" s="320">
        <f>Data!EE25</f>
        <v>0</v>
      </c>
      <c r="D73" s="320">
        <f>Data!EY25</f>
        <v>0</v>
      </c>
      <c r="E73" s="320">
        <f>Data!FS25</f>
        <v>0</v>
      </c>
      <c r="F73" s="320">
        <f>Data!GM25</f>
        <v>0</v>
      </c>
      <c r="G73" s="320">
        <f>Data!HG25</f>
        <v>0</v>
      </c>
      <c r="H73" s="141">
        <f t="shared" si="1"/>
        <v>0</v>
      </c>
    </row>
    <row r="74" spans="2:8">
      <c r="B74" s="127" t="str">
        <f>$B$45</f>
        <v>Health Services</v>
      </c>
      <c r="C74" s="320">
        <f>Data!EF25</f>
        <v>49276.81105078719</v>
      </c>
      <c r="D74" s="320">
        <f>Data!EZ25</f>
        <v>130487.33510332664</v>
      </c>
      <c r="E74" s="320">
        <f>Data!FT25</f>
        <v>20800</v>
      </c>
      <c r="F74" s="320">
        <f>Data!GN25</f>
        <v>0</v>
      </c>
      <c r="G74" s="320">
        <f>Data!HH25</f>
        <v>0</v>
      </c>
      <c r="H74" s="141">
        <f t="shared" si="1"/>
        <v>200564.14615411381</v>
      </c>
    </row>
    <row r="75" spans="2:8">
      <c r="B75" s="127" t="str">
        <f>$B$46</f>
        <v>Pharmacy</v>
      </c>
      <c r="C75" s="320">
        <f>Data!EG25</f>
        <v>0</v>
      </c>
      <c r="D75" s="320">
        <f>Data!FA25</f>
        <v>0</v>
      </c>
      <c r="E75" s="320">
        <f>Data!FU25</f>
        <v>0</v>
      </c>
      <c r="F75" s="320">
        <f>Data!GO25</f>
        <v>0</v>
      </c>
      <c r="G75" s="320">
        <f>Data!HI25</f>
        <v>0</v>
      </c>
      <c r="H75" s="141">
        <f t="shared" si="1"/>
        <v>0</v>
      </c>
    </row>
    <row r="76" spans="2:8">
      <c r="B76" s="127" t="str">
        <f>$B$47</f>
        <v>Business Administration</v>
      </c>
      <c r="C76" s="320">
        <f>Data!EH25</f>
        <v>260724.47344084951</v>
      </c>
      <c r="D76" s="320">
        <f>Data!FB25</f>
        <v>1643266.7712210249</v>
      </c>
      <c r="E76" s="320">
        <f>Data!FV25</f>
        <v>2222614.016149641</v>
      </c>
      <c r="F76" s="320">
        <f>Data!GP25</f>
        <v>0</v>
      </c>
      <c r="G76" s="320">
        <f>Data!HJ25</f>
        <v>0</v>
      </c>
      <c r="H76" s="141">
        <f t="shared" si="1"/>
        <v>4126605.2608115152</v>
      </c>
    </row>
    <row r="77" spans="2:8">
      <c r="B77" s="127" t="str">
        <f>$B$48</f>
        <v>Optometry</v>
      </c>
      <c r="C77" s="320">
        <f>Data!EI25</f>
        <v>0</v>
      </c>
      <c r="D77" s="320">
        <f>Data!FC25</f>
        <v>0</v>
      </c>
      <c r="E77" s="320">
        <f>Data!FW25</f>
        <v>0</v>
      </c>
      <c r="F77" s="320">
        <f>Data!GQ25</f>
        <v>0</v>
      </c>
      <c r="G77" s="320">
        <f>Data!HK25</f>
        <v>0</v>
      </c>
      <c r="H77" s="141">
        <f t="shared" si="1"/>
        <v>0</v>
      </c>
    </row>
    <row r="78" spans="2:8">
      <c r="B78" s="127" t="str">
        <f>$B$49</f>
        <v>Teacher Ed-Practice Teaching</v>
      </c>
      <c r="C78" s="320">
        <f>Data!EJ25</f>
        <v>0</v>
      </c>
      <c r="D78" s="320">
        <f>Data!FD25</f>
        <v>89094.684889045238</v>
      </c>
      <c r="E78" s="320">
        <f>Data!FX25</f>
        <v>0</v>
      </c>
      <c r="F78" s="320">
        <f>Data!GR25</f>
        <v>0</v>
      </c>
      <c r="G78" s="320">
        <f>Data!HL25</f>
        <v>0</v>
      </c>
      <c r="H78" s="141">
        <f t="shared" si="1"/>
        <v>89094.684889045238</v>
      </c>
    </row>
    <row r="79" spans="2:8">
      <c r="B79" s="127" t="str">
        <f>$B$50</f>
        <v>Technology</v>
      </c>
      <c r="C79" s="320">
        <f>Data!EK25</f>
        <v>107.46268656716417</v>
      </c>
      <c r="D79" s="320">
        <f>Data!FE25</f>
        <v>21812.416098919799</v>
      </c>
      <c r="E79" s="320">
        <f>Data!FY25</f>
        <v>35683.977792942329</v>
      </c>
      <c r="F79" s="320">
        <f>Data!GS25</f>
        <v>0</v>
      </c>
      <c r="G79" s="320">
        <f>Data!HM25</f>
        <v>0</v>
      </c>
      <c r="H79" s="141">
        <f t="shared" si="1"/>
        <v>57603.856578429288</v>
      </c>
    </row>
    <row r="80" spans="2:8">
      <c r="B80" s="127" t="str">
        <f>$B$51</f>
        <v>Nursing</v>
      </c>
      <c r="C80" s="320">
        <f>Data!EL25</f>
        <v>0</v>
      </c>
      <c r="D80" s="320">
        <f>Data!FF25</f>
        <v>116572.92404403622</v>
      </c>
      <c r="E80" s="320">
        <f>Data!FZ25</f>
        <v>0</v>
      </c>
      <c r="F80" s="320">
        <f>Data!GT25</f>
        <v>0</v>
      </c>
      <c r="G80" s="320">
        <f>Data!HN25</f>
        <v>0</v>
      </c>
      <c r="H80" s="141">
        <f t="shared" si="1"/>
        <v>116572.92404403622</v>
      </c>
    </row>
    <row r="81" spans="2:8">
      <c r="B81" s="130" t="str">
        <f>$B$52</f>
        <v>Totals</v>
      </c>
      <c r="C81" s="321">
        <f>SUM(C61:C80)</f>
        <v>1945761.8211186274</v>
      </c>
      <c r="D81" s="321">
        <f>SUM(D61:D80)</f>
        <v>4795661.7430191254</v>
      </c>
      <c r="E81" s="321">
        <f>SUM(E61:E80)</f>
        <v>5343807.2402100703</v>
      </c>
      <c r="F81" s="321">
        <f>SUM(F61:F80)</f>
        <v>0</v>
      </c>
      <c r="G81" s="321">
        <f>SUM(G61:G80)</f>
        <v>0</v>
      </c>
      <c r="H81" s="321">
        <f t="shared" si="1"/>
        <v>12085230.804347824</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Data!T25</f>
        <v>Fletcher, Claire</v>
      </c>
      <c r="E84" s="466"/>
      <c r="F84" s="466"/>
      <c r="G84" s="308" t="str">
        <f>Data!U25</f>
        <v>(361) 570-4121</v>
      </c>
      <c r="H84" s="309" t="str">
        <f>Data!V25</f>
        <v>fletcherc@uhv.edu</v>
      </c>
    </row>
    <row r="85" spans="2:8" ht="13.5" customHeight="1">
      <c r="B85" s="306"/>
      <c r="C85" s="306"/>
      <c r="D85" s="306"/>
      <c r="E85" s="306"/>
      <c r="F85" s="306"/>
      <c r="G85" s="306"/>
      <c r="H85" s="296"/>
    </row>
    <row r="86" spans="2:8" ht="15" customHeight="1">
      <c r="B86" s="120" t="s">
        <v>32</v>
      </c>
      <c r="C86" s="324"/>
      <c r="D86" s="324"/>
      <c r="E86" s="324"/>
      <c r="F86" s="324"/>
      <c r="G86" s="324"/>
      <c r="H86" s="122">
        <f>H13+H14</f>
        <v>21571598</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Data!HR25</f>
        <v>0</v>
      </c>
      <c r="D91" s="327">
        <f>Data!IL25</f>
        <v>0</v>
      </c>
      <c r="E91" s="327">
        <f>Data!JF25</f>
        <v>0</v>
      </c>
      <c r="F91" s="327">
        <f>Data!JZ25</f>
        <v>0</v>
      </c>
      <c r="G91" s="327">
        <f>Data!KT25</f>
        <v>0</v>
      </c>
      <c r="H91" s="133">
        <f t="shared" ref="H91:H111" si="2">SUM(C91:G91)</f>
        <v>0</v>
      </c>
    </row>
    <row r="92" spans="2:8">
      <c r="B92" s="127" t="str">
        <f>$B$33</f>
        <v>Science</v>
      </c>
      <c r="C92" s="327">
        <f>Data!HS25</f>
        <v>0</v>
      </c>
      <c r="D92" s="327">
        <f>Data!IM25</f>
        <v>0</v>
      </c>
      <c r="E92" s="327">
        <f>Data!JG25</f>
        <v>0</v>
      </c>
      <c r="F92" s="327">
        <f>Data!KA25</f>
        <v>0</v>
      </c>
      <c r="G92" s="327">
        <f>Data!KU25</f>
        <v>0</v>
      </c>
      <c r="H92" s="136">
        <f t="shared" si="2"/>
        <v>0</v>
      </c>
    </row>
    <row r="93" spans="2:8">
      <c r="B93" s="127" t="str">
        <f>$B$34</f>
        <v>Fine Arts</v>
      </c>
      <c r="C93" s="327">
        <f>Data!HT25</f>
        <v>0</v>
      </c>
      <c r="D93" s="327">
        <f>Data!IN25</f>
        <v>0</v>
      </c>
      <c r="E93" s="327">
        <f>Data!JH25</f>
        <v>0</v>
      </c>
      <c r="F93" s="327">
        <f>Data!KB25</f>
        <v>0</v>
      </c>
      <c r="G93" s="327">
        <f>Data!KV25</f>
        <v>0</v>
      </c>
      <c r="H93" s="136">
        <f t="shared" si="2"/>
        <v>0</v>
      </c>
    </row>
    <row r="94" spans="2:8">
      <c r="B94" s="127" t="str">
        <f>$B$35</f>
        <v>Teacher Education</v>
      </c>
      <c r="C94" s="327">
        <f>Data!HU25</f>
        <v>0</v>
      </c>
      <c r="D94" s="327">
        <f>Data!IO25</f>
        <v>0</v>
      </c>
      <c r="E94" s="327">
        <f>Data!JI25</f>
        <v>0</v>
      </c>
      <c r="F94" s="327">
        <f>Data!KC25</f>
        <v>0</v>
      </c>
      <c r="G94" s="327">
        <f>Data!KW25</f>
        <v>0</v>
      </c>
      <c r="H94" s="136">
        <f t="shared" si="2"/>
        <v>0</v>
      </c>
    </row>
    <row r="95" spans="2:8">
      <c r="B95" s="127" t="str">
        <f>$B$36</f>
        <v>Agriculture</v>
      </c>
      <c r="C95" s="327">
        <f>Data!HV25</f>
        <v>0</v>
      </c>
      <c r="D95" s="327">
        <f>Data!IP25</f>
        <v>0</v>
      </c>
      <c r="E95" s="327">
        <f>Data!JJ25</f>
        <v>0</v>
      </c>
      <c r="F95" s="327">
        <f>Data!KD25</f>
        <v>0</v>
      </c>
      <c r="G95" s="327">
        <f>Data!KX25</f>
        <v>0</v>
      </c>
      <c r="H95" s="136">
        <f t="shared" si="2"/>
        <v>0</v>
      </c>
    </row>
    <row r="96" spans="2:8">
      <c r="B96" s="127" t="str">
        <f>$B$37</f>
        <v>Engineering</v>
      </c>
      <c r="C96" s="327">
        <f>Data!HW25</f>
        <v>0</v>
      </c>
      <c r="D96" s="327">
        <f>Data!IQ25</f>
        <v>0</v>
      </c>
      <c r="E96" s="327">
        <f>Data!JK25</f>
        <v>0</v>
      </c>
      <c r="F96" s="327">
        <f>Data!KE25</f>
        <v>0</v>
      </c>
      <c r="G96" s="327">
        <f>Data!KY25</f>
        <v>0</v>
      </c>
      <c r="H96" s="136">
        <f t="shared" si="2"/>
        <v>0</v>
      </c>
    </row>
    <row r="97" spans="2:8">
      <c r="B97" s="127" t="str">
        <f>$B$38</f>
        <v>Home Economics</v>
      </c>
      <c r="C97" s="327">
        <f>Data!HX25</f>
        <v>0</v>
      </c>
      <c r="D97" s="327">
        <f>Data!IR25</f>
        <v>0</v>
      </c>
      <c r="E97" s="327">
        <f>Data!JL25</f>
        <v>0</v>
      </c>
      <c r="F97" s="327">
        <f>Data!KF25</f>
        <v>0</v>
      </c>
      <c r="G97" s="327">
        <f>Data!KZ25</f>
        <v>0</v>
      </c>
      <c r="H97" s="136">
        <f t="shared" si="2"/>
        <v>0</v>
      </c>
    </row>
    <row r="98" spans="2:8">
      <c r="B98" s="127" t="str">
        <f>$B$39</f>
        <v>Law</v>
      </c>
      <c r="C98" s="327">
        <f>Data!HY25</f>
        <v>0</v>
      </c>
      <c r="D98" s="327">
        <f>Data!IS25</f>
        <v>0</v>
      </c>
      <c r="E98" s="327">
        <f>Data!JM25</f>
        <v>0</v>
      </c>
      <c r="F98" s="327">
        <f>Data!KG25</f>
        <v>0</v>
      </c>
      <c r="G98" s="327">
        <f>Data!LA25</f>
        <v>0</v>
      </c>
      <c r="H98" s="136">
        <f t="shared" si="2"/>
        <v>0</v>
      </c>
    </row>
    <row r="99" spans="2:8">
      <c r="B99" s="127" t="str">
        <f>$B$40</f>
        <v>Social Service</v>
      </c>
      <c r="C99" s="327">
        <f>Data!HZ25</f>
        <v>0</v>
      </c>
      <c r="D99" s="327">
        <f>Data!IT25</f>
        <v>0</v>
      </c>
      <c r="E99" s="327">
        <f>Data!JN25</f>
        <v>0</v>
      </c>
      <c r="F99" s="327">
        <f>Data!KH25</f>
        <v>0</v>
      </c>
      <c r="G99" s="327">
        <f>Data!LB25</f>
        <v>0</v>
      </c>
      <c r="H99" s="136">
        <f t="shared" si="2"/>
        <v>0</v>
      </c>
    </row>
    <row r="100" spans="2:8">
      <c r="B100" s="127" t="str">
        <f>$B$41</f>
        <v>Library Science</v>
      </c>
      <c r="C100" s="327">
        <f>Data!IA25</f>
        <v>0</v>
      </c>
      <c r="D100" s="327">
        <f>Data!IU25</f>
        <v>0</v>
      </c>
      <c r="E100" s="327">
        <f>Data!JO25</f>
        <v>0</v>
      </c>
      <c r="F100" s="327">
        <f>Data!KI25</f>
        <v>0</v>
      </c>
      <c r="G100" s="327">
        <f>Data!LC25</f>
        <v>0</v>
      </c>
      <c r="H100" s="136">
        <f t="shared" si="2"/>
        <v>0</v>
      </c>
    </row>
    <row r="101" spans="2:8">
      <c r="B101" s="127" t="str">
        <f>$B$42</f>
        <v>Veterinary Science</v>
      </c>
      <c r="C101" s="327">
        <f>Data!IB25</f>
        <v>0</v>
      </c>
      <c r="D101" s="327">
        <f>Data!IV25</f>
        <v>0</v>
      </c>
      <c r="E101" s="327">
        <f>Data!JP25</f>
        <v>0</v>
      </c>
      <c r="F101" s="327">
        <f>Data!KJ25</f>
        <v>0</v>
      </c>
      <c r="G101" s="327">
        <f>Data!LD25</f>
        <v>0</v>
      </c>
      <c r="H101" s="136">
        <f t="shared" si="2"/>
        <v>0</v>
      </c>
    </row>
    <row r="102" spans="2:8">
      <c r="B102" s="127" t="str">
        <f>$B$43</f>
        <v>Vocational Training</v>
      </c>
      <c r="C102" s="327">
        <f>Data!IC25</f>
        <v>0</v>
      </c>
      <c r="D102" s="327">
        <f>Data!IW25</f>
        <v>0</v>
      </c>
      <c r="E102" s="327">
        <f>Data!JQ25</f>
        <v>0</v>
      </c>
      <c r="F102" s="327">
        <f>Data!KK25</f>
        <v>0</v>
      </c>
      <c r="G102" s="327">
        <f>Data!LE25</f>
        <v>0</v>
      </c>
      <c r="H102" s="136">
        <f t="shared" si="2"/>
        <v>0</v>
      </c>
    </row>
    <row r="103" spans="2:8">
      <c r="B103" s="127" t="str">
        <f>$B$44</f>
        <v>Physical Training</v>
      </c>
      <c r="C103" s="327">
        <f>Data!ID25</f>
        <v>0</v>
      </c>
      <c r="D103" s="327">
        <f>Data!IX25</f>
        <v>0</v>
      </c>
      <c r="E103" s="327">
        <f>Data!JR25</f>
        <v>0</v>
      </c>
      <c r="F103" s="327">
        <f>Data!KL25</f>
        <v>0</v>
      </c>
      <c r="G103" s="327">
        <f>Data!LF25</f>
        <v>0</v>
      </c>
      <c r="H103" s="136">
        <f t="shared" si="2"/>
        <v>0</v>
      </c>
    </row>
    <row r="104" spans="2:8">
      <c r="B104" s="127" t="str">
        <f>$B$45</f>
        <v>Health Services</v>
      </c>
      <c r="C104" s="327">
        <f>Data!IE25</f>
        <v>0</v>
      </c>
      <c r="D104" s="327">
        <f>Data!IY25</f>
        <v>0</v>
      </c>
      <c r="E104" s="327">
        <f>Data!JS25</f>
        <v>0</v>
      </c>
      <c r="F104" s="327">
        <f>Data!KM25</f>
        <v>0</v>
      </c>
      <c r="G104" s="327">
        <f>Data!LG25</f>
        <v>0</v>
      </c>
      <c r="H104" s="136">
        <f t="shared" si="2"/>
        <v>0</v>
      </c>
    </row>
    <row r="105" spans="2:8">
      <c r="B105" s="127" t="str">
        <f>$B$46</f>
        <v>Pharmacy</v>
      </c>
      <c r="C105" s="327">
        <f>Data!IF25</f>
        <v>0</v>
      </c>
      <c r="D105" s="327">
        <f>Data!IZ25</f>
        <v>0</v>
      </c>
      <c r="E105" s="327">
        <f>Data!JT25</f>
        <v>0</v>
      </c>
      <c r="F105" s="327">
        <f>Data!KN25</f>
        <v>0</v>
      </c>
      <c r="G105" s="327">
        <f>Data!LH25</f>
        <v>0</v>
      </c>
      <c r="H105" s="136">
        <f t="shared" si="2"/>
        <v>0</v>
      </c>
    </row>
    <row r="106" spans="2:8">
      <c r="B106" s="127" t="str">
        <f>$B$47</f>
        <v>Business Administration</v>
      </c>
      <c r="C106" s="327">
        <f>Data!IG25</f>
        <v>0</v>
      </c>
      <c r="D106" s="327">
        <f>Data!JA25</f>
        <v>0</v>
      </c>
      <c r="E106" s="327">
        <f>Data!JU25</f>
        <v>0</v>
      </c>
      <c r="F106" s="327">
        <f>Data!KO25</f>
        <v>0</v>
      </c>
      <c r="G106" s="327">
        <f>Data!LI25</f>
        <v>0</v>
      </c>
      <c r="H106" s="136">
        <f t="shared" si="2"/>
        <v>0</v>
      </c>
    </row>
    <row r="107" spans="2:8">
      <c r="B107" s="127" t="str">
        <f>$B$48</f>
        <v>Optometry</v>
      </c>
      <c r="C107" s="327">
        <f>Data!IH25</f>
        <v>0</v>
      </c>
      <c r="D107" s="327">
        <f>Data!JB25</f>
        <v>0</v>
      </c>
      <c r="E107" s="327">
        <f>Data!JV25</f>
        <v>0</v>
      </c>
      <c r="F107" s="327">
        <f>Data!KP25</f>
        <v>0</v>
      </c>
      <c r="G107" s="327">
        <f>Data!LJ25</f>
        <v>0</v>
      </c>
      <c r="H107" s="136">
        <f t="shared" si="2"/>
        <v>0</v>
      </c>
    </row>
    <row r="108" spans="2:8">
      <c r="B108" s="127" t="str">
        <f>$B$49</f>
        <v>Teacher Ed-Practice Teaching</v>
      </c>
      <c r="C108" s="327">
        <f>Data!II25</f>
        <v>0</v>
      </c>
      <c r="D108" s="327">
        <f>Data!JC25</f>
        <v>0</v>
      </c>
      <c r="E108" s="327">
        <f>Data!JW25</f>
        <v>0</v>
      </c>
      <c r="F108" s="327">
        <f>Data!KQ25</f>
        <v>0</v>
      </c>
      <c r="G108" s="327">
        <f>Data!LK25</f>
        <v>0</v>
      </c>
      <c r="H108" s="136">
        <f t="shared" si="2"/>
        <v>0</v>
      </c>
    </row>
    <row r="109" spans="2:8">
      <c r="B109" s="127" t="str">
        <f>$B$50</f>
        <v>Technology</v>
      </c>
      <c r="C109" s="327">
        <f>Data!IJ25</f>
        <v>0</v>
      </c>
      <c r="D109" s="327">
        <f>Data!JD25</f>
        <v>0</v>
      </c>
      <c r="E109" s="327">
        <f>Data!JX25</f>
        <v>0</v>
      </c>
      <c r="F109" s="327">
        <f>Data!KR25</f>
        <v>0</v>
      </c>
      <c r="G109" s="327">
        <f>Data!LL25</f>
        <v>0</v>
      </c>
      <c r="H109" s="136">
        <f t="shared" si="2"/>
        <v>0</v>
      </c>
    </row>
    <row r="110" spans="2:8">
      <c r="B110" s="127" t="str">
        <f>$B$51</f>
        <v>Nursing</v>
      </c>
      <c r="C110" s="327">
        <f>Data!IK25</f>
        <v>0</v>
      </c>
      <c r="D110" s="327">
        <f>Data!JE25</f>
        <v>0</v>
      </c>
      <c r="E110" s="327">
        <f>Data!JY25</f>
        <v>0</v>
      </c>
      <c r="F110" s="327">
        <f>Data!KS25</f>
        <v>0</v>
      </c>
      <c r="G110" s="327">
        <f>Data!HPM25</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1126279.1708887585</v>
      </c>
      <c r="D116" s="321">
        <f t="shared" si="3"/>
        <v>1429602.5681837765</v>
      </c>
      <c r="E116" s="321">
        <f t="shared" si="3"/>
        <v>930566.35313912004</v>
      </c>
      <c r="F116" s="321">
        <f t="shared" si="3"/>
        <v>0</v>
      </c>
      <c r="G116" s="321">
        <f t="shared" si="3"/>
        <v>0</v>
      </c>
      <c r="H116" s="133">
        <f t="shared" ref="H116:H136" si="4">SUM(C116:G116)</f>
        <v>3486448.0922116553</v>
      </c>
    </row>
    <row r="117" spans="2:8">
      <c r="B117" s="127" t="str">
        <f>$B$33</f>
        <v>Science</v>
      </c>
      <c r="C117" s="141">
        <f t="shared" si="3"/>
        <v>280374.4599703658</v>
      </c>
      <c r="D117" s="141">
        <f t="shared" si="3"/>
        <v>310859.54102459457</v>
      </c>
      <c r="E117" s="141">
        <f t="shared" si="3"/>
        <v>213238.80865615793</v>
      </c>
      <c r="F117" s="141">
        <f t="shared" si="3"/>
        <v>0</v>
      </c>
      <c r="G117" s="141">
        <f t="shared" si="3"/>
        <v>0</v>
      </c>
      <c r="H117" s="136">
        <f t="shared" si="4"/>
        <v>804472.80965111824</v>
      </c>
    </row>
    <row r="118" spans="2:8">
      <c r="B118" s="127" t="str">
        <f>$B$34</f>
        <v>Fine Arts</v>
      </c>
      <c r="C118" s="141">
        <f t="shared" si="3"/>
        <v>92396.442595764471</v>
      </c>
      <c r="D118" s="141">
        <f t="shared" si="3"/>
        <v>75701.03493232542</v>
      </c>
      <c r="E118" s="141">
        <f t="shared" si="3"/>
        <v>0</v>
      </c>
      <c r="F118" s="141">
        <f t="shared" si="3"/>
        <v>0</v>
      </c>
      <c r="G118" s="141">
        <f t="shared" si="3"/>
        <v>0</v>
      </c>
      <c r="H118" s="136">
        <f t="shared" si="4"/>
        <v>168097.47752808989</v>
      </c>
    </row>
    <row r="119" spans="2:8">
      <c r="B119" s="127" t="str">
        <f>$B$35</f>
        <v>Teacher Education</v>
      </c>
      <c r="C119" s="141">
        <f t="shared" si="3"/>
        <v>65309.028822727669</v>
      </c>
      <c r="D119" s="141">
        <f t="shared" si="3"/>
        <v>648545.92872690829</v>
      </c>
      <c r="E119" s="141">
        <f t="shared" si="3"/>
        <v>1317218.7182806472</v>
      </c>
      <c r="F119" s="141">
        <f t="shared" si="3"/>
        <v>0</v>
      </c>
      <c r="G119" s="141">
        <f t="shared" si="3"/>
        <v>0</v>
      </c>
      <c r="H119" s="136">
        <f t="shared" si="4"/>
        <v>2031073.6758302832</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69447.217656397101</v>
      </c>
      <c r="D121" s="141">
        <f t="shared" si="3"/>
        <v>308033.27891268907</v>
      </c>
      <c r="E121" s="141">
        <f t="shared" si="3"/>
        <v>603685.36619156261</v>
      </c>
      <c r="F121" s="141">
        <f t="shared" si="3"/>
        <v>0</v>
      </c>
      <c r="G121" s="141">
        <f t="shared" si="3"/>
        <v>0</v>
      </c>
      <c r="H121" s="136">
        <f t="shared" si="4"/>
        <v>981165.86276064883</v>
      </c>
    </row>
    <row r="122" spans="2:8">
      <c r="B122" s="127" t="str">
        <f>$B$38</f>
        <v>Home Economics</v>
      </c>
      <c r="C122" s="141">
        <f t="shared" si="3"/>
        <v>1846.7540064102566</v>
      </c>
      <c r="D122" s="141">
        <f t="shared" si="3"/>
        <v>21685.259882478633</v>
      </c>
      <c r="E122" s="141">
        <f t="shared" si="3"/>
        <v>0</v>
      </c>
      <c r="F122" s="141">
        <f t="shared" si="3"/>
        <v>0</v>
      </c>
      <c r="G122" s="141">
        <f t="shared" si="3"/>
        <v>0</v>
      </c>
      <c r="H122" s="136">
        <f t="shared" si="4"/>
        <v>23532.013888888891</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49276.81105078719</v>
      </c>
      <c r="D129" s="141">
        <f t="shared" si="3"/>
        <v>130487.33510332664</v>
      </c>
      <c r="E129" s="141">
        <f t="shared" si="3"/>
        <v>20800</v>
      </c>
      <c r="F129" s="141">
        <f t="shared" si="3"/>
        <v>0</v>
      </c>
      <c r="G129" s="141">
        <f t="shared" si="3"/>
        <v>0</v>
      </c>
      <c r="H129" s="136">
        <f t="shared" si="4"/>
        <v>200564.14615411381</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260724.47344084951</v>
      </c>
      <c r="D131" s="141">
        <f t="shared" si="3"/>
        <v>1643266.7712210249</v>
      </c>
      <c r="E131" s="141">
        <f t="shared" si="3"/>
        <v>2222614.016149641</v>
      </c>
      <c r="F131" s="141">
        <f t="shared" si="3"/>
        <v>0</v>
      </c>
      <c r="G131" s="141">
        <f t="shared" si="3"/>
        <v>0</v>
      </c>
      <c r="H131" s="136">
        <f t="shared" si="4"/>
        <v>4126605.2608115152</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89094.684889045238</v>
      </c>
      <c r="E133" s="141">
        <f t="shared" si="5"/>
        <v>0</v>
      </c>
      <c r="F133" s="141">
        <f t="shared" si="5"/>
        <v>0</v>
      </c>
      <c r="G133" s="141">
        <f t="shared" si="5"/>
        <v>0</v>
      </c>
      <c r="H133" s="136">
        <f t="shared" si="4"/>
        <v>89094.684889045238</v>
      </c>
    </row>
    <row r="134" spans="2:12">
      <c r="B134" s="127" t="str">
        <f>$B$50</f>
        <v>Technology</v>
      </c>
      <c r="C134" s="141">
        <f t="shared" si="5"/>
        <v>107.46268656716417</v>
      </c>
      <c r="D134" s="141">
        <f t="shared" si="5"/>
        <v>21812.416098919799</v>
      </c>
      <c r="E134" s="141">
        <f t="shared" si="5"/>
        <v>35683.977792942329</v>
      </c>
      <c r="F134" s="141">
        <f t="shared" si="5"/>
        <v>0</v>
      </c>
      <c r="G134" s="141">
        <f t="shared" si="5"/>
        <v>0</v>
      </c>
      <c r="H134" s="136">
        <f t="shared" si="4"/>
        <v>57603.856578429288</v>
      </c>
    </row>
    <row r="135" spans="2:12">
      <c r="B135" s="127" t="str">
        <f>$B$51</f>
        <v>Nursing</v>
      </c>
      <c r="C135" s="141">
        <f t="shared" si="5"/>
        <v>0</v>
      </c>
      <c r="D135" s="141">
        <f t="shared" si="5"/>
        <v>116572.92404403622</v>
      </c>
      <c r="E135" s="141">
        <f t="shared" si="5"/>
        <v>0</v>
      </c>
      <c r="F135" s="141">
        <f t="shared" si="5"/>
        <v>0</v>
      </c>
      <c r="G135" s="141">
        <f t="shared" si="5"/>
        <v>0</v>
      </c>
      <c r="H135" s="136">
        <f t="shared" si="4"/>
        <v>116572.92404403622</v>
      </c>
    </row>
    <row r="136" spans="2:12">
      <c r="B136" s="130" t="str">
        <f>$B$52</f>
        <v>Totals</v>
      </c>
      <c r="C136" s="133">
        <f>SUM(C116:C135)</f>
        <v>1945761.8211186274</v>
      </c>
      <c r="D136" s="133">
        <f>SUM(D116:D135)</f>
        <v>4795661.7430191254</v>
      </c>
      <c r="E136" s="133">
        <f>SUM(E116:E135)</f>
        <v>5343807.2402100703</v>
      </c>
      <c r="F136" s="133">
        <f>SUM(F116:F135)</f>
        <v>0</v>
      </c>
      <c r="G136" s="133">
        <f>SUM(G116:G135)</f>
        <v>0</v>
      </c>
      <c r="H136" s="133">
        <f t="shared" si="4"/>
        <v>12085230.804347824</v>
      </c>
    </row>
    <row r="137" spans="2:12">
      <c r="B137" s="328"/>
      <c r="C137" s="331"/>
      <c r="D137" s="331"/>
      <c r="E137" s="331"/>
      <c r="F137" s="331"/>
      <c r="G137" s="331"/>
      <c r="H137" s="332"/>
    </row>
    <row r="138" spans="2:12">
      <c r="B138" s="120" t="s">
        <v>4</v>
      </c>
      <c r="C138" s="325"/>
      <c r="D138" s="325"/>
      <c r="E138" s="325"/>
      <c r="F138" s="325"/>
      <c r="G138" s="325"/>
      <c r="H138" s="122">
        <f>H86-H81-H111</f>
        <v>9486367.1956521757</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Data!LN25</f>
        <v>0</v>
      </c>
      <c r="D143" s="327">
        <f>Data!MH25</f>
        <v>0</v>
      </c>
      <c r="E143" s="327">
        <f>Data!NB25</f>
        <v>0</v>
      </c>
      <c r="F143" s="327">
        <f>Data!NV25</f>
        <v>0</v>
      </c>
      <c r="G143" s="327">
        <f>Data!OP25</f>
        <v>0</v>
      </c>
      <c r="H143" s="341">
        <f>Data!PJ25</f>
        <v>2736706.4</v>
      </c>
      <c r="I143" s="342">
        <f t="shared" ref="I143:I162" si="6">SUM(C143:H143)</f>
        <v>2736706.4</v>
      </c>
    </row>
    <row r="144" spans="2:12">
      <c r="B144" s="127" t="str">
        <f>$B$33</f>
        <v>Science</v>
      </c>
      <c r="C144" s="327">
        <f>Data!LO25</f>
        <v>0</v>
      </c>
      <c r="D144" s="327">
        <f>Data!MI25</f>
        <v>0</v>
      </c>
      <c r="E144" s="327">
        <f>Data!NC25</f>
        <v>0</v>
      </c>
      <c r="F144" s="327">
        <f>Data!NW25</f>
        <v>0</v>
      </c>
      <c r="G144" s="327">
        <f>Data!OQ25</f>
        <v>0</v>
      </c>
      <c r="H144" s="341">
        <f>Data!PK25</f>
        <v>631475.4</v>
      </c>
      <c r="I144" s="342">
        <f t="shared" si="6"/>
        <v>631475.4</v>
      </c>
    </row>
    <row r="145" spans="2:9">
      <c r="B145" s="127" t="str">
        <f>$B$34</f>
        <v>Fine Arts</v>
      </c>
      <c r="C145" s="327">
        <f>Data!LP25</f>
        <v>0</v>
      </c>
      <c r="D145" s="327">
        <f>Data!MJ25</f>
        <v>0</v>
      </c>
      <c r="E145" s="327">
        <f>Data!ND25</f>
        <v>0</v>
      </c>
      <c r="F145" s="327">
        <f>Data!NX25</f>
        <v>0</v>
      </c>
      <c r="G145" s="327">
        <f>Data!OR25</f>
        <v>0</v>
      </c>
      <c r="H145" s="341">
        <f>Data!PL25</f>
        <v>131949</v>
      </c>
      <c r="I145" s="342">
        <f t="shared" si="6"/>
        <v>131949</v>
      </c>
    </row>
    <row r="146" spans="2:9">
      <c r="B146" s="127" t="str">
        <f>$B$35</f>
        <v>Teacher Education</v>
      </c>
      <c r="C146" s="327">
        <f>Data!LQ25</f>
        <v>0</v>
      </c>
      <c r="D146" s="327">
        <f>Data!MK25</f>
        <v>0</v>
      </c>
      <c r="E146" s="327">
        <f>Data!NE25</f>
        <v>0</v>
      </c>
      <c r="F146" s="327">
        <f>Data!NY25</f>
        <v>0</v>
      </c>
      <c r="G146" s="327">
        <f>Data!OS25</f>
        <v>0</v>
      </c>
      <c r="H146" s="341">
        <f>Data!PN25</f>
        <v>1594302</v>
      </c>
      <c r="I146" s="342">
        <f t="shared" si="6"/>
        <v>1594302</v>
      </c>
    </row>
    <row r="147" spans="2:9">
      <c r="B147" s="127" t="str">
        <f>$B$36</f>
        <v>Agriculture</v>
      </c>
      <c r="C147" s="327">
        <f>Data!LR25</f>
        <v>0</v>
      </c>
      <c r="D147" s="327">
        <f>Data!ML25</f>
        <v>0</v>
      </c>
      <c r="E147" s="327">
        <f>Data!NF25</f>
        <v>0</v>
      </c>
      <c r="F147" s="327">
        <f>Data!NZ25</f>
        <v>0</v>
      </c>
      <c r="G147" s="327">
        <f>Data!OT25</f>
        <v>0</v>
      </c>
      <c r="H147" s="341">
        <f>Data!PM25</f>
        <v>0</v>
      </c>
      <c r="I147" s="342">
        <f t="shared" si="6"/>
        <v>0</v>
      </c>
    </row>
    <row r="148" spans="2:9">
      <c r="B148" s="127" t="str">
        <f>$B$37</f>
        <v>Engineering</v>
      </c>
      <c r="C148" s="327">
        <f>Data!LS25</f>
        <v>0</v>
      </c>
      <c r="D148" s="327">
        <f>Data!MM25</f>
        <v>0</v>
      </c>
      <c r="E148" s="327">
        <f>Data!NG25</f>
        <v>0</v>
      </c>
      <c r="F148" s="327">
        <f>Data!OA25</f>
        <v>0</v>
      </c>
      <c r="G148" s="327">
        <f>Data!OU25</f>
        <v>0</v>
      </c>
      <c r="H148" s="341">
        <f>Data!PO25</f>
        <v>770171</v>
      </c>
      <c r="I148" s="342">
        <f t="shared" si="6"/>
        <v>770171</v>
      </c>
    </row>
    <row r="149" spans="2:9">
      <c r="B149" s="127" t="str">
        <f>$B$38</f>
        <v>Home Economics</v>
      </c>
      <c r="C149" s="327">
        <f>Data!LT25</f>
        <v>0</v>
      </c>
      <c r="D149" s="327">
        <f>Data!MN25</f>
        <v>0</v>
      </c>
      <c r="E149" s="327">
        <f>Data!NH25</f>
        <v>0</v>
      </c>
      <c r="F149" s="327">
        <f>Data!OB25</f>
        <v>0</v>
      </c>
      <c r="G149" s="327">
        <f>Data!OV25</f>
        <v>0</v>
      </c>
      <c r="H149" s="341">
        <f>Data!PP25</f>
        <v>18472</v>
      </c>
      <c r="I149" s="342">
        <f t="shared" si="6"/>
        <v>18472</v>
      </c>
    </row>
    <row r="150" spans="2:9">
      <c r="B150" s="127" t="str">
        <f>$B$39</f>
        <v>Law</v>
      </c>
      <c r="C150" s="327">
        <f>Data!LU25</f>
        <v>0</v>
      </c>
      <c r="D150" s="327">
        <f>Data!MO25</f>
        <v>0</v>
      </c>
      <c r="E150" s="327">
        <f>Data!NI25</f>
        <v>0</v>
      </c>
      <c r="F150" s="327">
        <f>Data!OC25</f>
        <v>0</v>
      </c>
      <c r="G150" s="327">
        <f>Data!OW25</f>
        <v>0</v>
      </c>
      <c r="H150" s="341">
        <f>Data!PQ25</f>
        <v>0</v>
      </c>
      <c r="I150" s="342">
        <f t="shared" si="6"/>
        <v>0</v>
      </c>
    </row>
    <row r="151" spans="2:9">
      <c r="B151" s="127" t="str">
        <f>$B$40</f>
        <v>Social Service</v>
      </c>
      <c r="C151" s="327">
        <f>Data!LV25</f>
        <v>0</v>
      </c>
      <c r="D151" s="327">
        <f>Data!MP25</f>
        <v>0</v>
      </c>
      <c r="E151" s="327">
        <f>Data!NJ25</f>
        <v>0</v>
      </c>
      <c r="F151" s="327">
        <f>Data!OD25</f>
        <v>0</v>
      </c>
      <c r="G151" s="327">
        <f>Data!OX25</f>
        <v>0</v>
      </c>
      <c r="H151" s="341">
        <f>Data!PR25</f>
        <v>0</v>
      </c>
      <c r="I151" s="342">
        <f t="shared" si="6"/>
        <v>0</v>
      </c>
    </row>
    <row r="152" spans="2:9">
      <c r="B152" s="127" t="str">
        <f>$B$41</f>
        <v>Library Science</v>
      </c>
      <c r="C152" s="327">
        <f>Data!LW25</f>
        <v>0</v>
      </c>
      <c r="D152" s="327">
        <f>Data!MQ25</f>
        <v>0</v>
      </c>
      <c r="E152" s="327">
        <f>Data!NK25</f>
        <v>0</v>
      </c>
      <c r="F152" s="327">
        <f>Data!OE25</f>
        <v>0</v>
      </c>
      <c r="G152" s="327">
        <f>Data!OY25</f>
        <v>0</v>
      </c>
      <c r="H152" s="341">
        <f>Data!PS25</f>
        <v>0</v>
      </c>
      <c r="I152" s="342">
        <f t="shared" si="6"/>
        <v>0</v>
      </c>
    </row>
    <row r="153" spans="2:9">
      <c r="B153" s="127" t="str">
        <f>$B$42</f>
        <v>Veterinary Science</v>
      </c>
      <c r="C153" s="327">
        <f>Data!LX25</f>
        <v>0</v>
      </c>
      <c r="D153" s="327">
        <f>Data!MR25</f>
        <v>0</v>
      </c>
      <c r="E153" s="327">
        <f>Data!NL25</f>
        <v>0</v>
      </c>
      <c r="F153" s="327">
        <f>Data!OF25</f>
        <v>0</v>
      </c>
      <c r="G153" s="327">
        <f>Data!OZ25</f>
        <v>0</v>
      </c>
      <c r="H153" s="341">
        <f>Data!PT25</f>
        <v>0</v>
      </c>
      <c r="I153" s="342">
        <f t="shared" si="6"/>
        <v>0</v>
      </c>
    </row>
    <row r="154" spans="2:9">
      <c r="B154" s="127" t="str">
        <f>$B$43</f>
        <v>Vocational Training</v>
      </c>
      <c r="C154" s="327">
        <f>Data!LY25</f>
        <v>0</v>
      </c>
      <c r="D154" s="327">
        <f>Data!MS25</f>
        <v>0</v>
      </c>
      <c r="E154" s="327">
        <f>Data!NM25</f>
        <v>0</v>
      </c>
      <c r="F154" s="327">
        <f>Data!OG25</f>
        <v>0</v>
      </c>
      <c r="G154" s="327">
        <f>Data!PA25</f>
        <v>0</v>
      </c>
      <c r="H154" s="341">
        <f>Data!PU25</f>
        <v>0</v>
      </c>
      <c r="I154" s="342">
        <f t="shared" si="6"/>
        <v>0</v>
      </c>
    </row>
    <row r="155" spans="2:9">
      <c r="B155" s="127" t="str">
        <f>$B$44</f>
        <v>Physical Training</v>
      </c>
      <c r="C155" s="327">
        <f>Data!LZ25</f>
        <v>0</v>
      </c>
      <c r="D155" s="327">
        <f>Data!MT25</f>
        <v>0</v>
      </c>
      <c r="E155" s="327">
        <f>Data!NN25</f>
        <v>0</v>
      </c>
      <c r="F155" s="327">
        <f>Data!OH25</f>
        <v>0</v>
      </c>
      <c r="G155" s="327">
        <f>Data!PB25</f>
        <v>0</v>
      </c>
      <c r="H155" s="341">
        <f>Data!PV25</f>
        <v>0</v>
      </c>
      <c r="I155" s="342">
        <f t="shared" si="6"/>
        <v>0</v>
      </c>
    </row>
    <row r="156" spans="2:9">
      <c r="B156" s="127" t="str">
        <f>$B$45</f>
        <v>Health Services</v>
      </c>
      <c r="C156" s="327">
        <f>Data!MA25</f>
        <v>0</v>
      </c>
      <c r="D156" s="327">
        <f>Data!MU25</f>
        <v>0</v>
      </c>
      <c r="E156" s="327">
        <f>Data!NO25</f>
        <v>0</v>
      </c>
      <c r="F156" s="327">
        <f>Data!OI25</f>
        <v>0</v>
      </c>
      <c r="G156" s="327">
        <f>Data!PC25</f>
        <v>0</v>
      </c>
      <c r="H156" s="341">
        <f>Data!PW25</f>
        <v>157434</v>
      </c>
      <c r="I156" s="342">
        <f t="shared" si="6"/>
        <v>157434</v>
      </c>
    </row>
    <row r="157" spans="2:9">
      <c r="B157" s="127" t="str">
        <f>$B$46</f>
        <v>Pharmacy</v>
      </c>
      <c r="C157" s="327">
        <f>Data!MB25</f>
        <v>0</v>
      </c>
      <c r="D157" s="327">
        <f>Data!MV25</f>
        <v>0</v>
      </c>
      <c r="E157" s="327">
        <f>Data!NP25</f>
        <v>0</v>
      </c>
      <c r="F157" s="327">
        <f>Data!OJ25</f>
        <v>0</v>
      </c>
      <c r="G157" s="327">
        <f>Data!PD25</f>
        <v>0</v>
      </c>
      <c r="H157" s="341">
        <f>Data!PX25</f>
        <v>0</v>
      </c>
      <c r="I157" s="342">
        <f t="shared" si="6"/>
        <v>0</v>
      </c>
    </row>
    <row r="158" spans="2:9">
      <c r="B158" s="127" t="str">
        <f>$B$47</f>
        <v>Business Administration</v>
      </c>
      <c r="C158" s="327">
        <f>Data!MC25</f>
        <v>0</v>
      </c>
      <c r="D158" s="327">
        <f>Data!MW25</f>
        <v>0</v>
      </c>
      <c r="E158" s="327">
        <f>Data!NQ25</f>
        <v>0</v>
      </c>
      <c r="F158" s="327">
        <f>Data!OK25</f>
        <v>0</v>
      </c>
      <c r="G158" s="327">
        <f>Data!PE25</f>
        <v>0</v>
      </c>
      <c r="H158" s="341">
        <f>Data!PY25</f>
        <v>3239201</v>
      </c>
      <c r="I158" s="342">
        <f t="shared" si="6"/>
        <v>3239201</v>
      </c>
    </row>
    <row r="159" spans="2:9">
      <c r="B159" s="127" t="str">
        <f>$B$48</f>
        <v>Optometry</v>
      </c>
      <c r="C159" s="327">
        <f>Data!MD25</f>
        <v>0</v>
      </c>
      <c r="D159" s="327">
        <f>Data!MX25</f>
        <v>0</v>
      </c>
      <c r="E159" s="327">
        <f>Data!NR25</f>
        <v>0</v>
      </c>
      <c r="F159" s="327">
        <f>Data!OL25</f>
        <v>0</v>
      </c>
      <c r="G159" s="327">
        <f>Data!PF25</f>
        <v>0</v>
      </c>
      <c r="H159" s="341">
        <f>Data!PZ25</f>
        <v>0</v>
      </c>
      <c r="I159" s="342">
        <f t="shared" si="6"/>
        <v>0</v>
      </c>
    </row>
    <row r="160" spans="2:9">
      <c r="B160" s="127" t="str">
        <f>$B$49</f>
        <v>Teacher Ed-Practice Teaching</v>
      </c>
      <c r="C160" s="327">
        <f>Data!ME25</f>
        <v>0</v>
      </c>
      <c r="D160" s="327">
        <f>Data!MY25</f>
        <v>0</v>
      </c>
      <c r="E160" s="327">
        <f>Data!NS25</f>
        <v>0</v>
      </c>
      <c r="F160" s="327">
        <f>Data!OM25</f>
        <v>0</v>
      </c>
      <c r="G160" s="327">
        <f>Data!PG25</f>
        <v>0</v>
      </c>
      <c r="H160" s="341">
        <f>Data!QA25</f>
        <v>69935</v>
      </c>
      <c r="I160" s="342">
        <f t="shared" si="6"/>
        <v>69935</v>
      </c>
    </row>
    <row r="161" spans="2:10">
      <c r="B161" s="127" t="str">
        <f>$B$50</f>
        <v>Technology</v>
      </c>
      <c r="C161" s="327">
        <f>Data!MF25</f>
        <v>0</v>
      </c>
      <c r="D161" s="327">
        <f>Data!MZ25</f>
        <v>0</v>
      </c>
      <c r="E161" s="327">
        <f>Data!NT25</f>
        <v>0</v>
      </c>
      <c r="F161" s="327">
        <f>Data!ON25</f>
        <v>0</v>
      </c>
      <c r="G161" s="327">
        <f>Data!PH25</f>
        <v>0</v>
      </c>
      <c r="H161" s="341">
        <f>Data!QB25</f>
        <v>45216</v>
      </c>
      <c r="I161" s="342">
        <f t="shared" si="6"/>
        <v>45216</v>
      </c>
    </row>
    <row r="162" spans="2:10">
      <c r="B162" s="127" t="str">
        <f>$B$51</f>
        <v>Nursing</v>
      </c>
      <c r="C162" s="327">
        <f>Data!MG25</f>
        <v>0</v>
      </c>
      <c r="D162" s="327">
        <f>Data!NA25</f>
        <v>0</v>
      </c>
      <c r="E162" s="327">
        <f>Data!NU25</f>
        <v>0</v>
      </c>
      <c r="F162" s="327">
        <f>Data!OO25</f>
        <v>0</v>
      </c>
      <c r="G162" s="327">
        <f>Data!PI25</f>
        <v>0</v>
      </c>
      <c r="H162" s="341">
        <f>Data!QC25</f>
        <v>91505</v>
      </c>
      <c r="I162" s="342">
        <f t="shared" si="6"/>
        <v>91505</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9486366.8000000007</v>
      </c>
      <c r="I163" s="342">
        <f>SUM(I143:I162)</f>
        <v>9486366.8000000007</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884078.96335627965</v>
      </c>
      <c r="D168" s="321">
        <f t="shared" si="8"/>
        <v>1122174.3144677407</v>
      </c>
      <c r="E168" s="321">
        <f t="shared" si="8"/>
        <v>730453.1221759792</v>
      </c>
      <c r="F168" s="321">
        <f t="shared" si="8"/>
        <v>0</v>
      </c>
      <c r="G168" s="321">
        <f t="shared" si="8"/>
        <v>0</v>
      </c>
      <c r="H168" s="133">
        <f t="shared" ref="H168:H188" si="9">SUM(C168:G168)</f>
        <v>2736706.3999999994</v>
      </c>
      <c r="I168" s="347"/>
      <c r="J168" s="288"/>
    </row>
    <row r="169" spans="2:10">
      <c r="B169" s="127" t="str">
        <f>$B$33</f>
        <v>Science</v>
      </c>
      <c r="C169" s="141">
        <f t="shared" si="8"/>
        <v>220081.48956128568</v>
      </c>
      <c r="D169" s="141">
        <f t="shared" si="8"/>
        <v>244010.92324979042</v>
      </c>
      <c r="E169" s="141">
        <f t="shared" si="8"/>
        <v>167382.98718892396</v>
      </c>
      <c r="F169" s="141">
        <f t="shared" si="8"/>
        <v>0</v>
      </c>
      <c r="G169" s="141">
        <f t="shared" si="8"/>
        <v>0</v>
      </c>
      <c r="H169" s="136">
        <f t="shared" si="9"/>
        <v>631475.4</v>
      </c>
      <c r="I169" s="347"/>
      <c r="J169" s="288"/>
    </row>
    <row r="170" spans="2:10">
      <c r="B170" s="127" t="str">
        <f>$B$34</f>
        <v>Fine Arts</v>
      </c>
      <c r="C170" s="141">
        <f t="shared" si="8"/>
        <v>72527.074072430667</v>
      </c>
      <c r="D170" s="141">
        <f t="shared" si="8"/>
        <v>59421.925927569318</v>
      </c>
      <c r="E170" s="141">
        <f t="shared" si="8"/>
        <v>0</v>
      </c>
      <c r="F170" s="141">
        <f t="shared" si="8"/>
        <v>0</v>
      </c>
      <c r="G170" s="141">
        <f t="shared" si="8"/>
        <v>0</v>
      </c>
      <c r="H170" s="136">
        <f t="shared" si="9"/>
        <v>131949</v>
      </c>
      <c r="I170" s="347"/>
      <c r="J170" s="288"/>
    </row>
    <row r="171" spans="2:10">
      <c r="B171" s="127" t="str">
        <f>$B$35</f>
        <v>Teacher Education</v>
      </c>
      <c r="C171" s="141">
        <f t="shared" si="8"/>
        <v>51264.666815972676</v>
      </c>
      <c r="D171" s="141">
        <f t="shared" si="8"/>
        <v>509079.54918892204</v>
      </c>
      <c r="E171" s="141">
        <f t="shared" si="8"/>
        <v>1033957.7839951053</v>
      </c>
      <c r="F171" s="141">
        <f t="shared" si="8"/>
        <v>0</v>
      </c>
      <c r="G171" s="141">
        <f t="shared" si="8"/>
        <v>0</v>
      </c>
      <c r="H171" s="136">
        <f t="shared" si="9"/>
        <v>1594302</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54512.937210385549</v>
      </c>
      <c r="D173" s="141">
        <f t="shared" si="8"/>
        <v>241792.24681335854</v>
      </c>
      <c r="E173" s="141">
        <f t="shared" si="8"/>
        <v>473865.81597625586</v>
      </c>
      <c r="F173" s="141">
        <f t="shared" si="8"/>
        <v>0</v>
      </c>
      <c r="G173" s="141">
        <f t="shared" si="8"/>
        <v>0</v>
      </c>
      <c r="H173" s="136">
        <f t="shared" si="9"/>
        <v>770171</v>
      </c>
      <c r="I173" s="347"/>
      <c r="J173" s="288"/>
    </row>
    <row r="174" spans="2:10">
      <c r="B174" s="127" t="str">
        <f>$B$38</f>
        <v>Home Economics</v>
      </c>
      <c r="C174" s="141">
        <f t="shared" si="8"/>
        <v>1449.6523828127392</v>
      </c>
      <c r="D174" s="141">
        <f t="shared" si="8"/>
        <v>17022.347617187257</v>
      </c>
      <c r="E174" s="141">
        <f t="shared" si="8"/>
        <v>0</v>
      </c>
      <c r="F174" s="141">
        <f t="shared" si="8"/>
        <v>0</v>
      </c>
      <c r="G174" s="141">
        <f t="shared" si="8"/>
        <v>0</v>
      </c>
      <c r="H174" s="136">
        <f t="shared" si="9"/>
        <v>18471.999999999996</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38680.121146919693</v>
      </c>
      <c r="D181" s="141">
        <f t="shared" si="8"/>
        <v>102426.7971548202</v>
      </c>
      <c r="E181" s="141">
        <f t="shared" si="8"/>
        <v>16327.081698260123</v>
      </c>
      <c r="F181" s="141">
        <f t="shared" si="8"/>
        <v>0</v>
      </c>
      <c r="G181" s="141">
        <f t="shared" si="8"/>
        <v>0</v>
      </c>
      <c r="H181" s="136">
        <f t="shared" si="9"/>
        <v>157434.00000000003</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204657.07808650224</v>
      </c>
      <c r="D183" s="141">
        <f t="shared" si="8"/>
        <v>1289891.0926021426</v>
      </c>
      <c r="E183" s="141">
        <f t="shared" si="8"/>
        <v>1744652.8293113555</v>
      </c>
      <c r="F183" s="141">
        <f t="shared" si="8"/>
        <v>0</v>
      </c>
      <c r="G183" s="141">
        <f t="shared" si="8"/>
        <v>0</v>
      </c>
      <c r="H183" s="136">
        <f t="shared" si="9"/>
        <v>3239201</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69935</v>
      </c>
      <c r="E185" s="141">
        <f t="shared" si="10"/>
        <v>0</v>
      </c>
      <c r="F185" s="141">
        <f t="shared" si="10"/>
        <v>0</v>
      </c>
      <c r="G185" s="141">
        <f t="shared" si="10"/>
        <v>0</v>
      </c>
      <c r="H185" s="136">
        <f t="shared" si="9"/>
        <v>69935</v>
      </c>
      <c r="I185" s="347"/>
      <c r="J185" s="288"/>
    </row>
    <row r="186" spans="2:10">
      <c r="B186" s="127" t="str">
        <f>$B$50</f>
        <v>Technology</v>
      </c>
      <c r="C186" s="141">
        <f t="shared" si="10"/>
        <v>84.35256117279549</v>
      </c>
      <c r="D186" s="141">
        <f t="shared" si="10"/>
        <v>17121.600269695879</v>
      </c>
      <c r="E186" s="141">
        <f t="shared" si="10"/>
        <v>28010.047169131329</v>
      </c>
      <c r="F186" s="141">
        <f t="shared" si="10"/>
        <v>0</v>
      </c>
      <c r="G186" s="141">
        <f t="shared" si="10"/>
        <v>0</v>
      </c>
      <c r="H186" s="136">
        <f t="shared" si="9"/>
        <v>45216</v>
      </c>
      <c r="I186" s="347"/>
      <c r="J186" s="288"/>
    </row>
    <row r="187" spans="2:10">
      <c r="B187" s="127" t="str">
        <f>$B$51</f>
        <v>Nursing</v>
      </c>
      <c r="C187" s="141">
        <f t="shared" si="10"/>
        <v>0</v>
      </c>
      <c r="D187" s="141">
        <f t="shared" si="10"/>
        <v>91505</v>
      </c>
      <c r="E187" s="141">
        <f t="shared" si="10"/>
        <v>0</v>
      </c>
      <c r="F187" s="141">
        <f t="shared" si="10"/>
        <v>0</v>
      </c>
      <c r="G187" s="141">
        <f t="shared" si="10"/>
        <v>0</v>
      </c>
      <c r="H187" s="136">
        <f t="shared" si="9"/>
        <v>91505</v>
      </c>
      <c r="I187" s="347"/>
      <c r="J187" s="288"/>
    </row>
    <row r="188" spans="2:10">
      <c r="B188" s="130" t="str">
        <f>$B$52</f>
        <v>Totals</v>
      </c>
      <c r="C188" s="133">
        <f>SUM(C168:C187)</f>
        <v>1527336.3351937614</v>
      </c>
      <c r="D188" s="133">
        <f>SUM(D168:D187)</f>
        <v>3764380.7972912267</v>
      </c>
      <c r="E188" s="133">
        <f>SUM(E168:E187)</f>
        <v>4194649.6675150115</v>
      </c>
      <c r="F188" s="133">
        <f>SUM(F168:F187)</f>
        <v>0</v>
      </c>
      <c r="G188" s="133">
        <f>SUM(G168:G187)</f>
        <v>0</v>
      </c>
      <c r="H188" s="133">
        <f t="shared" si="9"/>
        <v>9486366.8000000007</v>
      </c>
      <c r="I188" s="347"/>
      <c r="J188" s="288"/>
    </row>
    <row r="189" spans="2:10">
      <c r="B189" s="328"/>
      <c r="C189" s="329"/>
      <c r="D189" s="329"/>
      <c r="E189" s="329"/>
      <c r="F189" s="329"/>
      <c r="G189" s="329"/>
      <c r="H189" s="344"/>
    </row>
    <row r="190" spans="2:10">
      <c r="B190" s="474" t="s">
        <v>34</v>
      </c>
      <c r="C190" s="474"/>
      <c r="D190" s="474"/>
      <c r="E190" s="474"/>
      <c r="F190" s="474"/>
      <c r="G190" s="474"/>
      <c r="H190" s="122">
        <f>H15</f>
        <v>8382817</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781233.91545617161</v>
      </c>
      <c r="D193" s="135">
        <f t="shared" si="11"/>
        <v>991631.59610515507</v>
      </c>
      <c r="E193" s="135">
        <f t="shared" si="11"/>
        <v>645479.39307176392</v>
      </c>
      <c r="F193" s="135">
        <f t="shared" si="11"/>
        <v>0</v>
      </c>
      <c r="G193" s="135">
        <f t="shared" si="11"/>
        <v>0</v>
      </c>
      <c r="H193" s="135">
        <f>SUM(C193:G193)</f>
        <v>2418344.9046330908</v>
      </c>
    </row>
    <row r="194" spans="2:8">
      <c r="B194" s="127" t="str">
        <f>$B$33</f>
        <v>Science</v>
      </c>
      <c r="C194" s="138">
        <f t="shared" si="11"/>
        <v>194479.34652268619</v>
      </c>
      <c r="D194" s="138">
        <f t="shared" si="11"/>
        <v>215625.06230130658</v>
      </c>
      <c r="E194" s="138">
        <f t="shared" si="11"/>
        <v>147911.27610235591</v>
      </c>
      <c r="F194" s="138">
        <f t="shared" si="11"/>
        <v>0</v>
      </c>
      <c r="G194" s="138">
        <f t="shared" si="11"/>
        <v>0</v>
      </c>
      <c r="H194" s="138">
        <f t="shared" ref="H194:H213" si="12">SUM(C194:G194)</f>
        <v>558015.68492634874</v>
      </c>
    </row>
    <row r="195" spans="2:8">
      <c r="B195" s="127" t="str">
        <f>$B$34</f>
        <v>Fine Arts</v>
      </c>
      <c r="C195" s="138">
        <f t="shared" si="11"/>
        <v>64090.002273903323</v>
      </c>
      <c r="D195" s="138">
        <f t="shared" si="11"/>
        <v>52509.375519745125</v>
      </c>
      <c r="E195" s="138">
        <f t="shared" si="11"/>
        <v>0</v>
      </c>
      <c r="F195" s="138">
        <f t="shared" si="11"/>
        <v>0</v>
      </c>
      <c r="G195" s="138">
        <f t="shared" si="11"/>
        <v>0</v>
      </c>
      <c r="H195" s="138">
        <f t="shared" si="12"/>
        <v>116599.37779364845</v>
      </c>
    </row>
    <row r="196" spans="2:8">
      <c r="B196" s="127" t="str">
        <f>$B$35</f>
        <v>Teacher Education</v>
      </c>
      <c r="C196" s="138">
        <f t="shared" si="11"/>
        <v>45301.049349565626</v>
      </c>
      <c r="D196" s="138">
        <f t="shared" si="11"/>
        <v>449858.33738953585</v>
      </c>
      <c r="E196" s="138">
        <f t="shared" si="11"/>
        <v>913677.49967577867</v>
      </c>
      <c r="F196" s="138">
        <f t="shared" si="11"/>
        <v>0</v>
      </c>
      <c r="G196" s="138">
        <f t="shared" si="11"/>
        <v>0</v>
      </c>
      <c r="H196" s="138">
        <f t="shared" si="12"/>
        <v>1408836.8864148802</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48171.468646118425</v>
      </c>
      <c r="D198" s="138">
        <f t="shared" si="11"/>
        <v>213664.6497563005</v>
      </c>
      <c r="E198" s="138">
        <f t="shared" si="11"/>
        <v>418741.19181416399</v>
      </c>
      <c r="F198" s="138">
        <f t="shared" si="11"/>
        <v>0</v>
      </c>
      <c r="G198" s="138">
        <f t="shared" si="11"/>
        <v>0</v>
      </c>
      <c r="H198" s="138">
        <f t="shared" si="12"/>
        <v>680577.31021658285</v>
      </c>
    </row>
    <row r="199" spans="2:8">
      <c r="B199" s="127" t="str">
        <f>$B$38</f>
        <v>Home Economics</v>
      </c>
      <c r="C199" s="138">
        <f t="shared" si="11"/>
        <v>1280.9851239402485</v>
      </c>
      <c r="D199" s="138">
        <f t="shared" si="11"/>
        <v>15041.795074932355</v>
      </c>
      <c r="E199" s="138">
        <f t="shared" si="11"/>
        <v>0</v>
      </c>
      <c r="F199" s="138">
        <f t="shared" si="11"/>
        <v>0</v>
      </c>
      <c r="G199" s="138">
        <f t="shared" si="11"/>
        <v>0</v>
      </c>
      <c r="H199" s="138">
        <f t="shared" si="12"/>
        <v>16322.780198872604</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34180.438592344974</v>
      </c>
      <c r="D206" s="138">
        <f t="shared" si="11"/>
        <v>90511.42412566382</v>
      </c>
      <c r="E206" s="138">
        <f t="shared" si="11"/>
        <v>14427.742127793763</v>
      </c>
      <c r="F206" s="138">
        <f t="shared" si="11"/>
        <v>0</v>
      </c>
      <c r="G206" s="138">
        <f t="shared" si="11"/>
        <v>0</v>
      </c>
      <c r="H206" s="138">
        <f t="shared" si="12"/>
        <v>139119.60484580256</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180849.30140429764</v>
      </c>
      <c r="D208" s="138">
        <f t="shared" si="11"/>
        <v>1139837.9433821738</v>
      </c>
      <c r="E208" s="138">
        <f t="shared" si="11"/>
        <v>1541697.2055109164</v>
      </c>
      <c r="F208" s="138">
        <f t="shared" si="11"/>
        <v>0</v>
      </c>
      <c r="G208" s="138">
        <f t="shared" si="11"/>
        <v>0</v>
      </c>
      <c r="H208" s="138">
        <f t="shared" si="12"/>
        <v>2862384.4502973878</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61799.766275778282</v>
      </c>
      <c r="E210" s="138">
        <f t="shared" si="13"/>
        <v>0</v>
      </c>
      <c r="F210" s="138">
        <f t="shared" si="13"/>
        <v>0</v>
      </c>
      <c r="G210" s="138">
        <f t="shared" si="13"/>
        <v>0</v>
      </c>
      <c r="H210" s="138">
        <f t="shared" si="12"/>
        <v>61799.766275778282</v>
      </c>
    </row>
    <row r="211" spans="2:8">
      <c r="B211" s="127" t="str">
        <f>$B$50</f>
        <v>Technology</v>
      </c>
      <c r="C211" s="138">
        <f t="shared" si="13"/>
        <v>74.540573564950549</v>
      </c>
      <c r="D211" s="138">
        <f t="shared" si="13"/>
        <v>15129.995897084233</v>
      </c>
      <c r="E211" s="138">
        <f t="shared" si="13"/>
        <v>24751.886042812075</v>
      </c>
      <c r="F211" s="138">
        <f t="shared" si="13"/>
        <v>0</v>
      </c>
      <c r="G211" s="138">
        <f t="shared" si="13"/>
        <v>0</v>
      </c>
      <c r="H211" s="138">
        <f t="shared" si="12"/>
        <v>39956.422513461257</v>
      </c>
    </row>
    <row r="212" spans="2:8">
      <c r="B212" s="127" t="str">
        <f>$B$51</f>
        <v>Nursing</v>
      </c>
      <c r="C212" s="138">
        <f t="shared" si="13"/>
        <v>0</v>
      </c>
      <c r="D212" s="138">
        <f t="shared" si="13"/>
        <v>80859.811884146329</v>
      </c>
      <c r="E212" s="138">
        <f t="shared" si="13"/>
        <v>0</v>
      </c>
      <c r="F212" s="138">
        <f t="shared" si="13"/>
        <v>0</v>
      </c>
      <c r="G212" s="138">
        <f t="shared" si="13"/>
        <v>0</v>
      </c>
      <c r="H212" s="138">
        <f t="shared" si="12"/>
        <v>80859.811884146329</v>
      </c>
    </row>
    <row r="213" spans="2:8">
      <c r="B213" s="130" t="str">
        <f>$B$52</f>
        <v>Totals</v>
      </c>
      <c r="C213" s="135">
        <f>SUM(C193:C212)</f>
        <v>1349661.047942593</v>
      </c>
      <c r="D213" s="135">
        <f>SUM(D193:D212)</f>
        <v>3326469.7577118212</v>
      </c>
      <c r="E213" s="135">
        <f>SUM(E193:E212)</f>
        <v>3706686.1943455851</v>
      </c>
      <c r="F213" s="135">
        <f>SUM(F193:F212)</f>
        <v>0</v>
      </c>
      <c r="G213" s="135">
        <f>SUM(G193:G212)</f>
        <v>0</v>
      </c>
      <c r="H213" s="135">
        <f t="shared" si="12"/>
        <v>8382816.9999999991</v>
      </c>
    </row>
    <row r="214" spans="2:8">
      <c r="B214" s="143"/>
      <c r="C214" s="144"/>
      <c r="D214" s="144"/>
      <c r="E214" s="144"/>
      <c r="F214" s="144"/>
      <c r="G214" s="144"/>
      <c r="H214" s="144"/>
    </row>
    <row r="215" spans="2:8">
      <c r="B215" s="474" t="s">
        <v>35</v>
      </c>
      <c r="C215" s="474"/>
      <c r="D215" s="474"/>
      <c r="E215" s="474"/>
      <c r="F215" s="474"/>
      <c r="G215" s="474"/>
      <c r="H215" s="122">
        <f>H17</f>
        <v>5403430</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564163.39229497768</v>
      </c>
      <c r="D218" s="135">
        <f t="shared" si="14"/>
        <v>1091002.9915109682</v>
      </c>
      <c r="E218" s="135">
        <f t="shared" si="14"/>
        <v>304976.21336111287</v>
      </c>
      <c r="F218" s="135">
        <f t="shared" si="14"/>
        <v>0</v>
      </c>
      <c r="G218" s="135">
        <f t="shared" si="14"/>
        <v>0</v>
      </c>
      <c r="H218" s="135">
        <f>SUM(C218:G218)</f>
        <v>1960142.5971670588</v>
      </c>
    </row>
    <row r="219" spans="2:8">
      <c r="B219" s="127" t="str">
        <f>$B$33</f>
        <v>Science</v>
      </c>
      <c r="C219" s="138">
        <f t="shared" si="14"/>
        <v>167151.51485014093</v>
      </c>
      <c r="D219" s="138">
        <f t="shared" si="14"/>
        <v>191392.89209684174</v>
      </c>
      <c r="E219" s="138">
        <f t="shared" si="14"/>
        <v>28602.979529659482</v>
      </c>
      <c r="F219" s="138">
        <f t="shared" si="14"/>
        <v>0</v>
      </c>
      <c r="G219" s="138">
        <f t="shared" si="14"/>
        <v>0</v>
      </c>
      <c r="H219" s="138">
        <f t="shared" ref="H219:H238" si="15">SUM(C219:G219)</f>
        <v>387147.38647664216</v>
      </c>
    </row>
    <row r="220" spans="2:8">
      <c r="B220" s="127" t="str">
        <f>$B$34</f>
        <v>Fine Arts</v>
      </c>
      <c r="C220" s="138">
        <f t="shared" si="14"/>
        <v>36976.596428685763</v>
      </c>
      <c r="D220" s="138">
        <f t="shared" si="14"/>
        <v>24291.258806152455</v>
      </c>
      <c r="E220" s="138">
        <f t="shared" si="14"/>
        <v>0</v>
      </c>
      <c r="F220" s="138">
        <f t="shared" si="14"/>
        <v>0</v>
      </c>
      <c r="G220" s="138">
        <f t="shared" si="14"/>
        <v>0</v>
      </c>
      <c r="H220" s="138">
        <f t="shared" si="15"/>
        <v>61267.855234838222</v>
      </c>
    </row>
    <row r="221" spans="2:8">
      <c r="B221" s="127" t="str">
        <f>$B$35</f>
        <v>Teacher Education</v>
      </c>
      <c r="C221" s="138">
        <f t="shared" si="14"/>
        <v>41777.066842234446</v>
      </c>
      <c r="D221" s="138">
        <f t="shared" si="14"/>
        <v>330551.6394405844</v>
      </c>
      <c r="E221" s="138">
        <f t="shared" si="14"/>
        <v>497333.28794732713</v>
      </c>
      <c r="F221" s="138">
        <f t="shared" si="14"/>
        <v>0</v>
      </c>
      <c r="G221" s="138">
        <f t="shared" si="14"/>
        <v>0</v>
      </c>
      <c r="H221" s="138">
        <f t="shared" si="15"/>
        <v>869661.99423014605</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100809.87868452225</v>
      </c>
      <c r="D223" s="138">
        <f t="shared" si="14"/>
        <v>313643.01811473316</v>
      </c>
      <c r="E223" s="138">
        <f t="shared" si="14"/>
        <v>118323.43668679649</v>
      </c>
      <c r="F223" s="138">
        <f t="shared" si="14"/>
        <v>0</v>
      </c>
      <c r="G223" s="138">
        <f t="shared" si="14"/>
        <v>0</v>
      </c>
      <c r="H223" s="138">
        <f t="shared" si="15"/>
        <v>532776.33348605188</v>
      </c>
    </row>
    <row r="224" spans="2:8">
      <c r="B224" s="127" t="str">
        <f>$B$38</f>
        <v>Home Economics</v>
      </c>
      <c r="C224" s="138">
        <f t="shared" si="14"/>
        <v>3503.0459774544411</v>
      </c>
      <c r="D224" s="138">
        <f t="shared" si="14"/>
        <v>49058.816804582413</v>
      </c>
      <c r="E224" s="138">
        <f t="shared" si="14"/>
        <v>0</v>
      </c>
      <c r="F224" s="138">
        <f t="shared" si="14"/>
        <v>0</v>
      </c>
      <c r="G224" s="138">
        <f t="shared" si="14"/>
        <v>0</v>
      </c>
      <c r="H224" s="138">
        <f t="shared" si="15"/>
        <v>52561.862782036857</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16174.557969974827</v>
      </c>
      <c r="D231" s="138">
        <f t="shared" si="14"/>
        <v>102721.85913451397</v>
      </c>
      <c r="E231" s="138">
        <f t="shared" si="14"/>
        <v>12712.435346515325</v>
      </c>
      <c r="F231" s="138">
        <f t="shared" si="14"/>
        <v>0</v>
      </c>
      <c r="G231" s="138">
        <f t="shared" si="14"/>
        <v>0</v>
      </c>
      <c r="H231" s="138">
        <f t="shared" si="15"/>
        <v>131608.85245100412</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71228.601541573633</v>
      </c>
      <c r="D233" s="138">
        <f t="shared" si="14"/>
        <v>744098.41313552286</v>
      </c>
      <c r="E233" s="138">
        <f t="shared" si="14"/>
        <v>496273.91833511752</v>
      </c>
      <c r="F233" s="138">
        <f t="shared" si="14"/>
        <v>0</v>
      </c>
      <c r="G233" s="138">
        <f t="shared" si="14"/>
        <v>0</v>
      </c>
      <c r="H233" s="138">
        <f t="shared" si="15"/>
        <v>1311600.933012214</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19766.416479516214</v>
      </c>
      <c r="E235" s="138">
        <f t="shared" si="16"/>
        <v>0</v>
      </c>
      <c r="F235" s="138">
        <f t="shared" si="16"/>
        <v>0</v>
      </c>
      <c r="G235" s="138">
        <f t="shared" si="16"/>
        <v>0</v>
      </c>
      <c r="H235" s="138">
        <f t="shared" si="15"/>
        <v>19766.416479516214</v>
      </c>
    </row>
    <row r="236" spans="2:10">
      <c r="B236" s="127" t="str">
        <f>$B$50</f>
        <v>Technology</v>
      </c>
      <c r="C236" s="138">
        <f t="shared" si="16"/>
        <v>648.71221804711865</v>
      </c>
      <c r="D236" s="138">
        <f t="shared" si="16"/>
        <v>20480.865267932462</v>
      </c>
      <c r="E236" s="138">
        <f t="shared" si="16"/>
        <v>16868.423825183796</v>
      </c>
      <c r="F236" s="138">
        <f t="shared" si="16"/>
        <v>0</v>
      </c>
      <c r="G236" s="138">
        <f t="shared" si="16"/>
        <v>0</v>
      </c>
      <c r="H236" s="138">
        <f t="shared" si="15"/>
        <v>37998.001311163374</v>
      </c>
    </row>
    <row r="237" spans="2:10">
      <c r="B237" s="127" t="str">
        <f>$B$51</f>
        <v>Nursing</v>
      </c>
      <c r="C237" s="138">
        <f t="shared" si="16"/>
        <v>0</v>
      </c>
      <c r="D237" s="138">
        <f t="shared" si="16"/>
        <v>38897.767369329093</v>
      </c>
      <c r="E237" s="138">
        <f t="shared" si="16"/>
        <v>0</v>
      </c>
      <c r="F237" s="138">
        <f t="shared" si="16"/>
        <v>0</v>
      </c>
      <c r="G237" s="138">
        <f t="shared" si="16"/>
        <v>0</v>
      </c>
      <c r="H237" s="138">
        <f t="shared" si="15"/>
        <v>38897.767369329093</v>
      </c>
    </row>
    <row r="238" spans="2:10">
      <c r="B238" s="130" t="str">
        <f>$B$52</f>
        <v>Totals</v>
      </c>
      <c r="C238" s="135">
        <f>SUM(C218:C237)</f>
        <v>1002433.3668076111</v>
      </c>
      <c r="D238" s="135">
        <f>SUM(D218:D237)</f>
        <v>2925905.9381606774</v>
      </c>
      <c r="E238" s="135">
        <f>SUM(E218:E237)</f>
        <v>1475090.6950317128</v>
      </c>
      <c r="F238" s="135">
        <f>SUM(F218:F237)</f>
        <v>0</v>
      </c>
      <c r="G238" s="135">
        <f>SUM(G218:G237)</f>
        <v>0</v>
      </c>
      <c r="H238" s="135">
        <f t="shared" si="15"/>
        <v>5403430.0000000019</v>
      </c>
    </row>
    <row r="239" spans="2:10">
      <c r="B239" s="328"/>
      <c r="C239" s="348"/>
      <c r="D239" s="348"/>
      <c r="E239" s="348"/>
      <c r="F239" s="348"/>
      <c r="G239" s="348"/>
      <c r="H239" s="348"/>
    </row>
    <row r="240" spans="2:10">
      <c r="B240" s="120" t="s">
        <v>11</v>
      </c>
      <c r="C240" s="121"/>
      <c r="D240" s="121"/>
      <c r="E240" s="121"/>
      <c r="F240" s="121"/>
      <c r="G240" s="121"/>
      <c r="H240" s="122">
        <f>H16</f>
        <v>3535238</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369108.48528621858</v>
      </c>
      <c r="D243" s="135">
        <f t="shared" si="17"/>
        <v>713797.57555908966</v>
      </c>
      <c r="E243" s="135">
        <f t="shared" si="17"/>
        <v>199533.16663125347</v>
      </c>
      <c r="F243" s="135">
        <f t="shared" si="17"/>
        <v>0</v>
      </c>
      <c r="G243" s="135">
        <f t="shared" si="17"/>
        <v>0</v>
      </c>
      <c r="H243" s="135">
        <f>SUM(C243:G243)</f>
        <v>1282439.2274765617</v>
      </c>
    </row>
    <row r="244" spans="2:8">
      <c r="B244" s="127" t="str">
        <f>$B$33</f>
        <v>Science</v>
      </c>
      <c r="C244" s="138">
        <f t="shared" si="17"/>
        <v>109360.23730404253</v>
      </c>
      <c r="D244" s="138">
        <f t="shared" si="17"/>
        <v>125220.35541695821</v>
      </c>
      <c r="E244" s="138">
        <f t="shared" si="17"/>
        <v>18713.731860406137</v>
      </c>
      <c r="F244" s="138">
        <f t="shared" si="17"/>
        <v>0</v>
      </c>
      <c r="G244" s="138">
        <f t="shared" si="17"/>
        <v>0</v>
      </c>
      <c r="H244" s="138">
        <f t="shared" ref="H244:H263" si="18">SUM(C244:G244)</f>
        <v>253294.32458140687</v>
      </c>
    </row>
    <row r="245" spans="2:8">
      <c r="B245" s="127" t="str">
        <f>$B$34</f>
        <v>Fine Arts</v>
      </c>
      <c r="C245" s="138">
        <f t="shared" si="17"/>
        <v>24192.238782653651</v>
      </c>
      <c r="D245" s="138">
        <f t="shared" si="17"/>
        <v>15892.753528655832</v>
      </c>
      <c r="E245" s="138">
        <f t="shared" si="17"/>
        <v>0</v>
      </c>
      <c r="F245" s="138">
        <f t="shared" si="17"/>
        <v>0</v>
      </c>
      <c r="G245" s="138">
        <f t="shared" si="17"/>
        <v>0</v>
      </c>
      <c r="H245" s="138">
        <f t="shared" si="18"/>
        <v>40084.992311309485</v>
      </c>
    </row>
    <row r="246" spans="2:8">
      <c r="B246" s="127" t="str">
        <f>$B$35</f>
        <v>Teacher Education</v>
      </c>
      <c r="C246" s="138">
        <f t="shared" si="17"/>
        <v>27332.985571980615</v>
      </c>
      <c r="D246" s="138">
        <f t="shared" si="17"/>
        <v>216266.09703700288</v>
      </c>
      <c r="E246" s="138">
        <f t="shared" si="17"/>
        <v>325384.34627936938</v>
      </c>
      <c r="F246" s="138">
        <f t="shared" si="17"/>
        <v>0</v>
      </c>
      <c r="G246" s="138">
        <f t="shared" si="17"/>
        <v>0</v>
      </c>
      <c r="H246" s="138">
        <f t="shared" si="18"/>
        <v>568983.42888835282</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65955.682575866274</v>
      </c>
      <c r="D248" s="138">
        <f t="shared" si="17"/>
        <v>205203.49409058559</v>
      </c>
      <c r="E248" s="138">
        <f t="shared" si="17"/>
        <v>77414.070260141612</v>
      </c>
      <c r="F248" s="138">
        <f t="shared" si="17"/>
        <v>0</v>
      </c>
      <c r="G248" s="138">
        <f t="shared" si="17"/>
        <v>0</v>
      </c>
      <c r="H248" s="138">
        <f t="shared" si="18"/>
        <v>348573.24692659348</v>
      </c>
    </row>
    <row r="249" spans="2:8">
      <c r="B249" s="127" t="str">
        <f>$B$38</f>
        <v>Home Economics</v>
      </c>
      <c r="C249" s="138">
        <f t="shared" si="17"/>
        <v>2291.8963057250826</v>
      </c>
      <c r="D249" s="138">
        <f t="shared" si="17"/>
        <v>32097.129675520602</v>
      </c>
      <c r="E249" s="138">
        <f t="shared" si="17"/>
        <v>0</v>
      </c>
      <c r="F249" s="138">
        <f t="shared" si="17"/>
        <v>0</v>
      </c>
      <c r="G249" s="138">
        <f t="shared" si="17"/>
        <v>0</v>
      </c>
      <c r="H249" s="138">
        <f t="shared" si="18"/>
        <v>34389.025981245686</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10582.336028903468</v>
      </c>
      <c r="D256" s="138">
        <f t="shared" si="17"/>
        <v>67206.611327060935</v>
      </c>
      <c r="E256" s="138">
        <f t="shared" si="17"/>
        <v>8317.2141601805051</v>
      </c>
      <c r="F256" s="138">
        <f t="shared" si="17"/>
        <v>0</v>
      </c>
      <c r="G256" s="138">
        <f t="shared" si="17"/>
        <v>0</v>
      </c>
      <c r="H256" s="138">
        <f t="shared" si="18"/>
        <v>86106.161516144901</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46601.891549743348</v>
      </c>
      <c r="D258" s="138">
        <f t="shared" si="17"/>
        <v>486832.43529691314</v>
      </c>
      <c r="E258" s="138">
        <f t="shared" si="17"/>
        <v>324691.24509935436</v>
      </c>
      <c r="F258" s="138">
        <f t="shared" si="17"/>
        <v>0</v>
      </c>
      <c r="G258" s="138">
        <f t="shared" si="17"/>
        <v>0</v>
      </c>
      <c r="H258" s="138">
        <f t="shared" si="18"/>
        <v>858125.57194601092</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12932.338655670923</v>
      </c>
      <c r="E260" s="138">
        <f t="shared" si="19"/>
        <v>0</v>
      </c>
      <c r="F260" s="138">
        <f t="shared" si="19"/>
        <v>0</v>
      </c>
      <c r="G260" s="138">
        <f t="shared" si="19"/>
        <v>0</v>
      </c>
      <c r="H260" s="138">
        <f t="shared" si="18"/>
        <v>12932.338655670923</v>
      </c>
    </row>
    <row r="261" spans="2:10">
      <c r="B261" s="127" t="str">
        <f>$B$50</f>
        <v>Technology</v>
      </c>
      <c r="C261" s="138">
        <f t="shared" si="19"/>
        <v>424.42524180094119</v>
      </c>
      <c r="D261" s="138">
        <f t="shared" si="19"/>
        <v>13399.772582984329</v>
      </c>
      <c r="E261" s="138">
        <f t="shared" si="19"/>
        <v>11036.3034048549</v>
      </c>
      <c r="F261" s="138">
        <f t="shared" si="19"/>
        <v>0</v>
      </c>
      <c r="G261" s="138">
        <f t="shared" si="19"/>
        <v>0</v>
      </c>
      <c r="H261" s="138">
        <f t="shared" si="18"/>
        <v>24860.501229640169</v>
      </c>
    </row>
    <row r="262" spans="2:10">
      <c r="B262" s="127" t="str">
        <f>$B$51</f>
        <v>Nursing</v>
      </c>
      <c r="C262" s="138">
        <f t="shared" si="19"/>
        <v>0</v>
      </c>
      <c r="D262" s="138">
        <f t="shared" si="19"/>
        <v>25449.180487063259</v>
      </c>
      <c r="E262" s="138">
        <f t="shared" si="19"/>
        <v>0</v>
      </c>
      <c r="F262" s="138">
        <f t="shared" si="19"/>
        <v>0</v>
      </c>
      <c r="G262" s="138">
        <f t="shared" si="19"/>
        <v>0</v>
      </c>
      <c r="H262" s="138">
        <f t="shared" si="18"/>
        <v>25449.180487063259</v>
      </c>
    </row>
    <row r="263" spans="2:10">
      <c r="B263" s="130" t="str">
        <f>$B$52</f>
        <v>Totals</v>
      </c>
      <c r="C263" s="135">
        <f>SUM(C243:C262)</f>
        <v>655850.17864693457</v>
      </c>
      <c r="D263" s="135">
        <f>SUM(D243:D262)</f>
        <v>1914297.7436575051</v>
      </c>
      <c r="E263" s="135">
        <f>SUM(E243:E262)</f>
        <v>965090.07769556041</v>
      </c>
      <c r="F263" s="135">
        <f>SUM(F243:F262)</f>
        <v>0</v>
      </c>
      <c r="G263" s="135">
        <f>SUM(G243:G262)</f>
        <v>0</v>
      </c>
      <c r="H263" s="135">
        <f t="shared" si="18"/>
        <v>3535238</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3724863.927282406</v>
      </c>
      <c r="D268" s="135">
        <f t="shared" si="20"/>
        <v>5348209.0458267303</v>
      </c>
      <c r="E268" s="135">
        <f t="shared" si="20"/>
        <v>2811008.2483792296</v>
      </c>
      <c r="F268" s="135">
        <f t="shared" si="20"/>
        <v>0</v>
      </c>
      <c r="G268" s="135">
        <f t="shared" si="20"/>
        <v>0</v>
      </c>
      <c r="H268" s="135">
        <f>SUM(C268:G268)</f>
        <v>11884081.221488368</v>
      </c>
    </row>
    <row r="269" spans="2:10">
      <c r="B269" s="127" t="str">
        <f>$B$33</f>
        <v>Science</v>
      </c>
      <c r="C269" s="138">
        <f t="shared" si="20"/>
        <v>971447.04820852121</v>
      </c>
      <c r="D269" s="138">
        <f t="shared" si="20"/>
        <v>1087108.7740894915</v>
      </c>
      <c r="E269" s="138">
        <f t="shared" si="20"/>
        <v>575849.78333750344</v>
      </c>
      <c r="F269" s="138">
        <f t="shared" si="20"/>
        <v>0</v>
      </c>
      <c r="G269" s="138">
        <f t="shared" si="20"/>
        <v>0</v>
      </c>
      <c r="H269" s="138">
        <f t="shared" ref="H269:H288" si="21">SUM(C269:G269)</f>
        <v>2634405.6056355163</v>
      </c>
    </row>
    <row r="270" spans="2:10">
      <c r="B270" s="127" t="str">
        <f>$B$34</f>
        <v>Fine Arts</v>
      </c>
      <c r="C270" s="138">
        <f t="shared" si="20"/>
        <v>290182.35415343789</v>
      </c>
      <c r="D270" s="138">
        <f t="shared" si="20"/>
        <v>227816.34871444816</v>
      </c>
      <c r="E270" s="138">
        <f t="shared" si="20"/>
        <v>0</v>
      </c>
      <c r="F270" s="138">
        <f t="shared" si="20"/>
        <v>0</v>
      </c>
      <c r="G270" s="138">
        <f t="shared" si="20"/>
        <v>0</v>
      </c>
      <c r="H270" s="138">
        <f t="shared" si="21"/>
        <v>517998.70286788605</v>
      </c>
    </row>
    <row r="271" spans="2:10">
      <c r="B271" s="127" t="str">
        <f>$B$35</f>
        <v>Teacher Education</v>
      </c>
      <c r="C271" s="138">
        <f t="shared" si="20"/>
        <v>230984.79740248102</v>
      </c>
      <c r="D271" s="138">
        <f t="shared" si="20"/>
        <v>2154301.5517829536</v>
      </c>
      <c r="E271" s="138">
        <f t="shared" si="20"/>
        <v>4087571.6361782281</v>
      </c>
      <c r="F271" s="138">
        <f t="shared" si="20"/>
        <v>0</v>
      </c>
      <c r="G271" s="138">
        <f t="shared" si="20"/>
        <v>0</v>
      </c>
      <c r="H271" s="138">
        <f t="shared" si="21"/>
        <v>6472857.9853636622</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338897.1847732896</v>
      </c>
      <c r="D273" s="138">
        <f t="shared" si="20"/>
        <v>1282336.6876876669</v>
      </c>
      <c r="E273" s="138">
        <f t="shared" si="20"/>
        <v>1692029.8809289206</v>
      </c>
      <c r="F273" s="138">
        <f t="shared" si="20"/>
        <v>0</v>
      </c>
      <c r="G273" s="138">
        <f t="shared" si="20"/>
        <v>0</v>
      </c>
      <c r="H273" s="138">
        <f t="shared" si="21"/>
        <v>3313263.7533898773</v>
      </c>
    </row>
    <row r="274" spans="2:10">
      <c r="B274" s="127" t="str">
        <f>$B$38</f>
        <v>Home Economics</v>
      </c>
      <c r="C274" s="138">
        <f t="shared" si="20"/>
        <v>10372.333796342768</v>
      </c>
      <c r="D274" s="138">
        <f t="shared" si="20"/>
        <v>134905.34905470125</v>
      </c>
      <c r="E274" s="138">
        <f t="shared" si="20"/>
        <v>0</v>
      </c>
      <c r="F274" s="138">
        <f t="shared" si="20"/>
        <v>0</v>
      </c>
      <c r="G274" s="138">
        <f t="shared" si="20"/>
        <v>0</v>
      </c>
      <c r="H274" s="138">
        <f t="shared" si="21"/>
        <v>145277.68285104402</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148894.26478893016</v>
      </c>
      <c r="D281" s="138">
        <f t="shared" si="20"/>
        <v>493354.02684538561</v>
      </c>
      <c r="E281" s="138">
        <f t="shared" si="20"/>
        <v>72584.473332749709</v>
      </c>
      <c r="F281" s="138">
        <f t="shared" si="20"/>
        <v>0</v>
      </c>
      <c r="G281" s="138">
        <f t="shared" si="20"/>
        <v>0</v>
      </c>
      <c r="H281" s="138">
        <f t="shared" si="21"/>
        <v>714832.76496706542</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764061.34602296632</v>
      </c>
      <c r="D283" s="138">
        <f t="shared" si="20"/>
        <v>5303926.6556377774</v>
      </c>
      <c r="E283" s="138">
        <f t="shared" si="20"/>
        <v>6329929.2144063842</v>
      </c>
      <c r="F283" s="138">
        <f t="shared" si="20"/>
        <v>0</v>
      </c>
      <c r="G283" s="138">
        <f t="shared" si="20"/>
        <v>0</v>
      </c>
      <c r="H283" s="138">
        <f t="shared" si="21"/>
        <v>12397917.216067128</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253528.20630001067</v>
      </c>
      <c r="E285" s="138">
        <f t="shared" si="22"/>
        <v>0</v>
      </c>
      <c r="F285" s="138">
        <f t="shared" si="22"/>
        <v>0</v>
      </c>
      <c r="G285" s="138">
        <f t="shared" si="22"/>
        <v>0</v>
      </c>
      <c r="H285" s="138">
        <f t="shared" si="21"/>
        <v>253528.20630001067</v>
      </c>
    </row>
    <row r="286" spans="2:10">
      <c r="B286" s="127" t="str">
        <f>$B$50</f>
        <v>Technology</v>
      </c>
      <c r="C286" s="138">
        <f t="shared" si="22"/>
        <v>1339.49328115297</v>
      </c>
      <c r="D286" s="138">
        <f t="shared" si="22"/>
        <v>87944.6501166167</v>
      </c>
      <c r="E286" s="138">
        <f t="shared" si="22"/>
        <v>116350.63823492442</v>
      </c>
      <c r="F286" s="138">
        <f t="shared" si="22"/>
        <v>0</v>
      </c>
      <c r="G286" s="138">
        <f t="shared" si="22"/>
        <v>0</v>
      </c>
      <c r="H286" s="138">
        <f t="shared" si="21"/>
        <v>205634.7816326941</v>
      </c>
    </row>
    <row r="287" spans="2:10">
      <c r="B287" s="127" t="str">
        <f>$B$51</f>
        <v>Nursing</v>
      </c>
      <c r="C287" s="138">
        <f t="shared" si="22"/>
        <v>0</v>
      </c>
      <c r="D287" s="138">
        <f t="shared" si="22"/>
        <v>353284.68378457485</v>
      </c>
      <c r="E287" s="138">
        <f t="shared" si="22"/>
        <v>0</v>
      </c>
      <c r="F287" s="138">
        <f t="shared" si="22"/>
        <v>0</v>
      </c>
      <c r="G287" s="138">
        <f t="shared" si="22"/>
        <v>0</v>
      </c>
      <c r="H287" s="138">
        <f t="shared" si="21"/>
        <v>353284.68378457485</v>
      </c>
    </row>
    <row r="288" spans="2:10">
      <c r="B288" s="130" t="str">
        <f>$B$52</f>
        <v>Totals</v>
      </c>
      <c r="C288" s="135">
        <f>SUM(C268:C287)</f>
        <v>6481042.7497095279</v>
      </c>
      <c r="D288" s="135">
        <f>SUM(D268:D287)</f>
        <v>16726715.979840361</v>
      </c>
      <c r="E288" s="135">
        <f>SUM(E268:E287)</f>
        <v>15685323.87479794</v>
      </c>
      <c r="F288" s="135">
        <f>SUM(F268:F287)</f>
        <v>0</v>
      </c>
      <c r="G288" s="135">
        <f>SUM(G268:G287)</f>
        <v>0</v>
      </c>
      <c r="H288" s="135">
        <f t="shared" si="21"/>
        <v>38893082.604347825</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285.53958813970149</v>
      </c>
      <c r="D293" s="133">
        <f t="shared" si="23"/>
        <v>389.14461715187036</v>
      </c>
      <c r="E293" s="133">
        <f t="shared" si="23"/>
        <v>751.10440838456373</v>
      </c>
      <c r="F293" s="133">
        <f t="shared" si="23"/>
        <v>0</v>
      </c>
      <c r="G293" s="134">
        <f t="shared" si="23"/>
        <v>0</v>
      </c>
      <c r="H293" s="135">
        <f t="shared" si="23"/>
        <v>389.24637979392645</v>
      </c>
    </row>
    <row r="294" spans="2:10">
      <c r="B294" s="127" t="str">
        <f>$B$33</f>
        <v>Science</v>
      </c>
      <c r="C294" s="136">
        <f t="shared" si="23"/>
        <v>251.34464377969502</v>
      </c>
      <c r="D294" s="136">
        <f t="shared" si="23"/>
        <v>450.89538535441369</v>
      </c>
      <c r="E294" s="136">
        <f t="shared" si="23"/>
        <v>1640.5976733262207</v>
      </c>
      <c r="F294" s="136">
        <f t="shared" si="23"/>
        <v>0</v>
      </c>
      <c r="G294" s="137">
        <f t="shared" si="23"/>
        <v>0</v>
      </c>
      <c r="H294" s="138">
        <f t="shared" si="23"/>
        <v>397.52612126686529</v>
      </c>
    </row>
    <row r="295" spans="2:10">
      <c r="B295" s="127" t="str">
        <f>$B$34</f>
        <v>Fine Arts</v>
      </c>
      <c r="C295" s="136">
        <f t="shared" si="23"/>
        <v>339.39456626133085</v>
      </c>
      <c r="D295" s="136">
        <f t="shared" si="23"/>
        <v>744.49787161584368</v>
      </c>
      <c r="E295" s="136">
        <f t="shared" si="23"/>
        <v>0</v>
      </c>
      <c r="F295" s="136">
        <f t="shared" si="23"/>
        <v>0</v>
      </c>
      <c r="G295" s="137">
        <f t="shared" si="23"/>
        <v>0</v>
      </c>
      <c r="H295" s="138">
        <f t="shared" si="23"/>
        <v>446.1659800756986</v>
      </c>
    </row>
    <row r="296" spans="2:10">
      <c r="B296" s="127" t="str">
        <f>$B$35</f>
        <v>Teacher Education</v>
      </c>
      <c r="C296" s="136">
        <f t="shared" si="23"/>
        <v>239.11469710401764</v>
      </c>
      <c r="D296" s="136">
        <f t="shared" si="23"/>
        <v>517.36348505834621</v>
      </c>
      <c r="E296" s="136">
        <f t="shared" si="23"/>
        <v>669.76431856107297</v>
      </c>
      <c r="F296" s="136">
        <f t="shared" si="23"/>
        <v>0</v>
      </c>
      <c r="G296" s="137">
        <f t="shared" si="23"/>
        <v>0</v>
      </c>
      <c r="H296" s="138">
        <f t="shared" si="23"/>
        <v>576.23591074189108</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145.38703765477888</v>
      </c>
      <c r="D298" s="136">
        <f t="shared" si="23"/>
        <v>324.56003231780988</v>
      </c>
      <c r="E298" s="136">
        <f t="shared" si="23"/>
        <v>1165.3098353504963</v>
      </c>
      <c r="F298" s="136">
        <f t="shared" si="23"/>
        <v>0</v>
      </c>
      <c r="G298" s="137">
        <f t="shared" si="23"/>
        <v>0</v>
      </c>
      <c r="H298" s="138">
        <f t="shared" si="23"/>
        <v>428.40234721875839</v>
      </c>
    </row>
    <row r="299" spans="2:10">
      <c r="B299" s="127" t="str">
        <f>$B$38</f>
        <v>Home Economics</v>
      </c>
      <c r="C299" s="136">
        <f t="shared" si="23"/>
        <v>128.0535036585527</v>
      </c>
      <c r="D299" s="136">
        <f t="shared" si="23"/>
        <v>218.2934450723321</v>
      </c>
      <c r="E299" s="136">
        <f t="shared" si="23"/>
        <v>0</v>
      </c>
      <c r="F299" s="136">
        <f t="shared" si="23"/>
        <v>0</v>
      </c>
      <c r="G299" s="137">
        <f t="shared" si="23"/>
        <v>0</v>
      </c>
      <c r="H299" s="138">
        <f t="shared" si="23"/>
        <v>207.83645615313881</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398.1130074570325</v>
      </c>
      <c r="D306" s="136">
        <f t="shared" si="23"/>
        <v>381.26277190524388</v>
      </c>
      <c r="E306" s="136">
        <f t="shared" si="23"/>
        <v>465.2850854663443</v>
      </c>
      <c r="F306" s="136">
        <f t="shared" si="23"/>
        <v>0</v>
      </c>
      <c r="G306" s="137">
        <f t="shared" si="23"/>
        <v>0</v>
      </c>
      <c r="H306" s="138">
        <f t="shared" si="23"/>
        <v>391.90392816176831</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463.91095690526186</v>
      </c>
      <c r="D308" s="136">
        <f t="shared" si="23"/>
        <v>565.84271143519254</v>
      </c>
      <c r="E308" s="136">
        <f t="shared" si="23"/>
        <v>1039.3972437448906</v>
      </c>
      <c r="F308" s="136">
        <f t="shared" si="23"/>
        <v>0</v>
      </c>
      <c r="G308" s="137">
        <f t="shared" si="23"/>
        <v>0</v>
      </c>
      <c r="H308" s="138">
        <f t="shared" si="23"/>
        <v>724.57948137501114</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1018.1855674699224</v>
      </c>
      <c r="E310" s="136">
        <f t="shared" si="24"/>
        <v>0</v>
      </c>
      <c r="F310" s="136">
        <f t="shared" si="24"/>
        <v>0</v>
      </c>
      <c r="G310" s="137">
        <f t="shared" si="24"/>
        <v>0</v>
      </c>
      <c r="H310" s="138">
        <f t="shared" si="24"/>
        <v>1018.1855674699224</v>
      </c>
    </row>
    <row r="311" spans="2:10">
      <c r="B311" s="127" t="str">
        <f>$B$50</f>
        <v>Technology</v>
      </c>
      <c r="C311" s="136">
        <f t="shared" si="24"/>
        <v>89.299552076864671</v>
      </c>
      <c r="D311" s="136">
        <f t="shared" si="24"/>
        <v>340.87073688611122</v>
      </c>
      <c r="E311" s="136">
        <f t="shared" si="24"/>
        <v>562.08037794649476</v>
      </c>
      <c r="F311" s="136">
        <f t="shared" si="24"/>
        <v>0</v>
      </c>
      <c r="G311" s="137">
        <f t="shared" si="24"/>
        <v>0</v>
      </c>
      <c r="H311" s="138">
        <f t="shared" si="24"/>
        <v>428.4057950681127</v>
      </c>
    </row>
    <row r="312" spans="2:10">
      <c r="B312" s="127" t="str">
        <f>$B$51</f>
        <v>Nursing</v>
      </c>
      <c r="C312" s="136">
        <f t="shared" si="24"/>
        <v>0</v>
      </c>
      <c r="D312" s="136">
        <f t="shared" si="24"/>
        <v>720.989150580765</v>
      </c>
      <c r="E312" s="136">
        <f t="shared" si="24"/>
        <v>0</v>
      </c>
      <c r="F312" s="136">
        <f t="shared" si="24"/>
        <v>0</v>
      </c>
      <c r="G312" s="137">
        <f t="shared" si="24"/>
        <v>0</v>
      </c>
      <c r="H312" s="138">
        <f t="shared" si="24"/>
        <v>720.989150580765</v>
      </c>
    </row>
    <row r="313" spans="2:10">
      <c r="B313" s="130" t="str">
        <f>$B$52</f>
        <v>Totals</v>
      </c>
      <c r="C313" s="135">
        <f t="shared" si="24"/>
        <v>279.6083847322804</v>
      </c>
      <c r="D313" s="135">
        <f t="shared" si="24"/>
        <v>453.81507352109071</v>
      </c>
      <c r="E313" s="135">
        <f t="shared" si="24"/>
        <v>866.5206681655078</v>
      </c>
      <c r="F313" s="135">
        <f t="shared" si="24"/>
        <v>0</v>
      </c>
      <c r="G313" s="135">
        <f t="shared" si="24"/>
        <v>0</v>
      </c>
      <c r="H313" s="135">
        <f t="shared" si="24"/>
        <v>497.74544692242398</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1.3628394566482307</v>
      </c>
      <c r="E318" s="128">
        <f t="shared" si="25"/>
        <v>2.630473810227262</v>
      </c>
      <c r="F318" s="128">
        <f t="shared" si="25"/>
        <v>0</v>
      </c>
      <c r="G318" s="128">
        <f t="shared" si="25"/>
        <v>0</v>
      </c>
      <c r="H318" s="128">
        <f t="shared" si="25"/>
        <v>1.3631958438053289</v>
      </c>
    </row>
    <row r="319" spans="2:10">
      <c r="B319" s="127" t="str">
        <f>$B$33</f>
        <v>Science</v>
      </c>
      <c r="C319" s="128">
        <f t="shared" ref="C319:H334" si="26">IF($C$293=0,"",C294/$C$293)</f>
        <v>0.88024447123851546</v>
      </c>
      <c r="D319" s="128">
        <f t="shared" si="26"/>
        <v>1.5790993756487846</v>
      </c>
      <c r="E319" s="128">
        <f t="shared" si="26"/>
        <v>5.7456049580191699</v>
      </c>
      <c r="F319" s="128">
        <f t="shared" si="26"/>
        <v>0</v>
      </c>
      <c r="G319" s="128">
        <f t="shared" si="26"/>
        <v>0</v>
      </c>
      <c r="H319" s="128">
        <f t="shared" si="26"/>
        <v>1.3921926688231192</v>
      </c>
    </row>
    <row r="320" spans="2:10">
      <c r="B320" s="127" t="str">
        <f>$B$34</f>
        <v>Fine Arts</v>
      </c>
      <c r="C320" s="128">
        <f t="shared" si="26"/>
        <v>1.1886077460309306</v>
      </c>
      <c r="D320" s="128">
        <f t="shared" si="26"/>
        <v>2.6073367845988304</v>
      </c>
      <c r="E320" s="128">
        <f t="shared" si="26"/>
        <v>0</v>
      </c>
      <c r="F320" s="128">
        <f t="shared" si="26"/>
        <v>0</v>
      </c>
      <c r="G320" s="128">
        <f t="shared" si="26"/>
        <v>0</v>
      </c>
      <c r="H320" s="128">
        <f t="shared" si="26"/>
        <v>1.5625363298395245</v>
      </c>
    </row>
    <row r="321" spans="2:8">
      <c r="B321" s="127" t="str">
        <f>$B$35</f>
        <v>Teacher Education</v>
      </c>
      <c r="C321" s="128">
        <f t="shared" si="26"/>
        <v>0.83741346922105153</v>
      </c>
      <c r="D321" s="128">
        <f t="shared" si="26"/>
        <v>1.811880056383719</v>
      </c>
      <c r="E321" s="128">
        <f t="shared" si="26"/>
        <v>2.345609317869394</v>
      </c>
      <c r="F321" s="128">
        <f t="shared" si="26"/>
        <v>0</v>
      </c>
      <c r="G321" s="128">
        <f t="shared" si="26"/>
        <v>0</v>
      </c>
      <c r="H321" s="128">
        <f t="shared" si="26"/>
        <v>2.0180596130157795</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0.50916595699384293</v>
      </c>
      <c r="D323" s="128">
        <f t="shared" si="26"/>
        <v>1.1366551112310825</v>
      </c>
      <c r="E323" s="128">
        <f t="shared" si="26"/>
        <v>4.0810797653051294</v>
      </c>
      <c r="F323" s="128">
        <f t="shared" si="26"/>
        <v>0</v>
      </c>
      <c r="G323" s="128">
        <f t="shared" si="26"/>
        <v>0</v>
      </c>
      <c r="H323" s="128">
        <f t="shared" si="26"/>
        <v>1.5003255766032717</v>
      </c>
    </row>
    <row r="324" spans="2:8">
      <c r="B324" s="127" t="str">
        <f>$B$38</f>
        <v>Home Economics</v>
      </c>
      <c r="C324" s="128">
        <f t="shared" si="26"/>
        <v>0.4484614707642639</v>
      </c>
      <c r="D324" s="128">
        <f t="shared" si="26"/>
        <v>0.76449450142629993</v>
      </c>
      <c r="E324" s="128">
        <f t="shared" si="26"/>
        <v>0</v>
      </c>
      <c r="F324" s="128">
        <f t="shared" si="26"/>
        <v>0</v>
      </c>
      <c r="G324" s="128">
        <f t="shared" si="26"/>
        <v>0</v>
      </c>
      <c r="H324" s="128">
        <f t="shared" si="26"/>
        <v>0.72787264808778085</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1.3942480272201485</v>
      </c>
      <c r="D331" s="128">
        <f t="shared" si="26"/>
        <v>1.3352361204594489</v>
      </c>
      <c r="E331" s="128">
        <f t="shared" si="26"/>
        <v>1.629494139491094</v>
      </c>
      <c r="F331" s="128">
        <f t="shared" si="26"/>
        <v>0</v>
      </c>
      <c r="G331" s="128">
        <f t="shared" si="26"/>
        <v>0</v>
      </c>
      <c r="H331" s="128">
        <f t="shared" si="26"/>
        <v>1.3725029538462021</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1.6246817470307879</v>
      </c>
      <c r="D333" s="128">
        <f t="shared" si="26"/>
        <v>1.9816611599171723</v>
      </c>
      <c r="E333" s="128">
        <f t="shared" si="26"/>
        <v>3.6401160711780567</v>
      </c>
      <c r="F333" s="128">
        <f t="shared" si="26"/>
        <v>0</v>
      </c>
      <c r="G333" s="128">
        <f t="shared" si="26"/>
        <v>0</v>
      </c>
      <c r="H333" s="128">
        <f t="shared" si="26"/>
        <v>2.5375797664193152</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3.5658297824950655</v>
      </c>
      <c r="E335" s="128">
        <f t="shared" si="27"/>
        <v>0</v>
      </c>
      <c r="F335" s="128">
        <f t="shared" si="27"/>
        <v>0</v>
      </c>
      <c r="G335" s="128">
        <f t="shared" si="27"/>
        <v>0</v>
      </c>
      <c r="H335" s="128">
        <f t="shared" si="27"/>
        <v>3.5658297824950655</v>
      </c>
    </row>
    <row r="336" spans="2:8">
      <c r="B336" s="127" t="str">
        <f>$B$50</f>
        <v>Technology</v>
      </c>
      <c r="C336" s="128">
        <f t="shared" si="27"/>
        <v>0.31273965427580036</v>
      </c>
      <c r="D336" s="128">
        <f t="shared" si="27"/>
        <v>1.1937775042224223</v>
      </c>
      <c r="E336" s="128">
        <f t="shared" si="27"/>
        <v>1.9684849362166008</v>
      </c>
      <c r="F336" s="128">
        <f t="shared" si="27"/>
        <v>0</v>
      </c>
      <c r="G336" s="128">
        <f t="shared" si="27"/>
        <v>0</v>
      </c>
      <c r="H336" s="128">
        <f t="shared" si="27"/>
        <v>1.50033765145908</v>
      </c>
    </row>
    <row r="337" spans="2:10">
      <c r="B337" s="127" t="str">
        <f>$B$51</f>
        <v>Nursing</v>
      </c>
      <c r="C337" s="128">
        <f t="shared" si="27"/>
        <v>0</v>
      </c>
      <c r="D337" s="128">
        <f t="shared" si="27"/>
        <v>2.5250059204680855</v>
      </c>
      <c r="E337" s="128">
        <f t="shared" si="27"/>
        <v>0</v>
      </c>
      <c r="F337" s="128">
        <f t="shared" si="27"/>
        <v>0</v>
      </c>
      <c r="G337" s="128">
        <f t="shared" si="27"/>
        <v>0</v>
      </c>
      <c r="H337" s="128">
        <f t="shared" si="27"/>
        <v>2.5250059204680855</v>
      </c>
    </row>
    <row r="338" spans="2:10">
      <c r="B338" s="130" t="str">
        <f>$B$52</f>
        <v>Totals</v>
      </c>
      <c r="C338" s="128">
        <f t="shared" si="27"/>
        <v>0.97922808726431576</v>
      </c>
      <c r="D338" s="128">
        <f t="shared" si="27"/>
        <v>1.5893245363198454</v>
      </c>
      <c r="E338" s="128">
        <f t="shared" si="27"/>
        <v>3.0346778665995653</v>
      </c>
      <c r="F338" s="128">
        <f t="shared" si="27"/>
        <v>0</v>
      </c>
      <c r="G338" s="128">
        <f t="shared" si="27"/>
        <v>0</v>
      </c>
      <c r="H338" s="128">
        <f t="shared" si="27"/>
        <v>1.7431749137317514</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8566.1876441910445</v>
      </c>
      <c r="D343" s="135">
        <f t="shared" si="28"/>
        <v>11674.338514556111</v>
      </c>
      <c r="E343" s="135">
        <f>E293*24</f>
        <v>18026.50580122953</v>
      </c>
      <c r="F343" s="135">
        <f>F293*18</f>
        <v>0</v>
      </c>
      <c r="G343" s="135">
        <f>G293*24</f>
        <v>0</v>
      </c>
      <c r="H343" s="135">
        <f>IF((C32/30+D32/30+E32/24+F32/18+G32/24)=0,0,H268/(C32/30+D32/30+E32/24+F32/18+G32/24))</f>
        <v>11330.177184386665</v>
      </c>
    </row>
    <row r="344" spans="2:10">
      <c r="B344" s="127" t="str">
        <f>$B$33</f>
        <v>Science</v>
      </c>
      <c r="C344" s="138">
        <f t="shared" si="28"/>
        <v>7540.3393133908503</v>
      </c>
      <c r="D344" s="138">
        <f t="shared" si="28"/>
        <v>13526.861560632411</v>
      </c>
      <c r="E344" s="138">
        <f>E294*24</f>
        <v>39374.344159829299</v>
      </c>
      <c r="F344" s="138">
        <f>F294*18</f>
        <v>0</v>
      </c>
      <c r="G344" s="138">
        <f>G294*24</f>
        <v>0</v>
      </c>
      <c r="H344" s="138">
        <f t="shared" ref="H344:H363" si="29">IF((C33/30+D33/30+E33/24+F33/18+G33/24)=0,0,H269/(C33/30+D33/30+E33/24+F33/18+G33/24))</f>
        <v>11769.934572257418</v>
      </c>
    </row>
    <row r="345" spans="2:10">
      <c r="B345" s="127" t="str">
        <f>$B$34</f>
        <v>Fine Arts</v>
      </c>
      <c r="C345" s="138">
        <f t="shared" si="28"/>
        <v>10181.836987839926</v>
      </c>
      <c r="D345" s="138">
        <f t="shared" si="28"/>
        <v>22334.93614847531</v>
      </c>
      <c r="E345" s="138">
        <f t="shared" ref="E345:E363" si="30">E295*24</f>
        <v>0</v>
      </c>
      <c r="F345" s="138">
        <f t="shared" ref="F345:F363" si="31">F295*18</f>
        <v>0</v>
      </c>
      <c r="G345" s="138">
        <f t="shared" ref="G345:G363" si="32">G295*24</f>
        <v>0</v>
      </c>
      <c r="H345" s="138">
        <f t="shared" si="29"/>
        <v>13384.979402270956</v>
      </c>
    </row>
    <row r="346" spans="2:10">
      <c r="B346" s="127" t="str">
        <f>$B$35</f>
        <v>Teacher Education</v>
      </c>
      <c r="C346" s="138">
        <f t="shared" si="28"/>
        <v>7173.4409131205293</v>
      </c>
      <c r="D346" s="138">
        <f t="shared" si="28"/>
        <v>15520.904551750387</v>
      </c>
      <c r="E346" s="138">
        <f t="shared" si="30"/>
        <v>16074.343645465751</v>
      </c>
      <c r="F346" s="138">
        <f t="shared" si="31"/>
        <v>0</v>
      </c>
      <c r="G346" s="138">
        <f t="shared" si="32"/>
        <v>0</v>
      </c>
      <c r="H346" s="138">
        <f t="shared" si="29"/>
        <v>15219.809116168111</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4361.6111296433664</v>
      </c>
      <c r="D348" s="138">
        <f t="shared" si="28"/>
        <v>9736.8009695342971</v>
      </c>
      <c r="E348" s="138">
        <f t="shared" si="30"/>
        <v>27967.43604841191</v>
      </c>
      <c r="F348" s="138">
        <f t="shared" si="31"/>
        <v>0</v>
      </c>
      <c r="G348" s="138">
        <f t="shared" si="32"/>
        <v>0</v>
      </c>
      <c r="H348" s="138">
        <f t="shared" si="29"/>
        <v>12275.893862133669</v>
      </c>
    </row>
    <row r="349" spans="2:10">
      <c r="B349" s="127" t="str">
        <f>$B$38</f>
        <v>Home Economics</v>
      </c>
      <c r="C349" s="138">
        <f t="shared" si="28"/>
        <v>3841.605109756581</v>
      </c>
      <c r="D349" s="138">
        <f t="shared" si="28"/>
        <v>6548.8033521699635</v>
      </c>
      <c r="E349" s="138">
        <f t="shared" si="30"/>
        <v>0</v>
      </c>
      <c r="F349" s="138">
        <f t="shared" si="31"/>
        <v>0</v>
      </c>
      <c r="G349" s="138">
        <f t="shared" si="32"/>
        <v>0</v>
      </c>
      <c r="H349" s="138">
        <f t="shared" si="29"/>
        <v>6235.0936845941642</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0</v>
      </c>
      <c r="D351" s="138">
        <f t="shared" si="28"/>
        <v>0</v>
      </c>
      <c r="E351" s="138">
        <f t="shared" si="30"/>
        <v>0</v>
      </c>
      <c r="F351" s="138">
        <f t="shared" si="31"/>
        <v>0</v>
      </c>
      <c r="G351" s="138">
        <f t="shared" si="32"/>
        <v>0</v>
      </c>
      <c r="H351" s="138">
        <f t="shared" si="29"/>
        <v>0</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11943.390223710974</v>
      </c>
      <c r="D356" s="138">
        <f t="shared" si="28"/>
        <v>11437.883157157317</v>
      </c>
      <c r="E356" s="138">
        <f t="shared" si="30"/>
        <v>11166.842051192263</v>
      </c>
      <c r="F356" s="138">
        <f t="shared" si="31"/>
        <v>0</v>
      </c>
      <c r="G356" s="138">
        <f t="shared" si="32"/>
        <v>0</v>
      </c>
      <c r="H356" s="138">
        <f t="shared" si="29"/>
        <v>11510.994604944692</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13917.328707157856</v>
      </c>
      <c r="D358" s="138">
        <f t="shared" si="28"/>
        <v>16975.281343055776</v>
      </c>
      <c r="E358" s="138">
        <f t="shared" si="30"/>
        <v>24945.533849877374</v>
      </c>
      <c r="F358" s="138">
        <f t="shared" si="31"/>
        <v>0</v>
      </c>
      <c r="G358" s="138">
        <f t="shared" si="32"/>
        <v>0</v>
      </c>
      <c r="H358" s="138">
        <f t="shared" si="29"/>
        <v>19961.225593410287</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30545.567024097672</v>
      </c>
      <c r="E360" s="138">
        <f t="shared" si="30"/>
        <v>0</v>
      </c>
      <c r="F360" s="138">
        <f t="shared" si="31"/>
        <v>0</v>
      </c>
      <c r="G360" s="138">
        <f t="shared" si="32"/>
        <v>0</v>
      </c>
      <c r="H360" s="138">
        <f t="shared" si="29"/>
        <v>30545.567024097669</v>
      </c>
    </row>
    <row r="361" spans="2:9">
      <c r="B361" s="127" t="str">
        <f>$B$50</f>
        <v>Technology</v>
      </c>
      <c r="C361" s="138">
        <f t="shared" si="33"/>
        <v>2678.98656230594</v>
      </c>
      <c r="D361" s="138">
        <f t="shared" si="33"/>
        <v>10226.122106583336</v>
      </c>
      <c r="E361" s="138">
        <f t="shared" si="30"/>
        <v>13489.929070715874</v>
      </c>
      <c r="F361" s="138">
        <f t="shared" si="31"/>
        <v>0</v>
      </c>
      <c r="G361" s="138">
        <f t="shared" si="32"/>
        <v>0</v>
      </c>
      <c r="H361" s="138">
        <f t="shared" si="29"/>
        <v>11601.398117500372</v>
      </c>
    </row>
    <row r="362" spans="2:9">
      <c r="B362" s="127" t="str">
        <f>$B$51</f>
        <v>Nursing</v>
      </c>
      <c r="C362" s="138">
        <f t="shared" si="33"/>
        <v>0</v>
      </c>
      <c r="D362" s="138">
        <f t="shared" si="33"/>
        <v>21629.674517422951</v>
      </c>
      <c r="E362" s="138">
        <f t="shared" si="30"/>
        <v>0</v>
      </c>
      <c r="F362" s="138">
        <f t="shared" si="31"/>
        <v>0</v>
      </c>
      <c r="G362" s="138">
        <f t="shared" si="32"/>
        <v>0</v>
      </c>
      <c r="H362" s="138">
        <f t="shared" si="29"/>
        <v>21629.674517422951</v>
      </c>
    </row>
    <row r="363" spans="2:9">
      <c r="B363" s="130" t="str">
        <f>$B$52</f>
        <v>Totals</v>
      </c>
      <c r="C363" s="135">
        <f t="shared" si="33"/>
        <v>8388.2515419684114</v>
      </c>
      <c r="D363" s="135">
        <f t="shared" si="33"/>
        <v>13614.452205632721</v>
      </c>
      <c r="E363" s="135">
        <f t="shared" si="30"/>
        <v>20796.496035972188</v>
      </c>
      <c r="F363" s="135">
        <f t="shared" si="31"/>
        <v>0</v>
      </c>
      <c r="G363" s="135">
        <f t="shared" si="32"/>
        <v>0</v>
      </c>
      <c r="H363" s="135">
        <f t="shared" si="29"/>
        <v>14114.901801185038</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09" priority="6" stopIfTrue="1">
      <formula>C32=0</formula>
    </cfRule>
  </conditionalFormatting>
  <conditionalFormatting sqref="C91:G110">
    <cfRule type="expression" dxfId="108" priority="5" stopIfTrue="1">
      <formula>C32=0</formula>
    </cfRule>
  </conditionalFormatting>
  <conditionalFormatting sqref="C143:H162">
    <cfRule type="expression" dxfId="107" priority="3" stopIfTrue="1">
      <formula>C32=0</formula>
    </cfRule>
  </conditionalFormatting>
  <conditionalFormatting sqref="H143:H162">
    <cfRule type="expression" dxfId="106" priority="1" stopIfTrue="1">
      <formula>OR(AND(#REF!&gt;0,H143&gt;0,H61=0),AND(#REF!&gt;0,H143&gt;0,H32=0))</formula>
    </cfRule>
    <cfRule type="expression" dxfId="10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4" width="17.109375" style="107" bestFit="1" customWidth="1"/>
    <col min="5"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90</v>
      </c>
      <c r="C3" s="119"/>
      <c r="D3" s="119"/>
      <c r="E3" s="119"/>
      <c r="F3" s="119"/>
      <c r="G3" s="119"/>
      <c r="H3" s="119"/>
    </row>
    <row r="4" spans="2:8">
      <c r="B4" s="292" t="s">
        <v>151</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Data!$G27</f>
        <v>225774453</v>
      </c>
    </row>
    <row r="14" spans="2:8">
      <c r="B14" s="467" t="s">
        <v>13</v>
      </c>
      <c r="C14" s="467"/>
      <c r="D14" s="467"/>
      <c r="E14" s="467"/>
      <c r="F14" s="354"/>
      <c r="G14" s="301"/>
      <c r="H14" s="355">
        <f>Data!$H27</f>
        <v>112311689</v>
      </c>
    </row>
    <row r="15" spans="2:8">
      <c r="B15" s="467" t="s">
        <v>14</v>
      </c>
      <c r="C15" s="467"/>
      <c r="D15" s="467"/>
      <c r="E15" s="467"/>
      <c r="F15" s="354"/>
      <c r="G15" s="301"/>
      <c r="H15" s="355">
        <f>Data!$I27</f>
        <v>82676266</v>
      </c>
    </row>
    <row r="16" spans="2:8">
      <c r="B16" s="467" t="s">
        <v>18</v>
      </c>
      <c r="C16" s="467"/>
      <c r="D16" s="467"/>
      <c r="E16" s="467"/>
      <c r="F16" s="354"/>
      <c r="G16" s="301"/>
      <c r="H16" s="355">
        <f>Data!$J27</f>
        <v>70297012</v>
      </c>
    </row>
    <row r="17" spans="2:23">
      <c r="B17" s="467" t="s">
        <v>15</v>
      </c>
      <c r="C17" s="467"/>
      <c r="D17" s="467"/>
      <c r="E17" s="467"/>
      <c r="F17" s="354"/>
      <c r="G17" s="301"/>
      <c r="H17" s="355">
        <f>Data!$K27</f>
        <v>64507748</v>
      </c>
    </row>
    <row r="18" spans="2:23">
      <c r="B18" s="467" t="s">
        <v>1</v>
      </c>
      <c r="C18" s="467"/>
      <c r="D18" s="467"/>
      <c r="E18" s="467"/>
      <c r="F18" s="356"/>
      <c r="G18" s="301"/>
      <c r="H18" s="357">
        <f>SUM(H13:H17)</f>
        <v>555567168</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
        <v>830</v>
      </c>
      <c r="E21" s="466"/>
      <c r="F21" s="466"/>
      <c r="G21" s="308" t="str">
        <f>Data!M27</f>
        <v>940-369-5095</v>
      </c>
      <c r="H21" s="309" t="str">
        <f>Data!N27</f>
        <v>leydi.carter@untsystem.edu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Data!O27</f>
        <v>15138</v>
      </c>
      <c r="D25" s="316">
        <f>Data!P27</f>
        <v>19026</v>
      </c>
      <c r="E25" s="316">
        <f>Data!Q27</f>
        <v>10624</v>
      </c>
      <c r="F25" s="316">
        <f>Data!R27</f>
        <v>1891</v>
      </c>
      <c r="G25" s="316">
        <f>Data!S27</f>
        <v>45</v>
      </c>
      <c r="H25" s="317">
        <f>SUM(C25:G25)</f>
        <v>46724</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Data!T27</f>
        <v>Shari Schwartz</v>
      </c>
      <c r="E28" s="466"/>
      <c r="F28" s="466"/>
      <c r="G28" s="308" t="str">
        <f>Data!U27</f>
        <v>(940) 565-4616</v>
      </c>
      <c r="H28" s="309" t="str">
        <f>Data!V27</f>
        <v>shari.schwartz@unt.edu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Data!W27</f>
        <v>281908.5</v>
      </c>
      <c r="D32" s="140">
        <f>Data!AQ27</f>
        <v>113223</v>
      </c>
      <c r="E32" s="140">
        <f>Data!BK27</f>
        <v>22273</v>
      </c>
      <c r="F32" s="140">
        <f>Data!CE27</f>
        <v>6893</v>
      </c>
      <c r="G32" s="140">
        <f>Data!CY27</f>
        <v>0</v>
      </c>
      <c r="H32" s="141">
        <f>SUM(C32:G32)</f>
        <v>424297.5</v>
      </c>
      <c r="W32" s="144"/>
    </row>
    <row r="33" spans="2:23">
      <c r="B33" s="129" t="s">
        <v>43</v>
      </c>
      <c r="C33" s="140">
        <f>Data!X27</f>
        <v>81724</v>
      </c>
      <c r="D33" s="140">
        <f>Data!AR27</f>
        <v>31254</v>
      </c>
      <c r="E33" s="140">
        <f>Data!BL27</f>
        <v>29758</v>
      </c>
      <c r="F33" s="140">
        <f>Data!CF27</f>
        <v>5346</v>
      </c>
      <c r="G33" s="140">
        <f>Data!CZ27</f>
        <v>0</v>
      </c>
      <c r="H33" s="141">
        <f t="shared" ref="H33:H52" si="0">SUM(C33:G33)</f>
        <v>148082</v>
      </c>
      <c r="W33" s="144"/>
    </row>
    <row r="34" spans="2:23">
      <c r="B34" s="129" t="s">
        <v>44</v>
      </c>
      <c r="C34" s="140">
        <f>Data!Y27</f>
        <v>59356</v>
      </c>
      <c r="D34" s="140">
        <f>Data!AS27</f>
        <v>30339.000000000004</v>
      </c>
      <c r="E34" s="140">
        <f>Data!BM27</f>
        <v>5945</v>
      </c>
      <c r="F34" s="140">
        <f>Data!CG27</f>
        <v>3726</v>
      </c>
      <c r="G34" s="140">
        <f>Data!DA27</f>
        <v>0</v>
      </c>
      <c r="H34" s="141">
        <f t="shared" si="0"/>
        <v>99366</v>
      </c>
      <c r="W34" s="144"/>
    </row>
    <row r="35" spans="2:23">
      <c r="B35" s="129" t="s">
        <v>45</v>
      </c>
      <c r="C35" s="140">
        <f>Data!Z27</f>
        <v>5281.5</v>
      </c>
      <c r="D35" s="140">
        <f>Data!AT27</f>
        <v>10990</v>
      </c>
      <c r="E35" s="140">
        <f>Data!BN27</f>
        <v>8382</v>
      </c>
      <c r="F35" s="140">
        <f>Data!CH27</f>
        <v>1615</v>
      </c>
      <c r="G35" s="140">
        <f>Data!DB27</f>
        <v>0</v>
      </c>
      <c r="H35" s="141">
        <f t="shared" si="0"/>
        <v>26268.5</v>
      </c>
      <c r="W35" s="144"/>
    </row>
    <row r="36" spans="2:23">
      <c r="B36" s="129" t="s">
        <v>46</v>
      </c>
      <c r="C36" s="140">
        <f>Data!AA27</f>
        <v>6</v>
      </c>
      <c r="D36" s="140">
        <f>Data!AU27</f>
        <v>84</v>
      </c>
      <c r="E36" s="140">
        <f>Data!BO27</f>
        <v>0</v>
      </c>
      <c r="F36" s="140">
        <f>Data!CI27</f>
        <v>0</v>
      </c>
      <c r="G36" s="140">
        <f>Data!DC27</f>
        <v>0</v>
      </c>
      <c r="H36" s="141">
        <f t="shared" si="0"/>
        <v>90</v>
      </c>
      <c r="W36" s="144"/>
    </row>
    <row r="37" spans="2:23">
      <c r="B37" s="129" t="s">
        <v>47</v>
      </c>
      <c r="C37" s="140">
        <f>Data!AB27</f>
        <v>21279</v>
      </c>
      <c r="D37" s="140">
        <f>Data!AV27</f>
        <v>27325</v>
      </c>
      <c r="E37" s="140">
        <f>Data!BP27</f>
        <v>54932</v>
      </c>
      <c r="F37" s="140">
        <f>Data!CJ27</f>
        <v>3711</v>
      </c>
      <c r="G37" s="140">
        <f>Data!DD27</f>
        <v>0</v>
      </c>
      <c r="H37" s="141">
        <f t="shared" si="0"/>
        <v>107247</v>
      </c>
      <c r="W37" s="144"/>
    </row>
    <row r="38" spans="2:23">
      <c r="B38" s="129" t="s">
        <v>48</v>
      </c>
      <c r="C38" s="140">
        <f>Data!AC27</f>
        <v>2631</v>
      </c>
      <c r="D38" s="140">
        <f>Data!AW27</f>
        <v>1038</v>
      </c>
      <c r="E38" s="140">
        <f>Data!BQ27</f>
        <v>6</v>
      </c>
      <c r="F38" s="140">
        <f>Data!CK27</f>
        <v>0</v>
      </c>
      <c r="G38" s="140">
        <f>Data!DE27</f>
        <v>0</v>
      </c>
      <c r="H38" s="141">
        <f t="shared" si="0"/>
        <v>3675</v>
      </c>
      <c r="W38" s="144"/>
    </row>
    <row r="39" spans="2:23">
      <c r="B39" s="129" t="s">
        <v>49</v>
      </c>
      <c r="C39" s="140">
        <f>Data!AD27</f>
        <v>0</v>
      </c>
      <c r="D39" s="140">
        <f>Data!AX27</f>
        <v>0</v>
      </c>
      <c r="E39" s="140">
        <f>Data!BR27</f>
        <v>0</v>
      </c>
      <c r="F39" s="140">
        <f>Data!CL27</f>
        <v>0</v>
      </c>
      <c r="G39" s="140">
        <f>Data!DF27</f>
        <v>0</v>
      </c>
      <c r="H39" s="141">
        <f t="shared" si="0"/>
        <v>0</v>
      </c>
      <c r="W39" s="144"/>
    </row>
    <row r="40" spans="2:23">
      <c r="B40" s="129" t="s">
        <v>50</v>
      </c>
      <c r="C40" s="140">
        <f>Data!AE27</f>
        <v>2136</v>
      </c>
      <c r="D40" s="140">
        <f>Data!AY27</f>
        <v>4758</v>
      </c>
      <c r="E40" s="140">
        <f>Data!BS27</f>
        <v>267</v>
      </c>
      <c r="F40" s="140">
        <f>Data!CM27</f>
        <v>0</v>
      </c>
      <c r="G40" s="140">
        <f>Data!DG27</f>
        <v>0</v>
      </c>
      <c r="H40" s="141">
        <f t="shared" si="0"/>
        <v>7161</v>
      </c>
      <c r="W40" s="144"/>
    </row>
    <row r="41" spans="2:23">
      <c r="B41" s="129" t="s">
        <v>51</v>
      </c>
      <c r="C41" s="140">
        <f>Data!AF27</f>
        <v>21</v>
      </c>
      <c r="D41" s="140">
        <f>Data!AZ27</f>
        <v>330</v>
      </c>
      <c r="E41" s="140">
        <f>Data!BT27</f>
        <v>7392</v>
      </c>
      <c r="F41" s="140">
        <f>Data!CN27</f>
        <v>21</v>
      </c>
      <c r="G41" s="140">
        <f>Data!DH27</f>
        <v>0</v>
      </c>
      <c r="H41" s="141">
        <f t="shared" si="0"/>
        <v>7764</v>
      </c>
      <c r="W41" s="144"/>
    </row>
    <row r="42" spans="2:23">
      <c r="B42" s="129" t="s">
        <v>52</v>
      </c>
      <c r="C42" s="140">
        <f>Data!AG27</f>
        <v>0</v>
      </c>
      <c r="D42" s="140">
        <f>Data!BA27</f>
        <v>0</v>
      </c>
      <c r="E42" s="140">
        <f>Data!BU27</f>
        <v>0</v>
      </c>
      <c r="F42" s="140">
        <f>Data!CO27</f>
        <v>0</v>
      </c>
      <c r="G42" s="140">
        <f>Data!DI27</f>
        <v>0</v>
      </c>
      <c r="H42" s="141">
        <f t="shared" si="0"/>
        <v>0</v>
      </c>
      <c r="W42" s="144"/>
    </row>
    <row r="43" spans="2:23">
      <c r="B43" s="129" t="s">
        <v>53</v>
      </c>
      <c r="C43" s="140">
        <f>Data!AH27</f>
        <v>3</v>
      </c>
      <c r="D43" s="140">
        <f>Data!BB27</f>
        <v>24</v>
      </c>
      <c r="E43" s="140">
        <f>Data!BV27</f>
        <v>0</v>
      </c>
      <c r="F43" s="140">
        <f>Data!CP27</f>
        <v>0</v>
      </c>
      <c r="G43" s="140">
        <f>Data!DJ27</f>
        <v>0</v>
      </c>
      <c r="H43" s="141">
        <f t="shared" si="0"/>
        <v>27</v>
      </c>
      <c r="W43" s="144"/>
    </row>
    <row r="44" spans="2:23">
      <c r="B44" s="129" t="s">
        <v>54</v>
      </c>
      <c r="C44" s="140">
        <f>Data!AI27</f>
        <v>0</v>
      </c>
      <c r="D44" s="140">
        <f>Data!BC27</f>
        <v>0</v>
      </c>
      <c r="E44" s="140">
        <f>Data!BW27</f>
        <v>0</v>
      </c>
      <c r="F44" s="140">
        <f>Data!CQ27</f>
        <v>0</v>
      </c>
      <c r="G44" s="140">
        <f>Data!DK27</f>
        <v>0</v>
      </c>
      <c r="H44" s="141">
        <f t="shared" si="0"/>
        <v>0</v>
      </c>
      <c r="W44" s="144"/>
    </row>
    <row r="45" spans="2:23">
      <c r="B45" s="129" t="s">
        <v>55</v>
      </c>
      <c r="C45" s="140">
        <f>Data!AJ27</f>
        <v>17597</v>
      </c>
      <c r="D45" s="140">
        <f>Data!BD27</f>
        <v>20878</v>
      </c>
      <c r="E45" s="140">
        <f>Data!BX27</f>
        <v>6857.9999999999964</v>
      </c>
      <c r="F45" s="140">
        <f>Data!CR27</f>
        <v>63</v>
      </c>
      <c r="G45" s="140">
        <f>Data!DL27</f>
        <v>1061</v>
      </c>
      <c r="H45" s="141">
        <f t="shared" si="0"/>
        <v>46457</v>
      </c>
      <c r="W45" s="144"/>
    </row>
    <row r="46" spans="2:23">
      <c r="B46" s="129" t="s">
        <v>56</v>
      </c>
      <c r="C46" s="140">
        <f>Data!AK27</f>
        <v>0</v>
      </c>
      <c r="D46" s="140">
        <f>Data!BE27</f>
        <v>0</v>
      </c>
      <c r="E46" s="140">
        <f>Data!BY27</f>
        <v>0</v>
      </c>
      <c r="F46" s="140">
        <f>Data!CS27</f>
        <v>0</v>
      </c>
      <c r="G46" s="140">
        <f>Data!DM27</f>
        <v>0</v>
      </c>
      <c r="H46" s="141">
        <f t="shared" si="0"/>
        <v>0</v>
      </c>
      <c r="W46" s="144"/>
    </row>
    <row r="47" spans="2:23">
      <c r="B47" s="129" t="s">
        <v>57</v>
      </c>
      <c r="C47" s="140">
        <f>Data!AL27</f>
        <v>41843</v>
      </c>
      <c r="D47" s="140">
        <f>Data!BF27</f>
        <v>111668</v>
      </c>
      <c r="E47" s="140">
        <f>Data!BZ27</f>
        <v>49308</v>
      </c>
      <c r="F47" s="140">
        <f>Data!CT27</f>
        <v>1169</v>
      </c>
      <c r="G47" s="140">
        <f>Data!DN27</f>
        <v>0</v>
      </c>
      <c r="H47" s="141">
        <f t="shared" si="0"/>
        <v>203988</v>
      </c>
      <c r="W47" s="144"/>
    </row>
    <row r="48" spans="2:23">
      <c r="B48" s="129" t="s">
        <v>58</v>
      </c>
      <c r="C48" s="140">
        <f>Data!AM27</f>
        <v>0</v>
      </c>
      <c r="D48" s="140">
        <f>Data!BG27</f>
        <v>0</v>
      </c>
      <c r="E48" s="140">
        <f>Data!CA27</f>
        <v>0</v>
      </c>
      <c r="F48" s="140">
        <f>Data!CU27</f>
        <v>0</v>
      </c>
      <c r="G48" s="140">
        <f>Data!DO27</f>
        <v>0</v>
      </c>
      <c r="H48" s="141">
        <f t="shared" si="0"/>
        <v>0</v>
      </c>
      <c r="W48" s="144"/>
    </row>
    <row r="49" spans="2:23">
      <c r="B49" s="129" t="s">
        <v>59</v>
      </c>
      <c r="C49" s="140">
        <f>Data!AN27</f>
        <v>0</v>
      </c>
      <c r="D49" s="140">
        <f>Data!BH27</f>
        <v>2730</v>
      </c>
      <c r="E49" s="140">
        <f>Data!CB27</f>
        <v>0</v>
      </c>
      <c r="F49" s="140">
        <f>Data!CV27</f>
        <v>0</v>
      </c>
      <c r="G49" s="140">
        <f>Data!DP27</f>
        <v>0</v>
      </c>
      <c r="H49" s="141">
        <f t="shared" si="0"/>
        <v>2730</v>
      </c>
      <c r="W49" s="144"/>
    </row>
    <row r="50" spans="2:23">
      <c r="B50" s="129" t="s">
        <v>60</v>
      </c>
      <c r="C50" s="140">
        <f>Data!AO27</f>
        <v>3169</v>
      </c>
      <c r="D50" s="140">
        <f>Data!BI27</f>
        <v>7119</v>
      </c>
      <c r="E50" s="140">
        <f>Data!CC27</f>
        <v>5970</v>
      </c>
      <c r="F50" s="140">
        <f>Data!CW27</f>
        <v>15</v>
      </c>
      <c r="G50" s="140">
        <f>Data!DQ27</f>
        <v>0</v>
      </c>
      <c r="H50" s="141">
        <f t="shared" si="0"/>
        <v>16273</v>
      </c>
      <c r="W50" s="144"/>
    </row>
    <row r="51" spans="2:23">
      <c r="B51" s="129" t="s">
        <v>0</v>
      </c>
      <c r="C51" s="140">
        <f>Data!AP27</f>
        <v>0</v>
      </c>
      <c r="D51" s="140">
        <f>Data!BJ27</f>
        <v>0</v>
      </c>
      <c r="E51" s="140">
        <f>Data!CD27</f>
        <v>0</v>
      </c>
      <c r="F51" s="140">
        <f>Data!CX27</f>
        <v>0</v>
      </c>
      <c r="G51" s="140">
        <f>Data!DR27</f>
        <v>0</v>
      </c>
      <c r="H51" s="141">
        <f t="shared" si="0"/>
        <v>0</v>
      </c>
      <c r="W51" s="144"/>
    </row>
    <row r="52" spans="2:23">
      <c r="B52" s="142" t="s">
        <v>33</v>
      </c>
      <c r="C52" s="141">
        <f>SUM(C32:C51)</f>
        <v>516955</v>
      </c>
      <c r="D52" s="141">
        <f>SUM(D32:D51)</f>
        <v>361760</v>
      </c>
      <c r="E52" s="141">
        <f>SUM(E32:E51)</f>
        <v>191091</v>
      </c>
      <c r="F52" s="141">
        <f>SUM(F32:F51)</f>
        <v>22559</v>
      </c>
      <c r="G52" s="141">
        <f>SUM(G32:G51)</f>
        <v>1061</v>
      </c>
      <c r="H52" s="141">
        <f t="shared" si="0"/>
        <v>1093426</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Data!T27</f>
        <v>Shari Schwartz</v>
      </c>
      <c r="E55" s="466"/>
      <c r="F55" s="466"/>
      <c r="G55" s="308" t="str">
        <f>Data!U27</f>
        <v>(940) 565-4616</v>
      </c>
      <c r="H55" s="309" t="str">
        <f>Data!V27</f>
        <v>shari.schwartz@unt.edu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Data!DS27</f>
        <v>12372472.32116013</v>
      </c>
      <c r="D61" s="320">
        <f>Data!EM27</f>
        <v>8902231.5428916514</v>
      </c>
      <c r="E61" s="320">
        <f>Data!FG27</f>
        <v>5746233.2497618767</v>
      </c>
      <c r="F61" s="320">
        <f>Data!GA27</f>
        <v>6165874.677967255</v>
      </c>
      <c r="G61" s="320">
        <f>Data!GU27</f>
        <v>0</v>
      </c>
      <c r="H61" s="321">
        <f>SUM(C61:G61)</f>
        <v>33186811.791780911</v>
      </c>
    </row>
    <row r="62" spans="2:23">
      <c r="B62" s="127" t="str">
        <f>$B$33</f>
        <v>Science</v>
      </c>
      <c r="C62" s="320">
        <f>Data!DT27</f>
        <v>3076338.2109422297</v>
      </c>
      <c r="D62" s="320">
        <f>Data!EN27</f>
        <v>3305037.3206683081</v>
      </c>
      <c r="E62" s="320">
        <f>Data!FH27</f>
        <v>3101932.1801595506</v>
      </c>
      <c r="F62" s="320">
        <f>Data!GB27</f>
        <v>5660257.1393687036</v>
      </c>
      <c r="G62" s="320">
        <f>Data!GV27</f>
        <v>0</v>
      </c>
      <c r="H62" s="141">
        <f t="shared" ref="H62:H81" si="1">SUM(C62:G62)</f>
        <v>15143564.851138791</v>
      </c>
    </row>
    <row r="63" spans="2:23">
      <c r="B63" s="127" t="str">
        <f>$B$34</f>
        <v>Fine Arts</v>
      </c>
      <c r="C63" s="320">
        <f>Data!DU27</f>
        <v>3942337.5037976662</v>
      </c>
      <c r="D63" s="320">
        <f>Data!EO27</f>
        <v>4425117.0843251208</v>
      </c>
      <c r="E63" s="320">
        <f>Data!FI27</f>
        <v>3738976.167324435</v>
      </c>
      <c r="F63" s="320">
        <f>Data!GC27</f>
        <v>3203780.8446797919</v>
      </c>
      <c r="G63" s="320">
        <f>Data!GW27</f>
        <v>0</v>
      </c>
      <c r="H63" s="141">
        <f t="shared" si="1"/>
        <v>15310211.600127013</v>
      </c>
    </row>
    <row r="64" spans="2:23">
      <c r="B64" s="127" t="str">
        <f>$B$35</f>
        <v>Teacher Education</v>
      </c>
      <c r="C64" s="320">
        <f>Data!DV27</f>
        <v>258085.10005537572</v>
      </c>
      <c r="D64" s="320">
        <f>Data!EP27</f>
        <v>1207826.6967817992</v>
      </c>
      <c r="E64" s="320">
        <f>Data!FJ27</f>
        <v>1843257.8055271953</v>
      </c>
      <c r="F64" s="320">
        <f>Data!GD27</f>
        <v>1206350.0814556319</v>
      </c>
      <c r="G64" s="320">
        <f>Data!GX27</f>
        <v>0</v>
      </c>
      <c r="H64" s="141">
        <f t="shared" si="1"/>
        <v>4515519.6838200018</v>
      </c>
    </row>
    <row r="65" spans="2:8">
      <c r="B65" s="127" t="str">
        <f>$B$36</f>
        <v>Agriculture</v>
      </c>
      <c r="C65" s="320">
        <f>Data!DW27</f>
        <v>0</v>
      </c>
      <c r="D65" s="320">
        <f>Data!EQ27</f>
        <v>0</v>
      </c>
      <c r="E65" s="320">
        <f>Data!FK27</f>
        <v>0</v>
      </c>
      <c r="F65" s="320">
        <f>Data!GE27</f>
        <v>0</v>
      </c>
      <c r="G65" s="320">
        <f>Data!GY27</f>
        <v>0</v>
      </c>
      <c r="H65" s="141">
        <f t="shared" si="1"/>
        <v>0</v>
      </c>
    </row>
    <row r="66" spans="2:8">
      <c r="B66" s="127" t="str">
        <f>$B$37</f>
        <v>Engineering</v>
      </c>
      <c r="C66" s="320">
        <f>Data!DX27</f>
        <v>1713910.8553844234</v>
      </c>
      <c r="D66" s="320">
        <f>Data!ER27</f>
        <v>3769644.2511882479</v>
      </c>
      <c r="E66" s="320">
        <f>Data!FL27</f>
        <v>6485877.8406521585</v>
      </c>
      <c r="F66" s="320">
        <f>Data!GF27</f>
        <v>4478527.9662790224</v>
      </c>
      <c r="G66" s="320">
        <f>Data!GZ27</f>
        <v>0</v>
      </c>
      <c r="H66" s="141">
        <f t="shared" si="1"/>
        <v>16447960.913503852</v>
      </c>
    </row>
    <row r="67" spans="2:8">
      <c r="B67" s="127" t="str">
        <f>$B$38</f>
        <v>Home Economics</v>
      </c>
      <c r="C67" s="320">
        <f>Data!DY27</f>
        <v>115769.07726310834</v>
      </c>
      <c r="D67" s="320">
        <f>Data!ES27</f>
        <v>118815.10502537995</v>
      </c>
      <c r="E67" s="320">
        <f>Data!FM27</f>
        <v>17707.045454545456</v>
      </c>
      <c r="F67" s="320">
        <f>Data!GG27</f>
        <v>0</v>
      </c>
      <c r="G67" s="320">
        <f>Data!HA27</f>
        <v>0</v>
      </c>
      <c r="H67" s="141">
        <f t="shared" si="1"/>
        <v>252291.22774303373</v>
      </c>
    </row>
    <row r="68" spans="2:8">
      <c r="B68" s="127" t="str">
        <f>$B$39</f>
        <v>Law</v>
      </c>
      <c r="C68" s="320">
        <f>Data!DZ27</f>
        <v>0</v>
      </c>
      <c r="D68" s="320">
        <f>Data!ET27</f>
        <v>0</v>
      </c>
      <c r="E68" s="320">
        <f>Data!FN27</f>
        <v>0</v>
      </c>
      <c r="F68" s="320">
        <f>Data!GH27</f>
        <v>0</v>
      </c>
      <c r="G68" s="320">
        <f>Data!HB27</f>
        <v>0</v>
      </c>
      <c r="H68" s="141">
        <f t="shared" si="1"/>
        <v>0</v>
      </c>
    </row>
    <row r="69" spans="2:8">
      <c r="B69" s="127" t="str">
        <f>$B$40</f>
        <v>Social Service</v>
      </c>
      <c r="C69" s="320">
        <f>Data!EA27</f>
        <v>131913.20869137385</v>
      </c>
      <c r="D69" s="320">
        <f>Data!EU27</f>
        <v>372194.16973999882</v>
      </c>
      <c r="E69" s="320">
        <f>Data!FO27</f>
        <v>0</v>
      </c>
      <c r="F69" s="320">
        <f>Data!GI27</f>
        <v>0</v>
      </c>
      <c r="G69" s="320">
        <f>Data!HC27</f>
        <v>0</v>
      </c>
      <c r="H69" s="141">
        <f t="shared" si="1"/>
        <v>504107.37843137269</v>
      </c>
    </row>
    <row r="70" spans="2:8">
      <c r="B70" s="127" t="str">
        <f>$B$41</f>
        <v>Library Science</v>
      </c>
      <c r="C70" s="320">
        <f>Data!EB27</f>
        <v>1517.9466171385852</v>
      </c>
      <c r="D70" s="320">
        <f>Data!EV27</f>
        <v>29734.370456032146</v>
      </c>
      <c r="E70" s="320">
        <f>Data!FP27</f>
        <v>611662.32603764196</v>
      </c>
      <c r="F70" s="320">
        <f>Data!GJ27</f>
        <v>8065.453725961539</v>
      </c>
      <c r="G70" s="320">
        <f>Data!HD27</f>
        <v>0</v>
      </c>
      <c r="H70" s="141">
        <f t="shared" si="1"/>
        <v>650980.09683677414</v>
      </c>
    </row>
    <row r="71" spans="2:8">
      <c r="B71" s="127" t="str">
        <f>$B$42</f>
        <v>Veterinary Science</v>
      </c>
      <c r="C71" s="320">
        <f>Data!EC27</f>
        <v>0</v>
      </c>
      <c r="D71" s="320">
        <f>Data!EW27</f>
        <v>0</v>
      </c>
      <c r="E71" s="320">
        <f>Data!FQ27</f>
        <v>0</v>
      </c>
      <c r="F71" s="320">
        <f>Data!GK27</f>
        <v>0</v>
      </c>
      <c r="G71" s="320">
        <f>Data!HE27</f>
        <v>0</v>
      </c>
      <c r="H71" s="141">
        <f t="shared" si="1"/>
        <v>0</v>
      </c>
    </row>
    <row r="72" spans="2:8">
      <c r="B72" s="127" t="str">
        <f>$B$43</f>
        <v>Vocational Training</v>
      </c>
      <c r="C72" s="320">
        <f>Data!ED27</f>
        <v>1503.5434782608695</v>
      </c>
      <c r="D72" s="320">
        <f>Data!EX27</f>
        <v>9977.717391304348</v>
      </c>
      <c r="E72" s="320">
        <f>Data!FR27</f>
        <v>0</v>
      </c>
      <c r="F72" s="320">
        <f>Data!GL27</f>
        <v>0</v>
      </c>
      <c r="G72" s="320">
        <f>Data!HF27</f>
        <v>0</v>
      </c>
      <c r="H72" s="141">
        <f t="shared" si="1"/>
        <v>11481.260869565218</v>
      </c>
    </row>
    <row r="73" spans="2:8">
      <c r="B73" s="127" t="str">
        <f>$B$44</f>
        <v>Physical Training</v>
      </c>
      <c r="C73" s="320">
        <f>Data!EE27</f>
        <v>0</v>
      </c>
      <c r="D73" s="320">
        <f>Data!EY27</f>
        <v>0</v>
      </c>
      <c r="E73" s="320">
        <f>Data!FS27</f>
        <v>0</v>
      </c>
      <c r="F73" s="320">
        <f>Data!GM27</f>
        <v>0</v>
      </c>
      <c r="G73" s="320">
        <f>Data!HG27</f>
        <v>0</v>
      </c>
      <c r="H73" s="141">
        <f t="shared" si="1"/>
        <v>0</v>
      </c>
    </row>
    <row r="74" spans="2:8">
      <c r="B74" s="127" t="str">
        <f>$B$45</f>
        <v>Health Services</v>
      </c>
      <c r="C74" s="320">
        <f>Data!EF27</f>
        <v>623476.34200718231</v>
      </c>
      <c r="D74" s="320">
        <f>Data!EZ27</f>
        <v>964021.02011489694</v>
      </c>
      <c r="E74" s="320">
        <f>Data!FT27</f>
        <v>1184665.4226893645</v>
      </c>
      <c r="F74" s="320">
        <f>Data!GN27</f>
        <v>223.43461538461537</v>
      </c>
      <c r="G74" s="320">
        <f>Data!HH27</f>
        <v>483921.01538461522</v>
      </c>
      <c r="H74" s="141">
        <f t="shared" si="1"/>
        <v>3256307.2348114438</v>
      </c>
    </row>
    <row r="75" spans="2:8">
      <c r="B75" s="127" t="str">
        <f>$B$46</f>
        <v>Pharmacy</v>
      </c>
      <c r="C75" s="320">
        <f>Data!EG27</f>
        <v>0</v>
      </c>
      <c r="D75" s="320">
        <f>Data!FA27</f>
        <v>0</v>
      </c>
      <c r="E75" s="320">
        <f>Data!FU27</f>
        <v>0</v>
      </c>
      <c r="F75" s="320">
        <f>Data!GO27</f>
        <v>0</v>
      </c>
      <c r="G75" s="320">
        <f>Data!HI27</f>
        <v>0</v>
      </c>
      <c r="H75" s="141">
        <f t="shared" si="1"/>
        <v>0</v>
      </c>
    </row>
    <row r="76" spans="2:8">
      <c r="B76" s="127" t="str">
        <f>$B$47</f>
        <v>Business Administration</v>
      </c>
      <c r="C76" s="320">
        <f>Data!EH27</f>
        <v>3131867.1758541097</v>
      </c>
      <c r="D76" s="320">
        <f>Data!FB27</f>
        <v>12360631.667007234</v>
      </c>
      <c r="E76" s="320">
        <f>Data!FV27</f>
        <v>6045932.6321634687</v>
      </c>
      <c r="F76" s="320">
        <f>Data!GP27</f>
        <v>2640774.6204561447</v>
      </c>
      <c r="G76" s="320">
        <f>Data!HJ27</f>
        <v>0</v>
      </c>
      <c r="H76" s="141">
        <f t="shared" si="1"/>
        <v>24179206.095480956</v>
      </c>
    </row>
    <row r="77" spans="2:8">
      <c r="B77" s="127" t="str">
        <f>$B$48</f>
        <v>Optometry</v>
      </c>
      <c r="C77" s="320">
        <f>Data!EI27</f>
        <v>0</v>
      </c>
      <c r="D77" s="320">
        <f>Data!FC27</f>
        <v>0</v>
      </c>
      <c r="E77" s="320">
        <f>Data!FW27</f>
        <v>0</v>
      </c>
      <c r="F77" s="320">
        <f>Data!GQ27</f>
        <v>0</v>
      </c>
      <c r="G77" s="320">
        <f>Data!HK27</f>
        <v>0</v>
      </c>
      <c r="H77" s="141">
        <f t="shared" si="1"/>
        <v>0</v>
      </c>
    </row>
    <row r="78" spans="2:8">
      <c r="B78" s="127" t="str">
        <f>$B$49</f>
        <v>Teacher Ed-Practice Teaching</v>
      </c>
      <c r="C78" s="320">
        <f>Data!EJ27</f>
        <v>0</v>
      </c>
      <c r="D78" s="320">
        <f>Data!FD27</f>
        <v>493346.07356798009</v>
      </c>
      <c r="E78" s="320">
        <f>Data!FX27</f>
        <v>0</v>
      </c>
      <c r="F78" s="320">
        <f>Data!GR27</f>
        <v>0</v>
      </c>
      <c r="G78" s="320">
        <f>Data!HL27</f>
        <v>0</v>
      </c>
      <c r="H78" s="141">
        <f t="shared" si="1"/>
        <v>493346.07356798009</v>
      </c>
    </row>
    <row r="79" spans="2:8">
      <c r="B79" s="127" t="str">
        <f>$B$50</f>
        <v>Technology</v>
      </c>
      <c r="C79" s="320">
        <f>Data!EK27</f>
        <v>331652.60351386596</v>
      </c>
      <c r="D79" s="320">
        <f>Data!FE27</f>
        <v>1203509.6167637112</v>
      </c>
      <c r="E79" s="320">
        <f>Data!FY27</f>
        <v>845177.19002162188</v>
      </c>
      <c r="F79" s="320">
        <f>Data!GS27</f>
        <v>4231.2845442677353</v>
      </c>
      <c r="G79" s="320">
        <f>Data!HM27</f>
        <v>0</v>
      </c>
      <c r="H79" s="141">
        <f t="shared" si="1"/>
        <v>2384570.6948434669</v>
      </c>
    </row>
    <row r="80" spans="2:8">
      <c r="B80" s="127" t="str">
        <f>$B$51</f>
        <v>Nursing</v>
      </c>
      <c r="C80" s="320">
        <f>Data!EL27</f>
        <v>0</v>
      </c>
      <c r="D80" s="320">
        <f>Data!FF27</f>
        <v>0</v>
      </c>
      <c r="E80" s="320">
        <f>Data!FZ27</f>
        <v>0</v>
      </c>
      <c r="F80" s="320">
        <f>Data!GT27</f>
        <v>0</v>
      </c>
      <c r="G80" s="320">
        <f>Data!HN27</f>
        <v>0</v>
      </c>
      <c r="H80" s="141">
        <f t="shared" si="1"/>
        <v>0</v>
      </c>
    </row>
    <row r="81" spans="2:8">
      <c r="B81" s="130" t="str">
        <f>$B$52</f>
        <v>Totals</v>
      </c>
      <c r="C81" s="321">
        <f>SUM(C61:C80)</f>
        <v>25700843.888764866</v>
      </c>
      <c r="D81" s="321">
        <f>SUM(D61:D80)</f>
        <v>37162086.635921665</v>
      </c>
      <c r="E81" s="321">
        <f>SUM(E61:E80)</f>
        <v>29621421.85979186</v>
      </c>
      <c r="F81" s="321">
        <f>SUM(F61:F80)</f>
        <v>23368085.503092162</v>
      </c>
      <c r="G81" s="321">
        <f>SUM(G61:G80)</f>
        <v>483921.01538461522</v>
      </c>
      <c r="H81" s="321">
        <f t="shared" si="1"/>
        <v>116336358.90295517</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Data!T27</f>
        <v>Shari Schwartz</v>
      </c>
      <c r="E84" s="466"/>
      <c r="F84" s="466"/>
      <c r="G84" s="308" t="str">
        <f>Data!U27</f>
        <v>(940) 565-4616</v>
      </c>
      <c r="H84" s="309" t="str">
        <f>Data!V27</f>
        <v>shari.schwartz@unt.edu</v>
      </c>
    </row>
    <row r="85" spans="2:8" ht="13.5" customHeight="1">
      <c r="B85" s="306"/>
      <c r="C85" s="306"/>
      <c r="D85" s="306"/>
      <c r="E85" s="306"/>
      <c r="F85" s="306"/>
      <c r="G85" s="306"/>
      <c r="H85" s="296"/>
    </row>
    <row r="86" spans="2:8" ht="15" customHeight="1">
      <c r="B86" s="120" t="s">
        <v>32</v>
      </c>
      <c r="C86" s="324"/>
      <c r="D86" s="324"/>
      <c r="E86" s="324"/>
      <c r="F86" s="324"/>
      <c r="G86" s="324"/>
      <c r="H86" s="122">
        <f>H13+H14</f>
        <v>338086142</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Data!HR27</f>
        <v>4135609.8542632163</v>
      </c>
      <c r="D91" s="327">
        <f>Data!IL27</f>
        <v>1660983.3475669245</v>
      </c>
      <c r="E91" s="327">
        <f>Data!JF27</f>
        <v>326745.29115425405</v>
      </c>
      <c r="F91" s="327">
        <f>Data!JZ27</f>
        <v>101120.42795879646</v>
      </c>
      <c r="G91" s="327">
        <f>Data!KT27</f>
        <v>0</v>
      </c>
      <c r="H91" s="133">
        <f t="shared" ref="H91:H111" si="2">SUM(C91:G91)</f>
        <v>6224458.9209431922</v>
      </c>
    </row>
    <row r="92" spans="2:8">
      <c r="B92" s="127" t="str">
        <f>$B$33</f>
        <v>Science</v>
      </c>
      <c r="C92" s="327">
        <f>Data!HS27</f>
        <v>3994176.7432698556</v>
      </c>
      <c r="D92" s="327">
        <f>Data!IM27</f>
        <v>1527507.2186157808</v>
      </c>
      <c r="E92" s="327">
        <f>Data!JG27</f>
        <v>1454391.7518259552</v>
      </c>
      <c r="F92" s="327">
        <f>Data!KA27</f>
        <v>261280.27102834723</v>
      </c>
      <c r="G92" s="327">
        <f>Data!KU27</f>
        <v>0</v>
      </c>
      <c r="H92" s="136">
        <f t="shared" si="2"/>
        <v>7237355.9847399388</v>
      </c>
    </row>
    <row r="93" spans="2:8">
      <c r="B93" s="127" t="str">
        <f>$B$34</f>
        <v>Fine Arts</v>
      </c>
      <c r="C93" s="327">
        <f>Data!HT27</f>
        <v>1595696.6532722344</v>
      </c>
      <c r="D93" s="327">
        <f>Data!IN27</f>
        <v>815618.31598534819</v>
      </c>
      <c r="E93" s="327">
        <f>Data!JH27</f>
        <v>159822.37016819586</v>
      </c>
      <c r="F93" s="327">
        <f>Data!KB27</f>
        <v>100167.89760247231</v>
      </c>
      <c r="G93" s="327">
        <f>Data!KV27</f>
        <v>0</v>
      </c>
      <c r="H93" s="136">
        <f t="shared" si="2"/>
        <v>2671305.2370282509</v>
      </c>
    </row>
    <row r="94" spans="2:8">
      <c r="B94" s="127" t="str">
        <f>$B$35</f>
        <v>Teacher Education</v>
      </c>
      <c r="C94" s="327">
        <f>Data!HU27</f>
        <v>90219.144974415845</v>
      </c>
      <c r="D94" s="327">
        <f>Data!IO27</f>
        <v>187714.57843029726</v>
      </c>
      <c r="E94" s="327">
        <f>Data!JI27</f>
        <v>143168.66209306204</v>
      </c>
      <c r="F94" s="327">
        <f>Data!KC27</f>
        <v>27584.990369875348</v>
      </c>
      <c r="G94" s="327">
        <f>Data!KW27</f>
        <v>0</v>
      </c>
      <c r="H94" s="136">
        <f t="shared" si="2"/>
        <v>448687.37586765049</v>
      </c>
    </row>
    <row r="95" spans="2:8">
      <c r="B95" s="127" t="str">
        <f>$B$36</f>
        <v>Agriculture</v>
      </c>
      <c r="C95" s="327">
        <f>Data!HV27</f>
        <v>0</v>
      </c>
      <c r="D95" s="327">
        <f>Data!IP27</f>
        <v>0</v>
      </c>
      <c r="E95" s="327">
        <f>Data!JJ27</f>
        <v>0</v>
      </c>
      <c r="F95" s="327">
        <f>Data!KD27</f>
        <v>0</v>
      </c>
      <c r="G95" s="327">
        <f>Data!KX27</f>
        <v>0</v>
      </c>
      <c r="H95" s="136">
        <f t="shared" si="2"/>
        <v>0</v>
      </c>
    </row>
    <row r="96" spans="2:8">
      <c r="B96" s="127" t="str">
        <f>$B$37</f>
        <v>Engineering</v>
      </c>
      <c r="C96" s="327">
        <f>Data!HW27</f>
        <v>966703.43697185605</v>
      </c>
      <c r="D96" s="327">
        <f>Data!IQ27</f>
        <v>1241372.7813927331</v>
      </c>
      <c r="E96" s="327">
        <f>Data!JK27</f>
        <v>2495556.8024690072</v>
      </c>
      <c r="F96" s="327">
        <f>Data!KE27</f>
        <v>168590.46264404146</v>
      </c>
      <c r="G96" s="327">
        <f>Data!KY27</f>
        <v>0</v>
      </c>
      <c r="H96" s="136">
        <f t="shared" si="2"/>
        <v>4872223.4834776381</v>
      </c>
    </row>
    <row r="97" spans="2:8">
      <c r="B97" s="127" t="str">
        <f>$B$38</f>
        <v>Home Economics</v>
      </c>
      <c r="C97" s="327">
        <f>Data!HX27</f>
        <v>7839.0090105900072</v>
      </c>
      <c r="D97" s="327">
        <f>Data!IR27</f>
        <v>3092.6991079408695</v>
      </c>
      <c r="E97" s="327">
        <f>Data!JL27</f>
        <v>17.876873456305603</v>
      </c>
      <c r="F97" s="327">
        <f>Data!KF27</f>
        <v>0</v>
      </c>
      <c r="G97" s="327">
        <f>Data!KZ27</f>
        <v>0</v>
      </c>
      <c r="H97" s="136">
        <f t="shared" si="2"/>
        <v>10949.584991987182</v>
      </c>
    </row>
    <row r="98" spans="2:8">
      <c r="B98" s="127" t="str">
        <f>$B$39</f>
        <v>Law</v>
      </c>
      <c r="C98" s="327">
        <f>Data!HY27</f>
        <v>0</v>
      </c>
      <c r="D98" s="327">
        <f>Data!IS27</f>
        <v>0</v>
      </c>
      <c r="E98" s="327">
        <f>Data!JM27</f>
        <v>0</v>
      </c>
      <c r="F98" s="327">
        <f>Data!KG27</f>
        <v>0</v>
      </c>
      <c r="G98" s="327">
        <f>Data!LA27</f>
        <v>0</v>
      </c>
      <c r="H98" s="136">
        <f t="shared" si="2"/>
        <v>0</v>
      </c>
    </row>
    <row r="99" spans="2:8">
      <c r="B99" s="127" t="str">
        <f>$B$40</f>
        <v>Social Service</v>
      </c>
      <c r="C99" s="327">
        <f>Data!HZ27</f>
        <v>0</v>
      </c>
      <c r="D99" s="327">
        <f>Data!IT27</f>
        <v>0</v>
      </c>
      <c r="E99" s="327">
        <f>Data!JN27</f>
        <v>0</v>
      </c>
      <c r="F99" s="327">
        <f>Data!KH27</f>
        <v>0</v>
      </c>
      <c r="G99" s="327">
        <f>Data!LB27</f>
        <v>0</v>
      </c>
      <c r="H99" s="136">
        <f t="shared" si="2"/>
        <v>0</v>
      </c>
    </row>
    <row r="100" spans="2:8">
      <c r="B100" s="127" t="str">
        <f>$B$41</f>
        <v>Library Science</v>
      </c>
      <c r="C100" s="327">
        <f>Data!IA27</f>
        <v>652.79046883050569</v>
      </c>
      <c r="D100" s="327">
        <f>Data!IU27</f>
        <v>10258.13593876509</v>
      </c>
      <c r="E100" s="327">
        <f>Data!JO27</f>
        <v>229782.24502833802</v>
      </c>
      <c r="F100" s="327">
        <f>Data!KI27</f>
        <v>652.79046883050569</v>
      </c>
      <c r="G100" s="327">
        <f>Data!LC27</f>
        <v>0</v>
      </c>
      <c r="H100" s="136">
        <f t="shared" si="2"/>
        <v>241345.96190476412</v>
      </c>
    </row>
    <row r="101" spans="2:8">
      <c r="B101" s="127" t="str">
        <f>$B$42</f>
        <v>Veterinary Science</v>
      </c>
      <c r="C101" s="327">
        <f>Data!IB27</f>
        <v>0</v>
      </c>
      <c r="D101" s="327">
        <f>Data!IV27</f>
        <v>0</v>
      </c>
      <c r="E101" s="327">
        <f>Data!JP27</f>
        <v>0</v>
      </c>
      <c r="F101" s="327">
        <f>Data!KJ27</f>
        <v>0</v>
      </c>
      <c r="G101" s="327">
        <f>Data!LD27</f>
        <v>0</v>
      </c>
      <c r="H101" s="136">
        <f t="shared" si="2"/>
        <v>0</v>
      </c>
    </row>
    <row r="102" spans="2:8">
      <c r="B102" s="127" t="str">
        <f>$B$43</f>
        <v>Vocational Training</v>
      </c>
      <c r="C102" s="327">
        <f>Data!IC27</f>
        <v>0</v>
      </c>
      <c r="D102" s="327">
        <f>Data!IW27</f>
        <v>0</v>
      </c>
      <c r="E102" s="327">
        <f>Data!JQ27</f>
        <v>0</v>
      </c>
      <c r="F102" s="327">
        <f>Data!KK27</f>
        <v>0</v>
      </c>
      <c r="G102" s="327">
        <f>Data!LE27</f>
        <v>0</v>
      </c>
      <c r="H102" s="136">
        <f t="shared" si="2"/>
        <v>0</v>
      </c>
    </row>
    <row r="103" spans="2:8">
      <c r="B103" s="127" t="str">
        <f>$B$44</f>
        <v>Physical Training</v>
      </c>
      <c r="C103" s="327">
        <f>Data!ID27</f>
        <v>0</v>
      </c>
      <c r="D103" s="327">
        <f>Data!IX27</f>
        <v>0</v>
      </c>
      <c r="E103" s="327">
        <f>Data!JR27</f>
        <v>0</v>
      </c>
      <c r="F103" s="327">
        <f>Data!KL27</f>
        <v>0</v>
      </c>
      <c r="G103" s="327">
        <f>Data!LF27</f>
        <v>0</v>
      </c>
      <c r="H103" s="136">
        <f t="shared" si="2"/>
        <v>0</v>
      </c>
    </row>
    <row r="104" spans="2:8">
      <c r="B104" s="127" t="str">
        <f>$B$45</f>
        <v>Health Services</v>
      </c>
      <c r="C104" s="327">
        <f>Data!IE27</f>
        <v>206290.76639574589</v>
      </c>
      <c r="D104" s="327">
        <f>Data!IY27</f>
        <v>244754.14109282166</v>
      </c>
      <c r="E104" s="327">
        <f>Data!JS27</f>
        <v>80396.776492699049</v>
      </c>
      <c r="F104" s="327">
        <f>Data!KM27</f>
        <v>738.55306489356087</v>
      </c>
      <c r="G104" s="327">
        <f>Data!LG27</f>
        <v>12438.171457969334</v>
      </c>
      <c r="H104" s="136">
        <f t="shared" si="2"/>
        <v>544618.4085041295</v>
      </c>
    </row>
    <row r="105" spans="2:8">
      <c r="B105" s="127" t="str">
        <f>$B$46</f>
        <v>Pharmacy</v>
      </c>
      <c r="C105" s="327">
        <f>Data!IF27</f>
        <v>0</v>
      </c>
      <c r="D105" s="327">
        <f>Data!IZ27</f>
        <v>0</v>
      </c>
      <c r="E105" s="327">
        <f>Data!JT27</f>
        <v>0</v>
      </c>
      <c r="F105" s="327">
        <f>Data!KN27</f>
        <v>0</v>
      </c>
      <c r="G105" s="327">
        <f>Data!LH27</f>
        <v>0</v>
      </c>
      <c r="H105" s="136">
        <f t="shared" si="2"/>
        <v>0</v>
      </c>
    </row>
    <row r="106" spans="2:8">
      <c r="B106" s="127" t="str">
        <f>$B$47</f>
        <v>Business Administration</v>
      </c>
      <c r="C106" s="327">
        <f>Data!IG27</f>
        <v>281946.35717586661</v>
      </c>
      <c r="D106" s="327">
        <f>Data!JA27</f>
        <v>752440.92950110347</v>
      </c>
      <c r="E106" s="327">
        <f>Data!JU27</f>
        <v>332246.99423147558</v>
      </c>
      <c r="F106" s="327">
        <f>Data!KO27</f>
        <v>7876.9517371743914</v>
      </c>
      <c r="G106" s="327">
        <f>Data!LI27</f>
        <v>0</v>
      </c>
      <c r="H106" s="136">
        <f t="shared" si="2"/>
        <v>1374511.2326456199</v>
      </c>
    </row>
    <row r="107" spans="2:8">
      <c r="B107" s="127" t="str">
        <f>$B$48</f>
        <v>Optometry</v>
      </c>
      <c r="C107" s="327">
        <f>Data!IH27</f>
        <v>0</v>
      </c>
      <c r="D107" s="327">
        <f>Data!JB27</f>
        <v>0</v>
      </c>
      <c r="E107" s="327">
        <f>Data!JV27</f>
        <v>0</v>
      </c>
      <c r="F107" s="327">
        <f>Data!KP27</f>
        <v>0</v>
      </c>
      <c r="G107" s="327">
        <f>Data!LJ27</f>
        <v>0</v>
      </c>
      <c r="H107" s="136">
        <f t="shared" si="2"/>
        <v>0</v>
      </c>
    </row>
    <row r="108" spans="2:8">
      <c r="B108" s="127" t="str">
        <f>$B$49</f>
        <v>Teacher Ed-Practice Teaching</v>
      </c>
      <c r="C108" s="327">
        <f>Data!II27</f>
        <v>0</v>
      </c>
      <c r="D108" s="327">
        <f>Data!JC27</f>
        <v>111718.70155155426</v>
      </c>
      <c r="E108" s="327">
        <f>Data!JW27</f>
        <v>0</v>
      </c>
      <c r="F108" s="327">
        <f>Data!KQ27</f>
        <v>0</v>
      </c>
      <c r="G108" s="327">
        <f>Data!LK27</f>
        <v>0</v>
      </c>
      <c r="H108" s="136">
        <f t="shared" si="2"/>
        <v>111718.70155155426</v>
      </c>
    </row>
    <row r="109" spans="2:8">
      <c r="B109" s="127" t="str">
        <f>$B$50</f>
        <v>Technology</v>
      </c>
      <c r="C109" s="327">
        <f>Data!IJ27</f>
        <v>92085.632437555803</v>
      </c>
      <c r="D109" s="327">
        <f>Data!JD27</f>
        <v>206865.76753643414</v>
      </c>
      <c r="E109" s="327">
        <f>Data!JX27</f>
        <v>173477.82444058321</v>
      </c>
      <c r="F109" s="327">
        <f>Data!KR27</f>
        <v>435.87393075523414</v>
      </c>
      <c r="G109" s="327">
        <f>Data!LL27</f>
        <v>0</v>
      </c>
      <c r="H109" s="136">
        <f t="shared" si="2"/>
        <v>472865.09834532841</v>
      </c>
    </row>
    <row r="110" spans="2:8">
      <c r="B110" s="127" t="str">
        <f>$B$51</f>
        <v>Nursing</v>
      </c>
      <c r="C110" s="327">
        <f>Data!IK27</f>
        <v>0</v>
      </c>
      <c r="D110" s="327">
        <f>Data!JE27</f>
        <v>0</v>
      </c>
      <c r="E110" s="327">
        <f>Data!JY27</f>
        <v>0</v>
      </c>
      <c r="F110" s="327">
        <f>Data!KS27</f>
        <v>0</v>
      </c>
      <c r="G110" s="327">
        <f>Data!HPM27</f>
        <v>0</v>
      </c>
      <c r="H110" s="136">
        <f t="shared" si="2"/>
        <v>0</v>
      </c>
    </row>
    <row r="111" spans="2:8">
      <c r="B111" s="130" t="str">
        <f>$B$52</f>
        <v>Totals</v>
      </c>
      <c r="C111" s="133">
        <f>SUM(C91:C110)</f>
        <v>11371220.388240166</v>
      </c>
      <c r="D111" s="133">
        <f>SUM(D91:D110)</f>
        <v>6762326.6167197051</v>
      </c>
      <c r="E111" s="133">
        <f>SUM(E91:E110)</f>
        <v>5395606.5947770271</v>
      </c>
      <c r="F111" s="133">
        <f>SUM(F91:F110)</f>
        <v>668448.21880518645</v>
      </c>
      <c r="G111" s="133">
        <f>SUM(G91:G110)</f>
        <v>12438.171457969334</v>
      </c>
      <c r="H111" s="133">
        <f t="shared" si="2"/>
        <v>24210039.990000054</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16508082.175423346</v>
      </c>
      <c r="D116" s="321">
        <f t="shared" si="3"/>
        <v>10563214.890458576</v>
      </c>
      <c r="E116" s="321">
        <f t="shared" si="3"/>
        <v>6072978.5409161309</v>
      </c>
      <c r="F116" s="321">
        <f t="shared" si="3"/>
        <v>6266995.1059260517</v>
      </c>
      <c r="G116" s="321">
        <f t="shared" si="3"/>
        <v>0</v>
      </c>
      <c r="H116" s="133">
        <f t="shared" ref="H116:H136" si="4">SUM(C116:G116)</f>
        <v>39411270.712724105</v>
      </c>
    </row>
    <row r="117" spans="2:8">
      <c r="B117" s="127" t="str">
        <f>$B$33</f>
        <v>Science</v>
      </c>
      <c r="C117" s="141">
        <f t="shared" si="3"/>
        <v>7070514.9542120853</v>
      </c>
      <c r="D117" s="141">
        <f t="shared" si="3"/>
        <v>4832544.5392840886</v>
      </c>
      <c r="E117" s="141">
        <f t="shared" si="3"/>
        <v>4556323.9319855059</v>
      </c>
      <c r="F117" s="141">
        <f t="shared" si="3"/>
        <v>5921537.4103970509</v>
      </c>
      <c r="G117" s="141">
        <f t="shared" si="3"/>
        <v>0</v>
      </c>
      <c r="H117" s="136">
        <f t="shared" si="4"/>
        <v>22380920.83587873</v>
      </c>
    </row>
    <row r="118" spans="2:8">
      <c r="B118" s="127" t="str">
        <f>$B$34</f>
        <v>Fine Arts</v>
      </c>
      <c r="C118" s="141">
        <f t="shared" si="3"/>
        <v>5538034.157069901</v>
      </c>
      <c r="D118" s="141">
        <f t="shared" si="3"/>
        <v>5240735.4003104689</v>
      </c>
      <c r="E118" s="141">
        <f t="shared" si="3"/>
        <v>3898798.537492631</v>
      </c>
      <c r="F118" s="141">
        <f t="shared" si="3"/>
        <v>3303948.7422822644</v>
      </c>
      <c r="G118" s="141">
        <f t="shared" si="3"/>
        <v>0</v>
      </c>
      <c r="H118" s="136">
        <f t="shared" si="4"/>
        <v>17981516.837155268</v>
      </c>
    </row>
    <row r="119" spans="2:8">
      <c r="B119" s="127" t="str">
        <f>$B$35</f>
        <v>Teacher Education</v>
      </c>
      <c r="C119" s="141">
        <f t="shared" si="3"/>
        <v>348304.24502979155</v>
      </c>
      <c r="D119" s="141">
        <f t="shared" si="3"/>
        <v>1395541.2752120965</v>
      </c>
      <c r="E119" s="141">
        <f t="shared" si="3"/>
        <v>1986426.4676202573</v>
      </c>
      <c r="F119" s="141">
        <f t="shared" si="3"/>
        <v>1233935.0718255073</v>
      </c>
      <c r="G119" s="141">
        <f t="shared" si="3"/>
        <v>0</v>
      </c>
      <c r="H119" s="136">
        <f t="shared" si="4"/>
        <v>4964207.0596876526</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2680614.2923562797</v>
      </c>
      <c r="D121" s="141">
        <f t="shared" si="3"/>
        <v>5011017.032580981</v>
      </c>
      <c r="E121" s="141">
        <f t="shared" si="3"/>
        <v>8981434.6431211662</v>
      </c>
      <c r="F121" s="141">
        <f t="shared" si="3"/>
        <v>4647118.4289230639</v>
      </c>
      <c r="G121" s="141">
        <f t="shared" si="3"/>
        <v>0</v>
      </c>
      <c r="H121" s="136">
        <f t="shared" si="4"/>
        <v>21320184.396981489</v>
      </c>
    </row>
    <row r="122" spans="2:8">
      <c r="B122" s="127" t="str">
        <f>$B$38</f>
        <v>Home Economics</v>
      </c>
      <c r="C122" s="141">
        <f t="shared" si="3"/>
        <v>123608.08627369834</v>
      </c>
      <c r="D122" s="141">
        <f t="shared" si="3"/>
        <v>121907.80413332082</v>
      </c>
      <c r="E122" s="141">
        <f t="shared" si="3"/>
        <v>17724.922328001761</v>
      </c>
      <c r="F122" s="141">
        <f t="shared" si="3"/>
        <v>0</v>
      </c>
      <c r="G122" s="141">
        <f t="shared" si="3"/>
        <v>0</v>
      </c>
      <c r="H122" s="136">
        <f t="shared" si="4"/>
        <v>263240.81273502094</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131913.20869137385</v>
      </c>
      <c r="D124" s="141">
        <f t="shared" si="3"/>
        <v>372194.16973999882</v>
      </c>
      <c r="E124" s="141">
        <f t="shared" si="3"/>
        <v>0</v>
      </c>
      <c r="F124" s="141">
        <f t="shared" si="3"/>
        <v>0</v>
      </c>
      <c r="G124" s="141">
        <f t="shared" si="3"/>
        <v>0</v>
      </c>
      <c r="H124" s="136">
        <f t="shared" si="4"/>
        <v>504107.37843137269</v>
      </c>
    </row>
    <row r="125" spans="2:8">
      <c r="B125" s="127" t="str">
        <f>$B$41</f>
        <v>Library Science</v>
      </c>
      <c r="C125" s="141">
        <f t="shared" si="3"/>
        <v>2170.7370859690909</v>
      </c>
      <c r="D125" s="141">
        <f t="shared" si="3"/>
        <v>39992.506394797238</v>
      </c>
      <c r="E125" s="141">
        <f t="shared" si="3"/>
        <v>841444.57106598001</v>
      </c>
      <c r="F125" s="141">
        <f t="shared" si="3"/>
        <v>8718.2441947920452</v>
      </c>
      <c r="G125" s="141">
        <f t="shared" si="3"/>
        <v>0</v>
      </c>
      <c r="H125" s="136">
        <f t="shared" si="4"/>
        <v>892326.05874153832</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1503.5434782608695</v>
      </c>
      <c r="D127" s="141">
        <f t="shared" si="3"/>
        <v>9977.717391304348</v>
      </c>
      <c r="E127" s="141">
        <f t="shared" si="3"/>
        <v>0</v>
      </c>
      <c r="F127" s="141">
        <f t="shared" si="3"/>
        <v>0</v>
      </c>
      <c r="G127" s="141">
        <f t="shared" si="3"/>
        <v>0</v>
      </c>
      <c r="H127" s="136">
        <f t="shared" si="4"/>
        <v>11481.260869565218</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829767.10840292822</v>
      </c>
      <c r="D129" s="141">
        <f t="shared" si="3"/>
        <v>1208775.1612077185</v>
      </c>
      <c r="E129" s="141">
        <f t="shared" si="3"/>
        <v>1265062.1991820636</v>
      </c>
      <c r="F129" s="141">
        <f t="shared" si="3"/>
        <v>961.98768027817619</v>
      </c>
      <c r="G129" s="141">
        <f t="shared" si="3"/>
        <v>496359.18684258458</v>
      </c>
      <c r="H129" s="136">
        <f t="shared" si="4"/>
        <v>3800925.6433155732</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3413813.5330299763</v>
      </c>
      <c r="D131" s="141">
        <f t="shared" si="3"/>
        <v>13113072.596508337</v>
      </c>
      <c r="E131" s="141">
        <f t="shared" si="3"/>
        <v>6378179.6263949443</v>
      </c>
      <c r="F131" s="141">
        <f t="shared" si="3"/>
        <v>2648651.572193319</v>
      </c>
      <c r="G131" s="141">
        <f t="shared" si="3"/>
        <v>0</v>
      </c>
      <c r="H131" s="136">
        <f t="shared" si="4"/>
        <v>25553717.328126572</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605064.77511953434</v>
      </c>
      <c r="E133" s="141">
        <f t="shared" si="5"/>
        <v>0</v>
      </c>
      <c r="F133" s="141">
        <f t="shared" si="5"/>
        <v>0</v>
      </c>
      <c r="G133" s="141">
        <f t="shared" si="5"/>
        <v>0</v>
      </c>
      <c r="H133" s="136">
        <f t="shared" si="4"/>
        <v>605064.77511953434</v>
      </c>
    </row>
    <row r="134" spans="2:12">
      <c r="B134" s="127" t="str">
        <f>$B$50</f>
        <v>Technology</v>
      </c>
      <c r="C134" s="141">
        <f t="shared" si="5"/>
        <v>423738.23595142178</v>
      </c>
      <c r="D134" s="141">
        <f t="shared" si="5"/>
        <v>1410375.3843001453</v>
      </c>
      <c r="E134" s="141">
        <f t="shared" si="5"/>
        <v>1018655.0144622051</v>
      </c>
      <c r="F134" s="141">
        <f t="shared" si="5"/>
        <v>4667.1584750229695</v>
      </c>
      <c r="G134" s="141">
        <f t="shared" si="5"/>
        <v>0</v>
      </c>
      <c r="H134" s="136">
        <f t="shared" si="4"/>
        <v>2857435.793188795</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37072064.277005032</v>
      </c>
      <c r="D136" s="133">
        <f>SUM(D116:D135)</f>
        <v>43924413.252641365</v>
      </c>
      <c r="E136" s="133">
        <f>SUM(E116:E135)</f>
        <v>35017028.454568885</v>
      </c>
      <c r="F136" s="133">
        <f>SUM(F116:F135)</f>
        <v>24036533.721897352</v>
      </c>
      <c r="G136" s="133">
        <f>SUM(G116:G135)</f>
        <v>496359.18684258458</v>
      </c>
      <c r="H136" s="133">
        <f t="shared" si="4"/>
        <v>140546398.89295524</v>
      </c>
    </row>
    <row r="137" spans="2:12">
      <c r="B137" s="328"/>
      <c r="C137" s="331"/>
      <c r="D137" s="331"/>
      <c r="E137" s="331"/>
      <c r="F137" s="331"/>
      <c r="G137" s="331"/>
      <c r="H137" s="332"/>
    </row>
    <row r="138" spans="2:12">
      <c r="B138" s="120" t="s">
        <v>4</v>
      </c>
      <c r="C138" s="325"/>
      <c r="D138" s="325"/>
      <c r="E138" s="325"/>
      <c r="F138" s="325"/>
      <c r="G138" s="325"/>
      <c r="H138" s="122">
        <f>H86-H81-H111</f>
        <v>197539743.10704476</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Data!LN27</f>
        <v>0</v>
      </c>
      <c r="D143" s="327">
        <f>Data!MH27</f>
        <v>0</v>
      </c>
      <c r="E143" s="327">
        <f>Data!NB27</f>
        <v>0</v>
      </c>
      <c r="F143" s="327">
        <f>Data!NV27</f>
        <v>0</v>
      </c>
      <c r="G143" s="327">
        <f>Data!OP27</f>
        <v>0</v>
      </c>
      <c r="H143" s="341">
        <f>Data!PJ27</f>
        <v>54719151.190249883</v>
      </c>
      <c r="I143" s="342">
        <f t="shared" ref="I143:I162" si="6">SUM(C143:H143)</f>
        <v>54719151.190249883</v>
      </c>
    </row>
    <row r="144" spans="2:12">
      <c r="B144" s="127" t="str">
        <f>$B$33</f>
        <v>Science</v>
      </c>
      <c r="C144" s="327">
        <f>Data!LO27</f>
        <v>0</v>
      </c>
      <c r="D144" s="327">
        <f>Data!MI27</f>
        <v>0</v>
      </c>
      <c r="E144" s="327">
        <f>Data!NC27</f>
        <v>0</v>
      </c>
      <c r="F144" s="327">
        <f>Data!NW27</f>
        <v>0</v>
      </c>
      <c r="G144" s="327">
        <f>Data!OQ27</f>
        <v>0</v>
      </c>
      <c r="H144" s="341">
        <f>Data!PK27</f>
        <v>36531414.434732825</v>
      </c>
      <c r="I144" s="342">
        <f t="shared" si="6"/>
        <v>36531414.434732825</v>
      </c>
    </row>
    <row r="145" spans="2:9">
      <c r="B145" s="127" t="str">
        <f>$B$34</f>
        <v>Fine Arts</v>
      </c>
      <c r="C145" s="327">
        <f>Data!LP27</f>
        <v>0</v>
      </c>
      <c r="D145" s="327">
        <f>Data!MJ27</f>
        <v>0</v>
      </c>
      <c r="E145" s="327">
        <f>Data!ND27</f>
        <v>0</v>
      </c>
      <c r="F145" s="327">
        <f>Data!NX27</f>
        <v>0</v>
      </c>
      <c r="G145" s="327">
        <f>Data!OR27</f>
        <v>0</v>
      </c>
      <c r="H145" s="341">
        <f>Data!PL27</f>
        <v>21425397.970791209</v>
      </c>
      <c r="I145" s="342">
        <f t="shared" si="6"/>
        <v>21425397.970791209</v>
      </c>
    </row>
    <row r="146" spans="2:9">
      <c r="B146" s="127" t="str">
        <f>$B$35</f>
        <v>Teacher Education</v>
      </c>
      <c r="C146" s="327">
        <f>Data!LQ27</f>
        <v>0</v>
      </c>
      <c r="D146" s="327">
        <f>Data!MK27</f>
        <v>0</v>
      </c>
      <c r="E146" s="327">
        <f>Data!NE27</f>
        <v>0</v>
      </c>
      <c r="F146" s="327">
        <f>Data!NY27</f>
        <v>0</v>
      </c>
      <c r="G146" s="327">
        <f>Data!OS27</f>
        <v>0</v>
      </c>
      <c r="H146" s="341">
        <f>Data!PN27</f>
        <v>6343094.8050079746</v>
      </c>
      <c r="I146" s="342">
        <f t="shared" si="6"/>
        <v>6343094.8050079746</v>
      </c>
    </row>
    <row r="147" spans="2:9">
      <c r="B147" s="127" t="str">
        <f>$B$36</f>
        <v>Agriculture</v>
      </c>
      <c r="C147" s="327">
        <f>Data!LR27</f>
        <v>0</v>
      </c>
      <c r="D147" s="327">
        <f>Data!ML27</f>
        <v>0</v>
      </c>
      <c r="E147" s="327">
        <f>Data!NF27</f>
        <v>0</v>
      </c>
      <c r="F147" s="327">
        <f>Data!NZ27</f>
        <v>0</v>
      </c>
      <c r="G147" s="327">
        <f>Data!OT27</f>
        <v>0</v>
      </c>
      <c r="H147" s="341">
        <f>Data!PM27</f>
        <v>0</v>
      </c>
      <c r="I147" s="342">
        <f t="shared" si="6"/>
        <v>0</v>
      </c>
    </row>
    <row r="148" spans="2:9">
      <c r="B148" s="127" t="str">
        <f>$B$37</f>
        <v>Engineering</v>
      </c>
      <c r="C148" s="327">
        <f>Data!LS27</f>
        <v>0</v>
      </c>
      <c r="D148" s="327">
        <f>Data!MM27</f>
        <v>0</v>
      </c>
      <c r="E148" s="327">
        <f>Data!NG27</f>
        <v>0</v>
      </c>
      <c r="F148" s="327">
        <f>Data!OA27</f>
        <v>0</v>
      </c>
      <c r="G148" s="327">
        <f>Data!OU27</f>
        <v>0</v>
      </c>
      <c r="H148" s="341">
        <f>Data!PO27</f>
        <v>39388085.58013358</v>
      </c>
      <c r="I148" s="342">
        <f t="shared" si="6"/>
        <v>39388085.58013358</v>
      </c>
    </row>
    <row r="149" spans="2:9">
      <c r="B149" s="127" t="str">
        <f>$B$38</f>
        <v>Home Economics</v>
      </c>
      <c r="C149" s="327">
        <f>Data!LT27</f>
        <v>0</v>
      </c>
      <c r="D149" s="327">
        <f>Data!MN27</f>
        <v>0</v>
      </c>
      <c r="E149" s="327">
        <f>Data!NH27</f>
        <v>0</v>
      </c>
      <c r="F149" s="327">
        <f>Data!OB27</f>
        <v>0</v>
      </c>
      <c r="G149" s="327">
        <f>Data!OV27</f>
        <v>0</v>
      </c>
      <c r="H149" s="341">
        <f>Data!PP27</f>
        <v>260910.63536293799</v>
      </c>
      <c r="I149" s="342">
        <f t="shared" si="6"/>
        <v>260910.63536293799</v>
      </c>
    </row>
    <row r="150" spans="2:9">
      <c r="B150" s="127" t="str">
        <f>$B$39</f>
        <v>Law</v>
      </c>
      <c r="C150" s="327">
        <f>Data!LU27</f>
        <v>0</v>
      </c>
      <c r="D150" s="327">
        <f>Data!MO27</f>
        <v>0</v>
      </c>
      <c r="E150" s="327">
        <f>Data!NI27</f>
        <v>0</v>
      </c>
      <c r="F150" s="327">
        <f>Data!OC27</f>
        <v>0</v>
      </c>
      <c r="G150" s="327">
        <f>Data!OW27</f>
        <v>0</v>
      </c>
      <c r="H150" s="341">
        <f>Data!PQ27</f>
        <v>0</v>
      </c>
      <c r="I150" s="342">
        <f t="shared" si="6"/>
        <v>0</v>
      </c>
    </row>
    <row r="151" spans="2:9">
      <c r="B151" s="127" t="str">
        <f>$B$40</f>
        <v>Social Service</v>
      </c>
      <c r="C151" s="327">
        <f>Data!LV27</f>
        <v>0</v>
      </c>
      <c r="D151" s="327">
        <f>Data!MP27</f>
        <v>0</v>
      </c>
      <c r="E151" s="327">
        <f>Data!NJ27</f>
        <v>0</v>
      </c>
      <c r="F151" s="327">
        <f>Data!OD27</f>
        <v>0</v>
      </c>
      <c r="G151" s="327">
        <f>Data!OX27</f>
        <v>0</v>
      </c>
      <c r="H151" s="341">
        <f>Data!PR27</f>
        <v>0</v>
      </c>
      <c r="I151" s="342">
        <f t="shared" si="6"/>
        <v>0</v>
      </c>
    </row>
    <row r="152" spans="2:9">
      <c r="B152" s="127" t="str">
        <f>$B$41</f>
        <v>Library Science</v>
      </c>
      <c r="C152" s="327">
        <f>Data!LW27</f>
        <v>0</v>
      </c>
      <c r="D152" s="327">
        <f>Data!MQ27</f>
        <v>0</v>
      </c>
      <c r="E152" s="327">
        <f>Data!NK27</f>
        <v>0</v>
      </c>
      <c r="F152" s="327">
        <f>Data!OE27</f>
        <v>0</v>
      </c>
      <c r="G152" s="327">
        <f>Data!OY27</f>
        <v>0</v>
      </c>
      <c r="H152" s="341">
        <f>Data!PS27</f>
        <v>1191138.6089411997</v>
      </c>
      <c r="I152" s="342">
        <f t="shared" si="6"/>
        <v>1191138.6089411997</v>
      </c>
    </row>
    <row r="153" spans="2:9">
      <c r="B153" s="127" t="str">
        <f>$B$42</f>
        <v>Veterinary Science</v>
      </c>
      <c r="C153" s="327">
        <f>Data!LX27</f>
        <v>0</v>
      </c>
      <c r="D153" s="327">
        <f>Data!MR27</f>
        <v>0</v>
      </c>
      <c r="E153" s="327">
        <f>Data!NL27</f>
        <v>0</v>
      </c>
      <c r="F153" s="327">
        <f>Data!OF27</f>
        <v>0</v>
      </c>
      <c r="G153" s="327">
        <f>Data!OZ27</f>
        <v>0</v>
      </c>
      <c r="H153" s="341">
        <f>Data!PT27</f>
        <v>0</v>
      </c>
      <c r="I153" s="342">
        <f t="shared" si="6"/>
        <v>0</v>
      </c>
    </row>
    <row r="154" spans="2:9">
      <c r="B154" s="127" t="str">
        <f>$B$43</f>
        <v>Vocational Training</v>
      </c>
      <c r="C154" s="327">
        <f>Data!LY27</f>
        <v>0</v>
      </c>
      <c r="D154" s="327">
        <f>Data!MS27</f>
        <v>0</v>
      </c>
      <c r="E154" s="327">
        <f>Data!NM27</f>
        <v>0</v>
      </c>
      <c r="F154" s="327">
        <f>Data!OG27</f>
        <v>0</v>
      </c>
      <c r="G154" s="327">
        <f>Data!PA27</f>
        <v>0</v>
      </c>
      <c r="H154" s="341">
        <f>Data!PU27</f>
        <v>0</v>
      </c>
      <c r="I154" s="342">
        <f t="shared" si="6"/>
        <v>0</v>
      </c>
    </row>
    <row r="155" spans="2:9">
      <c r="B155" s="127" t="str">
        <f>$B$44</f>
        <v>Physical Training</v>
      </c>
      <c r="C155" s="327">
        <f>Data!LZ27</f>
        <v>0</v>
      </c>
      <c r="D155" s="327">
        <f>Data!MT27</f>
        <v>0</v>
      </c>
      <c r="E155" s="327">
        <f>Data!NN27</f>
        <v>0</v>
      </c>
      <c r="F155" s="327">
        <f>Data!OH27</f>
        <v>0</v>
      </c>
      <c r="G155" s="327">
        <f>Data!PB27</f>
        <v>0</v>
      </c>
      <c r="H155" s="341">
        <f>Data!PV27</f>
        <v>0</v>
      </c>
      <c r="I155" s="342">
        <f t="shared" si="6"/>
        <v>0</v>
      </c>
    </row>
    <row r="156" spans="2:9">
      <c r="B156" s="127" t="str">
        <f>$B$45</f>
        <v>Health Services</v>
      </c>
      <c r="C156" s="327">
        <f>Data!MA27</f>
        <v>0</v>
      </c>
      <c r="D156" s="327">
        <f>Data!MU27</f>
        <v>0</v>
      </c>
      <c r="E156" s="327">
        <f>Data!NO27</f>
        <v>0</v>
      </c>
      <c r="F156" s="327">
        <f>Data!OI27</f>
        <v>0</v>
      </c>
      <c r="G156" s="327">
        <f>Data!PC27</f>
        <v>0</v>
      </c>
      <c r="H156" s="341">
        <f>Data!PW27</f>
        <v>5760109.9171424434</v>
      </c>
      <c r="I156" s="342">
        <f t="shared" si="6"/>
        <v>5760109.9171424434</v>
      </c>
    </row>
    <row r="157" spans="2:9">
      <c r="B157" s="127" t="str">
        <f>$B$46</f>
        <v>Pharmacy</v>
      </c>
      <c r="C157" s="327">
        <f>Data!MB27</f>
        <v>0</v>
      </c>
      <c r="D157" s="327">
        <f>Data!MV27</f>
        <v>0</v>
      </c>
      <c r="E157" s="327">
        <f>Data!NP27</f>
        <v>0</v>
      </c>
      <c r="F157" s="327">
        <f>Data!OJ27</f>
        <v>0</v>
      </c>
      <c r="G157" s="327">
        <f>Data!PD27</f>
        <v>0</v>
      </c>
      <c r="H157" s="341">
        <f>Data!PX27</f>
        <v>0</v>
      </c>
      <c r="I157" s="342">
        <f t="shared" si="6"/>
        <v>0</v>
      </c>
    </row>
    <row r="158" spans="2:9">
      <c r="B158" s="127" t="str">
        <f>$B$47</f>
        <v>Business Administration</v>
      </c>
      <c r="C158" s="327">
        <f>Data!MC27</f>
        <v>0</v>
      </c>
      <c r="D158" s="327">
        <f>Data!MW27</f>
        <v>0</v>
      </c>
      <c r="E158" s="327">
        <f>Data!NQ27</f>
        <v>0</v>
      </c>
      <c r="F158" s="327">
        <f>Data!OK27</f>
        <v>0</v>
      </c>
      <c r="G158" s="327">
        <f>Data!PE27</f>
        <v>0</v>
      </c>
      <c r="H158" s="341">
        <f>Data!PY27</f>
        <v>26525986.634006202</v>
      </c>
      <c r="I158" s="342">
        <f t="shared" si="6"/>
        <v>26525986.634006202</v>
      </c>
    </row>
    <row r="159" spans="2:9">
      <c r="B159" s="127" t="str">
        <f>$B$48</f>
        <v>Optometry</v>
      </c>
      <c r="C159" s="327">
        <f>Data!MD27</f>
        <v>0</v>
      </c>
      <c r="D159" s="327">
        <f>Data!MX27</f>
        <v>0</v>
      </c>
      <c r="E159" s="327">
        <f>Data!NR27</f>
        <v>0</v>
      </c>
      <c r="F159" s="327">
        <f>Data!OL27</f>
        <v>0</v>
      </c>
      <c r="G159" s="327">
        <f>Data!PF27</f>
        <v>0</v>
      </c>
      <c r="H159" s="341">
        <f>Data!PZ27</f>
        <v>0</v>
      </c>
      <c r="I159" s="342">
        <f t="shared" si="6"/>
        <v>0</v>
      </c>
    </row>
    <row r="160" spans="2:9">
      <c r="B160" s="127" t="str">
        <f>$B$49</f>
        <v>Teacher Ed-Practice Teaching</v>
      </c>
      <c r="C160" s="327">
        <f>Data!ME27</f>
        <v>0</v>
      </c>
      <c r="D160" s="327">
        <f>Data!MY27</f>
        <v>0</v>
      </c>
      <c r="E160" s="327">
        <f>Data!NS27</f>
        <v>0</v>
      </c>
      <c r="F160" s="327">
        <f>Data!OM27</f>
        <v>0</v>
      </c>
      <c r="G160" s="327">
        <f>Data!PG27</f>
        <v>0</v>
      </c>
      <c r="H160" s="341">
        <f>Data!QA27</f>
        <v>538780.21169816796</v>
      </c>
      <c r="I160" s="342">
        <f t="shared" si="6"/>
        <v>538780.21169816796</v>
      </c>
    </row>
    <row r="161" spans="2:10">
      <c r="B161" s="127" t="str">
        <f>$B$50</f>
        <v>Technology</v>
      </c>
      <c r="C161" s="327">
        <f>Data!MF27</f>
        <v>0</v>
      </c>
      <c r="D161" s="327">
        <f>Data!MZ27</f>
        <v>0</v>
      </c>
      <c r="E161" s="327">
        <f>Data!NT27</f>
        <v>0</v>
      </c>
      <c r="F161" s="327">
        <f>Data!ON27</f>
        <v>0</v>
      </c>
      <c r="G161" s="327">
        <f>Data!PH27</f>
        <v>0</v>
      </c>
      <c r="H161" s="341">
        <f>Data!QB27</f>
        <v>4855673.4459784729</v>
      </c>
      <c r="I161" s="342">
        <f t="shared" si="6"/>
        <v>4855673.4459784729</v>
      </c>
    </row>
    <row r="162" spans="2:10">
      <c r="B162" s="127" t="str">
        <f>$B$51</f>
        <v>Nursing</v>
      </c>
      <c r="C162" s="327">
        <f>Data!MG27</f>
        <v>0</v>
      </c>
      <c r="D162" s="327">
        <f>Data!NA27</f>
        <v>0</v>
      </c>
      <c r="E162" s="327">
        <f>Data!NU27</f>
        <v>0</v>
      </c>
      <c r="F162" s="327">
        <f>Data!OO27</f>
        <v>0</v>
      </c>
      <c r="G162" s="327">
        <f>Data!PI27</f>
        <v>0</v>
      </c>
      <c r="H162" s="341">
        <f>Data!QC27</f>
        <v>0</v>
      </c>
      <c r="I162" s="342">
        <f t="shared" si="6"/>
        <v>0</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197539743.4340449</v>
      </c>
      <c r="I163" s="342">
        <f>SUM(I143:I162)</f>
        <v>197539743.4340449</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22920048.708970506</v>
      </c>
      <c r="D168" s="321">
        <f t="shared" si="8"/>
        <v>14666113.073575387</v>
      </c>
      <c r="E168" s="321">
        <f t="shared" si="8"/>
        <v>8431807.0680285301</v>
      </c>
      <c r="F168" s="321">
        <f t="shared" si="8"/>
        <v>8701182.33967546</v>
      </c>
      <c r="G168" s="321">
        <f t="shared" si="8"/>
        <v>0</v>
      </c>
      <c r="H168" s="133">
        <f t="shared" ref="H168:H188" si="9">SUM(C168:G168)</f>
        <v>54719151.19024989</v>
      </c>
      <c r="I168" s="347"/>
      <c r="J168" s="288"/>
    </row>
    <row r="169" spans="2:10">
      <c r="B169" s="127" t="str">
        <f>$B$33</f>
        <v>Science</v>
      </c>
      <c r="C169" s="141">
        <f t="shared" si="8"/>
        <v>11540897.443559378</v>
      </c>
      <c r="D169" s="141">
        <f t="shared" si="8"/>
        <v>7887954.5946064135</v>
      </c>
      <c r="E169" s="141">
        <f t="shared" si="8"/>
        <v>7437091.5780829061</v>
      </c>
      <c r="F169" s="141">
        <f t="shared" si="8"/>
        <v>9665470.8184841275</v>
      </c>
      <c r="G169" s="141">
        <f t="shared" si="8"/>
        <v>0</v>
      </c>
      <c r="H169" s="136">
        <f t="shared" si="9"/>
        <v>36531414.434732825</v>
      </c>
      <c r="I169" s="347"/>
      <c r="J169" s="288"/>
    </row>
    <row r="170" spans="2:10">
      <c r="B170" s="127" t="str">
        <f>$B$34</f>
        <v>Fine Arts</v>
      </c>
      <c r="C170" s="141">
        <f t="shared" si="8"/>
        <v>6598697.2548323339</v>
      </c>
      <c r="D170" s="141">
        <f t="shared" si="8"/>
        <v>6244458.8311510542</v>
      </c>
      <c r="E170" s="141">
        <f t="shared" si="8"/>
        <v>4645509.6658538394</v>
      </c>
      <c r="F170" s="141">
        <f t="shared" si="8"/>
        <v>3936732.2189539792</v>
      </c>
      <c r="G170" s="141">
        <f t="shared" si="8"/>
        <v>0</v>
      </c>
      <c r="H170" s="136">
        <f t="shared" si="9"/>
        <v>21425397.970791206</v>
      </c>
      <c r="I170" s="347"/>
      <c r="J170" s="288"/>
    </row>
    <row r="171" spans="2:10">
      <c r="B171" s="127" t="str">
        <f>$B$35</f>
        <v>Teacher Education</v>
      </c>
      <c r="C171" s="141">
        <f t="shared" si="8"/>
        <v>445051.30842582259</v>
      </c>
      <c r="D171" s="141">
        <f t="shared" si="8"/>
        <v>1783175.1388567227</v>
      </c>
      <c r="E171" s="141">
        <f t="shared" si="8"/>
        <v>2538188.1246680296</v>
      </c>
      <c r="F171" s="141">
        <f t="shared" si="8"/>
        <v>1576680.2330573997</v>
      </c>
      <c r="G171" s="141">
        <f t="shared" si="8"/>
        <v>0</v>
      </c>
      <c r="H171" s="136">
        <f t="shared" si="9"/>
        <v>6343094.8050079755</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4952314.8200166123</v>
      </c>
      <c r="D173" s="141">
        <f t="shared" si="8"/>
        <v>9257629.4861103985</v>
      </c>
      <c r="E173" s="141">
        <f t="shared" si="8"/>
        <v>16592798.156366723</v>
      </c>
      <c r="F173" s="141">
        <f t="shared" si="8"/>
        <v>8585343.1176398508</v>
      </c>
      <c r="G173" s="141">
        <f t="shared" si="8"/>
        <v>0</v>
      </c>
      <c r="H173" s="136">
        <f t="shared" si="9"/>
        <v>39388085.580133587</v>
      </c>
      <c r="I173" s="347"/>
      <c r="J173" s="288"/>
    </row>
    <row r="174" spans="2:10">
      <c r="B174" s="127" t="str">
        <f>$B$38</f>
        <v>Home Economics</v>
      </c>
      <c r="C174" s="141">
        <f t="shared" si="8"/>
        <v>122513.92172281093</v>
      </c>
      <c r="D174" s="141">
        <f t="shared" si="8"/>
        <v>120828.69028421672</v>
      </c>
      <c r="E174" s="141">
        <f t="shared" si="8"/>
        <v>17568.023355910329</v>
      </c>
      <c r="F174" s="141">
        <f t="shared" si="8"/>
        <v>0</v>
      </c>
      <c r="G174" s="141">
        <f t="shared" si="8"/>
        <v>0</v>
      </c>
      <c r="H174" s="136">
        <f t="shared" si="9"/>
        <v>260910.63536293799</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2897.6501668066021</v>
      </c>
      <c r="D177" s="141">
        <f t="shared" si="8"/>
        <v>53384.766665173374</v>
      </c>
      <c r="E177" s="141">
        <f t="shared" si="8"/>
        <v>1123218.4760962639</v>
      </c>
      <c r="F177" s="141">
        <f t="shared" si="8"/>
        <v>11637.716012955965</v>
      </c>
      <c r="G177" s="141">
        <f t="shared" si="8"/>
        <v>0</v>
      </c>
      <c r="H177" s="136">
        <f t="shared" si="9"/>
        <v>1191138.6089411997</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1257469.9424693512</v>
      </c>
      <c r="D181" s="141">
        <f t="shared" si="8"/>
        <v>1831837.4120032624</v>
      </c>
      <c r="E181" s="141">
        <f t="shared" si="8"/>
        <v>1917137.5615109964</v>
      </c>
      <c r="F181" s="141">
        <f t="shared" si="8"/>
        <v>1457.8435090105027</v>
      </c>
      <c r="G181" s="141">
        <f t="shared" si="8"/>
        <v>752207.15764982253</v>
      </c>
      <c r="H181" s="136">
        <f t="shared" si="9"/>
        <v>5760109.9171424424</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3543702.5065809283</v>
      </c>
      <c r="D183" s="141">
        <f t="shared" si="8"/>
        <v>13611999.536477391</v>
      </c>
      <c r="E183" s="141">
        <f t="shared" si="8"/>
        <v>6620856.9714755733</v>
      </c>
      <c r="F183" s="141">
        <f t="shared" si="8"/>
        <v>2749427.6194723151</v>
      </c>
      <c r="G183" s="141">
        <f t="shared" si="8"/>
        <v>0</v>
      </c>
      <c r="H183" s="136">
        <f t="shared" si="9"/>
        <v>26525986.634006206</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538780.21169816796</v>
      </c>
      <c r="E185" s="141">
        <f t="shared" si="10"/>
        <v>0</v>
      </c>
      <c r="F185" s="141">
        <f t="shared" si="10"/>
        <v>0</v>
      </c>
      <c r="G185" s="141">
        <f t="shared" si="10"/>
        <v>0</v>
      </c>
      <c r="H185" s="136">
        <f t="shared" si="9"/>
        <v>538780.21169816796</v>
      </c>
      <c r="I185" s="347"/>
      <c r="J185" s="288"/>
    </row>
    <row r="186" spans="2:10">
      <c r="B186" s="127" t="str">
        <f>$B$50</f>
        <v>Technology</v>
      </c>
      <c r="C186" s="141">
        <f t="shared" si="10"/>
        <v>720063.24875595723</v>
      </c>
      <c r="D186" s="141">
        <f t="shared" si="10"/>
        <v>2396667.0812803879</v>
      </c>
      <c r="E186" s="141">
        <f t="shared" si="10"/>
        <v>1731012.1599677673</v>
      </c>
      <c r="F186" s="141">
        <f t="shared" si="10"/>
        <v>7930.9559743605741</v>
      </c>
      <c r="G186" s="141">
        <f t="shared" si="10"/>
        <v>0</v>
      </c>
      <c r="H186" s="136">
        <f t="shared" si="9"/>
        <v>4855673.4459784729</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52103656.805500507</v>
      </c>
      <c r="D188" s="133">
        <f>SUM(D168:D187)</f>
        <v>58392828.822708577</v>
      </c>
      <c r="E188" s="133">
        <f>SUM(E168:E187)</f>
        <v>51055187.78540653</v>
      </c>
      <c r="F188" s="133">
        <f>SUM(F168:F187)</f>
        <v>35235862.862779461</v>
      </c>
      <c r="G188" s="133">
        <f>SUM(G168:G187)</f>
        <v>752207.15764982253</v>
      </c>
      <c r="H188" s="133">
        <f t="shared" si="9"/>
        <v>197539743.4340449</v>
      </c>
      <c r="I188" s="347"/>
      <c r="J188" s="288"/>
    </row>
    <row r="189" spans="2:10">
      <c r="B189" s="328"/>
      <c r="C189" s="329"/>
      <c r="D189" s="329"/>
      <c r="E189" s="329"/>
      <c r="F189" s="329"/>
      <c r="G189" s="329"/>
      <c r="H189" s="344"/>
    </row>
    <row r="190" spans="2:10">
      <c r="B190" s="474" t="s">
        <v>34</v>
      </c>
      <c r="C190" s="474"/>
      <c r="D190" s="474"/>
      <c r="E190" s="474"/>
      <c r="F190" s="474"/>
      <c r="G190" s="474"/>
      <c r="H190" s="122">
        <f>H15</f>
        <v>82676266</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9710861.3513794541</v>
      </c>
      <c r="D193" s="135">
        <f t="shared" si="11"/>
        <v>6213799.6489249701</v>
      </c>
      <c r="E193" s="135">
        <f t="shared" si="11"/>
        <v>3572423.0091692572</v>
      </c>
      <c r="F193" s="135">
        <f t="shared" si="11"/>
        <v>3686553.0421228837</v>
      </c>
      <c r="G193" s="135">
        <f t="shared" si="11"/>
        <v>0</v>
      </c>
      <c r="H193" s="135">
        <f>SUM(C193:G193)</f>
        <v>23183637.051596567</v>
      </c>
    </row>
    <row r="194" spans="2:8">
      <c r="B194" s="127" t="str">
        <f>$B$33</f>
        <v>Science</v>
      </c>
      <c r="C194" s="138">
        <f t="shared" si="11"/>
        <v>4159222.7173080342</v>
      </c>
      <c r="D194" s="138">
        <f t="shared" si="11"/>
        <v>2842739.0593692767</v>
      </c>
      <c r="E194" s="138">
        <f t="shared" si="11"/>
        <v>2680252.5881143818</v>
      </c>
      <c r="F194" s="138">
        <f t="shared" si="11"/>
        <v>3483337.9291618196</v>
      </c>
      <c r="G194" s="138">
        <f t="shared" si="11"/>
        <v>0</v>
      </c>
      <c r="H194" s="138">
        <f t="shared" ref="H194:H213" si="12">SUM(C194:G194)</f>
        <v>13165552.293953512</v>
      </c>
    </row>
    <row r="195" spans="2:8">
      <c r="B195" s="127" t="str">
        <f>$B$34</f>
        <v>Fine Arts</v>
      </c>
      <c r="C195" s="138">
        <f t="shared" si="11"/>
        <v>3257742.5582829849</v>
      </c>
      <c r="D195" s="138">
        <f t="shared" si="11"/>
        <v>3082856.8885759106</v>
      </c>
      <c r="E195" s="138">
        <f t="shared" si="11"/>
        <v>2293463.9912877101</v>
      </c>
      <c r="F195" s="138">
        <f t="shared" si="11"/>
        <v>1943544.247443438</v>
      </c>
      <c r="G195" s="138">
        <f t="shared" si="11"/>
        <v>0</v>
      </c>
      <c r="H195" s="138">
        <f t="shared" si="12"/>
        <v>10577607.685590044</v>
      </c>
    </row>
    <row r="196" spans="2:8">
      <c r="B196" s="127" t="str">
        <f>$B$35</f>
        <v>Teacher Education</v>
      </c>
      <c r="C196" s="138">
        <f t="shared" si="11"/>
        <v>204889.59260311309</v>
      </c>
      <c r="D196" s="138">
        <f t="shared" si="11"/>
        <v>820925.6344681608</v>
      </c>
      <c r="E196" s="138">
        <f t="shared" si="11"/>
        <v>1168513.2050341323</v>
      </c>
      <c r="F196" s="138">
        <f t="shared" si="11"/>
        <v>725860.96142295585</v>
      </c>
      <c r="G196" s="138">
        <f t="shared" si="11"/>
        <v>0</v>
      </c>
      <c r="H196" s="138">
        <f t="shared" si="12"/>
        <v>2920189.3935283618</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1576868.4365014934</v>
      </c>
      <c r="D198" s="138">
        <f t="shared" si="11"/>
        <v>2947725.3090755772</v>
      </c>
      <c r="E198" s="138">
        <f t="shared" si="11"/>
        <v>5283319.1420425661</v>
      </c>
      <c r="F198" s="138">
        <f t="shared" si="11"/>
        <v>2733662.352002128</v>
      </c>
      <c r="G198" s="138">
        <f t="shared" si="11"/>
        <v>0</v>
      </c>
      <c r="H198" s="138">
        <f t="shared" si="12"/>
        <v>12541575.239621766</v>
      </c>
    </row>
    <row r="199" spans="2:8">
      <c r="B199" s="127" t="str">
        <f>$B$38</f>
        <v>Home Economics</v>
      </c>
      <c r="C199" s="138">
        <f t="shared" si="11"/>
        <v>72712.322058843391</v>
      </c>
      <c r="D199" s="138">
        <f t="shared" si="11"/>
        <v>71712.132942507771</v>
      </c>
      <c r="E199" s="138">
        <f t="shared" si="11"/>
        <v>10426.666245183078</v>
      </c>
      <c r="F199" s="138">
        <f t="shared" si="11"/>
        <v>0</v>
      </c>
      <c r="G199" s="138">
        <f t="shared" si="11"/>
        <v>0</v>
      </c>
      <c r="H199" s="138">
        <f t="shared" si="12"/>
        <v>154851.12124653423</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77597.801271222706</v>
      </c>
      <c r="D201" s="138">
        <f t="shared" si="11"/>
        <v>218942.81478182858</v>
      </c>
      <c r="E201" s="138">
        <f t="shared" si="11"/>
        <v>0</v>
      </c>
      <c r="F201" s="138">
        <f t="shared" si="11"/>
        <v>0</v>
      </c>
      <c r="G201" s="138">
        <f t="shared" si="11"/>
        <v>0</v>
      </c>
      <c r="H201" s="138">
        <f t="shared" si="12"/>
        <v>296540.61605305132</v>
      </c>
    </row>
    <row r="202" spans="2:8">
      <c r="B202" s="127" t="str">
        <f>$B$41</f>
        <v>Library Science</v>
      </c>
      <c r="C202" s="138">
        <f t="shared" si="11"/>
        <v>1276.9337254406246</v>
      </c>
      <c r="D202" s="138">
        <f t="shared" si="11"/>
        <v>23525.548308222711</v>
      </c>
      <c r="E202" s="138">
        <f t="shared" si="11"/>
        <v>494978.85203513299</v>
      </c>
      <c r="F202" s="138">
        <f t="shared" si="11"/>
        <v>5128.4976476029224</v>
      </c>
      <c r="G202" s="138">
        <f t="shared" si="11"/>
        <v>0</v>
      </c>
      <c r="H202" s="138">
        <f t="shared" si="12"/>
        <v>524909.83171639917</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884.45781272515876</v>
      </c>
      <c r="D204" s="138">
        <f t="shared" si="11"/>
        <v>5869.3813830448325</v>
      </c>
      <c r="E204" s="138">
        <f t="shared" si="11"/>
        <v>0</v>
      </c>
      <c r="F204" s="138">
        <f t="shared" si="11"/>
        <v>0</v>
      </c>
      <c r="G204" s="138">
        <f t="shared" si="11"/>
        <v>0</v>
      </c>
      <c r="H204" s="138">
        <f t="shared" si="12"/>
        <v>6753.8391957699914</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488109.5973481391</v>
      </c>
      <c r="D206" s="138">
        <f t="shared" si="11"/>
        <v>711060.6714179673</v>
      </c>
      <c r="E206" s="138">
        <f t="shared" si="11"/>
        <v>744171.46017224481</v>
      </c>
      <c r="F206" s="138">
        <f t="shared" si="11"/>
        <v>565.88820467735218</v>
      </c>
      <c r="G206" s="138">
        <f t="shared" si="11"/>
        <v>291982.7507938958</v>
      </c>
      <c r="H206" s="138">
        <f t="shared" si="12"/>
        <v>2235890.3679369241</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2008172.090884736</v>
      </c>
      <c r="D208" s="138">
        <f t="shared" si="11"/>
        <v>7713750.6660127984</v>
      </c>
      <c r="E208" s="138">
        <f t="shared" si="11"/>
        <v>3751957.2151346002</v>
      </c>
      <c r="F208" s="138">
        <f t="shared" si="11"/>
        <v>1558066.401194355</v>
      </c>
      <c r="G208" s="138">
        <f t="shared" si="11"/>
        <v>0</v>
      </c>
      <c r="H208" s="138">
        <f t="shared" si="12"/>
        <v>15031946.37322649</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355928.69464491296</v>
      </c>
      <c r="E210" s="138">
        <f t="shared" si="13"/>
        <v>0</v>
      </c>
      <c r="F210" s="138">
        <f t="shared" si="13"/>
        <v>0</v>
      </c>
      <c r="G210" s="138">
        <f t="shared" si="13"/>
        <v>0</v>
      </c>
      <c r="H210" s="138">
        <f t="shared" si="12"/>
        <v>355928.69464491296</v>
      </c>
    </row>
    <row r="211" spans="2:8">
      <c r="B211" s="127" t="str">
        <f>$B$50</f>
        <v>Technology</v>
      </c>
      <c r="C211" s="138">
        <f t="shared" si="13"/>
        <v>249263.55556482717</v>
      </c>
      <c r="D211" s="138">
        <f t="shared" si="13"/>
        <v>829651.78297496552</v>
      </c>
      <c r="E211" s="138">
        <f t="shared" si="13"/>
        <v>599222.70226257993</v>
      </c>
      <c r="F211" s="138">
        <f t="shared" si="13"/>
        <v>2745.4508872834194</v>
      </c>
      <c r="G211" s="138">
        <f t="shared" si="13"/>
        <v>0</v>
      </c>
      <c r="H211" s="138">
        <f t="shared" si="12"/>
        <v>1680883.4916896559</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21807601.414741013</v>
      </c>
      <c r="D213" s="135">
        <f>SUM(D193:D212)</f>
        <v>25838488.232880142</v>
      </c>
      <c r="E213" s="135">
        <f>SUM(E193:E212)</f>
        <v>20598728.831497788</v>
      </c>
      <c r="F213" s="135">
        <f>SUM(F193:F212)</f>
        <v>14139464.770087143</v>
      </c>
      <c r="G213" s="135">
        <f>SUM(G193:G212)</f>
        <v>291982.7507938958</v>
      </c>
      <c r="H213" s="135">
        <f t="shared" si="12"/>
        <v>82676265.99999997</v>
      </c>
    </row>
    <row r="214" spans="2:8">
      <c r="B214" s="143"/>
      <c r="C214" s="144"/>
      <c r="D214" s="144"/>
      <c r="E214" s="144"/>
      <c r="F214" s="144"/>
      <c r="G214" s="144"/>
      <c r="H214" s="144"/>
    </row>
    <row r="215" spans="2:8">
      <c r="B215" s="474" t="s">
        <v>35</v>
      </c>
      <c r="C215" s="474"/>
      <c r="D215" s="474"/>
      <c r="E215" s="474"/>
      <c r="F215" s="474"/>
      <c r="G215" s="474"/>
      <c r="H215" s="122">
        <f>H17</f>
        <v>64507748</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11397137.738580348</v>
      </c>
      <c r="D218" s="135">
        <f t="shared" si="14"/>
        <v>8221167.009275631</v>
      </c>
      <c r="E218" s="135">
        <f t="shared" si="14"/>
        <v>1709615.3612178613</v>
      </c>
      <c r="F218" s="135">
        <f t="shared" si="14"/>
        <v>797722.4759636973</v>
      </c>
      <c r="G218" s="135">
        <f t="shared" si="14"/>
        <v>0</v>
      </c>
      <c r="H218" s="135">
        <f>SUM(C218:G218)</f>
        <v>22125642.585037537</v>
      </c>
    </row>
    <row r="219" spans="2:8">
      <c r="B219" s="127" t="str">
        <f>$B$33</f>
        <v>Science</v>
      </c>
      <c r="C219" s="138">
        <f t="shared" si="14"/>
        <v>3303978.7184414105</v>
      </c>
      <c r="D219" s="138">
        <f t="shared" si="14"/>
        <v>2269365.3560486878</v>
      </c>
      <c r="E219" s="138">
        <f t="shared" si="14"/>
        <v>2284143.7578737084</v>
      </c>
      <c r="F219" s="138">
        <f t="shared" si="14"/>
        <v>618689.15660843265</v>
      </c>
      <c r="G219" s="138">
        <f t="shared" si="14"/>
        <v>0</v>
      </c>
      <c r="H219" s="138">
        <f t="shared" ref="H219:H238" si="15">SUM(C219:G219)</f>
        <v>8476176.9889722392</v>
      </c>
    </row>
    <row r="220" spans="2:8">
      <c r="B220" s="127" t="str">
        <f>$B$34</f>
        <v>Fine Arts</v>
      </c>
      <c r="C220" s="138">
        <f t="shared" si="14"/>
        <v>2399674.0346998232</v>
      </c>
      <c r="D220" s="138">
        <f t="shared" si="14"/>
        <v>2202926.8425533096</v>
      </c>
      <c r="E220" s="138">
        <f t="shared" si="14"/>
        <v>456322.15338931378</v>
      </c>
      <c r="F220" s="138">
        <f t="shared" si="14"/>
        <v>431207.59399981669</v>
      </c>
      <c r="G220" s="138">
        <f t="shared" si="14"/>
        <v>0</v>
      </c>
      <c r="H220" s="138">
        <f t="shared" si="15"/>
        <v>5490130.6246422641</v>
      </c>
    </row>
    <row r="221" spans="2:8">
      <c r="B221" s="127" t="str">
        <f>$B$35</f>
        <v>Teacher Education</v>
      </c>
      <c r="C221" s="138">
        <f t="shared" si="14"/>
        <v>213523.1217445097</v>
      </c>
      <c r="D221" s="138">
        <f t="shared" si="14"/>
        <v>797988.26591716509</v>
      </c>
      <c r="E221" s="138">
        <f t="shared" si="14"/>
        <v>643379.69549356226</v>
      </c>
      <c r="F221" s="138">
        <f t="shared" si="14"/>
        <v>186902.91581044119</v>
      </c>
      <c r="G221" s="138">
        <f t="shared" si="14"/>
        <v>0</v>
      </c>
      <c r="H221" s="138">
        <f t="shared" si="15"/>
        <v>1841793.9989656783</v>
      </c>
    </row>
    <row r="222" spans="2:8">
      <c r="B222" s="127" t="str">
        <f>$B$36</f>
        <v>Agriculture</v>
      </c>
      <c r="C222" s="138">
        <f t="shared" si="14"/>
        <v>242.57099885772186</v>
      </c>
      <c r="D222" s="138">
        <f t="shared" si="14"/>
        <v>6099.2733700675035</v>
      </c>
      <c r="E222" s="138">
        <f t="shared" si="14"/>
        <v>0</v>
      </c>
      <c r="F222" s="138">
        <f t="shared" si="14"/>
        <v>0</v>
      </c>
      <c r="G222" s="138">
        <f t="shared" si="14"/>
        <v>0</v>
      </c>
      <c r="H222" s="138">
        <f t="shared" si="15"/>
        <v>6341.8443689252254</v>
      </c>
    </row>
    <row r="223" spans="2:8">
      <c r="B223" s="127" t="str">
        <f>$B$37</f>
        <v>Engineering</v>
      </c>
      <c r="C223" s="138">
        <f t="shared" si="14"/>
        <v>860278.04744891054</v>
      </c>
      <c r="D223" s="138">
        <f t="shared" si="14"/>
        <v>1984079.1052035063</v>
      </c>
      <c r="E223" s="138">
        <f t="shared" si="14"/>
        <v>4216432.0487774229</v>
      </c>
      <c r="F223" s="138">
        <f t="shared" si="14"/>
        <v>429471.65360529238</v>
      </c>
      <c r="G223" s="138">
        <f t="shared" si="14"/>
        <v>0</v>
      </c>
      <c r="H223" s="138">
        <f t="shared" si="15"/>
        <v>7490260.8550351327</v>
      </c>
    </row>
    <row r="224" spans="2:8">
      <c r="B224" s="127" t="str">
        <f>$B$38</f>
        <v>Home Economics</v>
      </c>
      <c r="C224" s="138">
        <f t="shared" si="14"/>
        <v>106367.38299911104</v>
      </c>
      <c r="D224" s="138">
        <f t="shared" si="14"/>
        <v>75369.592358691298</v>
      </c>
      <c r="E224" s="138">
        <f t="shared" si="14"/>
        <v>460.54380493454715</v>
      </c>
      <c r="F224" s="138">
        <f t="shared" si="14"/>
        <v>0</v>
      </c>
      <c r="G224" s="138">
        <f t="shared" si="14"/>
        <v>0</v>
      </c>
      <c r="H224" s="138">
        <f t="shared" si="15"/>
        <v>182197.51916273689</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86355.275593348983</v>
      </c>
      <c r="D226" s="138">
        <f t="shared" si="14"/>
        <v>345480.27017596649</v>
      </c>
      <c r="E226" s="138">
        <f t="shared" si="14"/>
        <v>20494.199319587344</v>
      </c>
      <c r="F226" s="138">
        <f t="shared" si="14"/>
        <v>0</v>
      </c>
      <c r="G226" s="138">
        <f t="shared" si="14"/>
        <v>0</v>
      </c>
      <c r="H226" s="138">
        <f t="shared" si="15"/>
        <v>452329.74508890277</v>
      </c>
    </row>
    <row r="227" spans="2:10">
      <c r="B227" s="127" t="str">
        <f>$B$41</f>
        <v>Library Science</v>
      </c>
      <c r="C227" s="138">
        <f t="shared" si="14"/>
        <v>848.99849600202651</v>
      </c>
      <c r="D227" s="138">
        <f t="shared" si="14"/>
        <v>23961.431096693763</v>
      </c>
      <c r="E227" s="138">
        <f t="shared" si="14"/>
        <v>567389.96767936205</v>
      </c>
      <c r="F227" s="138">
        <f t="shared" si="14"/>
        <v>2430.3165523339103</v>
      </c>
      <c r="G227" s="138">
        <f t="shared" si="14"/>
        <v>0</v>
      </c>
      <c r="H227" s="138">
        <f t="shared" si="15"/>
        <v>594630.71382439171</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121.28549942886093</v>
      </c>
      <c r="D229" s="138">
        <f t="shared" si="14"/>
        <v>1742.6495343050012</v>
      </c>
      <c r="E229" s="138">
        <f t="shared" si="14"/>
        <v>0</v>
      </c>
      <c r="F229" s="138">
        <f t="shared" si="14"/>
        <v>0</v>
      </c>
      <c r="G229" s="138">
        <f t="shared" si="14"/>
        <v>0</v>
      </c>
      <c r="H229" s="138">
        <f t="shared" si="15"/>
        <v>1863.9350337338622</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711420.31114988867</v>
      </c>
      <c r="D231" s="138">
        <f t="shared" si="14"/>
        <v>1515959.8740508254</v>
      </c>
      <c r="E231" s="138">
        <f t="shared" si="14"/>
        <v>526401.56904018705</v>
      </c>
      <c r="F231" s="138">
        <f t="shared" si="14"/>
        <v>7290.9496570017309</v>
      </c>
      <c r="G231" s="138">
        <f t="shared" si="14"/>
        <v>62127.571697628628</v>
      </c>
      <c r="H231" s="138">
        <f t="shared" si="15"/>
        <v>2823200.2755955313</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1691649.7175339425</v>
      </c>
      <c r="D233" s="138">
        <f t="shared" si="14"/>
        <v>8108257.8415321186</v>
      </c>
      <c r="E233" s="138">
        <f t="shared" si="14"/>
        <v>3784748.9889521077</v>
      </c>
      <c r="F233" s="138">
        <f t="shared" si="14"/>
        <v>135287.62141325432</v>
      </c>
      <c r="G233" s="138">
        <f t="shared" si="14"/>
        <v>0</v>
      </c>
      <c r="H233" s="138">
        <f t="shared" si="15"/>
        <v>13719944.169431424</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198226.38452719388</v>
      </c>
      <c r="E235" s="138">
        <f t="shared" si="16"/>
        <v>0</v>
      </c>
      <c r="F235" s="138">
        <f t="shared" si="16"/>
        <v>0</v>
      </c>
      <c r="G235" s="138">
        <f t="shared" si="16"/>
        <v>0</v>
      </c>
      <c r="H235" s="138">
        <f t="shared" si="15"/>
        <v>198226.38452719388</v>
      </c>
    </row>
    <row r="236" spans="2:10">
      <c r="B236" s="127" t="str">
        <f>$B$50</f>
        <v>Technology</v>
      </c>
      <c r="C236" s="138">
        <f t="shared" si="16"/>
        <v>128117.91589668677</v>
      </c>
      <c r="D236" s="138">
        <f t="shared" si="16"/>
        <v>516913.41811322089</v>
      </c>
      <c r="E236" s="138">
        <f t="shared" si="16"/>
        <v>458241.08590987435</v>
      </c>
      <c r="F236" s="138">
        <f t="shared" si="16"/>
        <v>1735.9403945242216</v>
      </c>
      <c r="G236" s="138">
        <f t="shared" si="16"/>
        <v>0</v>
      </c>
      <c r="H236" s="138">
        <f t="shared" si="15"/>
        <v>1105008.3603143063</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20899715.119082268</v>
      </c>
      <c r="D238" s="135">
        <f>SUM(D218:D237)</f>
        <v>26267537.313757382</v>
      </c>
      <c r="E238" s="135">
        <f>SUM(E218:E237)</f>
        <v>14667629.371457923</v>
      </c>
      <c r="F238" s="135">
        <f>SUM(F218:F237)</f>
        <v>2610738.6240047938</v>
      </c>
      <c r="G238" s="135">
        <f>SUM(G218:G237)</f>
        <v>62127.571697628628</v>
      </c>
      <c r="H238" s="135">
        <f t="shared" si="15"/>
        <v>64507747.999999993</v>
      </c>
    </row>
    <row r="239" spans="2:10">
      <c r="B239" s="328"/>
      <c r="C239" s="348"/>
      <c r="D239" s="348"/>
      <c r="E239" s="348"/>
      <c r="F239" s="348"/>
      <c r="G239" s="348"/>
      <c r="H239" s="348"/>
    </row>
    <row r="240" spans="2:10">
      <c r="B240" s="120" t="s">
        <v>11</v>
      </c>
      <c r="C240" s="121"/>
      <c r="D240" s="121"/>
      <c r="E240" s="121"/>
      <c r="F240" s="121"/>
      <c r="G240" s="121"/>
      <c r="H240" s="122">
        <f>H16</f>
        <v>70297012</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12419976.719302552</v>
      </c>
      <c r="D243" s="135">
        <f t="shared" si="17"/>
        <v>8958977.7014856134</v>
      </c>
      <c r="E243" s="135">
        <f t="shared" si="17"/>
        <v>1863045.2199775493</v>
      </c>
      <c r="F243" s="135">
        <f t="shared" si="17"/>
        <v>869314.27935586497</v>
      </c>
      <c r="G243" s="135">
        <f t="shared" si="17"/>
        <v>0</v>
      </c>
      <c r="H243" s="135">
        <f>SUM(C243:G243)</f>
        <v>24111313.92012158</v>
      </c>
    </row>
    <row r="244" spans="2:8">
      <c r="B244" s="127" t="str">
        <f>$B$33</f>
        <v>Science</v>
      </c>
      <c r="C244" s="138">
        <f t="shared" si="17"/>
        <v>3600495.115997856</v>
      </c>
      <c r="D244" s="138">
        <f t="shared" si="17"/>
        <v>2473030.1182818981</v>
      </c>
      <c r="E244" s="138">
        <f t="shared" si="17"/>
        <v>2489134.8114799042</v>
      </c>
      <c r="F244" s="138">
        <f t="shared" si="17"/>
        <v>674213.56991679303</v>
      </c>
      <c r="G244" s="138">
        <f t="shared" si="17"/>
        <v>0</v>
      </c>
      <c r="H244" s="138">
        <f t="shared" ref="H244:H263" si="18">SUM(C244:G244)</f>
        <v>9236873.6156764496</v>
      </c>
    </row>
    <row r="245" spans="2:8">
      <c r="B245" s="127" t="str">
        <f>$B$34</f>
        <v>Fine Arts</v>
      </c>
      <c r="C245" s="138">
        <f t="shared" si="17"/>
        <v>2615033.3819339331</v>
      </c>
      <c r="D245" s="138">
        <f t="shared" si="17"/>
        <v>2400629.0637535844</v>
      </c>
      <c r="E245" s="138">
        <f t="shared" si="17"/>
        <v>497274.89932952594</v>
      </c>
      <c r="F245" s="138">
        <f t="shared" si="17"/>
        <v>469906.42751776485</v>
      </c>
      <c r="G245" s="138">
        <f t="shared" si="17"/>
        <v>0</v>
      </c>
      <c r="H245" s="138">
        <f t="shared" si="18"/>
        <v>5982843.7725348091</v>
      </c>
    </row>
    <row r="246" spans="2:8">
      <c r="B246" s="127" t="str">
        <f>$B$35</f>
        <v>Teacher Education</v>
      </c>
      <c r="C246" s="138">
        <f t="shared" si="17"/>
        <v>232685.80778159021</v>
      </c>
      <c r="D246" s="138">
        <f t="shared" si="17"/>
        <v>869603.92269527295</v>
      </c>
      <c r="E246" s="138">
        <f t="shared" si="17"/>
        <v>701119.96739782777</v>
      </c>
      <c r="F246" s="138">
        <f t="shared" si="17"/>
        <v>203676.56479903118</v>
      </c>
      <c r="G246" s="138">
        <f t="shared" si="17"/>
        <v>0</v>
      </c>
      <c r="H246" s="138">
        <f t="shared" si="18"/>
        <v>2007086.2626737221</v>
      </c>
    </row>
    <row r="247" spans="2:8">
      <c r="B247" s="127" t="str">
        <f>$B$36</f>
        <v>Agriculture</v>
      </c>
      <c r="C247" s="138">
        <f t="shared" si="17"/>
        <v>264.34059390126691</v>
      </c>
      <c r="D247" s="138">
        <f t="shared" si="17"/>
        <v>6646.6541862059075</v>
      </c>
      <c r="E247" s="138">
        <f t="shared" si="17"/>
        <v>0</v>
      </c>
      <c r="F247" s="138">
        <f t="shared" si="17"/>
        <v>0</v>
      </c>
      <c r="G247" s="138">
        <f t="shared" si="17"/>
        <v>0</v>
      </c>
      <c r="H247" s="138">
        <f t="shared" si="18"/>
        <v>6910.9947801071748</v>
      </c>
    </row>
    <row r="248" spans="2:8">
      <c r="B248" s="127" t="str">
        <f>$B$37</f>
        <v>Engineering</v>
      </c>
      <c r="C248" s="138">
        <f t="shared" si="17"/>
        <v>937483.91627084301</v>
      </c>
      <c r="D248" s="138">
        <f t="shared" si="17"/>
        <v>2162140.7814056715</v>
      </c>
      <c r="E248" s="138">
        <f t="shared" si="17"/>
        <v>4594836.798985621</v>
      </c>
      <c r="F248" s="138">
        <f t="shared" si="17"/>
        <v>468014.69471777382</v>
      </c>
      <c r="G248" s="138">
        <f t="shared" si="17"/>
        <v>0</v>
      </c>
      <c r="H248" s="138">
        <f t="shared" si="18"/>
        <v>8162476.1913799094</v>
      </c>
    </row>
    <row r="249" spans="2:8">
      <c r="B249" s="127" t="str">
        <f>$B$38</f>
        <v>Home Economics</v>
      </c>
      <c r="C249" s="138">
        <f t="shared" si="17"/>
        <v>115913.35042570553</v>
      </c>
      <c r="D249" s="138">
        <f t="shared" si="17"/>
        <v>82133.655300972998</v>
      </c>
      <c r="E249" s="138">
        <f t="shared" si="17"/>
        <v>501.87542404998413</v>
      </c>
      <c r="F249" s="138">
        <f t="shared" si="17"/>
        <v>0</v>
      </c>
      <c r="G249" s="138">
        <f t="shared" si="17"/>
        <v>0</v>
      </c>
      <c r="H249" s="138">
        <f t="shared" si="18"/>
        <v>198548.88115072853</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94105.251428851014</v>
      </c>
      <c r="D251" s="138">
        <f t="shared" si="17"/>
        <v>376485.48354723467</v>
      </c>
      <c r="E251" s="138">
        <f t="shared" si="17"/>
        <v>22333.456370224292</v>
      </c>
      <c r="F251" s="138">
        <f t="shared" si="17"/>
        <v>0</v>
      </c>
      <c r="G251" s="138">
        <f t="shared" si="17"/>
        <v>0</v>
      </c>
      <c r="H251" s="138">
        <f t="shared" si="18"/>
        <v>492924.19134631002</v>
      </c>
    </row>
    <row r="252" spans="2:8">
      <c r="B252" s="127" t="str">
        <f>$B$41</f>
        <v>Library Science</v>
      </c>
      <c r="C252" s="138">
        <f t="shared" si="17"/>
        <v>925.19207865443411</v>
      </c>
      <c r="D252" s="138">
        <f t="shared" si="17"/>
        <v>26111.85573152321</v>
      </c>
      <c r="E252" s="138">
        <f t="shared" si="17"/>
        <v>618310.52242958045</v>
      </c>
      <c r="F252" s="138">
        <f t="shared" si="17"/>
        <v>2648.4259199874023</v>
      </c>
      <c r="G252" s="138">
        <f t="shared" si="17"/>
        <v>0</v>
      </c>
      <c r="H252" s="138">
        <f t="shared" si="18"/>
        <v>647995.9961597455</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132.17029695063346</v>
      </c>
      <c r="D254" s="138">
        <f t="shared" si="17"/>
        <v>1899.044053201688</v>
      </c>
      <c r="E254" s="138">
        <f t="shared" si="17"/>
        <v>0</v>
      </c>
      <c r="F254" s="138">
        <f t="shared" si="17"/>
        <v>0</v>
      </c>
      <c r="G254" s="138">
        <f t="shared" si="17"/>
        <v>0</v>
      </c>
      <c r="H254" s="138">
        <f t="shared" si="18"/>
        <v>2031.2143501523215</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775266.90514676564</v>
      </c>
      <c r="D256" s="138">
        <f t="shared" si="17"/>
        <v>1652010.0726143683</v>
      </c>
      <c r="E256" s="138">
        <f t="shared" si="17"/>
        <v>573643.6096891315</v>
      </c>
      <c r="F256" s="138">
        <f t="shared" si="17"/>
        <v>7945.2777599622077</v>
      </c>
      <c r="G256" s="138">
        <f t="shared" si="17"/>
        <v>67703.226179265475</v>
      </c>
      <c r="H256" s="138">
        <f t="shared" si="18"/>
        <v>3076569.0913894931</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1843467.2451017851</v>
      </c>
      <c r="D258" s="138">
        <f t="shared" si="17"/>
        <v>8835935.4722052533</v>
      </c>
      <c r="E258" s="138">
        <f t="shared" si="17"/>
        <v>4124412.2348427689</v>
      </c>
      <c r="F258" s="138">
        <f t="shared" si="17"/>
        <v>147429.04287929874</v>
      </c>
      <c r="G258" s="138">
        <f t="shared" si="17"/>
        <v>0</v>
      </c>
      <c r="H258" s="138">
        <f t="shared" si="18"/>
        <v>14951243.995029107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216016.26105169201</v>
      </c>
      <c r="E260" s="138">
        <f t="shared" si="19"/>
        <v>0</v>
      </c>
      <c r="F260" s="138">
        <f t="shared" si="19"/>
        <v>0</v>
      </c>
      <c r="G260" s="138">
        <f t="shared" si="19"/>
        <v>0</v>
      </c>
      <c r="H260" s="138">
        <f t="shared" si="18"/>
        <v>216016.26105169201</v>
      </c>
    </row>
    <row r="261" spans="2:10">
      <c r="B261" s="127" t="str">
        <f>$B$50</f>
        <v>Technology</v>
      </c>
      <c r="C261" s="138">
        <f t="shared" si="19"/>
        <v>139615.89034551915</v>
      </c>
      <c r="D261" s="138">
        <f t="shared" si="19"/>
        <v>563303.94228095061</v>
      </c>
      <c r="E261" s="138">
        <f t="shared" si="19"/>
        <v>499366.04692973418</v>
      </c>
      <c r="F261" s="138">
        <f t="shared" si="19"/>
        <v>1891.7327999910017</v>
      </c>
      <c r="G261" s="138">
        <f t="shared" si="19"/>
        <v>0</v>
      </c>
      <c r="H261" s="138">
        <f t="shared" si="18"/>
        <v>1204177.612356195</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22775365.286704909</v>
      </c>
      <c r="D263" s="135">
        <f>SUM(D243:D262)</f>
        <v>28624924.028593447</v>
      </c>
      <c r="E263" s="135">
        <f>SUM(E243:E262)</f>
        <v>15983979.442855919</v>
      </c>
      <c r="F263" s="135">
        <f>SUM(F243:F262)</f>
        <v>2845040.0156664671</v>
      </c>
      <c r="G263" s="135">
        <f>SUM(G243:G262)</f>
        <v>67703.226179265475</v>
      </c>
      <c r="H263" s="135">
        <f t="shared" si="18"/>
        <v>70297012.000000015</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72956106.693656206</v>
      </c>
      <c r="D268" s="135">
        <f t="shared" si="20"/>
        <v>48623272.323720179</v>
      </c>
      <c r="E268" s="135">
        <f t="shared" si="20"/>
        <v>21649869.199309327</v>
      </c>
      <c r="F268" s="135">
        <f t="shared" si="20"/>
        <v>20321767.243043959</v>
      </c>
      <c r="G268" s="135">
        <f t="shared" si="20"/>
        <v>0</v>
      </c>
      <c r="H268" s="135">
        <f>SUM(C268:G268)</f>
        <v>163551015.45972967</v>
      </c>
    </row>
    <row r="269" spans="2:10">
      <c r="B269" s="127" t="str">
        <f>$B$33</f>
        <v>Science</v>
      </c>
      <c r="C269" s="138">
        <f t="shared" si="20"/>
        <v>29675108.949518763</v>
      </c>
      <c r="D269" s="138">
        <f t="shared" si="20"/>
        <v>20305633.667590365</v>
      </c>
      <c r="E269" s="138">
        <f t="shared" si="20"/>
        <v>19446946.667536404</v>
      </c>
      <c r="F269" s="138">
        <f t="shared" si="20"/>
        <v>20363248.884568222</v>
      </c>
      <c r="G269" s="138">
        <f t="shared" si="20"/>
        <v>0</v>
      </c>
      <c r="H269" s="138">
        <f t="shared" ref="H269:H288" si="21">SUM(C269:G269)</f>
        <v>89790938.169213742</v>
      </c>
    </row>
    <row r="270" spans="2:10">
      <c r="B270" s="127" t="str">
        <f>$B$34</f>
        <v>Fine Arts</v>
      </c>
      <c r="C270" s="138">
        <f t="shared" si="20"/>
        <v>20409181.386818975</v>
      </c>
      <c r="D270" s="138">
        <f t="shared" si="20"/>
        <v>19171607.026344329</v>
      </c>
      <c r="E270" s="138">
        <f t="shared" si="20"/>
        <v>11791369.247353021</v>
      </c>
      <c r="F270" s="138">
        <f t="shared" si="20"/>
        <v>10085339.230197264</v>
      </c>
      <c r="G270" s="138">
        <f t="shared" si="20"/>
        <v>0</v>
      </c>
      <c r="H270" s="138">
        <f t="shared" si="21"/>
        <v>61457496.890713587</v>
      </c>
    </row>
    <row r="271" spans="2:10">
      <c r="B271" s="127" t="str">
        <f>$B$35</f>
        <v>Teacher Education</v>
      </c>
      <c r="C271" s="138">
        <f t="shared" si="20"/>
        <v>1444454.075584827</v>
      </c>
      <c r="D271" s="138">
        <f t="shared" si="20"/>
        <v>5667234.2371494174</v>
      </c>
      <c r="E271" s="138">
        <f t="shared" si="20"/>
        <v>7037627.4602138093</v>
      </c>
      <c r="F271" s="138">
        <f t="shared" si="20"/>
        <v>3927055.7469153348</v>
      </c>
      <c r="G271" s="138">
        <f t="shared" si="20"/>
        <v>0</v>
      </c>
      <c r="H271" s="138">
        <f t="shared" si="21"/>
        <v>18076371.519863389</v>
      </c>
    </row>
    <row r="272" spans="2:10">
      <c r="B272" s="127" t="str">
        <f>$B$36</f>
        <v>Agriculture</v>
      </c>
      <c r="C272" s="138">
        <f t="shared" si="20"/>
        <v>506.91159275898877</v>
      </c>
      <c r="D272" s="138">
        <f t="shared" si="20"/>
        <v>12745.927556273411</v>
      </c>
      <c r="E272" s="138">
        <f t="shared" si="20"/>
        <v>0</v>
      </c>
      <c r="F272" s="138">
        <f t="shared" si="20"/>
        <v>0</v>
      </c>
      <c r="G272" s="138">
        <f t="shared" si="20"/>
        <v>0</v>
      </c>
      <c r="H272" s="138">
        <f t="shared" si="21"/>
        <v>13252.839149032399</v>
      </c>
    </row>
    <row r="273" spans="2:10">
      <c r="B273" s="127" t="str">
        <f>$B$37</f>
        <v>Engineering</v>
      </c>
      <c r="C273" s="138">
        <f t="shared" si="20"/>
        <v>11007559.512594139</v>
      </c>
      <c r="D273" s="138">
        <f t="shared" si="20"/>
        <v>21362591.714376137</v>
      </c>
      <c r="E273" s="138">
        <f t="shared" si="20"/>
        <v>39668820.789293498</v>
      </c>
      <c r="F273" s="138">
        <f t="shared" si="20"/>
        <v>16863610.246888109</v>
      </c>
      <c r="G273" s="138">
        <f t="shared" si="20"/>
        <v>0</v>
      </c>
      <c r="H273" s="138">
        <f t="shared" si="21"/>
        <v>88902582.263151884</v>
      </c>
    </row>
    <row r="274" spans="2:10">
      <c r="B274" s="127" t="str">
        <f>$B$38</f>
        <v>Home Economics</v>
      </c>
      <c r="C274" s="138">
        <f t="shared" si="20"/>
        <v>541115.06348016928</v>
      </c>
      <c r="D274" s="138">
        <f t="shared" si="20"/>
        <v>471951.87501970958</v>
      </c>
      <c r="E274" s="138">
        <f t="shared" si="20"/>
        <v>46682.031158079699</v>
      </c>
      <c r="F274" s="138">
        <f t="shared" si="20"/>
        <v>0</v>
      </c>
      <c r="G274" s="138">
        <f t="shared" si="20"/>
        <v>0</v>
      </c>
      <c r="H274" s="138">
        <f t="shared" si="21"/>
        <v>1059748.9696579585</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389971.53698479652</v>
      </c>
      <c r="D276" s="138">
        <f t="shared" si="20"/>
        <v>1313102.7382450285</v>
      </c>
      <c r="E276" s="138">
        <f t="shared" si="20"/>
        <v>42827.65568981164</v>
      </c>
      <c r="F276" s="138">
        <f t="shared" si="20"/>
        <v>0</v>
      </c>
      <c r="G276" s="138">
        <f t="shared" si="20"/>
        <v>0</v>
      </c>
      <c r="H276" s="138">
        <f t="shared" si="21"/>
        <v>1745901.9309196367</v>
      </c>
    </row>
    <row r="277" spans="2:10">
      <c r="B277" s="127" t="str">
        <f>$B$41</f>
        <v>Library Science</v>
      </c>
      <c r="C277" s="138">
        <f t="shared" si="20"/>
        <v>8119.5115528727783</v>
      </c>
      <c r="D277" s="138">
        <f t="shared" si="20"/>
        <v>166976.10819641029</v>
      </c>
      <c r="E277" s="138">
        <f t="shared" si="20"/>
        <v>3645342.3893063194</v>
      </c>
      <c r="F277" s="138">
        <f t="shared" si="20"/>
        <v>30563.200327672246</v>
      </c>
      <c r="G277" s="138">
        <f t="shared" si="20"/>
        <v>0</v>
      </c>
      <c r="H277" s="138">
        <f t="shared" si="21"/>
        <v>3851001.2093832744</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2641.457087365523</v>
      </c>
      <c r="D279" s="138">
        <f t="shared" si="20"/>
        <v>19488.792361855871</v>
      </c>
      <c r="E279" s="138">
        <f t="shared" si="20"/>
        <v>0</v>
      </c>
      <c r="F279" s="138">
        <f t="shared" si="20"/>
        <v>0</v>
      </c>
      <c r="G279" s="138">
        <f t="shared" si="20"/>
        <v>0</v>
      </c>
      <c r="H279" s="138">
        <f t="shared" si="21"/>
        <v>22130.249449221395</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4062033.8645170731</v>
      </c>
      <c r="D281" s="138">
        <f t="shared" si="20"/>
        <v>6919643.191294143</v>
      </c>
      <c r="E281" s="138">
        <f t="shared" si="20"/>
        <v>5026416.3995946236</v>
      </c>
      <c r="F281" s="138">
        <f t="shared" si="20"/>
        <v>18221.946810929971</v>
      </c>
      <c r="G281" s="138">
        <f t="shared" si="20"/>
        <v>1670379.893163197</v>
      </c>
      <c r="H281" s="138">
        <f t="shared" si="21"/>
        <v>17696695.295379966</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12500805.093131367</v>
      </c>
      <c r="D283" s="138">
        <f t="shared" si="20"/>
        <v>51383016.112735897</v>
      </c>
      <c r="E283" s="138">
        <f t="shared" si="20"/>
        <v>24660155.03679999</v>
      </c>
      <c r="F283" s="138">
        <f t="shared" si="20"/>
        <v>7238862.2571525425</v>
      </c>
      <c r="G283" s="138">
        <f t="shared" si="20"/>
        <v>0</v>
      </c>
      <c r="H283" s="138">
        <f t="shared" si="21"/>
        <v>95782838.4998198</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1914016.3270415012</v>
      </c>
      <c r="E285" s="138">
        <f t="shared" si="22"/>
        <v>0</v>
      </c>
      <c r="F285" s="138">
        <f t="shared" si="22"/>
        <v>0</v>
      </c>
      <c r="G285" s="138">
        <f t="shared" si="22"/>
        <v>0</v>
      </c>
      <c r="H285" s="138">
        <f t="shared" si="21"/>
        <v>1914016.3270415012</v>
      </c>
    </row>
    <row r="286" spans="2:10">
      <c r="B286" s="127" t="str">
        <f>$B$50</f>
        <v>Technology</v>
      </c>
      <c r="C286" s="138">
        <f t="shared" si="22"/>
        <v>1660798.8465144122</v>
      </c>
      <c r="D286" s="138">
        <f t="shared" si="22"/>
        <v>5716911.6089496696</v>
      </c>
      <c r="E286" s="138">
        <f t="shared" si="22"/>
        <v>4306497.0095321611</v>
      </c>
      <c r="F286" s="138">
        <f t="shared" si="22"/>
        <v>18971.238531182185</v>
      </c>
      <c r="G286" s="138">
        <f t="shared" si="22"/>
        <v>0</v>
      </c>
      <c r="H286" s="138">
        <f t="shared" si="21"/>
        <v>11703178.703527424</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154658402.9030337</v>
      </c>
      <c r="D288" s="135">
        <f>SUM(D268:D287)</f>
        <v>183048191.65058091</v>
      </c>
      <c r="E288" s="135">
        <f>SUM(E268:E287)</f>
        <v>137322553.88578701</v>
      </c>
      <c r="F288" s="135">
        <f>SUM(F268:F287)</f>
        <v>78867639.994435236</v>
      </c>
      <c r="G288" s="135">
        <f>SUM(G268:G287)</f>
        <v>1670379.893163197</v>
      </c>
      <c r="H288" s="135">
        <f t="shared" si="21"/>
        <v>555567168.32700002</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258.79356845805006</v>
      </c>
      <c r="D293" s="133">
        <f t="shared" si="23"/>
        <v>429.44695268382026</v>
      </c>
      <c r="E293" s="133">
        <f t="shared" si="23"/>
        <v>972.02304131950461</v>
      </c>
      <c r="F293" s="133">
        <f t="shared" si="23"/>
        <v>2948.1745601398461</v>
      </c>
      <c r="G293" s="134">
        <f t="shared" si="23"/>
        <v>0</v>
      </c>
      <c r="H293" s="135">
        <f t="shared" si="23"/>
        <v>385.46306650340779</v>
      </c>
    </row>
    <row r="294" spans="2:10">
      <c r="B294" s="127" t="str">
        <f>$B$33</f>
        <v>Science</v>
      </c>
      <c r="C294" s="136">
        <f t="shared" si="23"/>
        <v>363.11376033379133</v>
      </c>
      <c r="D294" s="136">
        <f t="shared" si="23"/>
        <v>649.69711613202674</v>
      </c>
      <c r="E294" s="136">
        <f t="shared" si="23"/>
        <v>653.50314764219388</v>
      </c>
      <c r="F294" s="136">
        <f t="shared" si="23"/>
        <v>3809.0626420815979</v>
      </c>
      <c r="G294" s="137">
        <f t="shared" si="23"/>
        <v>0</v>
      </c>
      <c r="H294" s="138">
        <f t="shared" si="23"/>
        <v>606.35957219117608</v>
      </c>
    </row>
    <row r="295" spans="2:10">
      <c r="B295" s="127" t="str">
        <f>$B$34</f>
        <v>Fine Arts</v>
      </c>
      <c r="C295" s="136">
        <f t="shared" si="23"/>
        <v>343.84361120727431</v>
      </c>
      <c r="D295" s="136">
        <f t="shared" si="23"/>
        <v>631.91295119629274</v>
      </c>
      <c r="E295" s="136">
        <f t="shared" si="23"/>
        <v>1983.4094612873039</v>
      </c>
      <c r="F295" s="136">
        <f t="shared" si="23"/>
        <v>2706.7469753615846</v>
      </c>
      <c r="G295" s="137">
        <f t="shared" si="23"/>
        <v>0</v>
      </c>
      <c r="H295" s="138">
        <f t="shared" si="23"/>
        <v>618.49623503727219</v>
      </c>
    </row>
    <row r="296" spans="2:10">
      <c r="B296" s="127" t="str">
        <f>$B$35</f>
        <v>Teacher Education</v>
      </c>
      <c r="C296" s="136">
        <f t="shared" si="23"/>
        <v>273.49315073082022</v>
      </c>
      <c r="D296" s="136">
        <f t="shared" si="23"/>
        <v>515.67190510913713</v>
      </c>
      <c r="E296" s="136">
        <f t="shared" si="23"/>
        <v>839.61196137124898</v>
      </c>
      <c r="F296" s="136">
        <f t="shared" si="23"/>
        <v>2431.6134655822507</v>
      </c>
      <c r="G296" s="137">
        <f t="shared" si="23"/>
        <v>0</v>
      </c>
      <c r="H296" s="138">
        <f t="shared" si="23"/>
        <v>688.13870300410713</v>
      </c>
    </row>
    <row r="297" spans="2:10">
      <c r="B297" s="127" t="str">
        <f>$B$36</f>
        <v>Agriculture</v>
      </c>
      <c r="C297" s="136">
        <f t="shared" si="23"/>
        <v>84.485265459831467</v>
      </c>
      <c r="D297" s="136">
        <f t="shared" si="23"/>
        <v>151.7372328127787</v>
      </c>
      <c r="E297" s="136">
        <f t="shared" si="23"/>
        <v>0</v>
      </c>
      <c r="F297" s="136">
        <f t="shared" si="23"/>
        <v>0</v>
      </c>
      <c r="G297" s="137">
        <f t="shared" si="23"/>
        <v>0</v>
      </c>
      <c r="H297" s="138">
        <f t="shared" si="23"/>
        <v>147.2537683225822</v>
      </c>
    </row>
    <row r="298" spans="2:10">
      <c r="B298" s="127" t="str">
        <f>$B$37</f>
        <v>Engineering</v>
      </c>
      <c r="C298" s="136">
        <f t="shared" si="23"/>
        <v>517.29684254871654</v>
      </c>
      <c r="D298" s="136">
        <f t="shared" si="23"/>
        <v>781.79658607048987</v>
      </c>
      <c r="E298" s="136">
        <f t="shared" si="23"/>
        <v>722.1441198080081</v>
      </c>
      <c r="F298" s="136">
        <f t="shared" si="23"/>
        <v>4544.2226480431445</v>
      </c>
      <c r="G298" s="137">
        <f t="shared" si="23"/>
        <v>0</v>
      </c>
      <c r="H298" s="138">
        <f t="shared" si="23"/>
        <v>828.95169341008966</v>
      </c>
    </row>
    <row r="299" spans="2:10">
      <c r="B299" s="127" t="str">
        <f>$B$38</f>
        <v>Home Economics</v>
      </c>
      <c r="C299" s="136">
        <f t="shared" si="23"/>
        <v>205.66897129614946</v>
      </c>
      <c r="D299" s="136">
        <f t="shared" si="23"/>
        <v>454.67425339085702</v>
      </c>
      <c r="E299" s="136">
        <f t="shared" si="23"/>
        <v>7780.3385263466162</v>
      </c>
      <c r="F299" s="136">
        <f t="shared" si="23"/>
        <v>0</v>
      </c>
      <c r="G299" s="137">
        <f t="shared" si="23"/>
        <v>0</v>
      </c>
      <c r="H299" s="138">
        <f t="shared" si="23"/>
        <v>288.36706657359417</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182.57094428127178</v>
      </c>
      <c r="D301" s="136">
        <f t="shared" si="23"/>
        <v>275.9778768905062</v>
      </c>
      <c r="E301" s="136">
        <f t="shared" si="23"/>
        <v>160.40320483075521</v>
      </c>
      <c r="F301" s="136">
        <f t="shared" si="23"/>
        <v>0</v>
      </c>
      <c r="G301" s="137">
        <f t="shared" si="23"/>
        <v>0</v>
      </c>
      <c r="H301" s="138">
        <f t="shared" si="23"/>
        <v>243.80700054735885</v>
      </c>
    </row>
    <row r="302" spans="2:10">
      <c r="B302" s="127" t="str">
        <f>$B$41</f>
        <v>Library Science</v>
      </c>
      <c r="C302" s="136">
        <f t="shared" si="23"/>
        <v>386.64340727965612</v>
      </c>
      <c r="D302" s="136">
        <f t="shared" si="23"/>
        <v>505.98820665578876</v>
      </c>
      <c r="E302" s="136">
        <f t="shared" si="23"/>
        <v>493.14696825031376</v>
      </c>
      <c r="F302" s="136">
        <f t="shared" si="23"/>
        <v>1455.3904917939165</v>
      </c>
      <c r="G302" s="137">
        <f t="shared" si="23"/>
        <v>0</v>
      </c>
      <c r="H302" s="138">
        <f t="shared" si="23"/>
        <v>496.00736854498638</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880.48569578850766</v>
      </c>
      <c r="D304" s="136">
        <f t="shared" si="23"/>
        <v>812.03301507732795</v>
      </c>
      <c r="E304" s="136">
        <f t="shared" si="23"/>
        <v>0</v>
      </c>
      <c r="F304" s="136">
        <f t="shared" si="23"/>
        <v>0</v>
      </c>
      <c r="G304" s="137">
        <f t="shared" si="23"/>
        <v>0</v>
      </c>
      <c r="H304" s="138">
        <f t="shared" si="23"/>
        <v>819.63886848968127</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230.83672583491921</v>
      </c>
      <c r="D306" s="136">
        <f t="shared" si="23"/>
        <v>331.43228236872034</v>
      </c>
      <c r="E306" s="136">
        <f t="shared" si="23"/>
        <v>732.9274423439233</v>
      </c>
      <c r="F306" s="136">
        <f t="shared" si="23"/>
        <v>289.23725096714242</v>
      </c>
      <c r="G306" s="137">
        <f t="shared" si="23"/>
        <v>1574.3448568927399</v>
      </c>
      <c r="H306" s="138">
        <f t="shared" si="23"/>
        <v>380.92634684503878</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298.75499111276361</v>
      </c>
      <c r="D308" s="136">
        <f t="shared" si="23"/>
        <v>460.14091872994857</v>
      </c>
      <c r="E308" s="136">
        <f t="shared" si="23"/>
        <v>500.12482836050924</v>
      </c>
      <c r="F308" s="136">
        <f t="shared" si="23"/>
        <v>6192.3543688216787</v>
      </c>
      <c r="G308" s="137">
        <f t="shared" si="23"/>
        <v>0</v>
      </c>
      <c r="H308" s="138">
        <f t="shared" si="23"/>
        <v>469.55133880336001</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701.10488170018357</v>
      </c>
      <c r="E310" s="136">
        <f t="shared" si="24"/>
        <v>0</v>
      </c>
      <c r="F310" s="136">
        <f t="shared" si="24"/>
        <v>0</v>
      </c>
      <c r="G310" s="137">
        <f t="shared" si="24"/>
        <v>0</v>
      </c>
      <c r="H310" s="138">
        <f t="shared" si="24"/>
        <v>701.10488170018357</v>
      </c>
    </row>
    <row r="311" spans="2:10">
      <c r="B311" s="127" t="str">
        <f>$B$50</f>
        <v>Technology</v>
      </c>
      <c r="C311" s="136">
        <f t="shared" si="24"/>
        <v>524.07663190735627</v>
      </c>
      <c r="D311" s="136">
        <f t="shared" si="24"/>
        <v>803.04981162377715</v>
      </c>
      <c r="E311" s="136">
        <f t="shared" si="24"/>
        <v>721.35628300371206</v>
      </c>
      <c r="F311" s="136">
        <f t="shared" si="24"/>
        <v>1264.7492354121457</v>
      </c>
      <c r="G311" s="137">
        <f t="shared" si="24"/>
        <v>0</v>
      </c>
      <c r="H311" s="138">
        <f t="shared" si="24"/>
        <v>719.17769947320255</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299.17188711403065</v>
      </c>
      <c r="D313" s="135">
        <f t="shared" si="24"/>
        <v>505.9934532579083</v>
      </c>
      <c r="E313" s="135">
        <f t="shared" si="24"/>
        <v>718.62386970494163</v>
      </c>
      <c r="F313" s="135">
        <f t="shared" si="24"/>
        <v>3496.0609953648318</v>
      </c>
      <c r="G313" s="135">
        <f t="shared" si="24"/>
        <v>1574.3448568927399</v>
      </c>
      <c r="H313" s="135">
        <f t="shared" si="24"/>
        <v>508.097638365102</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1.6594189540434146</v>
      </c>
      <c r="E318" s="128">
        <f t="shared" si="25"/>
        <v>3.7559783541416243</v>
      </c>
      <c r="F318" s="128">
        <f t="shared" si="25"/>
        <v>11.39199315387059</v>
      </c>
      <c r="G318" s="128">
        <f t="shared" si="25"/>
        <v>0</v>
      </c>
      <c r="H318" s="128">
        <f t="shared" si="25"/>
        <v>1.4894615380130307</v>
      </c>
    </row>
    <row r="319" spans="2:10">
      <c r="B319" s="127" t="str">
        <f>$B$33</f>
        <v>Science</v>
      </c>
      <c r="C319" s="128">
        <f t="shared" ref="C319:H334" si="26">IF($C$293=0,"",C294/$C$293)</f>
        <v>1.4031019491608865</v>
      </c>
      <c r="D319" s="128">
        <f t="shared" si="26"/>
        <v>2.5104840124237531</v>
      </c>
      <c r="E319" s="128">
        <f t="shared" si="26"/>
        <v>2.5251908366035205</v>
      </c>
      <c r="F319" s="128">
        <f t="shared" si="26"/>
        <v>14.718536727078824</v>
      </c>
      <c r="G319" s="128">
        <f t="shared" si="26"/>
        <v>0</v>
      </c>
      <c r="H319" s="128">
        <f t="shared" si="26"/>
        <v>2.343024116882046</v>
      </c>
    </row>
    <row r="320" spans="2:10">
      <c r="B320" s="127" t="str">
        <f>$B$34</f>
        <v>Fine Arts</v>
      </c>
      <c r="C320" s="128">
        <f t="shared" si="26"/>
        <v>1.3286404807351722</v>
      </c>
      <c r="D320" s="128">
        <f t="shared" si="26"/>
        <v>2.4417645112333024</v>
      </c>
      <c r="E320" s="128">
        <f t="shared" si="26"/>
        <v>7.66406009664344</v>
      </c>
      <c r="F320" s="128">
        <f t="shared" si="26"/>
        <v>10.459096767701718</v>
      </c>
      <c r="G320" s="128">
        <f t="shared" si="26"/>
        <v>0</v>
      </c>
      <c r="H320" s="128">
        <f t="shared" si="26"/>
        <v>2.3899211975104753</v>
      </c>
    </row>
    <row r="321" spans="2:8">
      <c r="B321" s="127" t="str">
        <f>$B$35</f>
        <v>Teacher Education</v>
      </c>
      <c r="C321" s="128">
        <f t="shared" si="26"/>
        <v>1.0568004157149404</v>
      </c>
      <c r="D321" s="128">
        <f t="shared" si="26"/>
        <v>1.9925993840636211</v>
      </c>
      <c r="E321" s="128">
        <f t="shared" si="26"/>
        <v>3.2443308632971242</v>
      </c>
      <c r="F321" s="128">
        <f t="shared" si="26"/>
        <v>9.3959578673857607</v>
      </c>
      <c r="G321" s="128">
        <f t="shared" si="26"/>
        <v>0</v>
      </c>
      <c r="H321" s="128">
        <f t="shared" si="26"/>
        <v>2.6590255202406743</v>
      </c>
    </row>
    <row r="322" spans="2:8">
      <c r="B322" s="127" t="str">
        <f>$B$36</f>
        <v>Agriculture</v>
      </c>
      <c r="C322" s="128">
        <f t="shared" si="26"/>
        <v>0.32645813403792673</v>
      </c>
      <c r="D322" s="128">
        <f t="shared" si="26"/>
        <v>0.58632536239931721</v>
      </c>
      <c r="E322" s="128">
        <f t="shared" si="26"/>
        <v>0</v>
      </c>
      <c r="F322" s="128">
        <f t="shared" si="26"/>
        <v>0</v>
      </c>
      <c r="G322" s="128">
        <f t="shared" si="26"/>
        <v>0</v>
      </c>
      <c r="H322" s="128">
        <f t="shared" si="26"/>
        <v>0.56900088050855779</v>
      </c>
    </row>
    <row r="323" spans="2:8">
      <c r="B323" s="127" t="str">
        <f>$B$37</f>
        <v>Engineering</v>
      </c>
      <c r="C323" s="128">
        <f t="shared" si="26"/>
        <v>1.9988782782774965</v>
      </c>
      <c r="D323" s="128">
        <f t="shared" si="26"/>
        <v>3.020927416120148</v>
      </c>
      <c r="E323" s="128">
        <f t="shared" si="26"/>
        <v>2.7904252957703091</v>
      </c>
      <c r="F323" s="128">
        <f t="shared" si="26"/>
        <v>17.55925649589609</v>
      </c>
      <c r="G323" s="128">
        <f t="shared" si="26"/>
        <v>0</v>
      </c>
      <c r="H323" s="128">
        <f t="shared" si="26"/>
        <v>3.2031386960238972</v>
      </c>
    </row>
    <row r="324" spans="2:8">
      <c r="B324" s="127" t="str">
        <f>$B$38</f>
        <v>Home Economics</v>
      </c>
      <c r="C324" s="128">
        <f t="shared" si="26"/>
        <v>0.79472211199672071</v>
      </c>
      <c r="D324" s="128">
        <f t="shared" si="26"/>
        <v>1.7568993545701614</v>
      </c>
      <c r="E324" s="128">
        <f t="shared" si="26"/>
        <v>30.063878993220783</v>
      </c>
      <c r="F324" s="128">
        <f t="shared" si="26"/>
        <v>0</v>
      </c>
      <c r="G324" s="128">
        <f t="shared" si="26"/>
        <v>0</v>
      </c>
      <c r="H324" s="128">
        <f t="shared" si="26"/>
        <v>1.1142744709296666</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0.70546940315816298</v>
      </c>
      <c r="D326" s="128">
        <f t="shared" si="26"/>
        <v>1.0664016054759169</v>
      </c>
      <c r="E326" s="128">
        <f t="shared" si="26"/>
        <v>0.61981140329905948</v>
      </c>
      <c r="F326" s="128">
        <f t="shared" si="26"/>
        <v>0</v>
      </c>
      <c r="G326" s="128">
        <f t="shared" si="26"/>
        <v>0</v>
      </c>
      <c r="H326" s="128">
        <f t="shared" si="26"/>
        <v>0.94209064777001794</v>
      </c>
    </row>
    <row r="327" spans="2:8">
      <c r="B327" s="127" t="str">
        <f>$B$41</f>
        <v>Library Science</v>
      </c>
      <c r="C327" s="128">
        <f t="shared" si="26"/>
        <v>1.4940224735234495</v>
      </c>
      <c r="D327" s="128">
        <f t="shared" si="26"/>
        <v>1.9551807630714304</v>
      </c>
      <c r="E327" s="128">
        <f t="shared" si="26"/>
        <v>1.9055611435345694</v>
      </c>
      <c r="F327" s="128">
        <f t="shared" si="26"/>
        <v>5.6237506228051117</v>
      </c>
      <c r="G327" s="128">
        <f t="shared" si="26"/>
        <v>0</v>
      </c>
      <c r="H327" s="128">
        <f t="shared" si="26"/>
        <v>1.9166139695832056</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3.4022703927096729</v>
      </c>
      <c r="D329" s="128">
        <f t="shared" si="26"/>
        <v>3.1377635074766435</v>
      </c>
      <c r="E329" s="128">
        <f t="shared" si="26"/>
        <v>0</v>
      </c>
      <c r="F329" s="128">
        <f t="shared" si="26"/>
        <v>0</v>
      </c>
      <c r="G329" s="128">
        <f t="shared" si="26"/>
        <v>0</v>
      </c>
      <c r="H329" s="128">
        <f t="shared" si="26"/>
        <v>3.1671531613914246</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0.89197242114746522</v>
      </c>
      <c r="D331" s="128">
        <f t="shared" si="26"/>
        <v>1.2806820677324711</v>
      </c>
      <c r="E331" s="128">
        <f t="shared" si="26"/>
        <v>2.832092956215523</v>
      </c>
      <c r="F331" s="128">
        <f t="shared" si="26"/>
        <v>1.1176369362286807</v>
      </c>
      <c r="G331" s="128">
        <f t="shared" si="26"/>
        <v>6.0834002416406197</v>
      </c>
      <c r="H331" s="128">
        <f t="shared" si="26"/>
        <v>1.471931273696959</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1.1544142804352235</v>
      </c>
      <c r="D333" s="128">
        <f t="shared" si="26"/>
        <v>1.7780230067987046</v>
      </c>
      <c r="E333" s="128">
        <f t="shared" si="26"/>
        <v>1.9325241787899321</v>
      </c>
      <c r="F333" s="128">
        <f t="shared" si="26"/>
        <v>23.927775352830871</v>
      </c>
      <c r="G333" s="128">
        <f t="shared" si="26"/>
        <v>0</v>
      </c>
      <c r="H333" s="128">
        <f t="shared" si="26"/>
        <v>1.8143856572674966</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2.709127919513314</v>
      </c>
      <c r="E335" s="128">
        <f t="shared" si="27"/>
        <v>0</v>
      </c>
      <c r="F335" s="128">
        <f t="shared" si="27"/>
        <v>0</v>
      </c>
      <c r="G335" s="128">
        <f t="shared" si="27"/>
        <v>0</v>
      </c>
      <c r="H335" s="128">
        <f t="shared" si="27"/>
        <v>2.709127919513314</v>
      </c>
    </row>
    <row r="336" spans="2:8">
      <c r="B336" s="127" t="str">
        <f>$B$50</f>
        <v>Technology</v>
      </c>
      <c r="C336" s="128">
        <f t="shared" si="27"/>
        <v>2.0250759515776302</v>
      </c>
      <c r="D336" s="128">
        <f t="shared" si="27"/>
        <v>3.1030516577692695</v>
      </c>
      <c r="E336" s="128">
        <f t="shared" si="27"/>
        <v>2.7873810284456222</v>
      </c>
      <c r="F336" s="128">
        <f t="shared" si="27"/>
        <v>4.8870968585031092</v>
      </c>
      <c r="G336" s="128">
        <f t="shared" si="27"/>
        <v>0</v>
      </c>
      <c r="H336" s="128">
        <f t="shared" si="27"/>
        <v>2.7789627994166319</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1.1560252014629406</v>
      </c>
      <c r="D338" s="128">
        <f t="shared" si="27"/>
        <v>1.9552010363809673</v>
      </c>
      <c r="E338" s="128">
        <f t="shared" si="27"/>
        <v>2.7768227548569437</v>
      </c>
      <c r="F338" s="128">
        <f t="shared" si="27"/>
        <v>13.509072177470038</v>
      </c>
      <c r="G338" s="128">
        <f t="shared" si="27"/>
        <v>6.0834002416406197</v>
      </c>
      <c r="H338" s="128">
        <f t="shared" si="27"/>
        <v>1.9633317836778608</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7763.8070537415015</v>
      </c>
      <c r="D343" s="135">
        <f t="shared" si="28"/>
        <v>12883.408580514608</v>
      </c>
      <c r="E343" s="135">
        <f>E293*24</f>
        <v>23328.552991668112</v>
      </c>
      <c r="F343" s="135">
        <f>F293*18</f>
        <v>53067.142082517232</v>
      </c>
      <c r="G343" s="135">
        <f>G293*24</f>
        <v>0</v>
      </c>
      <c r="H343" s="135">
        <f>IF((C32/30+D32/30+E32/24+F32/18+G32/24)=0,0,H268/(C32/30+D32/30+E32/24+F32/18+G32/24))</f>
        <v>11293.371609137734</v>
      </c>
    </row>
    <row r="344" spans="2:10">
      <c r="B344" s="127" t="str">
        <f>$B$33</f>
        <v>Science</v>
      </c>
      <c r="C344" s="138">
        <f t="shared" si="28"/>
        <v>10893.41281001374</v>
      </c>
      <c r="D344" s="138">
        <f t="shared" si="28"/>
        <v>19490.913483960801</v>
      </c>
      <c r="E344" s="138">
        <f>E294*24</f>
        <v>15684.075543412653</v>
      </c>
      <c r="F344" s="138">
        <f>F294*18</f>
        <v>68563.127557468761</v>
      </c>
      <c r="G344" s="138">
        <f>G294*24</f>
        <v>0</v>
      </c>
      <c r="H344" s="138">
        <f t="shared" ref="H344:H363" si="29">IF((C33/30+D33/30+E33/24+F33/18+G33/24)=0,0,H269/(C33/30+D33/30+E33/24+F33/18+G33/24))</f>
        <v>16932.581191097946</v>
      </c>
    </row>
    <row r="345" spans="2:10">
      <c r="B345" s="127" t="str">
        <f>$B$34</f>
        <v>Fine Arts</v>
      </c>
      <c r="C345" s="138">
        <f t="shared" si="28"/>
        <v>10315.30833621823</v>
      </c>
      <c r="D345" s="138">
        <f t="shared" si="28"/>
        <v>18957.388535888782</v>
      </c>
      <c r="E345" s="138">
        <f t="shared" ref="E345:E363" si="30">E295*24</f>
        <v>47601.827070895291</v>
      </c>
      <c r="F345" s="138">
        <f t="shared" ref="F345:F363" si="31">F295*18</f>
        <v>48721.445556508523</v>
      </c>
      <c r="G345" s="138">
        <f t="shared" ref="G345:G363" si="32">G295*24</f>
        <v>0</v>
      </c>
      <c r="H345" s="138">
        <f t="shared" si="29"/>
        <v>17841.995492592458</v>
      </c>
    </row>
    <row r="346" spans="2:10">
      <c r="B346" s="127" t="str">
        <f>$B$35</f>
        <v>Teacher Education</v>
      </c>
      <c r="C346" s="138">
        <f t="shared" si="28"/>
        <v>8204.7945219246067</v>
      </c>
      <c r="D346" s="138">
        <f t="shared" si="28"/>
        <v>15470.157153274115</v>
      </c>
      <c r="E346" s="138">
        <f t="shared" si="30"/>
        <v>20150.687072909976</v>
      </c>
      <c r="F346" s="138">
        <f t="shared" si="31"/>
        <v>43769.04238048051</v>
      </c>
      <c r="G346" s="138">
        <f t="shared" si="32"/>
        <v>0</v>
      </c>
      <c r="H346" s="138">
        <f t="shared" si="29"/>
        <v>18419.79842833841</v>
      </c>
    </row>
    <row r="347" spans="2:10">
      <c r="B347" s="127" t="str">
        <f>$B$36</f>
        <v>Agriculture</v>
      </c>
      <c r="C347" s="138">
        <f t="shared" si="28"/>
        <v>2534.557963794944</v>
      </c>
      <c r="D347" s="138">
        <f t="shared" si="28"/>
        <v>4552.1169843833613</v>
      </c>
      <c r="E347" s="138">
        <f t="shared" si="30"/>
        <v>0</v>
      </c>
      <c r="F347" s="138">
        <f t="shared" si="31"/>
        <v>0</v>
      </c>
      <c r="G347" s="138">
        <f t="shared" si="32"/>
        <v>0</v>
      </c>
      <c r="H347" s="138">
        <f t="shared" si="29"/>
        <v>4417.6130496774667</v>
      </c>
    </row>
    <row r="348" spans="2:10">
      <c r="B348" s="127" t="str">
        <f>$B$37</f>
        <v>Engineering</v>
      </c>
      <c r="C348" s="138">
        <f t="shared" si="28"/>
        <v>15518.905276461497</v>
      </c>
      <c r="D348" s="138">
        <f t="shared" si="28"/>
        <v>23453.897582114696</v>
      </c>
      <c r="E348" s="138">
        <f t="shared" si="30"/>
        <v>17331.458875392193</v>
      </c>
      <c r="F348" s="138">
        <f t="shared" si="31"/>
        <v>81796.007664776596</v>
      </c>
      <c r="G348" s="138">
        <f t="shared" si="32"/>
        <v>0</v>
      </c>
      <c r="H348" s="138">
        <f t="shared" si="29"/>
        <v>21603.815736181547</v>
      </c>
    </row>
    <row r="349" spans="2:10">
      <c r="B349" s="127" t="str">
        <f>$B$38</f>
        <v>Home Economics</v>
      </c>
      <c r="C349" s="138">
        <f t="shared" si="28"/>
        <v>6170.0691388844843</v>
      </c>
      <c r="D349" s="138">
        <f t="shared" si="28"/>
        <v>13640.22760172571</v>
      </c>
      <c r="E349" s="138">
        <f t="shared" si="30"/>
        <v>186728.1246323188</v>
      </c>
      <c r="F349" s="138">
        <f t="shared" si="31"/>
        <v>0</v>
      </c>
      <c r="G349" s="138">
        <f t="shared" si="32"/>
        <v>0</v>
      </c>
      <c r="H349" s="138">
        <f t="shared" si="29"/>
        <v>8647.4824125496398</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5477.1283284381534</v>
      </c>
      <c r="D351" s="138">
        <f t="shared" si="28"/>
        <v>8279.3363067151859</v>
      </c>
      <c r="E351" s="138">
        <f t="shared" si="30"/>
        <v>3849.6769159381251</v>
      </c>
      <c r="F351" s="138">
        <f t="shared" si="31"/>
        <v>0</v>
      </c>
      <c r="G351" s="138">
        <f t="shared" si="32"/>
        <v>0</v>
      </c>
      <c r="H351" s="138">
        <f t="shared" si="29"/>
        <v>7246.6615374894127</v>
      </c>
    </row>
    <row r="352" spans="2:10">
      <c r="B352" s="127" t="str">
        <f>$B$41</f>
        <v>Library Science</v>
      </c>
      <c r="C352" s="138">
        <f t="shared" si="28"/>
        <v>11599.302218389683</v>
      </c>
      <c r="D352" s="138">
        <f t="shared" si="28"/>
        <v>15179.646199673663</v>
      </c>
      <c r="E352" s="138">
        <f t="shared" si="30"/>
        <v>11835.527238007529</v>
      </c>
      <c r="F352" s="138">
        <f t="shared" si="31"/>
        <v>26197.028852290496</v>
      </c>
      <c r="G352" s="138">
        <f t="shared" si="32"/>
        <v>0</v>
      </c>
      <c r="H352" s="138">
        <f t="shared" si="29"/>
        <v>12001.87370470582</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26414.57087365523</v>
      </c>
      <c r="D354" s="138">
        <f t="shared" si="28"/>
        <v>24360.990452319838</v>
      </c>
      <c r="E354" s="138">
        <f t="shared" si="30"/>
        <v>0</v>
      </c>
      <c r="F354" s="138">
        <f t="shared" si="31"/>
        <v>0</v>
      </c>
      <c r="G354" s="138">
        <f t="shared" si="32"/>
        <v>0</v>
      </c>
      <c r="H354" s="138">
        <f t="shared" si="29"/>
        <v>24589.166054690439</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6925.1017750475767</v>
      </c>
      <c r="D356" s="138">
        <f t="shared" si="28"/>
        <v>9942.9684710616093</v>
      </c>
      <c r="E356" s="138">
        <f t="shared" si="30"/>
        <v>17590.258616254159</v>
      </c>
      <c r="F356" s="138">
        <f t="shared" si="31"/>
        <v>5206.2705174085631</v>
      </c>
      <c r="G356" s="138">
        <f t="shared" si="32"/>
        <v>37784.27656542576</v>
      </c>
      <c r="H356" s="138">
        <f t="shared" si="29"/>
        <v>10951.207670606174</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8962.6497333829084</v>
      </c>
      <c r="D358" s="138">
        <f t="shared" si="28"/>
        <v>13804.227561898457</v>
      </c>
      <c r="E358" s="138">
        <f t="shared" si="30"/>
        <v>12002.995880652223</v>
      </c>
      <c r="F358" s="138">
        <f t="shared" si="31"/>
        <v>111462.37863879022</v>
      </c>
      <c r="G358" s="138">
        <f t="shared" si="32"/>
        <v>0</v>
      </c>
      <c r="H358" s="138">
        <f t="shared" si="29"/>
        <v>13236.113125912671</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21033.146451005508</v>
      </c>
      <c r="E360" s="138">
        <f t="shared" si="30"/>
        <v>0</v>
      </c>
      <c r="F360" s="138">
        <f t="shared" si="31"/>
        <v>0</v>
      </c>
      <c r="G360" s="138">
        <f t="shared" si="32"/>
        <v>0</v>
      </c>
      <c r="H360" s="138">
        <f t="shared" si="29"/>
        <v>21033.146451005508</v>
      </c>
    </row>
    <row r="361" spans="2:9">
      <c r="B361" s="127" t="str">
        <f>$B$50</f>
        <v>Technology</v>
      </c>
      <c r="C361" s="138">
        <f t="shared" si="33"/>
        <v>15722.298957220688</v>
      </c>
      <c r="D361" s="138">
        <f t="shared" si="33"/>
        <v>24091.494348713313</v>
      </c>
      <c r="E361" s="138">
        <f t="shared" si="30"/>
        <v>17312.550792089089</v>
      </c>
      <c r="F361" s="138">
        <f t="shared" si="31"/>
        <v>22765.486237418623</v>
      </c>
      <c r="G361" s="138">
        <f t="shared" si="32"/>
        <v>0</v>
      </c>
      <c r="H361" s="138">
        <f t="shared" si="29"/>
        <v>19751.644741685053</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8975.1566134209188</v>
      </c>
      <c r="D363" s="135">
        <f t="shared" si="33"/>
        <v>15179.803597737249</v>
      </c>
      <c r="E363" s="135">
        <f t="shared" si="30"/>
        <v>17246.972872918599</v>
      </c>
      <c r="F363" s="135">
        <f t="shared" si="31"/>
        <v>62929.097916566971</v>
      </c>
      <c r="G363" s="135">
        <f t="shared" si="32"/>
        <v>37784.27656542576</v>
      </c>
      <c r="H363" s="135">
        <f t="shared" si="29"/>
        <v>14411.558159345266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104" priority="6" stopIfTrue="1">
      <formula>C32=0</formula>
    </cfRule>
  </conditionalFormatting>
  <conditionalFormatting sqref="C91:G110">
    <cfRule type="expression" dxfId="103" priority="5" stopIfTrue="1">
      <formula>C32=0</formula>
    </cfRule>
  </conditionalFormatting>
  <conditionalFormatting sqref="C143:H162">
    <cfRule type="expression" dxfId="102" priority="3" stopIfTrue="1">
      <formula>C32=0</formula>
    </cfRule>
  </conditionalFormatting>
  <conditionalFormatting sqref="H143:H162">
    <cfRule type="expression" dxfId="101" priority="1" stopIfTrue="1">
      <formula>OR(AND(#REF!&gt;0,H143&gt;0,H61=0),AND(#REF!&gt;0,H143&gt;0,H32=0))</formula>
    </cfRule>
    <cfRule type="expression" dxfId="100" priority="4"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4" width="17.109375" style="107" bestFit="1" customWidth="1"/>
    <col min="5"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676</v>
      </c>
      <c r="C3" s="119"/>
      <c r="D3" s="119"/>
      <c r="E3" s="119"/>
      <c r="F3" s="119"/>
      <c r="G3" s="119"/>
      <c r="H3" s="119"/>
    </row>
    <row r="4" spans="2:8">
      <c r="B4" s="292" t="s">
        <v>785</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Data!$G28</f>
        <v>20171497</v>
      </c>
    </row>
    <row r="14" spans="2:8">
      <c r="B14" s="467" t="s">
        <v>13</v>
      </c>
      <c r="C14" s="467"/>
      <c r="D14" s="467"/>
      <c r="E14" s="467"/>
      <c r="F14" s="354"/>
      <c r="G14" s="301"/>
      <c r="H14" s="355">
        <f>Data!$H28</f>
        <v>1012912</v>
      </c>
    </row>
    <row r="15" spans="2:8">
      <c r="B15" s="467" t="s">
        <v>14</v>
      </c>
      <c r="C15" s="467"/>
      <c r="D15" s="467"/>
      <c r="E15" s="467"/>
      <c r="F15" s="354"/>
      <c r="G15" s="301"/>
      <c r="H15" s="355">
        <f>Data!$I28</f>
        <v>7599214</v>
      </c>
    </row>
    <row r="16" spans="2:8">
      <c r="B16" s="467" t="s">
        <v>18</v>
      </c>
      <c r="C16" s="467"/>
      <c r="D16" s="467"/>
      <c r="E16" s="467"/>
      <c r="F16" s="354"/>
      <c r="G16" s="301"/>
      <c r="H16" s="355">
        <f>Data!$J28</f>
        <v>11643428</v>
      </c>
    </row>
    <row r="17" spans="2:23">
      <c r="B17" s="467" t="s">
        <v>15</v>
      </c>
      <c r="C17" s="467"/>
      <c r="D17" s="467"/>
      <c r="E17" s="467"/>
      <c r="F17" s="354"/>
      <c r="G17" s="301"/>
      <c r="H17" s="355">
        <f>Data!$K28</f>
        <v>8841156</v>
      </c>
    </row>
    <row r="18" spans="2:23">
      <c r="B18" s="467" t="s">
        <v>1</v>
      </c>
      <c r="C18" s="467"/>
      <c r="D18" s="467"/>
      <c r="E18" s="467"/>
      <c r="F18" s="356"/>
      <c r="G18" s="301"/>
      <c r="H18" s="357">
        <f>SUM(H13:H17)</f>
        <v>49268207</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Data!L28</f>
        <v>Victor Aimuyo</v>
      </c>
      <c r="E21" s="466"/>
      <c r="F21" s="466"/>
      <c r="G21" s="308" t="str">
        <f>Data!M28</f>
        <v>972-338-1405</v>
      </c>
      <c r="H21" s="309" t="str">
        <f>Data!N28</f>
        <v>victor.aimuyo@untsystem.edu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Data!O28</f>
        <v>945</v>
      </c>
      <c r="D25" s="316">
        <f>Data!P28</f>
        <v>2062</v>
      </c>
      <c r="E25" s="316">
        <f>Data!Q28</f>
        <v>374</v>
      </c>
      <c r="F25" s="316">
        <f>Data!R28</f>
        <v>0</v>
      </c>
      <c r="G25" s="316">
        <f>Data!S28</f>
        <v>417</v>
      </c>
      <c r="H25" s="317">
        <f>SUM(C25:G25)</f>
        <v>3798</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Data!T28</f>
        <v>Du, Brody</v>
      </c>
      <c r="E28" s="466"/>
      <c r="F28" s="466"/>
      <c r="G28" s="308" t="str">
        <f>Data!U28</f>
        <v>(972) 780-3038</v>
      </c>
      <c r="H28" s="309" t="str">
        <f>Data!V28</f>
        <v>brody.du@untdallas.edu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Data!W28</f>
        <v>22406</v>
      </c>
      <c r="D32" s="140">
        <f>Data!AQ28</f>
        <v>13231</v>
      </c>
      <c r="E32" s="140">
        <f>Data!BK28</f>
        <v>3432</v>
      </c>
      <c r="F32" s="140">
        <f>Data!CE28</f>
        <v>0</v>
      </c>
      <c r="G32" s="140">
        <f>Data!CY28</f>
        <v>0</v>
      </c>
      <c r="H32" s="141">
        <f>SUM(C32:G32)</f>
        <v>39069</v>
      </c>
      <c r="W32" s="144"/>
    </row>
    <row r="33" spans="2:23">
      <c r="B33" s="129" t="s">
        <v>43</v>
      </c>
      <c r="C33" s="140">
        <f>Data!X28</f>
        <v>4552</v>
      </c>
      <c r="D33" s="140">
        <f>Data!AR28</f>
        <v>2684</v>
      </c>
      <c r="E33" s="140">
        <f>Data!BL28</f>
        <v>0</v>
      </c>
      <c r="F33" s="140">
        <f>Data!CF28</f>
        <v>0</v>
      </c>
      <c r="G33" s="140">
        <f>Data!CZ28</f>
        <v>0</v>
      </c>
      <c r="H33" s="141">
        <f t="shared" ref="H33:H52" si="0">SUM(C33:G33)</f>
        <v>7236</v>
      </c>
      <c r="W33" s="144"/>
    </row>
    <row r="34" spans="2:23">
      <c r="B34" s="129" t="s">
        <v>44</v>
      </c>
      <c r="C34" s="140">
        <f>Data!Y28</f>
        <v>1416</v>
      </c>
      <c r="D34" s="140">
        <f>Data!AS28</f>
        <v>40</v>
      </c>
      <c r="E34" s="140">
        <f>Data!BM28</f>
        <v>0</v>
      </c>
      <c r="F34" s="140">
        <f>Data!CG28</f>
        <v>0</v>
      </c>
      <c r="G34" s="140">
        <f>Data!DA28</f>
        <v>0</v>
      </c>
      <c r="H34" s="141">
        <f t="shared" si="0"/>
        <v>1456</v>
      </c>
      <c r="W34" s="144"/>
    </row>
    <row r="35" spans="2:23">
      <c r="B35" s="129" t="s">
        <v>45</v>
      </c>
      <c r="C35" s="140">
        <f>Data!Z28</f>
        <v>423</v>
      </c>
      <c r="D35" s="140">
        <f>Data!AT28</f>
        <v>1800</v>
      </c>
      <c r="E35" s="140">
        <f>Data!BN28</f>
        <v>1635</v>
      </c>
      <c r="F35" s="140">
        <f>Data!CH28</f>
        <v>0</v>
      </c>
      <c r="G35" s="140">
        <f>Data!DB28</f>
        <v>0</v>
      </c>
      <c r="H35" s="141">
        <f t="shared" si="0"/>
        <v>3858</v>
      </c>
      <c r="W35" s="144"/>
    </row>
    <row r="36" spans="2:23">
      <c r="B36" s="129" t="s">
        <v>46</v>
      </c>
      <c r="C36" s="140">
        <f>Data!AA28</f>
        <v>15</v>
      </c>
      <c r="D36" s="140">
        <f>Data!AU28</f>
        <v>246</v>
      </c>
      <c r="E36" s="140">
        <f>Data!BO28</f>
        <v>0</v>
      </c>
      <c r="F36" s="140">
        <f>Data!CI28</f>
        <v>0</v>
      </c>
      <c r="G36" s="140">
        <f>Data!DC28</f>
        <v>0</v>
      </c>
      <c r="H36" s="141">
        <f t="shared" si="0"/>
        <v>261</v>
      </c>
      <c r="W36" s="144"/>
    </row>
    <row r="37" spans="2:23">
      <c r="B37" s="129" t="s">
        <v>47</v>
      </c>
      <c r="C37" s="140">
        <f>Data!AB28</f>
        <v>981</v>
      </c>
      <c r="D37" s="140">
        <f>Data!AV28</f>
        <v>1518</v>
      </c>
      <c r="E37" s="140">
        <f>Data!BP28</f>
        <v>0</v>
      </c>
      <c r="F37" s="140">
        <f>Data!CJ28</f>
        <v>0</v>
      </c>
      <c r="G37" s="140">
        <f>Data!DD28</f>
        <v>0</v>
      </c>
      <c r="H37" s="141">
        <f t="shared" si="0"/>
        <v>2499</v>
      </c>
      <c r="W37" s="144"/>
    </row>
    <row r="38" spans="2:23">
      <c r="B38" s="129" t="s">
        <v>48</v>
      </c>
      <c r="C38" s="140">
        <f>Data!AC28</f>
        <v>591</v>
      </c>
      <c r="D38" s="140">
        <f>Data!AW28</f>
        <v>1203</v>
      </c>
      <c r="E38" s="140">
        <f>Data!BQ28</f>
        <v>0</v>
      </c>
      <c r="F38" s="140">
        <f>Data!CK28</f>
        <v>0</v>
      </c>
      <c r="G38" s="140">
        <f>Data!DE28</f>
        <v>0</v>
      </c>
      <c r="H38" s="141">
        <f t="shared" si="0"/>
        <v>1794</v>
      </c>
      <c r="W38" s="144"/>
    </row>
    <row r="39" spans="2:23">
      <c r="B39" s="129" t="s">
        <v>49</v>
      </c>
      <c r="C39" s="140">
        <f>Data!AD28</f>
        <v>0</v>
      </c>
      <c r="D39" s="140">
        <f>Data!AX28</f>
        <v>0</v>
      </c>
      <c r="E39" s="140">
        <f>Data!BR28</f>
        <v>0</v>
      </c>
      <c r="F39" s="140">
        <f>Data!CL28</f>
        <v>0</v>
      </c>
      <c r="G39" s="140">
        <f>Data!DF28</f>
        <v>11394</v>
      </c>
      <c r="H39" s="141">
        <f t="shared" si="0"/>
        <v>11394</v>
      </c>
      <c r="W39" s="144"/>
    </row>
    <row r="40" spans="2:23">
      <c r="B40" s="129" t="s">
        <v>50</v>
      </c>
      <c r="C40" s="140">
        <f>Data!AE28</f>
        <v>96</v>
      </c>
      <c r="D40" s="140">
        <f>Data!AY28</f>
        <v>0</v>
      </c>
      <c r="E40" s="140">
        <f>Data!BS28</f>
        <v>0</v>
      </c>
      <c r="F40" s="140">
        <f>Data!CM28</f>
        <v>0</v>
      </c>
      <c r="G40" s="140">
        <f>Data!DG28</f>
        <v>0</v>
      </c>
      <c r="H40" s="141">
        <f t="shared" si="0"/>
        <v>96</v>
      </c>
      <c r="W40" s="144"/>
    </row>
    <row r="41" spans="2:23">
      <c r="B41" s="129" t="s">
        <v>51</v>
      </c>
      <c r="C41" s="140">
        <f>Data!AF28</f>
        <v>0</v>
      </c>
      <c r="D41" s="140">
        <f>Data!AZ28</f>
        <v>0</v>
      </c>
      <c r="E41" s="140">
        <f>Data!BT28</f>
        <v>0</v>
      </c>
      <c r="F41" s="140">
        <f>Data!CN28</f>
        <v>0</v>
      </c>
      <c r="G41" s="140">
        <f>Data!DH28</f>
        <v>0</v>
      </c>
      <c r="H41" s="141">
        <f t="shared" si="0"/>
        <v>0</v>
      </c>
      <c r="W41" s="144"/>
    </row>
    <row r="42" spans="2:23">
      <c r="B42" s="129" t="s">
        <v>52</v>
      </c>
      <c r="C42" s="140">
        <f>Data!AG28</f>
        <v>0</v>
      </c>
      <c r="D42" s="140">
        <f>Data!BA28</f>
        <v>0</v>
      </c>
      <c r="E42" s="140">
        <f>Data!BU28</f>
        <v>0</v>
      </c>
      <c r="F42" s="140">
        <f>Data!CO28</f>
        <v>0</v>
      </c>
      <c r="G42" s="140">
        <f>Data!DI28</f>
        <v>0</v>
      </c>
      <c r="H42" s="141">
        <f t="shared" si="0"/>
        <v>0</v>
      </c>
      <c r="W42" s="144"/>
    </row>
    <row r="43" spans="2:23">
      <c r="B43" s="129" t="s">
        <v>53</v>
      </c>
      <c r="C43" s="140">
        <f>Data!AH28</f>
        <v>27</v>
      </c>
      <c r="D43" s="140">
        <f>Data!BB28</f>
        <v>0</v>
      </c>
      <c r="E43" s="140">
        <f>Data!BV28</f>
        <v>0</v>
      </c>
      <c r="F43" s="140">
        <f>Data!CP28</f>
        <v>0</v>
      </c>
      <c r="G43" s="140">
        <f>Data!DJ28</f>
        <v>0</v>
      </c>
      <c r="H43" s="141">
        <f t="shared" si="0"/>
        <v>27</v>
      </c>
      <c r="W43" s="144"/>
    </row>
    <row r="44" spans="2:23">
      <c r="B44" s="129" t="s">
        <v>54</v>
      </c>
      <c r="C44" s="140">
        <f>Data!AI28</f>
        <v>0</v>
      </c>
      <c r="D44" s="140">
        <f>Data!BC28</f>
        <v>0</v>
      </c>
      <c r="E44" s="140">
        <f>Data!BW28</f>
        <v>0</v>
      </c>
      <c r="F44" s="140">
        <f>Data!CQ28</f>
        <v>0</v>
      </c>
      <c r="G44" s="140">
        <f>Data!DK28</f>
        <v>0</v>
      </c>
      <c r="H44" s="141">
        <f t="shared" si="0"/>
        <v>0</v>
      </c>
      <c r="W44" s="144"/>
    </row>
    <row r="45" spans="2:23">
      <c r="B45" s="129" t="s">
        <v>55</v>
      </c>
      <c r="C45" s="140">
        <f>Data!AJ28</f>
        <v>450</v>
      </c>
      <c r="D45" s="140">
        <f>Data!BD28</f>
        <v>888</v>
      </c>
      <c r="E45" s="140">
        <f>Data!BX28</f>
        <v>15</v>
      </c>
      <c r="F45" s="140">
        <f>Data!CR28</f>
        <v>0</v>
      </c>
      <c r="G45" s="140">
        <f>Data!DL28</f>
        <v>0</v>
      </c>
      <c r="H45" s="141">
        <f t="shared" si="0"/>
        <v>1353</v>
      </c>
      <c r="W45" s="144"/>
    </row>
    <row r="46" spans="2:23">
      <c r="B46" s="129" t="s">
        <v>56</v>
      </c>
      <c r="C46" s="140">
        <f>Data!AK28</f>
        <v>0</v>
      </c>
      <c r="D46" s="140">
        <f>Data!BE28</f>
        <v>0</v>
      </c>
      <c r="E46" s="140">
        <f>Data!BY28</f>
        <v>0</v>
      </c>
      <c r="F46" s="140">
        <f>Data!CS28</f>
        <v>0</v>
      </c>
      <c r="G46" s="140">
        <f>Data!DM28</f>
        <v>0</v>
      </c>
      <c r="H46" s="141">
        <f t="shared" si="0"/>
        <v>0</v>
      </c>
      <c r="W46" s="144"/>
    </row>
    <row r="47" spans="2:23">
      <c r="B47" s="129" t="s">
        <v>57</v>
      </c>
      <c r="C47" s="140">
        <f>Data!AL28</f>
        <v>3345</v>
      </c>
      <c r="D47" s="140">
        <f>Data!BF28</f>
        <v>13123.5</v>
      </c>
      <c r="E47" s="140">
        <f>Data!BZ28</f>
        <v>1707</v>
      </c>
      <c r="F47" s="140">
        <f>Data!CT28</f>
        <v>0</v>
      </c>
      <c r="G47" s="140">
        <f>Data!DN28</f>
        <v>0</v>
      </c>
      <c r="H47" s="141">
        <f t="shared" si="0"/>
        <v>18175.5</v>
      </c>
      <c r="W47" s="144"/>
    </row>
    <row r="48" spans="2:23">
      <c r="B48" s="129" t="s">
        <v>58</v>
      </c>
      <c r="C48" s="140">
        <f>Data!AM28</f>
        <v>0</v>
      </c>
      <c r="D48" s="140">
        <f>Data!BG28</f>
        <v>0</v>
      </c>
      <c r="E48" s="140">
        <f>Data!CA28</f>
        <v>0</v>
      </c>
      <c r="F48" s="140">
        <f>Data!CU28</f>
        <v>0</v>
      </c>
      <c r="G48" s="140">
        <f>Data!DO28</f>
        <v>0</v>
      </c>
      <c r="H48" s="141">
        <f t="shared" si="0"/>
        <v>0</v>
      </c>
      <c r="W48" s="144"/>
    </row>
    <row r="49" spans="2:23">
      <c r="B49" s="129" t="s">
        <v>59</v>
      </c>
      <c r="C49" s="140">
        <f>Data!AN28</f>
        <v>0</v>
      </c>
      <c r="D49" s="140">
        <f>Data!BH28</f>
        <v>126</v>
      </c>
      <c r="E49" s="140">
        <f>Data!CB28</f>
        <v>0</v>
      </c>
      <c r="F49" s="140">
        <f>Data!CV28</f>
        <v>0</v>
      </c>
      <c r="G49" s="140">
        <f>Data!DP28</f>
        <v>0</v>
      </c>
      <c r="H49" s="141">
        <f t="shared" si="0"/>
        <v>126</v>
      </c>
      <c r="W49" s="144"/>
    </row>
    <row r="50" spans="2:23">
      <c r="B50" s="129" t="s">
        <v>60</v>
      </c>
      <c r="C50" s="140">
        <f>Data!AO28</f>
        <v>54</v>
      </c>
      <c r="D50" s="140">
        <f>Data!BI28</f>
        <v>1107</v>
      </c>
      <c r="E50" s="140">
        <f>Data!CC28</f>
        <v>102</v>
      </c>
      <c r="F50" s="140">
        <f>Data!CW28</f>
        <v>0</v>
      </c>
      <c r="G50" s="140">
        <f>Data!DQ28</f>
        <v>0</v>
      </c>
      <c r="H50" s="141">
        <f t="shared" si="0"/>
        <v>1263</v>
      </c>
      <c r="W50" s="144"/>
    </row>
    <row r="51" spans="2:23">
      <c r="B51" s="129" t="s">
        <v>0</v>
      </c>
      <c r="C51" s="140">
        <f>Data!AP28</f>
        <v>0</v>
      </c>
      <c r="D51" s="140">
        <f>Data!BJ28</f>
        <v>0</v>
      </c>
      <c r="E51" s="140">
        <f>Data!CD28</f>
        <v>0</v>
      </c>
      <c r="F51" s="140">
        <f>Data!CX28</f>
        <v>0</v>
      </c>
      <c r="G51" s="140">
        <f>Data!DR28</f>
        <v>0</v>
      </c>
      <c r="H51" s="141">
        <f t="shared" si="0"/>
        <v>0</v>
      </c>
      <c r="W51" s="144"/>
    </row>
    <row r="52" spans="2:23">
      <c r="B52" s="142" t="s">
        <v>33</v>
      </c>
      <c r="C52" s="141">
        <f>SUM(C32:C51)</f>
        <v>34356</v>
      </c>
      <c r="D52" s="141">
        <f>SUM(D32:D51)</f>
        <v>35966.5</v>
      </c>
      <c r="E52" s="141">
        <f>SUM(E32:E51)</f>
        <v>6891</v>
      </c>
      <c r="F52" s="141">
        <f>SUM(F32:F51)</f>
        <v>0</v>
      </c>
      <c r="G52" s="141">
        <f>SUM(G32:G51)</f>
        <v>11394</v>
      </c>
      <c r="H52" s="141">
        <f t="shared" si="0"/>
        <v>88607.5</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Data!T28</f>
        <v>Du, Brody</v>
      </c>
      <c r="E55" s="466"/>
      <c r="F55" s="466"/>
      <c r="G55" s="308" t="str">
        <f>Data!U28</f>
        <v>(972) 780-3038</v>
      </c>
      <c r="H55" s="309" t="str">
        <f>Data!V28</f>
        <v>brody.du@untdallas.edu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Data!DS28</f>
        <v>2016204.5116109292</v>
      </c>
      <c r="D61" s="320">
        <f>Data!EM28</f>
        <v>1263519.9699123427</v>
      </c>
      <c r="E61" s="320">
        <f>Data!FG28</f>
        <v>679599.30085635569</v>
      </c>
      <c r="F61" s="320">
        <f>Data!GA28</f>
        <v>0</v>
      </c>
      <c r="G61" s="320">
        <f>Data!GU28</f>
        <v>0</v>
      </c>
      <c r="H61" s="321">
        <f>SUM(C61:G61)</f>
        <v>3959323.7823796272</v>
      </c>
    </row>
    <row r="62" spans="2:23">
      <c r="B62" s="127" t="str">
        <f>$B$33</f>
        <v>Science</v>
      </c>
      <c r="C62" s="320">
        <f>Data!DT28</f>
        <v>497248.98235107819</v>
      </c>
      <c r="D62" s="320">
        <f>Data!EN28</f>
        <v>390783.84444967058</v>
      </c>
      <c r="E62" s="320">
        <f>Data!FH28</f>
        <v>0</v>
      </c>
      <c r="F62" s="320">
        <f>Data!GB28</f>
        <v>0</v>
      </c>
      <c r="G62" s="320">
        <f>Data!GV28</f>
        <v>0</v>
      </c>
      <c r="H62" s="141">
        <f t="shared" ref="H62:H81" si="1">SUM(C62:G62)</f>
        <v>888032.82680074871</v>
      </c>
    </row>
    <row r="63" spans="2:23">
      <c r="B63" s="127" t="str">
        <f>$B$34</f>
        <v>Fine Arts</v>
      </c>
      <c r="C63" s="320">
        <f>Data!DU28</f>
        <v>63652.958333333343</v>
      </c>
      <c r="D63" s="320">
        <f>Data!EO28</f>
        <v>4667.6416666666664</v>
      </c>
      <c r="E63" s="320">
        <f>Data!FI28</f>
        <v>0</v>
      </c>
      <c r="F63" s="320">
        <f>Data!GC28</f>
        <v>0</v>
      </c>
      <c r="G63" s="320">
        <f>Data!GW28</f>
        <v>0</v>
      </c>
      <c r="H63" s="141">
        <f t="shared" si="1"/>
        <v>68320.600000000006</v>
      </c>
    </row>
    <row r="64" spans="2:23">
      <c r="B64" s="127" t="str">
        <f>$B$35</f>
        <v>Teacher Education</v>
      </c>
      <c r="C64" s="320">
        <f>Data!DV28</f>
        <v>79903.08328643578</v>
      </c>
      <c r="D64" s="320">
        <f>Data!EP28</f>
        <v>444087.09738325852</v>
      </c>
      <c r="E64" s="320">
        <f>Data!FJ28</f>
        <v>378716.61489401734</v>
      </c>
      <c r="F64" s="320">
        <f>Data!GD28</f>
        <v>0</v>
      </c>
      <c r="G64" s="320">
        <f>Data!GX28</f>
        <v>0</v>
      </c>
      <c r="H64" s="141">
        <f t="shared" si="1"/>
        <v>902706.79556371167</v>
      </c>
    </row>
    <row r="65" spans="2:8">
      <c r="B65" s="127" t="str">
        <f>$B$36</f>
        <v>Agriculture</v>
      </c>
      <c r="C65" s="320">
        <f>Data!DW28</f>
        <v>530.66459605407135</v>
      </c>
      <c r="D65" s="320">
        <f>Data!EQ28</f>
        <v>13018.608689513998</v>
      </c>
      <c r="E65" s="320">
        <f>Data!FK28</f>
        <v>0</v>
      </c>
      <c r="F65" s="320">
        <f>Data!GE28</f>
        <v>0</v>
      </c>
      <c r="G65" s="320">
        <f>Data!GY28</f>
        <v>0</v>
      </c>
      <c r="H65" s="141">
        <f t="shared" si="1"/>
        <v>13549.27328556807</v>
      </c>
    </row>
    <row r="66" spans="2:8">
      <c r="B66" s="127" t="str">
        <f>$B$37</f>
        <v>Engineering</v>
      </c>
      <c r="C66" s="320">
        <f>Data!DX28</f>
        <v>91926.077638561575</v>
      </c>
      <c r="D66" s="320">
        <f>Data!ER28</f>
        <v>185205.62408983349</v>
      </c>
      <c r="E66" s="320">
        <f>Data!FL28</f>
        <v>0</v>
      </c>
      <c r="F66" s="320">
        <f>Data!GF28</f>
        <v>0</v>
      </c>
      <c r="G66" s="320">
        <f>Data!GZ28</f>
        <v>0</v>
      </c>
      <c r="H66" s="141">
        <f t="shared" si="1"/>
        <v>277131.70172839507</v>
      </c>
    </row>
    <row r="67" spans="2:8">
      <c r="B67" s="127" t="str">
        <f>$B$38</f>
        <v>Home Economics</v>
      </c>
      <c r="C67" s="320">
        <f>Data!DY28</f>
        <v>51335.952186442744</v>
      </c>
      <c r="D67" s="320">
        <f>Data!ES28</f>
        <v>222382.58114689059</v>
      </c>
      <c r="E67" s="320">
        <f>Data!FM28</f>
        <v>0</v>
      </c>
      <c r="F67" s="320">
        <f>Data!GG28</f>
        <v>0</v>
      </c>
      <c r="G67" s="320">
        <f>Data!HA28</f>
        <v>0</v>
      </c>
      <c r="H67" s="141">
        <f t="shared" si="1"/>
        <v>273718.53333333333</v>
      </c>
    </row>
    <row r="68" spans="2:8">
      <c r="B68" s="127" t="str">
        <f>$B$39</f>
        <v>Law</v>
      </c>
      <c r="C68" s="320">
        <f>Data!DZ28</f>
        <v>0</v>
      </c>
      <c r="D68" s="320">
        <f>Data!ET28</f>
        <v>0</v>
      </c>
      <c r="E68" s="320">
        <f>Data!FN28</f>
        <v>0</v>
      </c>
      <c r="F68" s="320">
        <f>Data!GH28</f>
        <v>0</v>
      </c>
      <c r="G68" s="320">
        <f>Data!HB28</f>
        <v>2075325.4499999997</v>
      </c>
      <c r="H68" s="141">
        <f t="shared" si="1"/>
        <v>2075325.4499999997</v>
      </c>
    </row>
    <row r="69" spans="2:8">
      <c r="B69" s="127" t="str">
        <f>$B$40</f>
        <v>Social Service</v>
      </c>
      <c r="C69" s="320">
        <f>Data!EA28</f>
        <v>10519.5</v>
      </c>
      <c r="D69" s="320">
        <f>Data!EU28</f>
        <v>0</v>
      </c>
      <c r="E69" s="320">
        <f>Data!FO28</f>
        <v>0</v>
      </c>
      <c r="F69" s="320">
        <f>Data!GI28</f>
        <v>0</v>
      </c>
      <c r="G69" s="320">
        <f>Data!HC28</f>
        <v>0</v>
      </c>
      <c r="H69" s="141">
        <f t="shared" si="1"/>
        <v>10519.5</v>
      </c>
    </row>
    <row r="70" spans="2:8">
      <c r="B70" s="127" t="str">
        <f>$B$41</f>
        <v>Library Science</v>
      </c>
      <c r="C70" s="320">
        <f>Data!EB28</f>
        <v>0</v>
      </c>
      <c r="D70" s="320">
        <f>Data!EV28</f>
        <v>0</v>
      </c>
      <c r="E70" s="320">
        <f>Data!FP28</f>
        <v>0</v>
      </c>
      <c r="F70" s="320">
        <f>Data!GJ28</f>
        <v>0</v>
      </c>
      <c r="G70" s="320">
        <f>Data!HD28</f>
        <v>0</v>
      </c>
      <c r="H70" s="141">
        <f t="shared" si="1"/>
        <v>0</v>
      </c>
    </row>
    <row r="71" spans="2:8">
      <c r="B71" s="127" t="str">
        <f>$B$42</f>
        <v>Veterinary Science</v>
      </c>
      <c r="C71" s="320">
        <f>Data!EC28</f>
        <v>0</v>
      </c>
      <c r="D71" s="320">
        <f>Data!EW28</f>
        <v>0</v>
      </c>
      <c r="E71" s="320">
        <f>Data!FQ28</f>
        <v>0</v>
      </c>
      <c r="F71" s="320">
        <f>Data!GK28</f>
        <v>0</v>
      </c>
      <c r="G71" s="320">
        <f>Data!HE28</f>
        <v>0</v>
      </c>
      <c r="H71" s="141">
        <f t="shared" si="1"/>
        <v>0</v>
      </c>
    </row>
    <row r="72" spans="2:8">
      <c r="B72" s="127" t="str">
        <f>$B$43</f>
        <v>Vocational Training</v>
      </c>
      <c r="C72" s="320">
        <f>Data!ED28</f>
        <v>0</v>
      </c>
      <c r="D72" s="320">
        <f>Data!EX28</f>
        <v>0</v>
      </c>
      <c r="E72" s="320">
        <f>Data!FR28</f>
        <v>0</v>
      </c>
      <c r="F72" s="320">
        <f>Data!GL28</f>
        <v>0</v>
      </c>
      <c r="G72" s="320">
        <f>Data!HF28</f>
        <v>0</v>
      </c>
      <c r="H72" s="141">
        <f t="shared" si="1"/>
        <v>0</v>
      </c>
    </row>
    <row r="73" spans="2:8">
      <c r="B73" s="127" t="str">
        <f>$B$44</f>
        <v>Physical Training</v>
      </c>
      <c r="C73" s="320">
        <f>Data!EE28</f>
        <v>0</v>
      </c>
      <c r="D73" s="320">
        <f>Data!EY28</f>
        <v>0</v>
      </c>
      <c r="E73" s="320">
        <f>Data!FS28</f>
        <v>0</v>
      </c>
      <c r="F73" s="320">
        <f>Data!GM28</f>
        <v>0</v>
      </c>
      <c r="G73" s="320">
        <f>Data!HG28</f>
        <v>0</v>
      </c>
      <c r="H73" s="141">
        <f t="shared" si="1"/>
        <v>0</v>
      </c>
    </row>
    <row r="74" spans="2:8">
      <c r="B74" s="127" t="str">
        <f>$B$45</f>
        <v>Health Services</v>
      </c>
      <c r="C74" s="320">
        <f>Data!EF28</f>
        <v>25557.954469557662</v>
      </c>
      <c r="D74" s="320">
        <f>Data!EZ28</f>
        <v>93069.707372171164</v>
      </c>
      <c r="E74" s="320">
        <f>Data!FT28</f>
        <v>3542</v>
      </c>
      <c r="F74" s="320">
        <f>Data!GN28</f>
        <v>0</v>
      </c>
      <c r="G74" s="320">
        <f>Data!HH28</f>
        <v>0</v>
      </c>
      <c r="H74" s="141">
        <f t="shared" si="1"/>
        <v>122169.66184172883</v>
      </c>
    </row>
    <row r="75" spans="2:8">
      <c r="B75" s="127" t="str">
        <f>$B$46</f>
        <v>Pharmacy</v>
      </c>
      <c r="C75" s="320">
        <f>Data!EG28</f>
        <v>0</v>
      </c>
      <c r="D75" s="320">
        <f>Data!FA28</f>
        <v>0</v>
      </c>
      <c r="E75" s="320">
        <f>Data!FU28</f>
        <v>0</v>
      </c>
      <c r="F75" s="320">
        <f>Data!GO28</f>
        <v>0</v>
      </c>
      <c r="G75" s="320">
        <f>Data!HI28</f>
        <v>0</v>
      </c>
      <c r="H75" s="141">
        <f t="shared" si="1"/>
        <v>0</v>
      </c>
    </row>
    <row r="76" spans="2:8">
      <c r="B76" s="127" t="str">
        <f>$B$47</f>
        <v>Business Administration</v>
      </c>
      <c r="C76" s="320">
        <f>Data!EH28</f>
        <v>276142.86334343674</v>
      </c>
      <c r="D76" s="320">
        <f>Data!FB28</f>
        <v>1450441.3289178649</v>
      </c>
      <c r="E76" s="320">
        <f>Data!FV28</f>
        <v>236866.24667697048</v>
      </c>
      <c r="F76" s="320">
        <f>Data!GP28</f>
        <v>0</v>
      </c>
      <c r="G76" s="320">
        <f>Data!HJ28</f>
        <v>0</v>
      </c>
      <c r="H76" s="141">
        <f t="shared" si="1"/>
        <v>1963450.4389382722</v>
      </c>
    </row>
    <row r="77" spans="2:8">
      <c r="B77" s="127" t="str">
        <f>$B$48</f>
        <v>Optometry</v>
      </c>
      <c r="C77" s="320">
        <f>Data!EI28</f>
        <v>0</v>
      </c>
      <c r="D77" s="320">
        <f>Data!FC28</f>
        <v>0</v>
      </c>
      <c r="E77" s="320">
        <f>Data!FW28</f>
        <v>0</v>
      </c>
      <c r="F77" s="320">
        <f>Data!GQ28</f>
        <v>0</v>
      </c>
      <c r="G77" s="320">
        <f>Data!HK28</f>
        <v>0</v>
      </c>
      <c r="H77" s="141">
        <f t="shared" si="1"/>
        <v>0</v>
      </c>
    </row>
    <row r="78" spans="2:8">
      <c r="B78" s="127" t="str">
        <f>$B$49</f>
        <v>Teacher Ed-Practice Teaching</v>
      </c>
      <c r="C78" s="320">
        <f>Data!EJ28</f>
        <v>0</v>
      </c>
      <c r="D78" s="320">
        <f>Data!FD28</f>
        <v>0</v>
      </c>
      <c r="E78" s="320">
        <f>Data!FX28</f>
        <v>0</v>
      </c>
      <c r="F78" s="320">
        <f>Data!GR28</f>
        <v>0</v>
      </c>
      <c r="G78" s="320">
        <f>Data!HL28</f>
        <v>0</v>
      </c>
      <c r="H78" s="141">
        <f t="shared" si="1"/>
        <v>0</v>
      </c>
    </row>
    <row r="79" spans="2:8">
      <c r="B79" s="127" t="str">
        <f>$B$50</f>
        <v>Technology</v>
      </c>
      <c r="C79" s="320">
        <f>Data!EK28</f>
        <v>2046.4196864736023</v>
      </c>
      <c r="D79" s="320">
        <f>Data!FE28</f>
        <v>57072.166980193062</v>
      </c>
      <c r="E79" s="320">
        <f>Data!FY28</f>
        <v>50045.58809523809</v>
      </c>
      <c r="F79" s="320">
        <f>Data!GS28</f>
        <v>0</v>
      </c>
      <c r="G79" s="320">
        <f>Data!HM28</f>
        <v>0</v>
      </c>
      <c r="H79" s="141">
        <f t="shared" si="1"/>
        <v>109164.17476190475</v>
      </c>
    </row>
    <row r="80" spans="2:8">
      <c r="B80" s="127" t="str">
        <f>$B$51</f>
        <v>Nursing</v>
      </c>
      <c r="C80" s="320">
        <f>Data!EL28</f>
        <v>0</v>
      </c>
      <c r="D80" s="320">
        <f>Data!FF28</f>
        <v>0</v>
      </c>
      <c r="E80" s="320">
        <f>Data!FZ28</f>
        <v>0</v>
      </c>
      <c r="F80" s="320">
        <f>Data!GT28</f>
        <v>0</v>
      </c>
      <c r="G80" s="320">
        <f>Data!HN28</f>
        <v>0</v>
      </c>
      <c r="H80" s="141">
        <f t="shared" si="1"/>
        <v>0</v>
      </c>
    </row>
    <row r="81" spans="2:8">
      <c r="B81" s="130" t="str">
        <f>$B$52</f>
        <v>Totals</v>
      </c>
      <c r="C81" s="321">
        <f>SUM(C61:C80)</f>
        <v>3115068.9675023034</v>
      </c>
      <c r="D81" s="321">
        <f>SUM(D61:D80)</f>
        <v>4124248.5706084054</v>
      </c>
      <c r="E81" s="321">
        <f>SUM(E61:E80)</f>
        <v>1348769.7505225819</v>
      </c>
      <c r="F81" s="321">
        <f>SUM(F61:F80)</f>
        <v>0</v>
      </c>
      <c r="G81" s="321">
        <f>SUM(G61:G80)</f>
        <v>2075325.4499999997</v>
      </c>
      <c r="H81" s="321">
        <f t="shared" si="1"/>
        <v>10663412.73863329</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Data!T28</f>
        <v>Du, Brody</v>
      </c>
      <c r="E84" s="466"/>
      <c r="F84" s="466"/>
      <c r="G84" s="308" t="str">
        <f>Data!U28</f>
        <v>(972) 780-3038</v>
      </c>
      <c r="H84" s="309" t="str">
        <f>Data!V28</f>
        <v>brody.du@untdallas.edu</v>
      </c>
    </row>
    <row r="85" spans="2:8" ht="13.5" customHeight="1">
      <c r="B85" s="306"/>
      <c r="C85" s="306"/>
      <c r="D85" s="306"/>
      <c r="E85" s="306"/>
      <c r="F85" s="306"/>
      <c r="G85" s="306"/>
      <c r="H85" s="296"/>
    </row>
    <row r="86" spans="2:8" ht="15" customHeight="1">
      <c r="B86" s="120" t="s">
        <v>32</v>
      </c>
      <c r="C86" s="324"/>
      <c r="D86" s="324"/>
      <c r="E86" s="324"/>
      <c r="F86" s="324"/>
      <c r="G86" s="324"/>
      <c r="H86" s="122">
        <f>H13+H14</f>
        <v>21184409</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Data!HR28</f>
        <v>0</v>
      </c>
      <c r="D91" s="327">
        <f>Data!IL28</f>
        <v>0</v>
      </c>
      <c r="E91" s="327">
        <f>Data!JF28</f>
        <v>0</v>
      </c>
      <c r="F91" s="327">
        <f>Data!JZ28</f>
        <v>0</v>
      </c>
      <c r="G91" s="327">
        <f>Data!KT28</f>
        <v>0</v>
      </c>
      <c r="H91" s="133">
        <f t="shared" ref="H91:H111" si="2">SUM(C91:G91)</f>
        <v>0</v>
      </c>
    </row>
    <row r="92" spans="2:8">
      <c r="B92" s="127" t="str">
        <f>$B$33</f>
        <v>Science</v>
      </c>
      <c r="C92" s="327">
        <f>Data!HS28</f>
        <v>0</v>
      </c>
      <c r="D92" s="327">
        <f>Data!IM28</f>
        <v>0</v>
      </c>
      <c r="E92" s="327">
        <f>Data!JG28</f>
        <v>0</v>
      </c>
      <c r="F92" s="327">
        <f>Data!KA28</f>
        <v>0</v>
      </c>
      <c r="G92" s="327">
        <f>Data!KU28</f>
        <v>0</v>
      </c>
      <c r="H92" s="136">
        <f t="shared" si="2"/>
        <v>0</v>
      </c>
    </row>
    <row r="93" spans="2:8">
      <c r="B93" s="127" t="str">
        <f>$B$34</f>
        <v>Fine Arts</v>
      </c>
      <c r="C93" s="327">
        <f>Data!HT28</f>
        <v>0</v>
      </c>
      <c r="D93" s="327">
        <f>Data!IN28</f>
        <v>0</v>
      </c>
      <c r="E93" s="327">
        <f>Data!JH28</f>
        <v>0</v>
      </c>
      <c r="F93" s="327">
        <f>Data!KB28</f>
        <v>0</v>
      </c>
      <c r="G93" s="327">
        <f>Data!KV28</f>
        <v>0</v>
      </c>
      <c r="H93" s="136">
        <f t="shared" si="2"/>
        <v>0</v>
      </c>
    </row>
    <row r="94" spans="2:8">
      <c r="B94" s="127" t="str">
        <f>$B$35</f>
        <v>Teacher Education</v>
      </c>
      <c r="C94" s="327">
        <f>Data!HU28</f>
        <v>0</v>
      </c>
      <c r="D94" s="327">
        <f>Data!IO28</f>
        <v>0</v>
      </c>
      <c r="E94" s="327">
        <f>Data!JI28</f>
        <v>0</v>
      </c>
      <c r="F94" s="327">
        <f>Data!KC28</f>
        <v>0</v>
      </c>
      <c r="G94" s="327">
        <f>Data!KW28</f>
        <v>0</v>
      </c>
      <c r="H94" s="136">
        <f t="shared" si="2"/>
        <v>0</v>
      </c>
    </row>
    <row r="95" spans="2:8">
      <c r="B95" s="127" t="str">
        <f>$B$36</f>
        <v>Agriculture</v>
      </c>
      <c r="C95" s="327">
        <f>Data!HV28</f>
        <v>0</v>
      </c>
      <c r="D95" s="327">
        <f>Data!IP28</f>
        <v>0</v>
      </c>
      <c r="E95" s="327">
        <f>Data!JJ28</f>
        <v>0</v>
      </c>
      <c r="F95" s="327">
        <f>Data!KD28</f>
        <v>0</v>
      </c>
      <c r="G95" s="327">
        <f>Data!KX28</f>
        <v>0</v>
      </c>
      <c r="H95" s="136">
        <f t="shared" si="2"/>
        <v>0</v>
      </c>
    </row>
    <row r="96" spans="2:8">
      <c r="B96" s="127" t="str">
        <f>$B$37</f>
        <v>Engineering</v>
      </c>
      <c r="C96" s="327">
        <f>Data!HW28</f>
        <v>0</v>
      </c>
      <c r="D96" s="327">
        <f>Data!IQ28</f>
        <v>0</v>
      </c>
      <c r="E96" s="327">
        <f>Data!JK28</f>
        <v>0</v>
      </c>
      <c r="F96" s="327">
        <f>Data!KE28</f>
        <v>0</v>
      </c>
      <c r="G96" s="327">
        <f>Data!KY28</f>
        <v>0</v>
      </c>
      <c r="H96" s="136">
        <f t="shared" si="2"/>
        <v>0</v>
      </c>
    </row>
    <row r="97" spans="2:8">
      <c r="B97" s="127" t="str">
        <f>$B$38</f>
        <v>Home Economics</v>
      </c>
      <c r="C97" s="327">
        <f>Data!HX28</f>
        <v>0</v>
      </c>
      <c r="D97" s="327">
        <f>Data!IR28</f>
        <v>0</v>
      </c>
      <c r="E97" s="327">
        <f>Data!JL28</f>
        <v>0</v>
      </c>
      <c r="F97" s="327">
        <f>Data!KF28</f>
        <v>0</v>
      </c>
      <c r="G97" s="327">
        <f>Data!KZ28</f>
        <v>0</v>
      </c>
      <c r="H97" s="136">
        <f t="shared" si="2"/>
        <v>0</v>
      </c>
    </row>
    <row r="98" spans="2:8">
      <c r="B98" s="127" t="str">
        <f>$B$39</f>
        <v>Law</v>
      </c>
      <c r="C98" s="327">
        <f>Data!HY28</f>
        <v>0</v>
      </c>
      <c r="D98" s="327">
        <f>Data!IS28</f>
        <v>0</v>
      </c>
      <c r="E98" s="327">
        <f>Data!JM28</f>
        <v>0</v>
      </c>
      <c r="F98" s="327">
        <f>Data!KG28</f>
        <v>0</v>
      </c>
      <c r="G98" s="327">
        <f>Data!LA28</f>
        <v>13985.369999999999</v>
      </c>
      <c r="H98" s="136">
        <f t="shared" si="2"/>
        <v>13985.369999999999</v>
      </c>
    </row>
    <row r="99" spans="2:8">
      <c r="B99" s="127" t="str">
        <f>$B$40</f>
        <v>Social Service</v>
      </c>
      <c r="C99" s="327">
        <f>Data!HZ28</f>
        <v>0</v>
      </c>
      <c r="D99" s="327">
        <f>Data!IT28</f>
        <v>0</v>
      </c>
      <c r="E99" s="327">
        <f>Data!JN28</f>
        <v>0</v>
      </c>
      <c r="F99" s="327">
        <f>Data!KH28</f>
        <v>0</v>
      </c>
      <c r="G99" s="327">
        <f>Data!LB28</f>
        <v>0</v>
      </c>
      <c r="H99" s="136">
        <f t="shared" si="2"/>
        <v>0</v>
      </c>
    </row>
    <row r="100" spans="2:8">
      <c r="B100" s="127" t="str">
        <f>$B$41</f>
        <v>Library Science</v>
      </c>
      <c r="C100" s="327">
        <f>Data!IA28</f>
        <v>0</v>
      </c>
      <c r="D100" s="327">
        <f>Data!IU28</f>
        <v>0</v>
      </c>
      <c r="E100" s="327">
        <f>Data!JO28</f>
        <v>0</v>
      </c>
      <c r="F100" s="327">
        <f>Data!KI28</f>
        <v>0</v>
      </c>
      <c r="G100" s="327">
        <f>Data!LC28</f>
        <v>0</v>
      </c>
      <c r="H100" s="136">
        <f t="shared" si="2"/>
        <v>0</v>
      </c>
    </row>
    <row r="101" spans="2:8">
      <c r="B101" s="127" t="str">
        <f>$B$42</f>
        <v>Veterinary Science</v>
      </c>
      <c r="C101" s="327">
        <f>Data!IB28</f>
        <v>0</v>
      </c>
      <c r="D101" s="327">
        <f>Data!IV28</f>
        <v>0</v>
      </c>
      <c r="E101" s="327">
        <f>Data!JP28</f>
        <v>0</v>
      </c>
      <c r="F101" s="327">
        <f>Data!KJ28</f>
        <v>0</v>
      </c>
      <c r="G101" s="327">
        <f>Data!LD28</f>
        <v>0</v>
      </c>
      <c r="H101" s="136">
        <f t="shared" si="2"/>
        <v>0</v>
      </c>
    </row>
    <row r="102" spans="2:8">
      <c r="B102" s="127" t="str">
        <f>$B$43</f>
        <v>Vocational Training</v>
      </c>
      <c r="C102" s="327">
        <f>Data!IC28</f>
        <v>0</v>
      </c>
      <c r="D102" s="327">
        <f>Data!IW28</f>
        <v>0</v>
      </c>
      <c r="E102" s="327">
        <f>Data!JQ28</f>
        <v>0</v>
      </c>
      <c r="F102" s="327">
        <f>Data!KK28</f>
        <v>0</v>
      </c>
      <c r="G102" s="327">
        <f>Data!LE28</f>
        <v>0</v>
      </c>
      <c r="H102" s="136">
        <f t="shared" si="2"/>
        <v>0</v>
      </c>
    </row>
    <row r="103" spans="2:8">
      <c r="B103" s="127" t="str">
        <f>$B$44</f>
        <v>Physical Training</v>
      </c>
      <c r="C103" s="327">
        <f>Data!ID28</f>
        <v>0</v>
      </c>
      <c r="D103" s="327">
        <f>Data!IX28</f>
        <v>0</v>
      </c>
      <c r="E103" s="327">
        <f>Data!JR28</f>
        <v>0</v>
      </c>
      <c r="F103" s="327">
        <f>Data!KL28</f>
        <v>0</v>
      </c>
      <c r="G103" s="327">
        <f>Data!LF28</f>
        <v>0</v>
      </c>
      <c r="H103" s="136">
        <f t="shared" si="2"/>
        <v>0</v>
      </c>
    </row>
    <row r="104" spans="2:8">
      <c r="B104" s="127" t="str">
        <f>$B$45</f>
        <v>Health Services</v>
      </c>
      <c r="C104" s="327">
        <f>Data!IE28</f>
        <v>0</v>
      </c>
      <c r="D104" s="327">
        <f>Data!IY28</f>
        <v>0</v>
      </c>
      <c r="E104" s="327">
        <f>Data!JS28</f>
        <v>0</v>
      </c>
      <c r="F104" s="327">
        <f>Data!KM28</f>
        <v>0</v>
      </c>
      <c r="G104" s="327">
        <f>Data!LG28</f>
        <v>0</v>
      </c>
      <c r="H104" s="136">
        <f t="shared" si="2"/>
        <v>0</v>
      </c>
    </row>
    <row r="105" spans="2:8">
      <c r="B105" s="127" t="str">
        <f>$B$46</f>
        <v>Pharmacy</v>
      </c>
      <c r="C105" s="327">
        <f>Data!IF28</f>
        <v>0</v>
      </c>
      <c r="D105" s="327">
        <f>Data!IZ28</f>
        <v>0</v>
      </c>
      <c r="E105" s="327">
        <f>Data!JT28</f>
        <v>0</v>
      </c>
      <c r="F105" s="327">
        <f>Data!KN28</f>
        <v>0</v>
      </c>
      <c r="G105" s="327">
        <f>Data!LH28</f>
        <v>0</v>
      </c>
      <c r="H105" s="136">
        <f t="shared" si="2"/>
        <v>0</v>
      </c>
    </row>
    <row r="106" spans="2:8">
      <c r="B106" s="127" t="str">
        <f>$B$47</f>
        <v>Business Administration</v>
      </c>
      <c r="C106" s="327">
        <f>Data!IG28</f>
        <v>0</v>
      </c>
      <c r="D106" s="327">
        <f>Data!JA28</f>
        <v>0</v>
      </c>
      <c r="E106" s="327">
        <f>Data!JU28</f>
        <v>0</v>
      </c>
      <c r="F106" s="327">
        <f>Data!KO28</f>
        <v>0</v>
      </c>
      <c r="G106" s="327">
        <f>Data!LI28</f>
        <v>0</v>
      </c>
      <c r="H106" s="136">
        <f t="shared" si="2"/>
        <v>0</v>
      </c>
    </row>
    <row r="107" spans="2:8">
      <c r="B107" s="127" t="str">
        <f>$B$48</f>
        <v>Optometry</v>
      </c>
      <c r="C107" s="327">
        <f>Data!IH28</f>
        <v>0</v>
      </c>
      <c r="D107" s="327">
        <f>Data!JB28</f>
        <v>0</v>
      </c>
      <c r="E107" s="327">
        <f>Data!JV28</f>
        <v>0</v>
      </c>
      <c r="F107" s="327">
        <f>Data!KP28</f>
        <v>0</v>
      </c>
      <c r="G107" s="327">
        <f>Data!LJ28</f>
        <v>0</v>
      </c>
      <c r="H107" s="136">
        <f t="shared" si="2"/>
        <v>0</v>
      </c>
    </row>
    <row r="108" spans="2:8">
      <c r="B108" s="127" t="str">
        <f>$B$49</f>
        <v>Teacher Ed-Practice Teaching</v>
      </c>
      <c r="C108" s="327">
        <f>Data!II28</f>
        <v>0</v>
      </c>
      <c r="D108" s="327">
        <f>Data!JC28</f>
        <v>0</v>
      </c>
      <c r="E108" s="327">
        <f>Data!JW28</f>
        <v>0</v>
      </c>
      <c r="F108" s="327">
        <f>Data!KQ28</f>
        <v>0</v>
      </c>
      <c r="G108" s="327">
        <f>Data!LK28</f>
        <v>0</v>
      </c>
      <c r="H108" s="136">
        <f t="shared" si="2"/>
        <v>0</v>
      </c>
    </row>
    <row r="109" spans="2:8">
      <c r="B109" s="127" t="str">
        <f>$B$50</f>
        <v>Technology</v>
      </c>
      <c r="C109" s="327">
        <f>Data!IJ28</f>
        <v>0</v>
      </c>
      <c r="D109" s="327">
        <f>Data!JD28</f>
        <v>0</v>
      </c>
      <c r="E109" s="327">
        <f>Data!JX28</f>
        <v>0</v>
      </c>
      <c r="F109" s="327">
        <f>Data!KR28</f>
        <v>0</v>
      </c>
      <c r="G109" s="327">
        <f>Data!LL28</f>
        <v>0</v>
      </c>
      <c r="H109" s="136">
        <f t="shared" si="2"/>
        <v>0</v>
      </c>
    </row>
    <row r="110" spans="2:8">
      <c r="B110" s="127" t="str">
        <f>$B$51</f>
        <v>Nursing</v>
      </c>
      <c r="C110" s="327">
        <f>Data!IK28</f>
        <v>0</v>
      </c>
      <c r="D110" s="327">
        <f>Data!JE28</f>
        <v>0</v>
      </c>
      <c r="E110" s="327">
        <f>Data!JY28</f>
        <v>0</v>
      </c>
      <c r="F110" s="327">
        <f>Data!KS28</f>
        <v>0</v>
      </c>
      <c r="G110" s="327">
        <f>Data!HPM28</f>
        <v>0</v>
      </c>
      <c r="H110" s="136">
        <f t="shared" si="2"/>
        <v>0</v>
      </c>
    </row>
    <row r="111" spans="2:8">
      <c r="B111" s="130" t="str">
        <f>$B$52</f>
        <v>Totals</v>
      </c>
      <c r="C111" s="133">
        <f>SUM(C91:C110)</f>
        <v>0</v>
      </c>
      <c r="D111" s="133">
        <f>SUM(D91:D110)</f>
        <v>0</v>
      </c>
      <c r="E111" s="133">
        <f>SUM(E91:E110)</f>
        <v>0</v>
      </c>
      <c r="F111" s="133">
        <f>SUM(F91:F110)</f>
        <v>0</v>
      </c>
      <c r="G111" s="133">
        <f>SUM(G91:G110)</f>
        <v>13985.369999999999</v>
      </c>
      <c r="H111" s="133">
        <f t="shared" si="2"/>
        <v>13985.369999999999</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2016204.5116109292</v>
      </c>
      <c r="D116" s="321">
        <f t="shared" si="3"/>
        <v>1263519.9699123427</v>
      </c>
      <c r="E116" s="321">
        <f t="shared" si="3"/>
        <v>679599.30085635569</v>
      </c>
      <c r="F116" s="321">
        <f t="shared" si="3"/>
        <v>0</v>
      </c>
      <c r="G116" s="321">
        <f t="shared" si="3"/>
        <v>0</v>
      </c>
      <c r="H116" s="133">
        <f t="shared" ref="H116:H136" si="4">SUM(C116:G116)</f>
        <v>3959323.7823796272</v>
      </c>
    </row>
    <row r="117" spans="2:8">
      <c r="B117" s="127" t="str">
        <f>$B$33</f>
        <v>Science</v>
      </c>
      <c r="C117" s="141">
        <f t="shared" si="3"/>
        <v>497248.98235107819</v>
      </c>
      <c r="D117" s="141">
        <f t="shared" si="3"/>
        <v>390783.84444967058</v>
      </c>
      <c r="E117" s="141">
        <f t="shared" si="3"/>
        <v>0</v>
      </c>
      <c r="F117" s="141">
        <f t="shared" si="3"/>
        <v>0</v>
      </c>
      <c r="G117" s="141">
        <f t="shared" si="3"/>
        <v>0</v>
      </c>
      <c r="H117" s="136">
        <f t="shared" si="4"/>
        <v>888032.82680074871</v>
      </c>
    </row>
    <row r="118" spans="2:8">
      <c r="B118" s="127" t="str">
        <f>$B$34</f>
        <v>Fine Arts</v>
      </c>
      <c r="C118" s="141">
        <f t="shared" si="3"/>
        <v>63652.958333333343</v>
      </c>
      <c r="D118" s="141">
        <f t="shared" si="3"/>
        <v>4667.6416666666664</v>
      </c>
      <c r="E118" s="141">
        <f t="shared" si="3"/>
        <v>0</v>
      </c>
      <c r="F118" s="141">
        <f t="shared" si="3"/>
        <v>0</v>
      </c>
      <c r="G118" s="141">
        <f t="shared" si="3"/>
        <v>0</v>
      </c>
      <c r="H118" s="136">
        <f t="shared" si="4"/>
        <v>68320.600000000006</v>
      </c>
    </row>
    <row r="119" spans="2:8">
      <c r="B119" s="127" t="str">
        <f>$B$35</f>
        <v>Teacher Education</v>
      </c>
      <c r="C119" s="141">
        <f t="shared" si="3"/>
        <v>79903.08328643578</v>
      </c>
      <c r="D119" s="141">
        <f t="shared" si="3"/>
        <v>444087.09738325852</v>
      </c>
      <c r="E119" s="141">
        <f t="shared" si="3"/>
        <v>378716.61489401734</v>
      </c>
      <c r="F119" s="141">
        <f t="shared" si="3"/>
        <v>0</v>
      </c>
      <c r="G119" s="141">
        <f t="shared" si="3"/>
        <v>0</v>
      </c>
      <c r="H119" s="136">
        <f t="shared" si="4"/>
        <v>902706.79556371167</v>
      </c>
    </row>
    <row r="120" spans="2:8">
      <c r="B120" s="127" t="str">
        <f>$B$36</f>
        <v>Agriculture</v>
      </c>
      <c r="C120" s="141">
        <f t="shared" si="3"/>
        <v>530.66459605407135</v>
      </c>
      <c r="D120" s="141">
        <f t="shared" si="3"/>
        <v>13018.608689513998</v>
      </c>
      <c r="E120" s="141">
        <f t="shared" si="3"/>
        <v>0</v>
      </c>
      <c r="F120" s="141">
        <f t="shared" si="3"/>
        <v>0</v>
      </c>
      <c r="G120" s="141">
        <f t="shared" si="3"/>
        <v>0</v>
      </c>
      <c r="H120" s="136">
        <f t="shared" si="4"/>
        <v>13549.27328556807</v>
      </c>
    </row>
    <row r="121" spans="2:8">
      <c r="B121" s="127" t="str">
        <f>$B$37</f>
        <v>Engineering</v>
      </c>
      <c r="C121" s="141">
        <f t="shared" si="3"/>
        <v>91926.077638561575</v>
      </c>
      <c r="D121" s="141">
        <f t="shared" si="3"/>
        <v>185205.62408983349</v>
      </c>
      <c r="E121" s="141">
        <f t="shared" si="3"/>
        <v>0</v>
      </c>
      <c r="F121" s="141">
        <f t="shared" si="3"/>
        <v>0</v>
      </c>
      <c r="G121" s="141">
        <f t="shared" si="3"/>
        <v>0</v>
      </c>
      <c r="H121" s="136">
        <f t="shared" si="4"/>
        <v>277131.70172839507</v>
      </c>
    </row>
    <row r="122" spans="2:8">
      <c r="B122" s="127" t="str">
        <f>$B$38</f>
        <v>Home Economics</v>
      </c>
      <c r="C122" s="141">
        <f t="shared" si="3"/>
        <v>51335.952186442744</v>
      </c>
      <c r="D122" s="141">
        <f t="shared" si="3"/>
        <v>222382.58114689059</v>
      </c>
      <c r="E122" s="141">
        <f t="shared" si="3"/>
        <v>0</v>
      </c>
      <c r="F122" s="141">
        <f t="shared" si="3"/>
        <v>0</v>
      </c>
      <c r="G122" s="141">
        <f t="shared" si="3"/>
        <v>0</v>
      </c>
      <c r="H122" s="136">
        <f t="shared" si="4"/>
        <v>273718.53333333333</v>
      </c>
    </row>
    <row r="123" spans="2:8">
      <c r="B123" s="127" t="str">
        <f>$B$39</f>
        <v>Law</v>
      </c>
      <c r="C123" s="141">
        <f t="shared" si="3"/>
        <v>0</v>
      </c>
      <c r="D123" s="141">
        <f t="shared" si="3"/>
        <v>0</v>
      </c>
      <c r="E123" s="141">
        <f t="shared" si="3"/>
        <v>0</v>
      </c>
      <c r="F123" s="141">
        <f t="shared" si="3"/>
        <v>0</v>
      </c>
      <c r="G123" s="141">
        <f t="shared" si="3"/>
        <v>2089310.8199999998</v>
      </c>
      <c r="H123" s="136">
        <f t="shared" si="4"/>
        <v>2089310.8199999998</v>
      </c>
    </row>
    <row r="124" spans="2:8">
      <c r="B124" s="127" t="str">
        <f>$B$40</f>
        <v>Social Service</v>
      </c>
      <c r="C124" s="141">
        <f t="shared" si="3"/>
        <v>10519.5</v>
      </c>
      <c r="D124" s="141">
        <f t="shared" si="3"/>
        <v>0</v>
      </c>
      <c r="E124" s="141">
        <f t="shared" si="3"/>
        <v>0</v>
      </c>
      <c r="F124" s="141">
        <f t="shared" si="3"/>
        <v>0</v>
      </c>
      <c r="G124" s="141">
        <f t="shared" si="3"/>
        <v>0</v>
      </c>
      <c r="H124" s="136">
        <f t="shared" si="4"/>
        <v>10519.5</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25557.954469557662</v>
      </c>
      <c r="D129" s="141">
        <f t="shared" si="3"/>
        <v>93069.707372171164</v>
      </c>
      <c r="E129" s="141">
        <f t="shared" si="3"/>
        <v>3542</v>
      </c>
      <c r="F129" s="141">
        <f t="shared" si="3"/>
        <v>0</v>
      </c>
      <c r="G129" s="141">
        <f t="shared" si="3"/>
        <v>0</v>
      </c>
      <c r="H129" s="136">
        <f t="shared" si="4"/>
        <v>122169.66184172883</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276142.86334343674</v>
      </c>
      <c r="D131" s="141">
        <f t="shared" si="3"/>
        <v>1450441.3289178649</v>
      </c>
      <c r="E131" s="141">
        <f t="shared" si="3"/>
        <v>236866.24667697048</v>
      </c>
      <c r="F131" s="141">
        <f t="shared" si="3"/>
        <v>0</v>
      </c>
      <c r="G131" s="141">
        <f t="shared" si="3"/>
        <v>0</v>
      </c>
      <c r="H131" s="136">
        <f t="shared" si="4"/>
        <v>1963450.4389382722</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0</v>
      </c>
      <c r="E133" s="141">
        <f t="shared" si="5"/>
        <v>0</v>
      </c>
      <c r="F133" s="141">
        <f t="shared" si="5"/>
        <v>0</v>
      </c>
      <c r="G133" s="141">
        <f t="shared" si="5"/>
        <v>0</v>
      </c>
      <c r="H133" s="136">
        <f t="shared" si="4"/>
        <v>0</v>
      </c>
    </row>
    <row r="134" spans="2:12">
      <c r="B134" s="127" t="str">
        <f>$B$50</f>
        <v>Technology</v>
      </c>
      <c r="C134" s="141">
        <f t="shared" si="5"/>
        <v>2046.4196864736023</v>
      </c>
      <c r="D134" s="141">
        <f t="shared" si="5"/>
        <v>57072.166980193062</v>
      </c>
      <c r="E134" s="141">
        <f t="shared" si="5"/>
        <v>50045.58809523809</v>
      </c>
      <c r="F134" s="141">
        <f t="shared" si="5"/>
        <v>0</v>
      </c>
      <c r="G134" s="141">
        <f t="shared" si="5"/>
        <v>0</v>
      </c>
      <c r="H134" s="136">
        <f t="shared" si="4"/>
        <v>109164.17476190475</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3115068.9675023034</v>
      </c>
      <c r="D136" s="133">
        <f>SUM(D116:D135)</f>
        <v>4124248.5706084054</v>
      </c>
      <c r="E136" s="133">
        <f>SUM(E116:E135)</f>
        <v>1348769.7505225819</v>
      </c>
      <c r="F136" s="133">
        <f>SUM(F116:F135)</f>
        <v>0</v>
      </c>
      <c r="G136" s="133">
        <f>SUM(G116:G135)</f>
        <v>2089310.8199999998</v>
      </c>
      <c r="H136" s="133">
        <f t="shared" si="4"/>
        <v>10677398.108633291</v>
      </c>
    </row>
    <row r="137" spans="2:12">
      <c r="B137" s="328"/>
      <c r="C137" s="331"/>
      <c r="D137" s="331"/>
      <c r="E137" s="331"/>
      <c r="F137" s="331"/>
      <c r="G137" s="331"/>
      <c r="H137" s="332"/>
    </row>
    <row r="138" spans="2:12">
      <c r="B138" s="120" t="s">
        <v>4</v>
      </c>
      <c r="C138" s="325"/>
      <c r="D138" s="325"/>
      <c r="E138" s="325"/>
      <c r="F138" s="325"/>
      <c r="G138" s="325"/>
      <c r="H138" s="122">
        <f>H86-H81-H111</f>
        <v>10507010.891366711</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Data!LN28</f>
        <v>0</v>
      </c>
      <c r="D143" s="327">
        <f>Data!MH28</f>
        <v>0</v>
      </c>
      <c r="E143" s="327">
        <f>Data!NB28</f>
        <v>0</v>
      </c>
      <c r="F143" s="327">
        <f>Data!NV28</f>
        <v>0</v>
      </c>
      <c r="G143" s="327">
        <f>Data!OP28</f>
        <v>0</v>
      </c>
      <c r="H143" s="341">
        <f>Data!PJ28</f>
        <v>3901251.7965465025</v>
      </c>
      <c r="I143" s="342">
        <f t="shared" ref="I143:I162" si="6">SUM(C143:H143)</f>
        <v>3901251.7965465025</v>
      </c>
    </row>
    <row r="144" spans="2:12">
      <c r="B144" s="127" t="str">
        <f>$B$33</f>
        <v>Science</v>
      </c>
      <c r="C144" s="327">
        <f>Data!LO28</f>
        <v>0</v>
      </c>
      <c r="D144" s="327">
        <f>Data!MI28</f>
        <v>0</v>
      </c>
      <c r="E144" s="327">
        <f>Data!NC28</f>
        <v>0</v>
      </c>
      <c r="F144" s="327">
        <f>Data!NW28</f>
        <v>0</v>
      </c>
      <c r="G144" s="327">
        <f>Data!OQ28</f>
        <v>0</v>
      </c>
      <c r="H144" s="341">
        <f>Data!PK28</f>
        <v>875007.91836390237</v>
      </c>
      <c r="I144" s="342">
        <f t="shared" si="6"/>
        <v>875007.91836390237</v>
      </c>
    </row>
    <row r="145" spans="2:9">
      <c r="B145" s="127" t="str">
        <f>$B$34</f>
        <v>Fine Arts</v>
      </c>
      <c r="C145" s="327">
        <f>Data!LP28</f>
        <v>0</v>
      </c>
      <c r="D145" s="327">
        <f>Data!MJ28</f>
        <v>0</v>
      </c>
      <c r="E145" s="327">
        <f>Data!ND28</f>
        <v>0</v>
      </c>
      <c r="F145" s="327">
        <f>Data!NX28</f>
        <v>0</v>
      </c>
      <c r="G145" s="327">
        <f>Data!OR28</f>
        <v>0</v>
      </c>
      <c r="H145" s="341">
        <f>Data!PL28</f>
        <v>67318.531683948822</v>
      </c>
      <c r="I145" s="342">
        <f t="shared" si="6"/>
        <v>67318.531683948822</v>
      </c>
    </row>
    <row r="146" spans="2:9">
      <c r="B146" s="127" t="str">
        <f>$B$35</f>
        <v>Teacher Education</v>
      </c>
      <c r="C146" s="327">
        <f>Data!LQ28</f>
        <v>0</v>
      </c>
      <c r="D146" s="327">
        <f>Data!MK28</f>
        <v>0</v>
      </c>
      <c r="E146" s="327">
        <f>Data!NE28</f>
        <v>0</v>
      </c>
      <c r="F146" s="327">
        <f>Data!NY28</f>
        <v>0</v>
      </c>
      <c r="G146" s="327">
        <f>Data!OS28</f>
        <v>0</v>
      </c>
      <c r="H146" s="341">
        <f>Data!PN28</f>
        <v>889466.66186291736</v>
      </c>
      <c r="I146" s="342">
        <f t="shared" si="6"/>
        <v>889466.66186291736</v>
      </c>
    </row>
    <row r="147" spans="2:9">
      <c r="B147" s="127" t="str">
        <f>$B$36</f>
        <v>Agriculture</v>
      </c>
      <c r="C147" s="327">
        <f>Data!LR28</f>
        <v>0</v>
      </c>
      <c r="D147" s="327">
        <f>Data!ML28</f>
        <v>0</v>
      </c>
      <c r="E147" s="327">
        <f>Data!NF28</f>
        <v>0</v>
      </c>
      <c r="F147" s="327">
        <f>Data!NZ28</f>
        <v>0</v>
      </c>
      <c r="G147" s="327">
        <f>Data!OT28</f>
        <v>0</v>
      </c>
      <c r="H147" s="341">
        <f>Data!PM28</f>
        <v>13350.544096055881</v>
      </c>
      <c r="I147" s="342">
        <f t="shared" si="6"/>
        <v>13350.544096055881</v>
      </c>
    </row>
    <row r="148" spans="2:9">
      <c r="B148" s="127" t="str">
        <f>$B$37</f>
        <v>Engineering</v>
      </c>
      <c r="C148" s="327">
        <f>Data!LS28</f>
        <v>0</v>
      </c>
      <c r="D148" s="327">
        <f>Data!MM28</f>
        <v>0</v>
      </c>
      <c r="E148" s="327">
        <f>Data!NG28</f>
        <v>0</v>
      </c>
      <c r="F148" s="327">
        <f>Data!OA28</f>
        <v>0</v>
      </c>
      <c r="G148" s="327">
        <f>Data!OU28</f>
        <v>0</v>
      </c>
      <c r="H148" s="341">
        <f>Data!PO28</f>
        <v>273066.97018804896</v>
      </c>
      <c r="I148" s="342">
        <f t="shared" si="6"/>
        <v>273066.97018804896</v>
      </c>
    </row>
    <row r="149" spans="2:9">
      <c r="B149" s="127" t="str">
        <f>$B$38</f>
        <v>Home Economics</v>
      </c>
      <c r="C149" s="327">
        <f>Data!LT28</f>
        <v>0</v>
      </c>
      <c r="D149" s="327">
        <f>Data!MN28</f>
        <v>0</v>
      </c>
      <c r="E149" s="327">
        <f>Data!NH28</f>
        <v>0</v>
      </c>
      <c r="F149" s="327">
        <f>Data!OB28</f>
        <v>0</v>
      </c>
      <c r="G149" s="327">
        <f>Data!OV28</f>
        <v>0</v>
      </c>
      <c r="H149" s="341">
        <f>Data!PP28</f>
        <v>269703.8632372081</v>
      </c>
      <c r="I149" s="342">
        <f t="shared" si="6"/>
        <v>269703.8632372081</v>
      </c>
    </row>
    <row r="150" spans="2:9">
      <c r="B150" s="127" t="str">
        <f>$B$39</f>
        <v>Law</v>
      </c>
      <c r="C150" s="327">
        <f>Data!LU28</f>
        <v>0</v>
      </c>
      <c r="D150" s="327">
        <f>Data!MO28</f>
        <v>0</v>
      </c>
      <c r="E150" s="327">
        <f>Data!NI28</f>
        <v>0</v>
      </c>
      <c r="F150" s="327">
        <f>Data!OC28</f>
        <v>0</v>
      </c>
      <c r="G150" s="327">
        <f>Data!OW28</f>
        <v>0</v>
      </c>
      <c r="H150" s="341">
        <f>Data!PQ28</f>
        <v>2044886.3455580061</v>
      </c>
      <c r="I150" s="342">
        <f t="shared" si="6"/>
        <v>2044886.3455580061</v>
      </c>
    </row>
    <row r="151" spans="2:9">
      <c r="B151" s="127" t="str">
        <f>$B$40</f>
        <v>Social Service</v>
      </c>
      <c r="C151" s="327">
        <f>Data!LV28</f>
        <v>0</v>
      </c>
      <c r="D151" s="327">
        <f>Data!MP28</f>
        <v>0</v>
      </c>
      <c r="E151" s="327">
        <f>Data!NJ28</f>
        <v>0</v>
      </c>
      <c r="F151" s="327">
        <f>Data!OD28</f>
        <v>0</v>
      </c>
      <c r="G151" s="327">
        <f>Data!OX28</f>
        <v>0</v>
      </c>
      <c r="H151" s="341">
        <f>Data!PR28</f>
        <v>10365.208942095056</v>
      </c>
      <c r="I151" s="342">
        <f t="shared" si="6"/>
        <v>10365.208942095056</v>
      </c>
    </row>
    <row r="152" spans="2:9">
      <c r="B152" s="127" t="str">
        <f>$B$41</f>
        <v>Library Science</v>
      </c>
      <c r="C152" s="327">
        <f>Data!LW28</f>
        <v>0</v>
      </c>
      <c r="D152" s="327">
        <f>Data!MQ28</f>
        <v>0</v>
      </c>
      <c r="E152" s="327">
        <f>Data!NK28</f>
        <v>0</v>
      </c>
      <c r="F152" s="327">
        <f>Data!OE28</f>
        <v>0</v>
      </c>
      <c r="G152" s="327">
        <f>Data!OY28</f>
        <v>0</v>
      </c>
      <c r="H152" s="341">
        <f>Data!PS28</f>
        <v>0</v>
      </c>
      <c r="I152" s="342">
        <f t="shared" si="6"/>
        <v>0</v>
      </c>
    </row>
    <row r="153" spans="2:9">
      <c r="B153" s="127" t="str">
        <f>$B$42</f>
        <v>Veterinary Science</v>
      </c>
      <c r="C153" s="327">
        <f>Data!LX28</f>
        <v>0</v>
      </c>
      <c r="D153" s="327">
        <f>Data!MR28</f>
        <v>0</v>
      </c>
      <c r="E153" s="327">
        <f>Data!NL28</f>
        <v>0</v>
      </c>
      <c r="F153" s="327">
        <f>Data!OF28</f>
        <v>0</v>
      </c>
      <c r="G153" s="327">
        <f>Data!OZ28</f>
        <v>0</v>
      </c>
      <c r="H153" s="341">
        <f>Data!PT28</f>
        <v>0</v>
      </c>
      <c r="I153" s="342">
        <f t="shared" si="6"/>
        <v>0</v>
      </c>
    </row>
    <row r="154" spans="2:9">
      <c r="B154" s="127" t="str">
        <f>$B$43</f>
        <v>Vocational Training</v>
      </c>
      <c r="C154" s="327">
        <f>Data!LY28</f>
        <v>0</v>
      </c>
      <c r="D154" s="327">
        <f>Data!MS28</f>
        <v>0</v>
      </c>
      <c r="E154" s="327">
        <f>Data!NM28</f>
        <v>0</v>
      </c>
      <c r="F154" s="327">
        <f>Data!OG28</f>
        <v>0</v>
      </c>
      <c r="G154" s="327">
        <f>Data!PA28</f>
        <v>0</v>
      </c>
      <c r="H154" s="341">
        <f>Data!PU28</f>
        <v>0</v>
      </c>
      <c r="I154" s="342">
        <f t="shared" si="6"/>
        <v>0</v>
      </c>
    </row>
    <row r="155" spans="2:9">
      <c r="B155" s="127" t="str">
        <f>$B$44</f>
        <v>Physical Training</v>
      </c>
      <c r="C155" s="327">
        <f>Data!LZ28</f>
        <v>0</v>
      </c>
      <c r="D155" s="327">
        <f>Data!MT28</f>
        <v>0</v>
      </c>
      <c r="E155" s="327">
        <f>Data!NN28</f>
        <v>0</v>
      </c>
      <c r="F155" s="327">
        <f>Data!OH28</f>
        <v>0</v>
      </c>
      <c r="G155" s="327">
        <f>Data!PB28</f>
        <v>0</v>
      </c>
      <c r="H155" s="341">
        <f>Data!PV28</f>
        <v>0</v>
      </c>
      <c r="I155" s="342">
        <f t="shared" si="6"/>
        <v>0</v>
      </c>
    </row>
    <row r="156" spans="2:9">
      <c r="B156" s="127" t="str">
        <f>$B$45</f>
        <v>Health Services</v>
      </c>
      <c r="C156" s="327">
        <f>Data!MA28</f>
        <v>0</v>
      </c>
      <c r="D156" s="327">
        <f>Data!MU28</f>
        <v>0</v>
      </c>
      <c r="E156" s="327">
        <f>Data!NO28</f>
        <v>0</v>
      </c>
      <c r="F156" s="327">
        <f>Data!OI28</f>
        <v>0</v>
      </c>
      <c r="G156" s="327">
        <f>Data!PC28</f>
        <v>0</v>
      </c>
      <c r="H156" s="341">
        <f>Data!PW28</f>
        <v>120377.78139404123</v>
      </c>
      <c r="I156" s="342">
        <f t="shared" si="6"/>
        <v>120377.78139404123</v>
      </c>
    </row>
    <row r="157" spans="2:9">
      <c r="B157" s="127" t="str">
        <f>$B$46</f>
        <v>Pharmacy</v>
      </c>
      <c r="C157" s="327">
        <f>Data!MB28</f>
        <v>0</v>
      </c>
      <c r="D157" s="327">
        <f>Data!MV28</f>
        <v>0</v>
      </c>
      <c r="E157" s="327">
        <f>Data!NP28</f>
        <v>0</v>
      </c>
      <c r="F157" s="327">
        <f>Data!OJ28</f>
        <v>0</v>
      </c>
      <c r="G157" s="327">
        <f>Data!PD28</f>
        <v>0</v>
      </c>
      <c r="H157" s="341">
        <f>Data!PX28</f>
        <v>0</v>
      </c>
      <c r="I157" s="342">
        <f t="shared" si="6"/>
        <v>0</v>
      </c>
    </row>
    <row r="158" spans="2:9">
      <c r="B158" s="127" t="str">
        <f>$B$47</f>
        <v>Business Administration</v>
      </c>
      <c r="C158" s="327">
        <f>Data!MC28</f>
        <v>0</v>
      </c>
      <c r="D158" s="327">
        <f>Data!MW28</f>
        <v>0</v>
      </c>
      <c r="E158" s="327">
        <f>Data!NQ28</f>
        <v>0</v>
      </c>
      <c r="F158" s="327">
        <f>Data!OK28</f>
        <v>0</v>
      </c>
      <c r="G158" s="327">
        <f>Data!PE28</f>
        <v>0</v>
      </c>
      <c r="H158" s="341">
        <f>Data!PY28</f>
        <v>1934652.2217827314</v>
      </c>
      <c r="I158" s="342">
        <f t="shared" si="6"/>
        <v>1934652.2217827314</v>
      </c>
    </row>
    <row r="159" spans="2:9">
      <c r="B159" s="127" t="str">
        <f>$B$48</f>
        <v>Optometry</v>
      </c>
      <c r="C159" s="327">
        <f>Data!MD28</f>
        <v>0</v>
      </c>
      <c r="D159" s="327">
        <f>Data!MX28</f>
        <v>0</v>
      </c>
      <c r="E159" s="327">
        <f>Data!NR28</f>
        <v>0</v>
      </c>
      <c r="F159" s="327">
        <f>Data!OL28</f>
        <v>0</v>
      </c>
      <c r="G159" s="327">
        <f>Data!PF28</f>
        <v>0</v>
      </c>
      <c r="H159" s="341">
        <f>Data!PZ28</f>
        <v>0</v>
      </c>
      <c r="I159" s="342">
        <f t="shared" si="6"/>
        <v>0</v>
      </c>
    </row>
    <row r="160" spans="2:9">
      <c r="B160" s="127" t="str">
        <f>$B$49</f>
        <v>Teacher Ed-Practice Teaching</v>
      </c>
      <c r="C160" s="327">
        <f>Data!ME28</f>
        <v>0</v>
      </c>
      <c r="D160" s="327">
        <f>Data!MY28</f>
        <v>0</v>
      </c>
      <c r="E160" s="327">
        <f>Data!NS28</f>
        <v>0</v>
      </c>
      <c r="F160" s="327">
        <f>Data!OM28</f>
        <v>0</v>
      </c>
      <c r="G160" s="327">
        <f>Data!PG28</f>
        <v>0</v>
      </c>
      <c r="H160" s="341">
        <f>Data!QA28</f>
        <v>0</v>
      </c>
      <c r="I160" s="342">
        <f t="shared" si="6"/>
        <v>0</v>
      </c>
    </row>
    <row r="161" spans="2:10">
      <c r="B161" s="127" t="str">
        <f>$B$50</f>
        <v>Technology</v>
      </c>
      <c r="C161" s="327">
        <f>Data!MF28</f>
        <v>0</v>
      </c>
      <c r="D161" s="327">
        <f>Data!MZ28</f>
        <v>0</v>
      </c>
      <c r="E161" s="327">
        <f>Data!NT28</f>
        <v>0</v>
      </c>
      <c r="F161" s="327">
        <f>Data!ON28</f>
        <v>0</v>
      </c>
      <c r="G161" s="327">
        <f>Data!PH28</f>
        <v>0</v>
      </c>
      <c r="H161" s="341">
        <f>Data!QB28</f>
        <v>107563.04771125269</v>
      </c>
      <c r="I161" s="342">
        <f t="shared" si="6"/>
        <v>107563.04771125269</v>
      </c>
    </row>
    <row r="162" spans="2:10">
      <c r="B162" s="127" t="str">
        <f>$B$51</f>
        <v>Nursing</v>
      </c>
      <c r="C162" s="327">
        <f>Data!MG28</f>
        <v>0</v>
      </c>
      <c r="D162" s="327">
        <f>Data!NA28</f>
        <v>0</v>
      </c>
      <c r="E162" s="327">
        <f>Data!NU28</f>
        <v>0</v>
      </c>
      <c r="F162" s="327">
        <f>Data!OO28</f>
        <v>0</v>
      </c>
      <c r="G162" s="327">
        <f>Data!PI28</f>
        <v>0</v>
      </c>
      <c r="H162" s="341">
        <f>Data!QC28</f>
        <v>0</v>
      </c>
      <c r="I162" s="342">
        <f t="shared" si="6"/>
        <v>0</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10507010.891366709</v>
      </c>
      <c r="I163" s="342">
        <f>SUM(I143:I162)</f>
        <v>10507010.891366709</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1986632.5426913826</v>
      </c>
      <c r="D168" s="321">
        <f t="shared" si="8"/>
        <v>1244987.7361710244</v>
      </c>
      <c r="E168" s="321">
        <f t="shared" si="8"/>
        <v>669631.51768409577</v>
      </c>
      <c r="F168" s="321">
        <f t="shared" si="8"/>
        <v>0</v>
      </c>
      <c r="G168" s="321">
        <f t="shared" si="8"/>
        <v>0</v>
      </c>
      <c r="H168" s="133">
        <f t="shared" ref="H168:H188" si="9">SUM(C168:G168)</f>
        <v>3901251.796546503</v>
      </c>
      <c r="I168" s="347"/>
      <c r="J168" s="288"/>
    </row>
    <row r="169" spans="2:10">
      <c r="B169" s="127" t="str">
        <f>$B$33</f>
        <v>Science</v>
      </c>
      <c r="C169" s="141">
        <f t="shared" si="8"/>
        <v>489955.758193171</v>
      </c>
      <c r="D169" s="141">
        <f t="shared" si="8"/>
        <v>385052.16017073143</v>
      </c>
      <c r="E169" s="141">
        <f t="shared" si="8"/>
        <v>0</v>
      </c>
      <c r="F169" s="141">
        <f t="shared" si="8"/>
        <v>0</v>
      </c>
      <c r="G169" s="141">
        <f t="shared" si="8"/>
        <v>0</v>
      </c>
      <c r="H169" s="136">
        <f t="shared" si="9"/>
        <v>875007.91836390248</v>
      </c>
      <c r="I169" s="347"/>
      <c r="J169" s="288"/>
    </row>
    <row r="170" spans="2:10">
      <c r="B170" s="127" t="str">
        <f>$B$34</f>
        <v>Fine Arts</v>
      </c>
      <c r="C170" s="141">
        <f t="shared" si="8"/>
        <v>62719.351005986107</v>
      </c>
      <c r="D170" s="141">
        <f t="shared" si="8"/>
        <v>4599.1806779627177</v>
      </c>
      <c r="E170" s="141">
        <f t="shared" si="8"/>
        <v>0</v>
      </c>
      <c r="F170" s="141">
        <f t="shared" si="8"/>
        <v>0</v>
      </c>
      <c r="G170" s="141">
        <f t="shared" si="8"/>
        <v>0</v>
      </c>
      <c r="H170" s="136">
        <f t="shared" si="9"/>
        <v>67318.531683948822</v>
      </c>
      <c r="I170" s="347"/>
      <c r="J170" s="288"/>
    </row>
    <row r="171" spans="2:10">
      <c r="B171" s="127" t="str">
        <f>$B$35</f>
        <v>Teacher Education</v>
      </c>
      <c r="C171" s="141">
        <f t="shared" si="8"/>
        <v>78731.132979849834</v>
      </c>
      <c r="D171" s="141">
        <f t="shared" si="8"/>
        <v>437573.60643243406</v>
      </c>
      <c r="E171" s="141">
        <f t="shared" si="8"/>
        <v>373161.92245063343</v>
      </c>
      <c r="F171" s="141">
        <f t="shared" si="8"/>
        <v>0</v>
      </c>
      <c r="G171" s="141">
        <f t="shared" si="8"/>
        <v>0</v>
      </c>
      <c r="H171" s="136">
        <f t="shared" si="9"/>
        <v>889466.66186291724</v>
      </c>
      <c r="I171" s="347"/>
      <c r="J171" s="288"/>
    </row>
    <row r="172" spans="2:10">
      <c r="B172" s="127" t="str">
        <f>$B$36</f>
        <v>Agriculture</v>
      </c>
      <c r="C172" s="141">
        <f t="shared" si="8"/>
        <v>522.88126016188244</v>
      </c>
      <c r="D172" s="141">
        <f t="shared" si="8"/>
        <v>12827.662835893998</v>
      </c>
      <c r="E172" s="141">
        <f t="shared" si="8"/>
        <v>0</v>
      </c>
      <c r="F172" s="141">
        <f t="shared" si="8"/>
        <v>0</v>
      </c>
      <c r="G172" s="141">
        <f t="shared" si="8"/>
        <v>0</v>
      </c>
      <c r="H172" s="136">
        <f t="shared" si="9"/>
        <v>13350.544096055881</v>
      </c>
      <c r="I172" s="347"/>
      <c r="J172" s="288"/>
    </row>
    <row r="173" spans="2:10">
      <c r="B173" s="127" t="str">
        <f>$B$37</f>
        <v>Engineering</v>
      </c>
      <c r="C173" s="141">
        <f t="shared" si="8"/>
        <v>90577.784300674262</v>
      </c>
      <c r="D173" s="141">
        <f t="shared" si="8"/>
        <v>182489.18588737468</v>
      </c>
      <c r="E173" s="141">
        <f t="shared" si="8"/>
        <v>0</v>
      </c>
      <c r="F173" s="141">
        <f t="shared" si="8"/>
        <v>0</v>
      </c>
      <c r="G173" s="141">
        <f t="shared" si="8"/>
        <v>0</v>
      </c>
      <c r="H173" s="136">
        <f t="shared" si="9"/>
        <v>273066.97018804896</v>
      </c>
      <c r="I173" s="347"/>
      <c r="J173" s="288"/>
    </row>
    <row r="174" spans="2:10">
      <c r="B174" s="127" t="str">
        <f>$B$38</f>
        <v>Home Economics</v>
      </c>
      <c r="C174" s="141">
        <f t="shared" si="8"/>
        <v>50583.000204751239</v>
      </c>
      <c r="D174" s="141">
        <f t="shared" si="8"/>
        <v>219120.86303245687</v>
      </c>
      <c r="E174" s="141">
        <f t="shared" si="8"/>
        <v>0</v>
      </c>
      <c r="F174" s="141">
        <f t="shared" si="8"/>
        <v>0</v>
      </c>
      <c r="G174" s="141">
        <f t="shared" si="8"/>
        <v>0</v>
      </c>
      <c r="H174" s="136">
        <f t="shared" si="9"/>
        <v>269703.8632372081</v>
      </c>
      <c r="I174" s="347"/>
      <c r="J174" s="288"/>
    </row>
    <row r="175" spans="2:10">
      <c r="B175" s="127" t="str">
        <f>$B$39</f>
        <v>Law</v>
      </c>
      <c r="C175" s="141">
        <f t="shared" si="8"/>
        <v>0</v>
      </c>
      <c r="D175" s="141">
        <f t="shared" si="8"/>
        <v>0</v>
      </c>
      <c r="E175" s="141">
        <f t="shared" si="8"/>
        <v>0</v>
      </c>
      <c r="F175" s="141">
        <f t="shared" si="8"/>
        <v>0</v>
      </c>
      <c r="G175" s="141">
        <f t="shared" si="8"/>
        <v>2044886.3455580061</v>
      </c>
      <c r="H175" s="136">
        <f t="shared" si="9"/>
        <v>2044886.3455580061</v>
      </c>
      <c r="I175" s="347"/>
      <c r="J175" s="288"/>
    </row>
    <row r="176" spans="2:10">
      <c r="B176" s="127" t="str">
        <f>$B$40</f>
        <v>Social Service</v>
      </c>
      <c r="C176" s="141">
        <f t="shared" si="8"/>
        <v>10365.208942095056</v>
      </c>
      <c r="D176" s="141">
        <f t="shared" si="8"/>
        <v>0</v>
      </c>
      <c r="E176" s="141">
        <f t="shared" si="8"/>
        <v>0</v>
      </c>
      <c r="F176" s="141">
        <f t="shared" si="8"/>
        <v>0</v>
      </c>
      <c r="G176" s="141">
        <f t="shared" si="8"/>
        <v>0</v>
      </c>
      <c r="H176" s="136">
        <f t="shared" si="9"/>
        <v>10365.208942095056</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25183.092182092056</v>
      </c>
      <c r="D181" s="141">
        <f t="shared" si="8"/>
        <v>91704.640248319658</v>
      </c>
      <c r="E181" s="141">
        <f t="shared" si="8"/>
        <v>3490.0489636295156</v>
      </c>
      <c r="F181" s="141">
        <f t="shared" si="8"/>
        <v>0</v>
      </c>
      <c r="G181" s="141">
        <f t="shared" si="8"/>
        <v>0</v>
      </c>
      <c r="H181" s="136">
        <f t="shared" si="9"/>
        <v>120377.78139404122</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272092.63524151564</v>
      </c>
      <c r="D183" s="141">
        <f t="shared" si="8"/>
        <v>1429167.4920370446</v>
      </c>
      <c r="E183" s="141">
        <f t="shared" si="8"/>
        <v>233392.09450417108</v>
      </c>
      <c r="F183" s="141">
        <f t="shared" si="8"/>
        <v>0</v>
      </c>
      <c r="G183" s="141">
        <f t="shared" si="8"/>
        <v>0</v>
      </c>
      <c r="H183" s="136">
        <f t="shared" si="9"/>
        <v>1934652.2217827314</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c r="B186" s="127" t="str">
        <f>$B$50</f>
        <v>Technology</v>
      </c>
      <c r="C186" s="141">
        <f t="shared" si="10"/>
        <v>2016.4045471282423</v>
      </c>
      <c r="D186" s="141">
        <f t="shared" si="10"/>
        <v>56235.081090150612</v>
      </c>
      <c r="E186" s="141">
        <f t="shared" si="10"/>
        <v>49311.562073973837</v>
      </c>
      <c r="F186" s="141">
        <f t="shared" si="10"/>
        <v>0</v>
      </c>
      <c r="G186" s="141">
        <f t="shared" si="10"/>
        <v>0</v>
      </c>
      <c r="H186" s="136">
        <f t="shared" si="9"/>
        <v>107563.0477112527</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3069379.7915488081</v>
      </c>
      <c r="D188" s="133">
        <f>SUM(D168:D187)</f>
        <v>4063757.6085833926</v>
      </c>
      <c r="E188" s="133">
        <f>SUM(E168:E187)</f>
        <v>1328987.1456765039</v>
      </c>
      <c r="F188" s="133">
        <f>SUM(F168:F187)</f>
        <v>0</v>
      </c>
      <c r="G188" s="133">
        <f>SUM(G168:G187)</f>
        <v>2044886.3455580061</v>
      </c>
      <c r="H188" s="133">
        <f t="shared" si="9"/>
        <v>10507010.891366711</v>
      </c>
      <c r="I188" s="347"/>
      <c r="J188" s="288"/>
    </row>
    <row r="189" spans="2:10">
      <c r="B189" s="328"/>
      <c r="C189" s="329"/>
      <c r="D189" s="329"/>
      <c r="E189" s="329"/>
      <c r="F189" s="329"/>
      <c r="G189" s="329"/>
      <c r="H189" s="344"/>
    </row>
    <row r="190" spans="2:10">
      <c r="B190" s="474" t="s">
        <v>34</v>
      </c>
      <c r="C190" s="474"/>
      <c r="D190" s="474"/>
      <c r="E190" s="474"/>
      <c r="F190" s="474"/>
      <c r="G190" s="474"/>
      <c r="H190" s="122">
        <f>H15</f>
        <v>7599214</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1434953.4779553236</v>
      </c>
      <c r="D193" s="135">
        <f t="shared" si="11"/>
        <v>899260.15185983176</v>
      </c>
      <c r="E193" s="135">
        <f t="shared" si="11"/>
        <v>483677.80885514594</v>
      </c>
      <c r="F193" s="135">
        <f t="shared" si="11"/>
        <v>0</v>
      </c>
      <c r="G193" s="135">
        <f t="shared" si="11"/>
        <v>0</v>
      </c>
      <c r="H193" s="135">
        <f>SUM(C193:G193)</f>
        <v>2817891.4386703018</v>
      </c>
    </row>
    <row r="194" spans="2:8">
      <c r="B194" s="127" t="str">
        <f>$B$33</f>
        <v>Science</v>
      </c>
      <c r="C194" s="138">
        <f t="shared" si="11"/>
        <v>353897.21257211239</v>
      </c>
      <c r="D194" s="138">
        <f t="shared" si="11"/>
        <v>278124.87944180204</v>
      </c>
      <c r="E194" s="138">
        <f t="shared" si="11"/>
        <v>0</v>
      </c>
      <c r="F194" s="138">
        <f t="shared" si="11"/>
        <v>0</v>
      </c>
      <c r="G194" s="138">
        <f t="shared" si="11"/>
        <v>0</v>
      </c>
      <c r="H194" s="138">
        <f t="shared" ref="H194:H213" si="12">SUM(C194:G194)</f>
        <v>632022.09201391437</v>
      </c>
    </row>
    <row r="195" spans="2:8">
      <c r="B195" s="127" t="str">
        <f>$B$34</f>
        <v>Fine Arts</v>
      </c>
      <c r="C195" s="138">
        <f t="shared" si="11"/>
        <v>45302.464812750033</v>
      </c>
      <c r="D195" s="138">
        <f t="shared" si="11"/>
        <v>3322.0085585866468</v>
      </c>
      <c r="E195" s="138">
        <f t="shared" si="11"/>
        <v>0</v>
      </c>
      <c r="F195" s="138">
        <f t="shared" si="11"/>
        <v>0</v>
      </c>
      <c r="G195" s="138">
        <f t="shared" si="11"/>
        <v>0</v>
      </c>
      <c r="H195" s="138">
        <f t="shared" si="12"/>
        <v>48624.47337133668</v>
      </c>
    </row>
    <row r="196" spans="2:8">
      <c r="B196" s="127" t="str">
        <f>$B$35</f>
        <v>Teacher Education</v>
      </c>
      <c r="C196" s="138">
        <f t="shared" si="11"/>
        <v>56867.84579686058</v>
      </c>
      <c r="D196" s="138">
        <f t="shared" si="11"/>
        <v>316061.35252422327</v>
      </c>
      <c r="E196" s="138">
        <f t="shared" si="11"/>
        <v>269536.50811317394</v>
      </c>
      <c r="F196" s="138">
        <f t="shared" si="11"/>
        <v>0</v>
      </c>
      <c r="G196" s="138">
        <f t="shared" si="11"/>
        <v>0</v>
      </c>
      <c r="H196" s="138">
        <f t="shared" si="12"/>
        <v>642465.70643425779</v>
      </c>
    </row>
    <row r="197" spans="2:8">
      <c r="B197" s="127" t="str">
        <f>$B$36</f>
        <v>Agriculture</v>
      </c>
      <c r="C197" s="138">
        <f t="shared" si="11"/>
        <v>377.67944836465614</v>
      </c>
      <c r="D197" s="138">
        <f t="shared" si="11"/>
        <v>9265.4776385910773</v>
      </c>
      <c r="E197" s="138">
        <f t="shared" si="11"/>
        <v>0</v>
      </c>
      <c r="F197" s="138">
        <f t="shared" si="11"/>
        <v>0</v>
      </c>
      <c r="G197" s="138">
        <f t="shared" si="11"/>
        <v>0</v>
      </c>
      <c r="H197" s="138">
        <f t="shared" si="12"/>
        <v>9643.1570869557327</v>
      </c>
    </row>
    <row r="198" spans="2:8">
      <c r="B198" s="127" t="str">
        <f>$B$37</f>
        <v>Engineering</v>
      </c>
      <c r="C198" s="138">
        <f t="shared" si="11"/>
        <v>65424.734476390207</v>
      </c>
      <c r="D198" s="138">
        <f t="shared" si="11"/>
        <v>131812.74662075419</v>
      </c>
      <c r="E198" s="138">
        <f t="shared" si="11"/>
        <v>0</v>
      </c>
      <c r="F198" s="138">
        <f t="shared" si="11"/>
        <v>0</v>
      </c>
      <c r="G198" s="138">
        <f t="shared" si="11"/>
        <v>0</v>
      </c>
      <c r="H198" s="138">
        <f t="shared" si="12"/>
        <v>197237.48109714439</v>
      </c>
    </row>
    <row r="199" spans="2:8">
      <c r="B199" s="127" t="str">
        <f>$B$38</f>
        <v>Home Economics</v>
      </c>
      <c r="C199" s="138">
        <f t="shared" si="11"/>
        <v>36536.324916378042</v>
      </c>
      <c r="D199" s="138">
        <f t="shared" si="11"/>
        <v>158271.96914585205</v>
      </c>
      <c r="E199" s="138">
        <f t="shared" si="11"/>
        <v>0</v>
      </c>
      <c r="F199" s="138">
        <f t="shared" si="11"/>
        <v>0</v>
      </c>
      <c r="G199" s="138">
        <f t="shared" si="11"/>
        <v>0</v>
      </c>
      <c r="H199" s="138">
        <f t="shared" si="12"/>
        <v>194808.2940622301</v>
      </c>
    </row>
    <row r="200" spans="2:8">
      <c r="B200" s="127" t="str">
        <f>$B$39</f>
        <v>Law</v>
      </c>
      <c r="C200" s="138">
        <f t="shared" si="11"/>
        <v>0</v>
      </c>
      <c r="D200" s="138">
        <f t="shared" si="11"/>
        <v>0</v>
      </c>
      <c r="E200" s="138">
        <f t="shared" si="11"/>
        <v>0</v>
      </c>
      <c r="F200" s="138">
        <f t="shared" si="11"/>
        <v>0</v>
      </c>
      <c r="G200" s="138">
        <f t="shared" si="11"/>
        <v>1486983.9891853346</v>
      </c>
      <c r="H200" s="138">
        <f t="shared" si="12"/>
        <v>1486983.9891853346</v>
      </c>
    </row>
    <row r="201" spans="2:8">
      <c r="B201" s="127" t="str">
        <f>$B$40</f>
        <v>Social Service</v>
      </c>
      <c r="C201" s="138">
        <f t="shared" si="11"/>
        <v>7486.8362928571487</v>
      </c>
      <c r="D201" s="138">
        <f t="shared" si="11"/>
        <v>0</v>
      </c>
      <c r="E201" s="138">
        <f t="shared" si="11"/>
        <v>0</v>
      </c>
      <c r="F201" s="138">
        <f t="shared" si="11"/>
        <v>0</v>
      </c>
      <c r="G201" s="138">
        <f t="shared" si="11"/>
        <v>0</v>
      </c>
      <c r="H201" s="138">
        <f t="shared" si="12"/>
        <v>7486.8362928571487</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18189.8589375802</v>
      </c>
      <c r="D206" s="138">
        <f t="shared" si="11"/>
        <v>66238.667514574423</v>
      </c>
      <c r="E206" s="138">
        <f t="shared" si="11"/>
        <v>2520.8778125671392</v>
      </c>
      <c r="F206" s="138">
        <f t="shared" si="11"/>
        <v>0</v>
      </c>
      <c r="G206" s="138">
        <f t="shared" si="11"/>
        <v>0</v>
      </c>
      <c r="H206" s="138">
        <f t="shared" si="12"/>
        <v>86949.404264721757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196533.71465308563</v>
      </c>
      <c r="D208" s="138">
        <f t="shared" si="11"/>
        <v>1032294.0046582274</v>
      </c>
      <c r="E208" s="138">
        <f t="shared" si="11"/>
        <v>168580.14279899202</v>
      </c>
      <c r="F208" s="138">
        <f t="shared" si="11"/>
        <v>0</v>
      </c>
      <c r="G208" s="138">
        <f t="shared" si="11"/>
        <v>0</v>
      </c>
      <c r="H208" s="138">
        <f t="shared" si="12"/>
        <v>1397407.8621103051</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1456.4579285239708</v>
      </c>
      <c r="D211" s="138">
        <f t="shared" si="13"/>
        <v>40618.847954685378</v>
      </c>
      <c r="E211" s="138">
        <f t="shared" si="13"/>
        <v>35617.959527430794</v>
      </c>
      <c r="F211" s="138">
        <f t="shared" si="13"/>
        <v>0</v>
      </c>
      <c r="G211" s="138">
        <f t="shared" si="13"/>
        <v>0</v>
      </c>
      <c r="H211" s="138">
        <f t="shared" si="12"/>
        <v>77693.265410640146</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2217026.6077902266</v>
      </c>
      <c r="D213" s="135">
        <f>SUM(D193:D212)</f>
        <v>2935270.1059171287</v>
      </c>
      <c r="E213" s="135">
        <f>SUM(E193:E212)</f>
        <v>959933.29710730992</v>
      </c>
      <c r="F213" s="135">
        <f>SUM(F193:F212)</f>
        <v>0</v>
      </c>
      <c r="G213" s="135">
        <f>SUM(G193:G212)</f>
        <v>1486983.9891853346</v>
      </c>
      <c r="H213" s="135">
        <f t="shared" si="12"/>
        <v>7599214</v>
      </c>
    </row>
    <row r="214" spans="2:8">
      <c r="B214" s="143"/>
      <c r="C214" s="144"/>
      <c r="D214" s="144"/>
      <c r="E214" s="144"/>
      <c r="F214" s="144"/>
      <c r="G214" s="144"/>
      <c r="H214" s="144"/>
    </row>
    <row r="215" spans="2:8">
      <c r="B215" s="474" t="s">
        <v>35</v>
      </c>
      <c r="C215" s="474"/>
      <c r="D215" s="474"/>
      <c r="E215" s="474"/>
      <c r="F215" s="474"/>
      <c r="G215" s="474"/>
      <c r="H215" s="122">
        <f>H17</f>
        <v>8841156</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1434655.5387084438</v>
      </c>
      <c r="D218" s="135">
        <f t="shared" si="14"/>
        <v>1765782.6536525378</v>
      </c>
      <c r="E218" s="135">
        <f t="shared" si="14"/>
        <v>433601.44886832952</v>
      </c>
      <c r="F218" s="135">
        <f t="shared" si="14"/>
        <v>0</v>
      </c>
      <c r="G218" s="135">
        <f t="shared" si="14"/>
        <v>0</v>
      </c>
      <c r="H218" s="135">
        <f>SUM(C218:G218)</f>
        <v>3634039.641229311</v>
      </c>
    </row>
    <row r="219" spans="2:8">
      <c r="B219" s="127" t="str">
        <f>$B$33</f>
        <v>Science</v>
      </c>
      <c r="C219" s="138">
        <f t="shared" si="14"/>
        <v>291464.42971529218</v>
      </c>
      <c r="D219" s="138">
        <f t="shared" si="14"/>
        <v>358201.24271811743</v>
      </c>
      <c r="E219" s="138">
        <f t="shared" si="14"/>
        <v>0</v>
      </c>
      <c r="F219" s="138">
        <f t="shared" si="14"/>
        <v>0</v>
      </c>
      <c r="G219" s="138">
        <f t="shared" si="14"/>
        <v>0</v>
      </c>
      <c r="H219" s="138">
        <f t="shared" ref="H219:H238" si="15">SUM(C219:G219)</f>
        <v>649665.67243340961</v>
      </c>
    </row>
    <row r="220" spans="2:8">
      <c r="B220" s="127" t="str">
        <f>$B$34</f>
        <v>Fine Arts</v>
      </c>
      <c r="C220" s="138">
        <f t="shared" si="14"/>
        <v>90666.439472068043</v>
      </c>
      <c r="D220" s="138">
        <f t="shared" si="14"/>
        <v>5338.3195636083074</v>
      </c>
      <c r="E220" s="138">
        <f t="shared" si="14"/>
        <v>0</v>
      </c>
      <c r="F220" s="138">
        <f t="shared" si="14"/>
        <v>0</v>
      </c>
      <c r="G220" s="138">
        <f t="shared" si="14"/>
        <v>0</v>
      </c>
      <c r="H220" s="138">
        <f t="shared" si="15"/>
        <v>96004.759035676354</v>
      </c>
    </row>
    <row r="221" spans="2:8">
      <c r="B221" s="127" t="str">
        <f>$B$35</f>
        <v>Teacher Education</v>
      </c>
      <c r="C221" s="138">
        <f t="shared" si="14"/>
        <v>27084.677893138967</v>
      </c>
      <c r="D221" s="138">
        <f t="shared" si="14"/>
        <v>240224.38036237381</v>
      </c>
      <c r="E221" s="138">
        <f t="shared" si="14"/>
        <v>206567.12380527935</v>
      </c>
      <c r="F221" s="138">
        <f t="shared" si="14"/>
        <v>0</v>
      </c>
      <c r="G221" s="138">
        <f t="shared" si="14"/>
        <v>0</v>
      </c>
      <c r="H221" s="138">
        <f t="shared" si="15"/>
        <v>473876.18206079211</v>
      </c>
    </row>
    <row r="222" spans="2:8">
      <c r="B222" s="127" t="str">
        <f>$B$36</f>
        <v>Agriculture</v>
      </c>
      <c r="C222" s="138">
        <f t="shared" si="14"/>
        <v>960.44957067868688</v>
      </c>
      <c r="D222" s="138">
        <f t="shared" si="14"/>
        <v>32830.665316191087</v>
      </c>
      <c r="E222" s="138">
        <f t="shared" si="14"/>
        <v>0</v>
      </c>
      <c r="F222" s="138">
        <f t="shared" si="14"/>
        <v>0</v>
      </c>
      <c r="G222" s="138">
        <f t="shared" si="14"/>
        <v>0</v>
      </c>
      <c r="H222" s="138">
        <f t="shared" si="15"/>
        <v>33791.114886869771</v>
      </c>
    </row>
    <row r="223" spans="2:8">
      <c r="B223" s="127" t="str">
        <f>$B$37</f>
        <v>Engineering</v>
      </c>
      <c r="C223" s="138">
        <f t="shared" si="14"/>
        <v>62813.401922386118</v>
      </c>
      <c r="D223" s="138">
        <f t="shared" si="14"/>
        <v>202589.22743893525</v>
      </c>
      <c r="E223" s="138">
        <f t="shared" si="14"/>
        <v>0</v>
      </c>
      <c r="F223" s="138">
        <f t="shared" si="14"/>
        <v>0</v>
      </c>
      <c r="G223" s="138">
        <f t="shared" si="14"/>
        <v>0</v>
      </c>
      <c r="H223" s="138">
        <f t="shared" si="15"/>
        <v>265402.62936132139</v>
      </c>
    </row>
    <row r="224" spans="2:8">
      <c r="B224" s="127" t="str">
        <f>$B$38</f>
        <v>Home Economics</v>
      </c>
      <c r="C224" s="138">
        <f t="shared" si="14"/>
        <v>37841.713084740259</v>
      </c>
      <c r="D224" s="138">
        <f t="shared" si="14"/>
        <v>160549.96087551981</v>
      </c>
      <c r="E224" s="138">
        <f t="shared" si="14"/>
        <v>0</v>
      </c>
      <c r="F224" s="138">
        <f t="shared" si="14"/>
        <v>0</v>
      </c>
      <c r="G224" s="138">
        <f t="shared" si="14"/>
        <v>0</v>
      </c>
      <c r="H224" s="138">
        <f t="shared" si="15"/>
        <v>198391.67396026006</v>
      </c>
    </row>
    <row r="225" spans="2:10">
      <c r="B225" s="127" t="str">
        <f>$B$39</f>
        <v>Law</v>
      </c>
      <c r="C225" s="138">
        <f t="shared" si="14"/>
        <v>0</v>
      </c>
      <c r="D225" s="138">
        <f t="shared" si="14"/>
        <v>0</v>
      </c>
      <c r="E225" s="138">
        <f t="shared" si="14"/>
        <v>0</v>
      </c>
      <c r="F225" s="138">
        <f t="shared" si="14"/>
        <v>0</v>
      </c>
      <c r="G225" s="138">
        <f t="shared" si="14"/>
        <v>970711.44075829384</v>
      </c>
      <c r="H225" s="138">
        <f t="shared" si="15"/>
        <v>970711.44075829384</v>
      </c>
    </row>
    <row r="226" spans="2:10">
      <c r="B226" s="127" t="str">
        <f>$B$40</f>
        <v>Social Service</v>
      </c>
      <c r="C226" s="138">
        <f t="shared" si="14"/>
        <v>6146.8772523435955</v>
      </c>
      <c r="D226" s="138">
        <f t="shared" si="14"/>
        <v>0</v>
      </c>
      <c r="E226" s="138">
        <f t="shared" si="14"/>
        <v>0</v>
      </c>
      <c r="F226" s="138">
        <f t="shared" si="14"/>
        <v>0</v>
      </c>
      <c r="G226" s="138">
        <f t="shared" si="14"/>
        <v>0</v>
      </c>
      <c r="H226" s="138">
        <f t="shared" si="15"/>
        <v>6146.8772523435955</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1728.8092272216363</v>
      </c>
      <c r="D229" s="138">
        <f t="shared" si="14"/>
        <v>0</v>
      </c>
      <c r="E229" s="138">
        <f t="shared" si="14"/>
        <v>0</v>
      </c>
      <c r="F229" s="138">
        <f t="shared" si="14"/>
        <v>0</v>
      </c>
      <c r="G229" s="138">
        <f t="shared" si="14"/>
        <v>0</v>
      </c>
      <c r="H229" s="138">
        <f t="shared" si="15"/>
        <v>1728.8092272216363</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28813.487120360605</v>
      </c>
      <c r="D231" s="138">
        <f t="shared" si="14"/>
        <v>118510.69431210442</v>
      </c>
      <c r="E231" s="138">
        <f t="shared" si="14"/>
        <v>1895.1112275713704</v>
      </c>
      <c r="F231" s="138">
        <f t="shared" si="14"/>
        <v>0</v>
      </c>
      <c r="G231" s="138">
        <f t="shared" si="14"/>
        <v>0</v>
      </c>
      <c r="H231" s="138">
        <f t="shared" si="15"/>
        <v>149219.29266003642</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214180.25426134717</v>
      </c>
      <c r="D233" s="138">
        <f t="shared" si="14"/>
        <v>1751435.9198253402</v>
      </c>
      <c r="E233" s="138">
        <f t="shared" si="14"/>
        <v>215663.65769762194</v>
      </c>
      <c r="F233" s="138">
        <f t="shared" si="14"/>
        <v>0</v>
      </c>
      <c r="G233" s="138">
        <f t="shared" si="14"/>
        <v>0</v>
      </c>
      <c r="H233" s="138">
        <f t="shared" si="15"/>
        <v>2181279.8317843094</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16815.706625366165</v>
      </c>
      <c r="E235" s="138">
        <f t="shared" si="16"/>
        <v>0</v>
      </c>
      <c r="F235" s="138">
        <f t="shared" si="16"/>
        <v>0</v>
      </c>
      <c r="G235" s="138">
        <f t="shared" si="16"/>
        <v>0</v>
      </c>
      <c r="H235" s="138">
        <f t="shared" si="15"/>
        <v>16815.706625366165</v>
      </c>
    </row>
    <row r="236" spans="2:10">
      <c r="B236" s="127" t="str">
        <f>$B$50</f>
        <v>Technology</v>
      </c>
      <c r="C236" s="138">
        <f t="shared" si="16"/>
        <v>3457.6184544432726</v>
      </c>
      <c r="D236" s="138">
        <f t="shared" si="16"/>
        <v>147737.9939228599</v>
      </c>
      <c r="E236" s="138">
        <f t="shared" si="16"/>
        <v>12886.756347485318</v>
      </c>
      <c r="F236" s="138">
        <f t="shared" si="16"/>
        <v>0</v>
      </c>
      <c r="G236" s="138">
        <f t="shared" si="16"/>
        <v>0</v>
      </c>
      <c r="H236" s="138">
        <f t="shared" si="15"/>
        <v>164082.36872478848</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2199813.6966824643</v>
      </c>
      <c r="D238" s="135">
        <f>SUM(D218:D237)</f>
        <v>4800016.7646129541</v>
      </c>
      <c r="E238" s="135">
        <f>SUM(E218:E237)</f>
        <v>870614.0979462876</v>
      </c>
      <c r="F238" s="135">
        <f>SUM(F218:F237)</f>
        <v>0</v>
      </c>
      <c r="G238" s="135">
        <f>SUM(G218:G237)</f>
        <v>970711.44075829384</v>
      </c>
      <c r="H238" s="135">
        <f t="shared" si="15"/>
        <v>8841156</v>
      </c>
    </row>
    <row r="239" spans="2:10">
      <c r="B239" s="328"/>
      <c r="C239" s="348"/>
      <c r="D239" s="348"/>
      <c r="E239" s="348"/>
      <c r="F239" s="348"/>
      <c r="G239" s="348"/>
      <c r="H239" s="348"/>
    </row>
    <row r="240" spans="2:10">
      <c r="B240" s="120" t="s">
        <v>11</v>
      </c>
      <c r="C240" s="121"/>
      <c r="D240" s="121"/>
      <c r="E240" s="121"/>
      <c r="F240" s="121"/>
      <c r="G240" s="121"/>
      <c r="H240" s="122">
        <f>H16</f>
        <v>11643428</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1889380.5821040799</v>
      </c>
      <c r="D243" s="135">
        <f t="shared" si="17"/>
        <v>2325460.9681643737</v>
      </c>
      <c r="E243" s="135">
        <f t="shared" si="17"/>
        <v>571034.74371383979</v>
      </c>
      <c r="F243" s="135">
        <f t="shared" si="17"/>
        <v>0</v>
      </c>
      <c r="G243" s="135">
        <f t="shared" si="17"/>
        <v>0</v>
      </c>
      <c r="H243" s="135">
        <f>SUM(C243:G243)</f>
        <v>4785876.2939822935</v>
      </c>
    </row>
    <row r="244" spans="2:8">
      <c r="B244" s="127" t="str">
        <f>$B$33</f>
        <v>Science</v>
      </c>
      <c r="C244" s="138">
        <f t="shared" si="17"/>
        <v>383846.30945897399</v>
      </c>
      <c r="D244" s="138">
        <f t="shared" si="17"/>
        <v>471735.86566043226</v>
      </c>
      <c r="E244" s="138">
        <f t="shared" si="17"/>
        <v>0</v>
      </c>
      <c r="F244" s="138">
        <f t="shared" si="17"/>
        <v>0</v>
      </c>
      <c r="G244" s="138">
        <f t="shared" si="17"/>
        <v>0</v>
      </c>
      <c r="H244" s="138">
        <f t="shared" ref="H244:H263" si="18">SUM(C244:G244)</f>
        <v>855582.17511940631</v>
      </c>
    </row>
    <row r="245" spans="2:8">
      <c r="B245" s="127" t="str">
        <f>$B$34</f>
        <v>Fine Arts</v>
      </c>
      <c r="C245" s="138">
        <f t="shared" si="17"/>
        <v>119403.86076316064</v>
      </c>
      <c r="D245" s="138">
        <f t="shared" si="17"/>
        <v>7030.34076990212</v>
      </c>
      <c r="E245" s="138">
        <f t="shared" si="17"/>
        <v>0</v>
      </c>
      <c r="F245" s="138">
        <f t="shared" si="17"/>
        <v>0</v>
      </c>
      <c r="G245" s="138">
        <f t="shared" si="17"/>
        <v>0</v>
      </c>
      <c r="H245" s="138">
        <f t="shared" si="18"/>
        <v>126434.20153306276</v>
      </c>
    </row>
    <row r="246" spans="2:8">
      <c r="B246" s="127" t="str">
        <f>$B$35</f>
        <v>Teacher Education</v>
      </c>
      <c r="C246" s="138">
        <f t="shared" si="17"/>
        <v>35669.37366018146</v>
      </c>
      <c r="D246" s="138">
        <f t="shared" si="17"/>
        <v>316365.3346455954</v>
      </c>
      <c r="E246" s="138">
        <f t="shared" si="17"/>
        <v>272040.15325528203</v>
      </c>
      <c r="F246" s="138">
        <f t="shared" si="17"/>
        <v>0</v>
      </c>
      <c r="G246" s="138">
        <f t="shared" si="17"/>
        <v>0</v>
      </c>
      <c r="H246" s="138">
        <f t="shared" si="18"/>
        <v>624074.8615610589</v>
      </c>
    </row>
    <row r="247" spans="2:8">
      <c r="B247" s="127" t="str">
        <f>$B$36</f>
        <v>Agriculture</v>
      </c>
      <c r="C247" s="138">
        <f t="shared" si="17"/>
        <v>1264.8714063894136</v>
      </c>
      <c r="D247" s="138">
        <f t="shared" si="17"/>
        <v>43236.595734898037</v>
      </c>
      <c r="E247" s="138">
        <f t="shared" si="17"/>
        <v>0</v>
      </c>
      <c r="F247" s="138">
        <f t="shared" si="17"/>
        <v>0</v>
      </c>
      <c r="G247" s="138">
        <f t="shared" si="17"/>
        <v>0</v>
      </c>
      <c r="H247" s="138">
        <f t="shared" si="18"/>
        <v>44501.467141287452</v>
      </c>
    </row>
    <row r="248" spans="2:8">
      <c r="B248" s="127" t="str">
        <f>$B$37</f>
        <v>Engineering</v>
      </c>
      <c r="C248" s="138">
        <f t="shared" si="17"/>
        <v>82722.589977867639</v>
      </c>
      <c r="D248" s="138">
        <f t="shared" si="17"/>
        <v>266801.43221778545</v>
      </c>
      <c r="E248" s="138">
        <f t="shared" si="17"/>
        <v>0</v>
      </c>
      <c r="F248" s="138">
        <f t="shared" si="17"/>
        <v>0</v>
      </c>
      <c r="G248" s="138">
        <f t="shared" si="17"/>
        <v>0</v>
      </c>
      <c r="H248" s="138">
        <f t="shared" si="18"/>
        <v>349524.02219565306</v>
      </c>
    </row>
    <row r="249" spans="2:8">
      <c r="B249" s="127" t="str">
        <f>$B$38</f>
        <v>Home Economics</v>
      </c>
      <c r="C249" s="138">
        <f t="shared" si="17"/>
        <v>49835.933411742888</v>
      </c>
      <c r="D249" s="138">
        <f t="shared" si="17"/>
        <v>211437.49865480623</v>
      </c>
      <c r="E249" s="138">
        <f t="shared" si="17"/>
        <v>0</v>
      </c>
      <c r="F249" s="138">
        <f t="shared" si="17"/>
        <v>0</v>
      </c>
      <c r="G249" s="138">
        <f t="shared" si="17"/>
        <v>0</v>
      </c>
      <c r="H249" s="138">
        <f t="shared" si="18"/>
        <v>261273.43206654911</v>
      </c>
    </row>
    <row r="250" spans="2:8">
      <c r="B250" s="127" t="str">
        <f>$B$39</f>
        <v>Law</v>
      </c>
      <c r="C250" s="138">
        <f t="shared" si="17"/>
        <v>0</v>
      </c>
      <c r="D250" s="138">
        <f t="shared" si="17"/>
        <v>0</v>
      </c>
      <c r="E250" s="138">
        <f t="shared" si="17"/>
        <v>0</v>
      </c>
      <c r="F250" s="138">
        <f t="shared" si="17"/>
        <v>0</v>
      </c>
      <c r="G250" s="138">
        <f t="shared" si="17"/>
        <v>1278385.8546603476</v>
      </c>
      <c r="H250" s="138">
        <f t="shared" si="18"/>
        <v>1278385.8546603476</v>
      </c>
    </row>
    <row r="251" spans="2:8">
      <c r="B251" s="127" t="str">
        <f>$B$40</f>
        <v>Social Service</v>
      </c>
      <c r="C251" s="138">
        <f t="shared" si="17"/>
        <v>8095.1770008922458</v>
      </c>
      <c r="D251" s="138">
        <f t="shared" si="17"/>
        <v>0</v>
      </c>
      <c r="E251" s="138">
        <f t="shared" si="17"/>
        <v>0</v>
      </c>
      <c r="F251" s="138">
        <f t="shared" si="17"/>
        <v>0</v>
      </c>
      <c r="G251" s="138">
        <f t="shared" si="17"/>
        <v>0</v>
      </c>
      <c r="H251" s="138">
        <f t="shared" si="18"/>
        <v>8095.1770008922458</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2276.7685315009444</v>
      </c>
      <c r="D254" s="138">
        <f t="shared" si="17"/>
        <v>0</v>
      </c>
      <c r="E254" s="138">
        <f t="shared" si="17"/>
        <v>0</v>
      </c>
      <c r="F254" s="138">
        <f t="shared" si="17"/>
        <v>0</v>
      </c>
      <c r="G254" s="138">
        <f t="shared" si="17"/>
        <v>0</v>
      </c>
      <c r="H254" s="138">
        <f t="shared" si="18"/>
        <v>2276.7685315009444</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37946.142191682404</v>
      </c>
      <c r="D256" s="138">
        <f t="shared" si="17"/>
        <v>156073.56509182707</v>
      </c>
      <c r="E256" s="138">
        <f t="shared" si="17"/>
        <v>2495.7812225255234</v>
      </c>
      <c r="F256" s="138">
        <f t="shared" si="17"/>
        <v>0</v>
      </c>
      <c r="G256" s="138">
        <f t="shared" si="17"/>
        <v>0</v>
      </c>
      <c r="H256" s="138">
        <f t="shared" si="18"/>
        <v>196515.48850603501</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282066.32362483919</v>
      </c>
      <c r="D258" s="138">
        <f t="shared" si="17"/>
        <v>2306566.9273452614</v>
      </c>
      <c r="E258" s="138">
        <f t="shared" si="17"/>
        <v>284019.90312340454</v>
      </c>
      <c r="F258" s="138">
        <f t="shared" si="17"/>
        <v>0</v>
      </c>
      <c r="G258" s="138">
        <f t="shared" si="17"/>
        <v>0</v>
      </c>
      <c r="H258" s="138">
        <f t="shared" si="18"/>
        <v>2872653.1540935049</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22145.573425191677</v>
      </c>
      <c r="E260" s="138">
        <f t="shared" si="19"/>
        <v>0</v>
      </c>
      <c r="F260" s="138">
        <f t="shared" si="19"/>
        <v>0</v>
      </c>
      <c r="G260" s="138">
        <f t="shared" si="19"/>
        <v>0</v>
      </c>
      <c r="H260" s="138">
        <f t="shared" si="18"/>
        <v>22145.573425191677</v>
      </c>
    </row>
    <row r="261" spans="2:10">
      <c r="B261" s="127" t="str">
        <f>$B$50</f>
        <v>Technology</v>
      </c>
      <c r="C261" s="138">
        <f t="shared" si="19"/>
        <v>4553.5370630018888</v>
      </c>
      <c r="D261" s="138">
        <f t="shared" si="19"/>
        <v>194564.68080704118</v>
      </c>
      <c r="E261" s="138">
        <f t="shared" si="19"/>
        <v>16971.312313173559</v>
      </c>
      <c r="F261" s="138">
        <f t="shared" si="19"/>
        <v>0</v>
      </c>
      <c r="G261" s="138">
        <f t="shared" si="19"/>
        <v>0</v>
      </c>
      <c r="H261" s="138">
        <f t="shared" si="18"/>
        <v>216089.53018321662</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2897061.4691943126</v>
      </c>
      <c r="D263" s="135">
        <f>SUM(D243:D262)</f>
        <v>6321418.7825171137</v>
      </c>
      <c r="E263" s="135">
        <f>SUM(E243:E262)</f>
        <v>1146561.8936282257</v>
      </c>
      <c r="F263" s="135">
        <f>SUM(F243:F262)</f>
        <v>0</v>
      </c>
      <c r="G263" s="135">
        <f>SUM(G243:G262)</f>
        <v>1278385.8546603476</v>
      </c>
      <c r="H263" s="135">
        <f t="shared" si="18"/>
        <v>11643428</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8761826.6530701593</v>
      </c>
      <c r="D268" s="135">
        <f t="shared" si="20"/>
        <v>7499011.4797601104</v>
      </c>
      <c r="E268" s="135">
        <f t="shared" si="20"/>
        <v>2837544.8199777668</v>
      </c>
      <c r="F268" s="135">
        <f t="shared" si="20"/>
        <v>0</v>
      </c>
      <c r="G268" s="135">
        <f t="shared" si="20"/>
        <v>0</v>
      </c>
      <c r="H268" s="135">
        <f>SUM(C268:G268)</f>
        <v>19098382.952808037</v>
      </c>
    </row>
    <row r="269" spans="2:10">
      <c r="B269" s="127" t="str">
        <f>$B$33</f>
        <v>Science</v>
      </c>
      <c r="C269" s="138">
        <f t="shared" si="20"/>
        <v>2016412.6922906279</v>
      </c>
      <c r="D269" s="138">
        <f t="shared" si="20"/>
        <v>1883897.9924407536</v>
      </c>
      <c r="E269" s="138">
        <f t="shared" si="20"/>
        <v>0</v>
      </c>
      <c r="F269" s="138">
        <f t="shared" si="20"/>
        <v>0</v>
      </c>
      <c r="G269" s="138">
        <f t="shared" si="20"/>
        <v>0</v>
      </c>
      <c r="H269" s="138">
        <f t="shared" ref="H269:H288" si="21">SUM(C269:G269)</f>
        <v>3900310.6847313815</v>
      </c>
    </row>
    <row r="270" spans="2:10">
      <c r="B270" s="127" t="str">
        <f>$B$34</f>
        <v>Fine Arts</v>
      </c>
      <c r="C270" s="138">
        <f t="shared" si="20"/>
        <v>381745.0743872982</v>
      </c>
      <c r="D270" s="138">
        <f t="shared" si="20"/>
        <v>24957.491236726459</v>
      </c>
      <c r="E270" s="138">
        <f t="shared" si="20"/>
        <v>0</v>
      </c>
      <c r="F270" s="138">
        <f t="shared" si="20"/>
        <v>0</v>
      </c>
      <c r="G270" s="138">
        <f t="shared" si="20"/>
        <v>0</v>
      </c>
      <c r="H270" s="138">
        <f t="shared" si="21"/>
        <v>406702.56562402466</v>
      </c>
    </row>
    <row r="271" spans="2:10">
      <c r="B271" s="127" t="str">
        <f>$B$35</f>
        <v>Teacher Education</v>
      </c>
      <c r="C271" s="138">
        <f t="shared" si="20"/>
        <v>278256.11361646664</v>
      </c>
      <c r="D271" s="138">
        <f t="shared" si="20"/>
        <v>1754311.771347885</v>
      </c>
      <c r="E271" s="138">
        <f t="shared" si="20"/>
        <v>1500022.3225183862</v>
      </c>
      <c r="F271" s="138">
        <f t="shared" si="20"/>
        <v>0</v>
      </c>
      <c r="G271" s="138">
        <f t="shared" si="20"/>
        <v>0</v>
      </c>
      <c r="H271" s="138">
        <f t="shared" si="21"/>
        <v>3532590.2074827375</v>
      </c>
    </row>
    <row r="272" spans="2:10">
      <c r="B272" s="127" t="str">
        <f>$B$36</f>
        <v>Agriculture</v>
      </c>
      <c r="C272" s="138">
        <f t="shared" si="20"/>
        <v>3656.5462816487106</v>
      </c>
      <c r="D272" s="138">
        <f t="shared" si="20"/>
        <v>111179.0102150882</v>
      </c>
      <c r="E272" s="138">
        <f t="shared" si="20"/>
        <v>0</v>
      </c>
      <c r="F272" s="138">
        <f t="shared" si="20"/>
        <v>0</v>
      </c>
      <c r="G272" s="138">
        <f t="shared" si="20"/>
        <v>0</v>
      </c>
      <c r="H272" s="138">
        <f t="shared" si="21"/>
        <v>114835.55649673691</v>
      </c>
    </row>
    <row r="273" spans="2:10">
      <c r="B273" s="127" t="str">
        <f>$B$37</f>
        <v>Engineering</v>
      </c>
      <c r="C273" s="138">
        <f t="shared" si="20"/>
        <v>393464.58831587981</v>
      </c>
      <c r="D273" s="138">
        <f t="shared" si="20"/>
        <v>968898.2162546831</v>
      </c>
      <c r="E273" s="138">
        <f t="shared" si="20"/>
        <v>0</v>
      </c>
      <c r="F273" s="138">
        <f t="shared" si="20"/>
        <v>0</v>
      </c>
      <c r="G273" s="138">
        <f t="shared" si="20"/>
        <v>0</v>
      </c>
      <c r="H273" s="138">
        <f t="shared" si="21"/>
        <v>1362362.8045705629</v>
      </c>
    </row>
    <row r="274" spans="2:10">
      <c r="B274" s="127" t="str">
        <f>$B$38</f>
        <v>Home Economics</v>
      </c>
      <c r="C274" s="138">
        <f t="shared" si="20"/>
        <v>226132.92380405517</v>
      </c>
      <c r="D274" s="138">
        <f t="shared" si="20"/>
        <v>971762.87285552546</v>
      </c>
      <c r="E274" s="138">
        <f t="shared" si="20"/>
        <v>0</v>
      </c>
      <c r="F274" s="138">
        <f t="shared" si="20"/>
        <v>0</v>
      </c>
      <c r="G274" s="138">
        <f t="shared" si="20"/>
        <v>0</v>
      </c>
      <c r="H274" s="138">
        <f t="shared" si="21"/>
        <v>1197895.7966595807</v>
      </c>
    </row>
    <row r="275" spans="2:10">
      <c r="B275" s="127" t="str">
        <f>$B$39</f>
        <v>Law</v>
      </c>
      <c r="C275" s="138">
        <f t="shared" si="20"/>
        <v>0</v>
      </c>
      <c r="D275" s="138">
        <f t="shared" si="20"/>
        <v>0</v>
      </c>
      <c r="E275" s="138">
        <f t="shared" si="20"/>
        <v>0</v>
      </c>
      <c r="F275" s="138">
        <f t="shared" si="20"/>
        <v>0</v>
      </c>
      <c r="G275" s="138">
        <f t="shared" si="20"/>
        <v>7870278.4501619823</v>
      </c>
      <c r="H275" s="138">
        <f t="shared" si="21"/>
        <v>7870278.4501619823</v>
      </c>
    </row>
    <row r="276" spans="2:10">
      <c r="B276" s="127" t="str">
        <f>$B$40</f>
        <v>Social Service</v>
      </c>
      <c r="C276" s="138">
        <f t="shared" si="20"/>
        <v>42613.599488188047</v>
      </c>
      <c r="D276" s="138">
        <f t="shared" si="20"/>
        <v>0</v>
      </c>
      <c r="E276" s="138">
        <f t="shared" si="20"/>
        <v>0</v>
      </c>
      <c r="F276" s="138">
        <f t="shared" si="20"/>
        <v>0</v>
      </c>
      <c r="G276" s="138">
        <f t="shared" si="20"/>
        <v>0</v>
      </c>
      <c r="H276" s="138">
        <f t="shared" si="21"/>
        <v>42613.599488188047</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4005.5777587225807</v>
      </c>
      <c r="D279" s="138">
        <f t="shared" si="20"/>
        <v>0</v>
      </c>
      <c r="E279" s="138">
        <f t="shared" si="20"/>
        <v>0</v>
      </c>
      <c r="F279" s="138">
        <f t="shared" si="20"/>
        <v>0</v>
      </c>
      <c r="G279" s="138">
        <f t="shared" si="20"/>
        <v>0</v>
      </c>
      <c r="H279" s="138">
        <f t="shared" si="21"/>
        <v>4005.5777587225807</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135690.53490127291</v>
      </c>
      <c r="D281" s="138">
        <f t="shared" si="20"/>
        <v>525597.27453899675</v>
      </c>
      <c r="E281" s="138">
        <f t="shared" si="20"/>
        <v>13943.819226293548</v>
      </c>
      <c r="F281" s="138">
        <f t="shared" si="20"/>
        <v>0</v>
      </c>
      <c r="G281" s="138">
        <f t="shared" si="20"/>
        <v>0</v>
      </c>
      <c r="H281" s="138">
        <f t="shared" si="21"/>
        <v>675231.62866656319</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1241015.7911242244</v>
      </c>
      <c r="D283" s="138">
        <f t="shared" si="20"/>
        <v>7969905.6727837389</v>
      </c>
      <c r="E283" s="138">
        <f t="shared" si="20"/>
        <v>1138522.04480116</v>
      </c>
      <c r="F283" s="138">
        <f t="shared" si="20"/>
        <v>0</v>
      </c>
      <c r="G283" s="138">
        <f t="shared" si="20"/>
        <v>0</v>
      </c>
      <c r="H283" s="138">
        <f t="shared" si="21"/>
        <v>10349443.508709123</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38961.280050557842</v>
      </c>
      <c r="E285" s="138">
        <f t="shared" si="22"/>
        <v>0</v>
      </c>
      <c r="F285" s="138">
        <f t="shared" si="22"/>
        <v>0</v>
      </c>
      <c r="G285" s="138">
        <f t="shared" si="22"/>
        <v>0</v>
      </c>
      <c r="H285" s="138">
        <f t="shared" si="21"/>
        <v>38961.280050557842</v>
      </c>
    </row>
    <row r="286" spans="2:10">
      <c r="B286" s="127" t="str">
        <f>$B$50</f>
        <v>Technology</v>
      </c>
      <c r="C286" s="138">
        <f t="shared" si="22"/>
        <v>13530.437679570978</v>
      </c>
      <c r="D286" s="138">
        <f t="shared" si="22"/>
        <v>496228.77075493016</v>
      </c>
      <c r="E286" s="138">
        <f t="shared" si="22"/>
        <v>164833.1783573016</v>
      </c>
      <c r="F286" s="138">
        <f t="shared" si="22"/>
        <v>0</v>
      </c>
      <c r="G286" s="138">
        <f t="shared" si="22"/>
        <v>0</v>
      </c>
      <c r="H286" s="138">
        <f t="shared" si="21"/>
        <v>674592.38679180271</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13498350.532718115</v>
      </c>
      <c r="D288" s="135">
        <f>SUM(D268:D287)</f>
        <v>22244711.832238995</v>
      </c>
      <c r="E288" s="135">
        <f>SUM(E268:E287)</f>
        <v>5654866.1848809076</v>
      </c>
      <c r="F288" s="135">
        <f>SUM(F268:F287)</f>
        <v>0</v>
      </c>
      <c r="G288" s="135">
        <f>SUM(G268:G287)</f>
        <v>7870278.4501619823</v>
      </c>
      <c r="H288" s="135">
        <f t="shared" si="21"/>
        <v>49268207</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391.04823052174237</v>
      </c>
      <c r="D293" s="133">
        <f t="shared" si="23"/>
        <v>566.77586575165219</v>
      </c>
      <c r="E293" s="133">
        <f t="shared" si="23"/>
        <v>826.7904487114705</v>
      </c>
      <c r="F293" s="133">
        <f t="shared" si="23"/>
        <v>0</v>
      </c>
      <c r="G293" s="134">
        <f t="shared" si="23"/>
        <v>0</v>
      </c>
      <c r="H293" s="135">
        <f t="shared" si="23"/>
        <v>488.83726107164341</v>
      </c>
    </row>
    <row r="294" spans="2:10">
      <c r="B294" s="127" t="str">
        <f>$B$33</f>
        <v>Science</v>
      </c>
      <c r="C294" s="136">
        <f t="shared" si="23"/>
        <v>442.97291131164934</v>
      </c>
      <c r="D294" s="136">
        <f t="shared" si="23"/>
        <v>701.89940105840299</v>
      </c>
      <c r="E294" s="136">
        <f t="shared" si="23"/>
        <v>0</v>
      </c>
      <c r="F294" s="136">
        <f t="shared" si="23"/>
        <v>0</v>
      </c>
      <c r="G294" s="137">
        <f t="shared" si="23"/>
        <v>0</v>
      </c>
      <c r="H294" s="138">
        <f t="shared" si="23"/>
        <v>539.01474360577413</v>
      </c>
    </row>
    <row r="295" spans="2:10">
      <c r="B295" s="127" t="str">
        <f>$B$34</f>
        <v>Fine Arts</v>
      </c>
      <c r="C295" s="136">
        <f t="shared" si="23"/>
        <v>269.59397908707501</v>
      </c>
      <c r="D295" s="136">
        <f t="shared" si="23"/>
        <v>623.93728091816149</v>
      </c>
      <c r="E295" s="136">
        <f t="shared" si="23"/>
        <v>0</v>
      </c>
      <c r="F295" s="136">
        <f t="shared" si="23"/>
        <v>0</v>
      </c>
      <c r="G295" s="137">
        <f t="shared" si="23"/>
        <v>0</v>
      </c>
      <c r="H295" s="138">
        <f t="shared" si="23"/>
        <v>279.32868518133563</v>
      </c>
    </row>
    <row r="296" spans="2:10">
      <c r="B296" s="127" t="str">
        <f>$B$35</f>
        <v>Teacher Education</v>
      </c>
      <c r="C296" s="136">
        <f t="shared" si="23"/>
        <v>657.81587143372724</v>
      </c>
      <c r="D296" s="136">
        <f t="shared" si="23"/>
        <v>974.61765074882499</v>
      </c>
      <c r="E296" s="136">
        <f t="shared" si="23"/>
        <v>917.44484557699457</v>
      </c>
      <c r="F296" s="136">
        <f t="shared" si="23"/>
        <v>0</v>
      </c>
      <c r="G296" s="137">
        <f t="shared" si="23"/>
        <v>0</v>
      </c>
      <c r="H296" s="138">
        <f t="shared" si="23"/>
        <v>915.65324196027416</v>
      </c>
    </row>
    <row r="297" spans="2:10">
      <c r="B297" s="127" t="str">
        <f>$B$36</f>
        <v>Agriculture</v>
      </c>
      <c r="C297" s="136">
        <f t="shared" si="23"/>
        <v>243.76975210991404</v>
      </c>
      <c r="D297" s="136">
        <f t="shared" si="23"/>
        <v>451.94719599629349</v>
      </c>
      <c r="E297" s="136">
        <f t="shared" si="23"/>
        <v>0</v>
      </c>
      <c r="F297" s="136">
        <f t="shared" si="23"/>
        <v>0</v>
      </c>
      <c r="G297" s="137">
        <f t="shared" si="23"/>
        <v>0</v>
      </c>
      <c r="H297" s="138">
        <f t="shared" si="23"/>
        <v>439.98297508328318</v>
      </c>
    </row>
    <row r="298" spans="2:10">
      <c r="B298" s="127" t="str">
        <f>$B$37</f>
        <v>Engineering</v>
      </c>
      <c r="C298" s="136">
        <f t="shared" si="23"/>
        <v>401.0852072537001</v>
      </c>
      <c r="D298" s="136">
        <f t="shared" si="23"/>
        <v>638.27286973299283</v>
      </c>
      <c r="E298" s="136">
        <f t="shared" si="23"/>
        <v>0</v>
      </c>
      <c r="F298" s="136">
        <f t="shared" si="23"/>
        <v>0</v>
      </c>
      <c r="G298" s="137">
        <f t="shared" si="23"/>
        <v>0</v>
      </c>
      <c r="H298" s="138">
        <f t="shared" si="23"/>
        <v>545.16318710306643</v>
      </c>
    </row>
    <row r="299" spans="2:10">
      <c r="B299" s="127" t="str">
        <f>$B$38</f>
        <v>Home Economics</v>
      </c>
      <c r="C299" s="136">
        <f t="shared" si="23"/>
        <v>382.62762064983957</v>
      </c>
      <c r="D299" s="136">
        <f t="shared" si="23"/>
        <v>807.78293670450989</v>
      </c>
      <c r="E299" s="136">
        <f t="shared" si="23"/>
        <v>0</v>
      </c>
      <c r="F299" s="136">
        <f t="shared" si="23"/>
        <v>0</v>
      </c>
      <c r="G299" s="137">
        <f t="shared" si="23"/>
        <v>0</v>
      </c>
      <c r="H299" s="138">
        <f t="shared" si="23"/>
        <v>667.72340950924229</v>
      </c>
    </row>
    <row r="300" spans="2:10">
      <c r="B300" s="127" t="str">
        <f>$B$39</f>
        <v>Law</v>
      </c>
      <c r="C300" s="136">
        <f t="shared" si="23"/>
        <v>0</v>
      </c>
      <c r="D300" s="136">
        <f t="shared" si="23"/>
        <v>0</v>
      </c>
      <c r="E300" s="136">
        <f t="shared" si="23"/>
        <v>0</v>
      </c>
      <c r="F300" s="136">
        <f t="shared" si="23"/>
        <v>0</v>
      </c>
      <c r="G300" s="137">
        <f t="shared" si="23"/>
        <v>690.73884940863456</v>
      </c>
      <c r="H300" s="138">
        <f t="shared" si="23"/>
        <v>690.73884940863456</v>
      </c>
    </row>
    <row r="301" spans="2:10">
      <c r="B301" s="127" t="str">
        <f>$B$40</f>
        <v>Social Service</v>
      </c>
      <c r="C301" s="136">
        <f t="shared" si="23"/>
        <v>443.89166133529216</v>
      </c>
      <c r="D301" s="136">
        <f t="shared" si="23"/>
        <v>0</v>
      </c>
      <c r="E301" s="136">
        <f t="shared" si="23"/>
        <v>0</v>
      </c>
      <c r="F301" s="136">
        <f t="shared" si="23"/>
        <v>0</v>
      </c>
      <c r="G301" s="137">
        <f t="shared" si="23"/>
        <v>0</v>
      </c>
      <c r="H301" s="138">
        <f t="shared" si="23"/>
        <v>443.89166133529216</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148.35473180454002</v>
      </c>
      <c r="D304" s="136">
        <f t="shared" si="23"/>
        <v>0</v>
      </c>
      <c r="E304" s="136">
        <f t="shared" si="23"/>
        <v>0</v>
      </c>
      <c r="F304" s="136">
        <f t="shared" si="23"/>
        <v>0</v>
      </c>
      <c r="G304" s="137">
        <f t="shared" si="23"/>
        <v>0</v>
      </c>
      <c r="H304" s="138">
        <f t="shared" si="23"/>
        <v>148.35473180454002</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301.53452200282868</v>
      </c>
      <c r="D306" s="136">
        <f t="shared" si="23"/>
        <v>591.88882267905035</v>
      </c>
      <c r="E306" s="136">
        <f t="shared" si="23"/>
        <v>929.5879484195699</v>
      </c>
      <c r="F306" s="136">
        <f t="shared" si="23"/>
        <v>0</v>
      </c>
      <c r="G306" s="137">
        <f t="shared" si="23"/>
        <v>0</v>
      </c>
      <c r="H306" s="138">
        <f t="shared" si="23"/>
        <v>499.0625489035944</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371.0062155827278</v>
      </c>
      <c r="D308" s="136">
        <f t="shared" si="23"/>
        <v>607.30031415275948</v>
      </c>
      <c r="E308" s="136">
        <f t="shared" si="23"/>
        <v>666.97249256072644</v>
      </c>
      <c r="F308" s="136">
        <f t="shared" si="23"/>
        <v>0</v>
      </c>
      <c r="G308" s="137">
        <f t="shared" si="23"/>
        <v>0</v>
      </c>
      <c r="H308" s="138">
        <f t="shared" si="23"/>
        <v>569.41726547875567</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309.21650833776067</v>
      </c>
      <c r="E310" s="136">
        <f t="shared" si="24"/>
        <v>0</v>
      </c>
      <c r="F310" s="136">
        <f t="shared" si="24"/>
        <v>0</v>
      </c>
      <c r="G310" s="137">
        <f t="shared" si="24"/>
        <v>0</v>
      </c>
      <c r="H310" s="138">
        <f t="shared" si="24"/>
        <v>309.21650833776067</v>
      </c>
    </row>
    <row r="311" spans="2:10">
      <c r="B311" s="127" t="str">
        <f>$B$50</f>
        <v>Technology</v>
      </c>
      <c r="C311" s="136">
        <f t="shared" si="24"/>
        <v>250.56366073279588</v>
      </c>
      <c r="D311" s="136">
        <f t="shared" si="24"/>
        <v>448.26447222667582</v>
      </c>
      <c r="E311" s="136">
        <f t="shared" si="24"/>
        <v>1616.0115525225647</v>
      </c>
      <c r="F311" s="136">
        <f t="shared" si="24"/>
        <v>0</v>
      </c>
      <c r="G311" s="137">
        <f t="shared" si="24"/>
        <v>0</v>
      </c>
      <c r="H311" s="138">
        <f t="shared" si="24"/>
        <v>534.11907109406388</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392.89645280935252</v>
      </c>
      <c r="D313" s="135">
        <f t="shared" si="24"/>
        <v>618.48419591116715</v>
      </c>
      <c r="E313" s="135">
        <f t="shared" si="24"/>
        <v>820.61619284297024</v>
      </c>
      <c r="F313" s="135">
        <f t="shared" si="24"/>
        <v>0</v>
      </c>
      <c r="G313" s="135">
        <f t="shared" si="24"/>
        <v>690.73884940863456</v>
      </c>
      <c r="H313" s="135">
        <f t="shared" si="24"/>
        <v>556.02750331518212</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33" si="25">IF($C$293=0,"",C293/$C$293)</f>
        <v>1</v>
      </c>
      <c r="D318" s="128">
        <f t="shared" si="25"/>
        <v>1.4493758608636367</v>
      </c>
      <c r="E318" s="128">
        <f t="shared" si="25"/>
        <v>2.1142927756209366</v>
      </c>
      <c r="F318" s="128">
        <f t="shared" si="25"/>
        <v>0</v>
      </c>
      <c r="G318" s="128">
        <f t="shared" si="25"/>
        <v>0</v>
      </c>
      <c r="H318" s="128">
        <f t="shared" si="25"/>
        <v>1.25006897594046</v>
      </c>
    </row>
    <row r="319" spans="2:10">
      <c r="B319" s="127" t="str">
        <f>$B$33</f>
        <v>Science</v>
      </c>
      <c r="C319" s="128">
        <f t="shared" si="25"/>
        <v>1.1327833160646918</v>
      </c>
      <c r="D319" s="128">
        <f t="shared" si="25"/>
        <v>1.7949177269563867</v>
      </c>
      <c r="E319" s="128">
        <f t="shared" si="25"/>
        <v>0</v>
      </c>
      <c r="F319" s="128">
        <f t="shared" si="25"/>
        <v>0</v>
      </c>
      <c r="G319" s="128">
        <f t="shared" si="25"/>
        <v>0</v>
      </c>
      <c r="H319" s="128">
        <f t="shared" si="25"/>
        <v>1.3783843054004172</v>
      </c>
    </row>
    <row r="320" spans="2:10">
      <c r="B320" s="127" t="str">
        <f>$B$34</f>
        <v>Fine Arts</v>
      </c>
      <c r="C320" s="128">
        <f t="shared" si="25"/>
        <v>0.68941362738652134</v>
      </c>
      <c r="D320" s="128">
        <f t="shared" si="25"/>
        <v>1.5955507076088673</v>
      </c>
      <c r="E320" s="128">
        <f t="shared" si="25"/>
        <v>0</v>
      </c>
      <c r="F320" s="128">
        <f t="shared" si="25"/>
        <v>0</v>
      </c>
      <c r="G320" s="128">
        <f t="shared" si="25"/>
        <v>0</v>
      </c>
      <c r="H320" s="128">
        <f t="shared" si="25"/>
        <v>0.71430750321680558</v>
      </c>
    </row>
    <row r="321" spans="2:8">
      <c r="B321" s="127" t="str">
        <f>$B$35</f>
        <v>Teacher Education</v>
      </c>
      <c r="C321" s="128">
        <f t="shared" si="25"/>
        <v>1.6821860325414579</v>
      </c>
      <c r="D321" s="128">
        <f t="shared" si="25"/>
        <v>2.492320830728413</v>
      </c>
      <c r="E321" s="128">
        <f t="shared" si="25"/>
        <v>2.3461168571276385</v>
      </c>
      <c r="F321" s="128">
        <f t="shared" si="25"/>
        <v>0</v>
      </c>
      <c r="G321" s="128">
        <f t="shared" si="25"/>
        <v>0</v>
      </c>
      <c r="H321" s="128">
        <f t="shared" si="25"/>
        <v>2.3415353158320036</v>
      </c>
    </row>
    <row r="322" spans="2:8">
      <c r="B322" s="127" t="str">
        <f>$B$36</f>
        <v>Agriculture</v>
      </c>
      <c r="C322" s="128">
        <f t="shared" si="25"/>
        <v>0.62337515703541946</v>
      </c>
      <c r="D322" s="128">
        <f t="shared" si="25"/>
        <v>1.1557326199719631</v>
      </c>
      <c r="E322" s="128">
        <f t="shared" si="25"/>
        <v>0</v>
      </c>
      <c r="F322" s="128">
        <f t="shared" si="25"/>
        <v>0</v>
      </c>
      <c r="G322" s="128">
        <f t="shared" si="25"/>
        <v>0</v>
      </c>
      <c r="H322" s="128">
        <f t="shared" si="25"/>
        <v>1.1251373634813571</v>
      </c>
    </row>
    <row r="323" spans="2:8">
      <c r="B323" s="127" t="str">
        <f>$B$37</f>
        <v>Engineering</v>
      </c>
      <c r="C323" s="128">
        <f t="shared" si="25"/>
        <v>1.0256668511670959</v>
      </c>
      <c r="D323" s="128">
        <f t="shared" si="25"/>
        <v>1.632210095622731</v>
      </c>
      <c r="E323" s="128">
        <f t="shared" si="25"/>
        <v>0</v>
      </c>
      <c r="F323" s="128">
        <f t="shared" si="25"/>
        <v>0</v>
      </c>
      <c r="G323" s="128">
        <f t="shared" si="25"/>
        <v>0</v>
      </c>
      <c r="H323" s="128">
        <f t="shared" si="25"/>
        <v>1.3941072853742404</v>
      </c>
    </row>
    <row r="324" spans="2:8">
      <c r="B324" s="127" t="str">
        <f>$B$38</f>
        <v>Home Economics</v>
      </c>
      <c r="C324" s="128">
        <f t="shared" si="25"/>
        <v>0.97846656955673239</v>
      </c>
      <c r="D324" s="128">
        <f t="shared" si="25"/>
        <v>2.0656862086468308</v>
      </c>
      <c r="E324" s="128">
        <f t="shared" si="25"/>
        <v>0</v>
      </c>
      <c r="F324" s="128">
        <f t="shared" si="25"/>
        <v>0</v>
      </c>
      <c r="G324" s="128">
        <f t="shared" si="25"/>
        <v>0</v>
      </c>
      <c r="H324" s="128">
        <f t="shared" si="25"/>
        <v>1.7075218793813638</v>
      </c>
    </row>
    <row r="325" spans="2:8">
      <c r="B325" s="127" t="str">
        <f>$B$39</f>
        <v>Law</v>
      </c>
      <c r="C325" s="128">
        <f t="shared" si="25"/>
        <v>0</v>
      </c>
      <c r="D325" s="128">
        <f t="shared" si="25"/>
        <v>0</v>
      </c>
      <c r="E325" s="128">
        <f t="shared" si="25"/>
        <v>0</v>
      </c>
      <c r="F325" s="128">
        <f t="shared" si="25"/>
        <v>0</v>
      </c>
      <c r="G325" s="128">
        <f t="shared" si="25"/>
        <v>1.7663776370680428</v>
      </c>
      <c r="H325" s="128">
        <f t="shared" si="25"/>
        <v>1.7663776370680428</v>
      </c>
    </row>
    <row r="326" spans="2:8">
      <c r="B326" s="127" t="str">
        <f>$B$40</f>
        <v>Social Service</v>
      </c>
      <c r="C326" s="128">
        <f t="shared" si="25"/>
        <v>1.1351327705614351</v>
      </c>
      <c r="D326" s="128">
        <f t="shared" si="25"/>
        <v>0</v>
      </c>
      <c r="E326" s="128">
        <f t="shared" si="25"/>
        <v>0</v>
      </c>
      <c r="F326" s="128">
        <f t="shared" si="25"/>
        <v>0</v>
      </c>
      <c r="G326" s="128">
        <f t="shared" si="25"/>
        <v>0</v>
      </c>
      <c r="H326" s="128">
        <f t="shared" si="25"/>
        <v>1.1351327705614351</v>
      </c>
    </row>
    <row r="327" spans="2:8">
      <c r="B327" s="127" t="str">
        <f>$B$41</f>
        <v>Library Science</v>
      </c>
      <c r="C327" s="128">
        <f t="shared" si="25"/>
        <v>0</v>
      </c>
      <c r="D327" s="128">
        <f t="shared" si="25"/>
        <v>0</v>
      </c>
      <c r="E327" s="128">
        <f t="shared" si="25"/>
        <v>0</v>
      </c>
      <c r="F327" s="128">
        <f t="shared" si="25"/>
        <v>0</v>
      </c>
      <c r="G327" s="128">
        <f t="shared" si="25"/>
        <v>0</v>
      </c>
      <c r="H327" s="128">
        <f t="shared" si="25"/>
        <v>0</v>
      </c>
    </row>
    <row r="328" spans="2:8">
      <c r="B328" s="127" t="str">
        <f>$B$42</f>
        <v>Veterinary Science</v>
      </c>
      <c r="C328" s="128">
        <f t="shared" si="25"/>
        <v>0</v>
      </c>
      <c r="D328" s="128">
        <f t="shared" si="25"/>
        <v>0</v>
      </c>
      <c r="E328" s="128">
        <f t="shared" si="25"/>
        <v>0</v>
      </c>
      <c r="F328" s="128">
        <f t="shared" si="25"/>
        <v>0</v>
      </c>
      <c r="G328" s="128">
        <f t="shared" si="25"/>
        <v>0</v>
      </c>
      <c r="H328" s="128">
        <f t="shared" si="25"/>
        <v>0</v>
      </c>
    </row>
    <row r="329" spans="2:8">
      <c r="B329" s="127" t="str">
        <f>$B$43</f>
        <v>Vocational Training</v>
      </c>
      <c r="C329" s="128">
        <f t="shared" si="25"/>
        <v>0.37937706969445412</v>
      </c>
      <c r="D329" s="128">
        <f t="shared" si="25"/>
        <v>0</v>
      </c>
      <c r="E329" s="128">
        <f t="shared" si="25"/>
        <v>0</v>
      </c>
      <c r="F329" s="128">
        <f t="shared" si="25"/>
        <v>0</v>
      </c>
      <c r="G329" s="128">
        <f t="shared" si="25"/>
        <v>0</v>
      </c>
      <c r="H329" s="128">
        <f t="shared" si="25"/>
        <v>0.37937706969445412</v>
      </c>
    </row>
    <row r="330" spans="2:8">
      <c r="B330" s="127" t="str">
        <f>$B$44</f>
        <v>Physical Training</v>
      </c>
      <c r="C330" s="128">
        <f t="shared" si="25"/>
        <v>0</v>
      </c>
      <c r="D330" s="128">
        <f t="shared" si="25"/>
        <v>0</v>
      </c>
      <c r="E330" s="128">
        <f t="shared" si="25"/>
        <v>0</v>
      </c>
      <c r="F330" s="128">
        <f t="shared" si="25"/>
        <v>0</v>
      </c>
      <c r="G330" s="128">
        <f t="shared" si="25"/>
        <v>0</v>
      </c>
      <c r="H330" s="128">
        <f t="shared" si="25"/>
        <v>0</v>
      </c>
    </row>
    <row r="331" spans="2:8">
      <c r="B331" s="127" t="str">
        <f>$B$45</f>
        <v>Health Services</v>
      </c>
      <c r="C331" s="128">
        <f t="shared" si="25"/>
        <v>0.77109292017641107</v>
      </c>
      <c r="D331" s="128">
        <f t="shared" si="25"/>
        <v>1.513595450590183</v>
      </c>
      <c r="E331" s="128">
        <f t="shared" si="25"/>
        <v>2.3771695557330608</v>
      </c>
      <c r="F331" s="128">
        <f t="shared" si="25"/>
        <v>0</v>
      </c>
      <c r="G331" s="128">
        <f t="shared" si="25"/>
        <v>0</v>
      </c>
      <c r="H331" s="128">
        <f t="shared" si="25"/>
        <v>1.2762173817734395</v>
      </c>
    </row>
    <row r="332" spans="2:8">
      <c r="B332" s="127" t="str">
        <f>$B$46</f>
        <v>Pharmacy</v>
      </c>
      <c r="C332" s="128">
        <f t="shared" si="25"/>
        <v>0</v>
      </c>
      <c r="D332" s="128">
        <f t="shared" si="25"/>
        <v>0</v>
      </c>
      <c r="E332" s="128">
        <f t="shared" si="25"/>
        <v>0</v>
      </c>
      <c r="F332" s="128">
        <f t="shared" si="25"/>
        <v>0</v>
      </c>
      <c r="G332" s="128">
        <f t="shared" si="25"/>
        <v>0</v>
      </c>
      <c r="H332" s="128">
        <f t="shared" si="25"/>
        <v>0</v>
      </c>
    </row>
    <row r="333" spans="2:8">
      <c r="B333" s="127" t="str">
        <f>$B$47</f>
        <v>Business Administration</v>
      </c>
      <c r="C333" s="128">
        <f t="shared" si="25"/>
        <v>0.94874797179807158</v>
      </c>
      <c r="D333" s="128">
        <f t="shared" si="25"/>
        <v>1.5530061684270771</v>
      </c>
      <c r="E333" s="128">
        <f t="shared" si="25"/>
        <v>1.7056016125449329</v>
      </c>
      <c r="F333" s="128">
        <f t="shared" si="25"/>
        <v>0</v>
      </c>
      <c r="G333" s="128">
        <f t="shared" si="25"/>
        <v>0</v>
      </c>
      <c r="H333" s="128">
        <f t="shared" si="25"/>
        <v>1.4561305256874086</v>
      </c>
    </row>
    <row r="334" spans="2:8">
      <c r="B334" s="127" t="str">
        <f>$B$48</f>
        <v>Optometry</v>
      </c>
      <c r="C334" s="128">
        <f t="shared" ref="C334:H338" si="26">IF($C$293=0,"",C309/$C$293)</f>
        <v>0</v>
      </c>
      <c r="D334" s="128">
        <f t="shared" si="26"/>
        <v>0</v>
      </c>
      <c r="E334" s="128">
        <f t="shared" si="26"/>
        <v>0</v>
      </c>
      <c r="F334" s="128">
        <f t="shared" si="26"/>
        <v>0</v>
      </c>
      <c r="G334" s="128">
        <f t="shared" si="26"/>
        <v>0</v>
      </c>
      <c r="H334" s="128">
        <f t="shared" si="26"/>
        <v>0</v>
      </c>
    </row>
    <row r="335" spans="2:8">
      <c r="B335" s="127" t="str">
        <f>$B$49</f>
        <v>Teacher Ed-Practice Teaching</v>
      </c>
      <c r="C335" s="128">
        <f t="shared" si="26"/>
        <v>0</v>
      </c>
      <c r="D335" s="128">
        <f t="shared" si="26"/>
        <v>0.79073752085567406</v>
      </c>
      <c r="E335" s="128">
        <f t="shared" si="26"/>
        <v>0</v>
      </c>
      <c r="F335" s="128">
        <f t="shared" si="26"/>
        <v>0</v>
      </c>
      <c r="G335" s="128">
        <f t="shared" si="26"/>
        <v>0</v>
      </c>
      <c r="H335" s="128">
        <f t="shared" si="26"/>
        <v>0.79073752085567406</v>
      </c>
    </row>
    <row r="336" spans="2:8">
      <c r="B336" s="127" t="str">
        <f>$B$50</f>
        <v>Technology</v>
      </c>
      <c r="C336" s="128">
        <f t="shared" si="26"/>
        <v>0.64074873935240706</v>
      </c>
      <c r="D336" s="128">
        <f t="shared" si="26"/>
        <v>1.1463150507767155</v>
      </c>
      <c r="E336" s="128">
        <f t="shared" si="26"/>
        <v>4.1325121209894187</v>
      </c>
      <c r="F336" s="128">
        <f t="shared" si="26"/>
        <v>0</v>
      </c>
      <c r="G336" s="128">
        <f t="shared" si="26"/>
        <v>0</v>
      </c>
      <c r="H336" s="128">
        <f t="shared" si="26"/>
        <v>1.3658649481201699</v>
      </c>
    </row>
    <row r="337" spans="2:10">
      <c r="B337" s="127" t="str">
        <f>$B$51</f>
        <v>Nursing</v>
      </c>
      <c r="C337" s="128">
        <f t="shared" si="26"/>
        <v>0</v>
      </c>
      <c r="D337" s="128">
        <f t="shared" si="26"/>
        <v>0</v>
      </c>
      <c r="E337" s="128">
        <f t="shared" si="26"/>
        <v>0</v>
      </c>
      <c r="F337" s="128">
        <f t="shared" si="26"/>
        <v>0</v>
      </c>
      <c r="G337" s="128">
        <f t="shared" si="26"/>
        <v>0</v>
      </c>
      <c r="H337" s="128">
        <f t="shared" si="26"/>
        <v>0</v>
      </c>
    </row>
    <row r="338" spans="2:10">
      <c r="B338" s="130" t="str">
        <f>$B$52</f>
        <v>Totals</v>
      </c>
      <c r="C338" s="128">
        <f t="shared" si="26"/>
        <v>1.0047263282208034</v>
      </c>
      <c r="D338" s="128">
        <f t="shared" si="26"/>
        <v>1.581605918753235</v>
      </c>
      <c r="E338" s="128">
        <f t="shared" si="26"/>
        <v>2.0985037874946828</v>
      </c>
      <c r="F338" s="128">
        <f t="shared" si="26"/>
        <v>0</v>
      </c>
      <c r="G338" s="128">
        <f t="shared" si="26"/>
        <v>1.7663776370680428</v>
      </c>
      <c r="H338" s="128">
        <f t="shared" si="26"/>
        <v>1.4218898333162688</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7">C293*30</f>
        <v>11731.446915652272</v>
      </c>
      <c r="D343" s="135">
        <f t="shared" si="27"/>
        <v>17003.275972549567</v>
      </c>
      <c r="E343" s="135">
        <f>E293*24</f>
        <v>19842.970769075291</v>
      </c>
      <c r="F343" s="135">
        <f>F293*18</f>
        <v>0</v>
      </c>
      <c r="G343" s="135">
        <f>G293*24</f>
        <v>0</v>
      </c>
      <c r="H343" s="135">
        <f>IF((C32/30+D32/30+E32/24+F32/18+G32/24)=0,0,H268/(C32/30+D32/30+E32/24+F32/18+G32/24))</f>
        <v>14349.975920661234</v>
      </c>
    </row>
    <row r="344" spans="2:10">
      <c r="B344" s="127" t="str">
        <f>$B$33</f>
        <v>Science</v>
      </c>
      <c r="C344" s="138">
        <f t="shared" si="27"/>
        <v>13289.187339349481</v>
      </c>
      <c r="D344" s="138">
        <f t="shared" si="27"/>
        <v>21056.98203175209</v>
      </c>
      <c r="E344" s="138">
        <f>E294*24</f>
        <v>0</v>
      </c>
      <c r="F344" s="138">
        <f>F294*18</f>
        <v>0</v>
      </c>
      <c r="G344" s="138">
        <f>G294*24</f>
        <v>0</v>
      </c>
      <c r="H344" s="138">
        <f t="shared" ref="H344:H363" si="28">IF((C33/30+D33/30+E33/24+F33/18+G33/24)=0,0,H269/(C33/30+D33/30+E33/24+F33/18+G33/24))</f>
        <v>16170.442308173224</v>
      </c>
    </row>
    <row r="345" spans="2:10">
      <c r="B345" s="127" t="str">
        <f>$B$34</f>
        <v>Fine Arts</v>
      </c>
      <c r="C345" s="138">
        <f t="shared" si="27"/>
        <v>8087.8193726122499</v>
      </c>
      <c r="D345" s="138">
        <f t="shared" si="27"/>
        <v>18718.118427544843</v>
      </c>
      <c r="E345" s="138">
        <f t="shared" ref="E345:E363" si="29">E295*24</f>
        <v>0</v>
      </c>
      <c r="F345" s="138">
        <f t="shared" ref="F345:F363" si="30">F295*18</f>
        <v>0</v>
      </c>
      <c r="G345" s="138">
        <f t="shared" ref="G345:G363" si="31">G295*24</f>
        <v>0</v>
      </c>
      <c r="H345" s="138">
        <f t="shared" si="28"/>
        <v>8379.8605554400674</v>
      </c>
    </row>
    <row r="346" spans="2:10">
      <c r="B346" s="127" t="str">
        <f>$B$35</f>
        <v>Teacher Education</v>
      </c>
      <c r="C346" s="138">
        <f t="shared" si="27"/>
        <v>19734.476143011816</v>
      </c>
      <c r="D346" s="138">
        <f t="shared" si="27"/>
        <v>29238.529522464749</v>
      </c>
      <c r="E346" s="138">
        <f t="shared" si="29"/>
        <v>22018.676293847871</v>
      </c>
      <c r="F346" s="138">
        <f t="shared" si="30"/>
        <v>0</v>
      </c>
      <c r="G346" s="138">
        <f t="shared" si="31"/>
        <v>0</v>
      </c>
      <c r="H346" s="138">
        <f t="shared" si="28"/>
        <v>24838.039778398575</v>
      </c>
    </row>
    <row r="347" spans="2:10">
      <c r="B347" s="127" t="str">
        <f>$B$36</f>
        <v>Agriculture</v>
      </c>
      <c r="C347" s="138">
        <f t="shared" si="27"/>
        <v>7313.0925632974213</v>
      </c>
      <c r="D347" s="138">
        <f t="shared" si="27"/>
        <v>13558.415879888804</v>
      </c>
      <c r="E347" s="138">
        <f t="shared" si="29"/>
        <v>0</v>
      </c>
      <c r="F347" s="138">
        <f t="shared" si="30"/>
        <v>0</v>
      </c>
      <c r="G347" s="138">
        <f t="shared" si="31"/>
        <v>0</v>
      </c>
      <c r="H347" s="138">
        <f t="shared" si="28"/>
        <v>13199.489252498497</v>
      </c>
    </row>
    <row r="348" spans="2:10">
      <c r="B348" s="127" t="str">
        <f>$B$37</f>
        <v>Engineering</v>
      </c>
      <c r="C348" s="138">
        <f t="shared" si="27"/>
        <v>12032.556217611003</v>
      </c>
      <c r="D348" s="138">
        <f t="shared" si="27"/>
        <v>19148.186091989784</v>
      </c>
      <c r="E348" s="138">
        <f t="shared" si="29"/>
        <v>0</v>
      </c>
      <c r="F348" s="138">
        <f t="shared" si="30"/>
        <v>0</v>
      </c>
      <c r="G348" s="138">
        <f t="shared" si="31"/>
        <v>0</v>
      </c>
      <c r="H348" s="138">
        <f t="shared" si="28"/>
        <v>16354.895613091989</v>
      </c>
    </row>
    <row r="349" spans="2:10">
      <c r="B349" s="127" t="str">
        <f>$B$38</f>
        <v>Home Economics</v>
      </c>
      <c r="C349" s="138">
        <f t="shared" si="27"/>
        <v>11478.828619495187</v>
      </c>
      <c r="D349" s="138">
        <f t="shared" si="27"/>
        <v>24233.488101135295</v>
      </c>
      <c r="E349" s="138">
        <f t="shared" si="29"/>
        <v>0</v>
      </c>
      <c r="F349" s="138">
        <f t="shared" si="30"/>
        <v>0</v>
      </c>
      <c r="G349" s="138">
        <f t="shared" si="31"/>
        <v>0</v>
      </c>
      <c r="H349" s="138">
        <f t="shared" si="28"/>
        <v>20031.702285277268</v>
      </c>
    </row>
    <row r="350" spans="2:10">
      <c r="B350" s="127" t="str">
        <f>$B$39</f>
        <v>Law</v>
      </c>
      <c r="C350" s="138">
        <f t="shared" si="27"/>
        <v>0</v>
      </c>
      <c r="D350" s="138">
        <f t="shared" si="27"/>
        <v>0</v>
      </c>
      <c r="E350" s="138">
        <f t="shared" si="29"/>
        <v>0</v>
      </c>
      <c r="F350" s="138">
        <f t="shared" si="30"/>
        <v>0</v>
      </c>
      <c r="G350" s="138">
        <f t="shared" si="31"/>
        <v>16577.73238580723</v>
      </c>
      <c r="H350" s="138">
        <f t="shared" si="28"/>
        <v>16577.73238580723</v>
      </c>
    </row>
    <row r="351" spans="2:10">
      <c r="B351" s="127" t="str">
        <f>$B$40</f>
        <v>Social Service</v>
      </c>
      <c r="C351" s="138">
        <f t="shared" si="27"/>
        <v>13316.749840058765</v>
      </c>
      <c r="D351" s="138">
        <f t="shared" si="27"/>
        <v>0</v>
      </c>
      <c r="E351" s="138">
        <f t="shared" si="29"/>
        <v>0</v>
      </c>
      <c r="F351" s="138">
        <f t="shared" si="30"/>
        <v>0</v>
      </c>
      <c r="G351" s="138">
        <f t="shared" si="31"/>
        <v>0</v>
      </c>
      <c r="H351" s="138">
        <f t="shared" si="28"/>
        <v>13316.749840058765</v>
      </c>
    </row>
    <row r="352" spans="2:10">
      <c r="B352" s="127" t="str">
        <f>$B$41</f>
        <v>Library Science</v>
      </c>
      <c r="C352" s="138">
        <f t="shared" si="27"/>
        <v>0</v>
      </c>
      <c r="D352" s="138">
        <f t="shared" si="27"/>
        <v>0</v>
      </c>
      <c r="E352" s="138">
        <f t="shared" si="29"/>
        <v>0</v>
      </c>
      <c r="F352" s="138">
        <f t="shared" si="30"/>
        <v>0</v>
      </c>
      <c r="G352" s="138">
        <f t="shared" si="31"/>
        <v>0</v>
      </c>
      <c r="H352" s="138">
        <f t="shared" si="28"/>
        <v>0</v>
      </c>
    </row>
    <row r="353" spans="2:9">
      <c r="B353" s="127" t="str">
        <f>$B$42</f>
        <v>Veterinary Science</v>
      </c>
      <c r="C353" s="138">
        <f t="shared" si="27"/>
        <v>0</v>
      </c>
      <c r="D353" s="138">
        <f t="shared" si="27"/>
        <v>0</v>
      </c>
      <c r="E353" s="138">
        <f t="shared" si="29"/>
        <v>0</v>
      </c>
      <c r="F353" s="138">
        <f t="shared" si="30"/>
        <v>0</v>
      </c>
      <c r="G353" s="138">
        <f t="shared" si="31"/>
        <v>0</v>
      </c>
      <c r="H353" s="138">
        <f t="shared" si="28"/>
        <v>0</v>
      </c>
    </row>
    <row r="354" spans="2:9">
      <c r="B354" s="127" t="str">
        <f>$B$43</f>
        <v>Vocational Training</v>
      </c>
      <c r="C354" s="138">
        <f t="shared" si="27"/>
        <v>4450.6419541362011</v>
      </c>
      <c r="D354" s="138">
        <f t="shared" si="27"/>
        <v>0</v>
      </c>
      <c r="E354" s="138">
        <f t="shared" si="29"/>
        <v>0</v>
      </c>
      <c r="F354" s="138">
        <f t="shared" si="30"/>
        <v>0</v>
      </c>
      <c r="G354" s="138">
        <f t="shared" si="31"/>
        <v>0</v>
      </c>
      <c r="H354" s="138">
        <f t="shared" si="28"/>
        <v>4450.6419541362011</v>
      </c>
    </row>
    <row r="355" spans="2:9">
      <c r="B355" s="127" t="str">
        <f>$B$44</f>
        <v>Physical Training</v>
      </c>
      <c r="C355" s="138">
        <f t="shared" si="27"/>
        <v>0</v>
      </c>
      <c r="D355" s="138">
        <f t="shared" si="27"/>
        <v>0</v>
      </c>
      <c r="E355" s="138">
        <f t="shared" si="29"/>
        <v>0</v>
      </c>
      <c r="F355" s="138">
        <f t="shared" si="30"/>
        <v>0</v>
      </c>
      <c r="G355" s="138">
        <f t="shared" si="31"/>
        <v>0</v>
      </c>
      <c r="H355" s="138">
        <f t="shared" si="28"/>
        <v>0</v>
      </c>
    </row>
    <row r="356" spans="2:9">
      <c r="B356" s="127" t="str">
        <f>$B$45</f>
        <v>Health Services</v>
      </c>
      <c r="C356" s="138">
        <f t="shared" si="27"/>
        <v>9046.0356600848609</v>
      </c>
      <c r="D356" s="138">
        <f t="shared" si="27"/>
        <v>17756.664680371512</v>
      </c>
      <c r="E356" s="138">
        <f t="shared" si="29"/>
        <v>22310.110762069678</v>
      </c>
      <c r="F356" s="138">
        <f t="shared" si="30"/>
        <v>0</v>
      </c>
      <c r="G356" s="138">
        <f t="shared" si="31"/>
        <v>0</v>
      </c>
      <c r="H356" s="138">
        <f t="shared" si="28"/>
        <v>14930.494829553636</v>
      </c>
    </row>
    <row r="357" spans="2:9">
      <c r="B357" s="127" t="str">
        <f>$B$46</f>
        <v>Pharmacy</v>
      </c>
      <c r="C357" s="138">
        <f t="shared" si="27"/>
        <v>0</v>
      </c>
      <c r="D357" s="138">
        <f t="shared" si="27"/>
        <v>0</v>
      </c>
      <c r="E357" s="138">
        <f t="shared" si="29"/>
        <v>0</v>
      </c>
      <c r="F357" s="138">
        <f t="shared" si="30"/>
        <v>0</v>
      </c>
      <c r="G357" s="138">
        <f t="shared" si="31"/>
        <v>0</v>
      </c>
      <c r="H357" s="138">
        <f t="shared" si="28"/>
        <v>0</v>
      </c>
    </row>
    <row r="358" spans="2:9">
      <c r="B358" s="127" t="str">
        <f>$B$47</f>
        <v>Business Administration</v>
      </c>
      <c r="C358" s="138">
        <f t="shared" si="27"/>
        <v>11130.186467481833</v>
      </c>
      <c r="D358" s="138">
        <f t="shared" si="27"/>
        <v>18219.009424582786</v>
      </c>
      <c r="E358" s="138">
        <f t="shared" si="29"/>
        <v>16007.339821457434</v>
      </c>
      <c r="F358" s="138">
        <f t="shared" si="30"/>
        <v>0</v>
      </c>
      <c r="G358" s="138">
        <f t="shared" si="31"/>
        <v>0</v>
      </c>
      <c r="H358" s="138">
        <f t="shared" si="28"/>
        <v>16690.631792459175</v>
      </c>
    </row>
    <row r="359" spans="2:9">
      <c r="B359" s="127" t="str">
        <f>$B$48</f>
        <v>Optometry</v>
      </c>
      <c r="C359" s="138">
        <f t="shared" ref="C359:D363" si="32">C309*30</f>
        <v>0</v>
      </c>
      <c r="D359" s="138">
        <f t="shared" si="32"/>
        <v>0</v>
      </c>
      <c r="E359" s="138">
        <f t="shared" si="29"/>
        <v>0</v>
      </c>
      <c r="F359" s="138">
        <f t="shared" si="30"/>
        <v>0</v>
      </c>
      <c r="G359" s="138">
        <f t="shared" si="31"/>
        <v>0</v>
      </c>
      <c r="H359" s="138">
        <f t="shared" si="28"/>
        <v>0</v>
      </c>
    </row>
    <row r="360" spans="2:9">
      <c r="B360" s="127" t="str">
        <f>$B$49</f>
        <v>Teacher Ed-Practice Teaching</v>
      </c>
      <c r="C360" s="138">
        <f t="shared" si="32"/>
        <v>0</v>
      </c>
      <c r="D360" s="138">
        <f t="shared" si="32"/>
        <v>9276.4952501328207</v>
      </c>
      <c r="E360" s="138">
        <f t="shared" si="29"/>
        <v>0</v>
      </c>
      <c r="F360" s="138">
        <f t="shared" si="30"/>
        <v>0</v>
      </c>
      <c r="G360" s="138">
        <f t="shared" si="31"/>
        <v>0</v>
      </c>
      <c r="H360" s="138">
        <f t="shared" si="28"/>
        <v>9276.4952501328189</v>
      </c>
    </row>
    <row r="361" spans="2:9">
      <c r="B361" s="127" t="str">
        <f>$B$50</f>
        <v>Technology</v>
      </c>
      <c r="C361" s="138">
        <f t="shared" si="32"/>
        <v>7516.9098219838761</v>
      </c>
      <c r="D361" s="138">
        <f t="shared" si="32"/>
        <v>13447.934166800274</v>
      </c>
      <c r="E361" s="138">
        <f t="shared" si="29"/>
        <v>38784.277260541552</v>
      </c>
      <c r="F361" s="138">
        <f t="shared" si="30"/>
        <v>0</v>
      </c>
      <c r="G361" s="138">
        <f t="shared" si="31"/>
        <v>0</v>
      </c>
      <c r="H361" s="138">
        <f t="shared" si="28"/>
        <v>15706.458365350472</v>
      </c>
    </row>
    <row r="362" spans="2:9">
      <c r="B362" s="127" t="str">
        <f>$B$51</f>
        <v>Nursing</v>
      </c>
      <c r="C362" s="138">
        <f t="shared" si="32"/>
        <v>0</v>
      </c>
      <c r="D362" s="138">
        <f t="shared" si="32"/>
        <v>0</v>
      </c>
      <c r="E362" s="138">
        <f t="shared" si="29"/>
        <v>0</v>
      </c>
      <c r="F362" s="138">
        <f t="shared" si="30"/>
        <v>0</v>
      </c>
      <c r="G362" s="138">
        <f t="shared" si="31"/>
        <v>0</v>
      </c>
      <c r="H362" s="138">
        <f t="shared" si="28"/>
        <v>0</v>
      </c>
    </row>
    <row r="363" spans="2:9">
      <c r="B363" s="130" t="str">
        <f>$B$52</f>
        <v>Totals</v>
      </c>
      <c r="C363" s="135">
        <f t="shared" si="32"/>
        <v>11786.893584280575</v>
      </c>
      <c r="D363" s="135">
        <f t="shared" si="32"/>
        <v>18554.525877335014</v>
      </c>
      <c r="E363" s="135">
        <f t="shared" si="29"/>
        <v>19694.788628231287</v>
      </c>
      <c r="F363" s="135">
        <f t="shared" si="30"/>
        <v>0</v>
      </c>
      <c r="G363" s="135">
        <f t="shared" si="31"/>
        <v>16577.73238580723</v>
      </c>
      <c r="H363" s="135">
        <f t="shared" si="28"/>
        <v>15862.481628053605</v>
      </c>
      <c r="I363" s="349"/>
    </row>
  </sheetData>
  <mergeCells count="45">
    <mergeCell ref="B341:H341"/>
    <mergeCell ref="B215:G215"/>
    <mergeCell ref="B216:H216"/>
    <mergeCell ref="B241:G241"/>
    <mergeCell ref="B264:H264"/>
    <mergeCell ref="B266:H266"/>
    <mergeCell ref="B291:H291"/>
    <mergeCell ref="I140:I141"/>
    <mergeCell ref="B165:G165"/>
    <mergeCell ref="B166:G166"/>
    <mergeCell ref="B190:G190"/>
    <mergeCell ref="B316:H316"/>
    <mergeCell ref="B191:H191"/>
    <mergeCell ref="B140:F141"/>
    <mergeCell ref="B87:G87"/>
    <mergeCell ref="B89:G89"/>
    <mergeCell ref="B113:H113"/>
    <mergeCell ref="B114:G114"/>
    <mergeCell ref="B139:G139"/>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conditionalFormatting sqref="C61:G80">
    <cfRule type="expression" dxfId="99" priority="6" stopIfTrue="1">
      <formula>C32=0</formula>
    </cfRule>
  </conditionalFormatting>
  <conditionalFormatting sqref="C91:G110">
    <cfRule type="expression" dxfId="98" priority="5" stopIfTrue="1">
      <formula>C32=0</formula>
    </cfRule>
  </conditionalFormatting>
  <conditionalFormatting sqref="C143:H162">
    <cfRule type="expression" dxfId="97" priority="3" stopIfTrue="1">
      <formula>C32=0</formula>
    </cfRule>
  </conditionalFormatting>
  <conditionalFormatting sqref="H143:H162">
    <cfRule type="expression" dxfId="96" priority="1" stopIfTrue="1">
      <formula>OR(AND(#REF!&gt;0,H143&gt;0,H61=0),AND(#REF!&gt;0,H143&gt;0,H32=0))</formula>
    </cfRule>
    <cfRule type="expression" dxfId="95" priority="4"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96</v>
      </c>
      <c r="C3" s="119"/>
      <c r="D3" s="119"/>
      <c r="E3" s="119"/>
      <c r="F3" s="119"/>
      <c r="G3" s="119"/>
      <c r="H3" s="119"/>
    </row>
    <row r="4" spans="2:8">
      <c r="B4" s="292" t="s">
        <v>152</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Data!$G29</f>
        <v>71571654</v>
      </c>
    </row>
    <row r="14" spans="2:8">
      <c r="B14" s="467" t="s">
        <v>13</v>
      </c>
      <c r="C14" s="467"/>
      <c r="D14" s="467"/>
      <c r="E14" s="467"/>
      <c r="F14" s="354"/>
      <c r="G14" s="301"/>
      <c r="H14" s="355">
        <f>Data!$H29</f>
        <v>4208681</v>
      </c>
    </row>
    <row r="15" spans="2:8">
      <c r="B15" s="467" t="s">
        <v>14</v>
      </c>
      <c r="C15" s="467"/>
      <c r="D15" s="467"/>
      <c r="E15" s="467"/>
      <c r="F15" s="354"/>
      <c r="G15" s="301"/>
      <c r="H15" s="355">
        <f>Data!$I29</f>
        <v>21726219</v>
      </c>
    </row>
    <row r="16" spans="2:8">
      <c r="B16" s="467" t="s">
        <v>18</v>
      </c>
      <c r="C16" s="467"/>
      <c r="D16" s="467"/>
      <c r="E16" s="467"/>
      <c r="F16" s="354"/>
      <c r="G16" s="301"/>
      <c r="H16" s="355">
        <f>Data!$J29</f>
        <v>12350468</v>
      </c>
    </row>
    <row r="17" spans="2:23">
      <c r="B17" s="467" t="s">
        <v>15</v>
      </c>
      <c r="C17" s="467"/>
      <c r="D17" s="467"/>
      <c r="E17" s="467"/>
      <c r="F17" s="354"/>
      <c r="G17" s="301"/>
      <c r="H17" s="355">
        <f>Data!$K29</f>
        <v>36253835</v>
      </c>
    </row>
    <row r="18" spans="2:23">
      <c r="B18" s="467" t="s">
        <v>1</v>
      </c>
      <c r="C18" s="467"/>
      <c r="D18" s="467"/>
      <c r="E18" s="467"/>
      <c r="F18" s="356"/>
      <c r="G18" s="301"/>
      <c r="H18" s="357">
        <f>SUM(H13:H17)</f>
        <v>146110857</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Data!L29</f>
        <v>Judith Kruwell</v>
      </c>
      <c r="E21" s="466"/>
      <c r="F21" s="466"/>
      <c r="G21" s="308" t="str">
        <f>Data!M29</f>
        <v>936-468-4541</v>
      </c>
      <c r="H21" s="309" t="str">
        <f>Data!N29</f>
        <v>kruwelljf@sfasu.edu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Data!O29</f>
        <v>4781</v>
      </c>
      <c r="D25" s="316">
        <f>Data!P29</f>
        <v>4766</v>
      </c>
      <c r="E25" s="316">
        <f>Data!Q29</f>
        <v>1126</v>
      </c>
      <c r="F25" s="316">
        <f>Data!R29</f>
        <v>108</v>
      </c>
      <c r="G25" s="316">
        <f>Data!S29</f>
        <v>0</v>
      </c>
      <c r="H25" s="317">
        <f>SUM(C25:G25)</f>
        <v>10781</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Data!T29</f>
        <v>Hall, Karyn</v>
      </c>
      <c r="E28" s="466"/>
      <c r="F28" s="466"/>
      <c r="G28" s="308" t="str">
        <f>Data!U29</f>
        <v>(936) 468-3806</v>
      </c>
      <c r="H28" s="309" t="str">
        <f>Data!V29</f>
        <v>khall@sfasu.edu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Data!W29</f>
        <v>76862</v>
      </c>
      <c r="D32" s="140">
        <f>Data!AQ29</f>
        <v>12599</v>
      </c>
      <c r="E32" s="140">
        <f>Data!BK29</f>
        <v>2631</v>
      </c>
      <c r="F32" s="140">
        <f>Data!CE29</f>
        <v>731</v>
      </c>
      <c r="G32" s="140">
        <f>Data!CY29</f>
        <v>0</v>
      </c>
      <c r="H32" s="141">
        <f>SUM(C32:G32)</f>
        <v>92823</v>
      </c>
      <c r="W32" s="144"/>
    </row>
    <row r="33" spans="2:23">
      <c r="B33" s="129" t="s">
        <v>43</v>
      </c>
      <c r="C33" s="140">
        <f>Data!X29</f>
        <v>22127</v>
      </c>
      <c r="D33" s="140">
        <f>Data!AR29</f>
        <v>6154.9999999999991</v>
      </c>
      <c r="E33" s="140">
        <f>Data!BL29</f>
        <v>1822</v>
      </c>
      <c r="F33" s="140">
        <f>Data!CF29</f>
        <v>3</v>
      </c>
      <c r="G33" s="140">
        <f>Data!CZ29</f>
        <v>0</v>
      </c>
      <c r="H33" s="141">
        <f t="shared" ref="H33:H52" si="0">SUM(C33:G33)</f>
        <v>30107</v>
      </c>
      <c r="W33" s="144"/>
    </row>
    <row r="34" spans="2:23">
      <c r="B34" s="129" t="s">
        <v>44</v>
      </c>
      <c r="C34" s="140">
        <f>Data!Y29</f>
        <v>16045</v>
      </c>
      <c r="D34" s="140">
        <f>Data!AS29</f>
        <v>7334</v>
      </c>
      <c r="E34" s="140">
        <f>Data!BM29</f>
        <v>1446</v>
      </c>
      <c r="F34" s="140">
        <f>Data!CG29</f>
        <v>0</v>
      </c>
      <c r="G34" s="140">
        <f>Data!DA29</f>
        <v>0</v>
      </c>
      <c r="H34" s="141">
        <f t="shared" si="0"/>
        <v>24825</v>
      </c>
      <c r="W34" s="144"/>
    </row>
    <row r="35" spans="2:23">
      <c r="B35" s="129" t="s">
        <v>45</v>
      </c>
      <c r="C35" s="140">
        <f>Data!Z29</f>
        <v>4039</v>
      </c>
      <c r="D35" s="140">
        <f>Data!AT29</f>
        <v>12037</v>
      </c>
      <c r="E35" s="140">
        <f>Data!BN29</f>
        <v>6134</v>
      </c>
      <c r="F35" s="140">
        <f>Data!CH29</f>
        <v>675</v>
      </c>
      <c r="G35" s="140">
        <f>Data!DB29</f>
        <v>0</v>
      </c>
      <c r="H35" s="141">
        <f t="shared" si="0"/>
        <v>22885</v>
      </c>
      <c r="W35" s="144"/>
    </row>
    <row r="36" spans="2:23">
      <c r="B36" s="129" t="s">
        <v>46</v>
      </c>
      <c r="C36" s="140">
        <f>Data!AA29</f>
        <v>5082</v>
      </c>
      <c r="D36" s="140">
        <f>Data!AU29</f>
        <v>4594</v>
      </c>
      <c r="E36" s="140">
        <f>Data!BO29</f>
        <v>609</v>
      </c>
      <c r="F36" s="140">
        <f>Data!CI29</f>
        <v>135</v>
      </c>
      <c r="G36" s="140">
        <f>Data!DC29</f>
        <v>0</v>
      </c>
      <c r="H36" s="141">
        <f t="shared" si="0"/>
        <v>10420</v>
      </c>
      <c r="W36" s="144"/>
    </row>
    <row r="37" spans="2:23">
      <c r="B37" s="129" t="s">
        <v>47</v>
      </c>
      <c r="C37" s="140">
        <f>Data!AB29</f>
        <v>4189</v>
      </c>
      <c r="D37" s="140">
        <f>Data!AV29</f>
        <v>2181</v>
      </c>
      <c r="E37" s="140">
        <f>Data!BP29</f>
        <v>297</v>
      </c>
      <c r="F37" s="140">
        <f>Data!CJ29</f>
        <v>0</v>
      </c>
      <c r="G37" s="140">
        <f>Data!DD29</f>
        <v>0</v>
      </c>
      <c r="H37" s="141">
        <f t="shared" si="0"/>
        <v>6667</v>
      </c>
      <c r="W37" s="144"/>
    </row>
    <row r="38" spans="2:23">
      <c r="B38" s="129" t="s">
        <v>48</v>
      </c>
      <c r="C38" s="140">
        <f>Data!AC29</f>
        <v>7213</v>
      </c>
      <c r="D38" s="140">
        <f>Data!AW29</f>
        <v>5386</v>
      </c>
      <c r="E38" s="140">
        <f>Data!BQ29</f>
        <v>672</v>
      </c>
      <c r="F38" s="140">
        <f>Data!CK29</f>
        <v>0</v>
      </c>
      <c r="G38" s="140">
        <f>Data!DE29</f>
        <v>0</v>
      </c>
      <c r="H38" s="141">
        <f t="shared" si="0"/>
        <v>13271</v>
      </c>
      <c r="W38" s="144"/>
    </row>
    <row r="39" spans="2:23">
      <c r="B39" s="129" t="s">
        <v>49</v>
      </c>
      <c r="C39" s="140">
        <f>Data!AD29</f>
        <v>0</v>
      </c>
      <c r="D39" s="140">
        <f>Data!AX29</f>
        <v>0</v>
      </c>
      <c r="E39" s="140">
        <f>Data!BR29</f>
        <v>0</v>
      </c>
      <c r="F39" s="140">
        <f>Data!CL29</f>
        <v>0</v>
      </c>
      <c r="G39" s="140">
        <f>Data!DF29</f>
        <v>0</v>
      </c>
      <c r="H39" s="141">
        <f t="shared" si="0"/>
        <v>0</v>
      </c>
      <c r="W39" s="144"/>
    </row>
    <row r="40" spans="2:23">
      <c r="B40" s="129" t="s">
        <v>50</v>
      </c>
      <c r="C40" s="140">
        <f>Data!AE29</f>
        <v>342</v>
      </c>
      <c r="D40" s="140">
        <f>Data!AY29</f>
        <v>1732</v>
      </c>
      <c r="E40" s="140">
        <f>Data!BS29</f>
        <v>1824</v>
      </c>
      <c r="F40" s="140">
        <f>Data!CM29</f>
        <v>408</v>
      </c>
      <c r="G40" s="140">
        <f>Data!DG29</f>
        <v>0</v>
      </c>
      <c r="H40" s="141">
        <f t="shared" si="0"/>
        <v>4306</v>
      </c>
      <c r="W40" s="144"/>
    </row>
    <row r="41" spans="2:23">
      <c r="B41" s="129" t="s">
        <v>51</v>
      </c>
      <c r="C41" s="140">
        <f>Data!AF29</f>
        <v>0</v>
      </c>
      <c r="D41" s="140">
        <f>Data!AZ29</f>
        <v>0</v>
      </c>
      <c r="E41" s="140">
        <f>Data!BT29</f>
        <v>18</v>
      </c>
      <c r="F41" s="140">
        <f>Data!CN29</f>
        <v>0</v>
      </c>
      <c r="G41" s="140">
        <f>Data!DH29</f>
        <v>0</v>
      </c>
      <c r="H41" s="141">
        <f t="shared" si="0"/>
        <v>18</v>
      </c>
      <c r="W41" s="144"/>
    </row>
    <row r="42" spans="2:23">
      <c r="B42" s="129" t="s">
        <v>52</v>
      </c>
      <c r="C42" s="140">
        <f>Data!AG29</f>
        <v>0</v>
      </c>
      <c r="D42" s="140">
        <f>Data!BA29</f>
        <v>0</v>
      </c>
      <c r="E42" s="140">
        <f>Data!BU29</f>
        <v>0</v>
      </c>
      <c r="F42" s="140">
        <f>Data!CO29</f>
        <v>0</v>
      </c>
      <c r="G42" s="140">
        <f>Data!DI29</f>
        <v>0</v>
      </c>
      <c r="H42" s="141">
        <f t="shared" si="0"/>
        <v>0</v>
      </c>
      <c r="W42" s="144"/>
    </row>
    <row r="43" spans="2:23">
      <c r="B43" s="129" t="s">
        <v>53</v>
      </c>
      <c r="C43" s="140">
        <f>Data!AH29</f>
        <v>60</v>
      </c>
      <c r="D43" s="140">
        <f>Data!BB29</f>
        <v>0</v>
      </c>
      <c r="E43" s="140">
        <f>Data!BV29</f>
        <v>0</v>
      </c>
      <c r="F43" s="140">
        <f>Data!CP29</f>
        <v>0</v>
      </c>
      <c r="G43" s="140">
        <f>Data!DJ29</f>
        <v>0</v>
      </c>
      <c r="H43" s="141">
        <f t="shared" si="0"/>
        <v>60</v>
      </c>
      <c r="W43" s="144"/>
    </row>
    <row r="44" spans="2:23">
      <c r="B44" s="129" t="s">
        <v>54</v>
      </c>
      <c r="C44" s="140">
        <f>Data!AI29</f>
        <v>0</v>
      </c>
      <c r="D44" s="140">
        <f>Data!BC29</f>
        <v>0</v>
      </c>
      <c r="E44" s="140">
        <f>Data!BW29</f>
        <v>0</v>
      </c>
      <c r="F44" s="140">
        <f>Data!CQ29</f>
        <v>0</v>
      </c>
      <c r="G44" s="140">
        <f>Data!DK29</f>
        <v>0</v>
      </c>
      <c r="H44" s="141">
        <f t="shared" si="0"/>
        <v>0</v>
      </c>
      <c r="W44" s="144"/>
    </row>
    <row r="45" spans="2:23">
      <c r="B45" s="129" t="s">
        <v>55</v>
      </c>
      <c r="C45" s="140">
        <f>Data!AJ29</f>
        <v>2758</v>
      </c>
      <c r="D45" s="140">
        <f>Data!BD29</f>
        <v>5069</v>
      </c>
      <c r="E45" s="140">
        <f>Data!BX29</f>
        <v>2968</v>
      </c>
      <c r="F45" s="140">
        <f>Data!CR29</f>
        <v>0</v>
      </c>
      <c r="G45" s="140">
        <f>Data!DL29</f>
        <v>0</v>
      </c>
      <c r="H45" s="141">
        <f t="shared" si="0"/>
        <v>10795</v>
      </c>
      <c r="W45" s="144"/>
    </row>
    <row r="46" spans="2:23">
      <c r="B46" s="129" t="s">
        <v>56</v>
      </c>
      <c r="C46" s="140">
        <f>Data!AK29</f>
        <v>0</v>
      </c>
      <c r="D46" s="140">
        <f>Data!BE29</f>
        <v>0</v>
      </c>
      <c r="E46" s="140">
        <f>Data!BY29</f>
        <v>0</v>
      </c>
      <c r="F46" s="140">
        <f>Data!CS29</f>
        <v>0</v>
      </c>
      <c r="G46" s="140">
        <f>Data!DM29</f>
        <v>0</v>
      </c>
      <c r="H46" s="141">
        <f t="shared" si="0"/>
        <v>0</v>
      </c>
      <c r="W46" s="144"/>
    </row>
    <row r="47" spans="2:23">
      <c r="B47" s="129" t="s">
        <v>57</v>
      </c>
      <c r="C47" s="140">
        <f>Data!AL29</f>
        <v>9629</v>
      </c>
      <c r="D47" s="140">
        <f>Data!BF29</f>
        <v>18121</v>
      </c>
      <c r="E47" s="140">
        <f>Data!BZ29</f>
        <v>2670</v>
      </c>
      <c r="F47" s="140">
        <f>Data!CT29</f>
        <v>0</v>
      </c>
      <c r="G47" s="140">
        <f>Data!DN29</f>
        <v>0</v>
      </c>
      <c r="H47" s="141">
        <f t="shared" si="0"/>
        <v>30420</v>
      </c>
      <c r="W47" s="144"/>
    </row>
    <row r="48" spans="2:23">
      <c r="B48" s="129" t="s">
        <v>58</v>
      </c>
      <c r="C48" s="140">
        <f>Data!AM29</f>
        <v>0</v>
      </c>
      <c r="D48" s="140">
        <f>Data!BG29</f>
        <v>0</v>
      </c>
      <c r="E48" s="140">
        <f>Data!CA29</f>
        <v>0</v>
      </c>
      <c r="F48" s="140">
        <f>Data!CU29</f>
        <v>0</v>
      </c>
      <c r="G48" s="140">
        <f>Data!DO29</f>
        <v>0</v>
      </c>
      <c r="H48" s="141">
        <f t="shared" si="0"/>
        <v>0</v>
      </c>
      <c r="W48" s="144"/>
    </row>
    <row r="49" spans="2:23">
      <c r="B49" s="129" t="s">
        <v>59</v>
      </c>
      <c r="C49" s="140">
        <f>Data!AN29</f>
        <v>0</v>
      </c>
      <c r="D49" s="140">
        <f>Data!BH29</f>
        <v>2337</v>
      </c>
      <c r="E49" s="140">
        <f>Data!CB29</f>
        <v>0</v>
      </c>
      <c r="F49" s="140">
        <f>Data!CV29</f>
        <v>0</v>
      </c>
      <c r="G49" s="140">
        <f>Data!DP29</f>
        <v>0</v>
      </c>
      <c r="H49" s="141">
        <f t="shared" si="0"/>
        <v>2337</v>
      </c>
      <c r="W49" s="144"/>
    </row>
    <row r="50" spans="2:23">
      <c r="B50" s="129" t="s">
        <v>60</v>
      </c>
      <c r="C50" s="140">
        <f>Data!AO29</f>
        <v>1923</v>
      </c>
      <c r="D50" s="140">
        <f>Data!BI29</f>
        <v>621</v>
      </c>
      <c r="E50" s="140">
        <f>Data!CC29</f>
        <v>21</v>
      </c>
      <c r="F50" s="140">
        <f>Data!CW29</f>
        <v>0</v>
      </c>
      <c r="G50" s="140">
        <f>Data!DQ29</f>
        <v>0</v>
      </c>
      <c r="H50" s="141">
        <f t="shared" si="0"/>
        <v>2565</v>
      </c>
      <c r="W50" s="144"/>
    </row>
    <row r="51" spans="2:23">
      <c r="B51" s="129" t="s">
        <v>0</v>
      </c>
      <c r="C51" s="140">
        <f>Data!AP29</f>
        <v>353</v>
      </c>
      <c r="D51" s="140">
        <f>Data!BJ29</f>
        <v>7800</v>
      </c>
      <c r="E51" s="140">
        <f>Data!CD29</f>
        <v>547</v>
      </c>
      <c r="F51" s="140">
        <f>Data!CX29</f>
        <v>0</v>
      </c>
      <c r="G51" s="140">
        <f>Data!DR29</f>
        <v>0</v>
      </c>
      <c r="H51" s="141">
        <f t="shared" si="0"/>
        <v>8700</v>
      </c>
      <c r="W51" s="144"/>
    </row>
    <row r="52" spans="2:23">
      <c r="B52" s="142" t="s">
        <v>33</v>
      </c>
      <c r="C52" s="141">
        <f>SUM(C32:C51)</f>
        <v>150622</v>
      </c>
      <c r="D52" s="141">
        <f>SUM(D32:D51)</f>
        <v>85966</v>
      </c>
      <c r="E52" s="141">
        <f>SUM(E32:E51)</f>
        <v>21659</v>
      </c>
      <c r="F52" s="141">
        <f>SUM(F32:F51)</f>
        <v>1952</v>
      </c>
      <c r="G52" s="141">
        <f>SUM(G32:G51)</f>
        <v>0</v>
      </c>
      <c r="H52" s="141">
        <f t="shared" si="0"/>
        <v>260199</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Data!T29</f>
        <v>Hall, Karyn</v>
      </c>
      <c r="E55" s="466"/>
      <c r="F55" s="466"/>
      <c r="G55" s="308" t="str">
        <f>Data!U29</f>
        <v>(936) 468-3806</v>
      </c>
      <c r="H55" s="309" t="str">
        <f>Data!V29</f>
        <v>khall@sfasu.edu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Data!DS29</f>
        <v>8545027.3607027642</v>
      </c>
      <c r="D61" s="320">
        <f>Data!EM29</f>
        <v>2755287.0173450932</v>
      </c>
      <c r="E61" s="320">
        <f>Data!FG29</f>
        <v>1374033.2614426783</v>
      </c>
      <c r="F61" s="320">
        <f>Data!GA29</f>
        <v>472413.63589010981</v>
      </c>
      <c r="G61" s="320">
        <f>Data!GU29</f>
        <v>0</v>
      </c>
      <c r="H61" s="321">
        <f>SUM(C61:G61)</f>
        <v>13146761.275380645</v>
      </c>
    </row>
    <row r="62" spans="2:23">
      <c r="B62" s="127" t="str">
        <f>$B$33</f>
        <v>Science</v>
      </c>
      <c r="C62" s="320">
        <f>Data!DT29</f>
        <v>2420417.2145737656</v>
      </c>
      <c r="D62" s="320">
        <f>Data!EN29</f>
        <v>2044991.9697567329</v>
      </c>
      <c r="E62" s="320">
        <f>Data!FH29</f>
        <v>1153525.0314029572</v>
      </c>
      <c r="F62" s="320">
        <f>Data!GB29</f>
        <v>4953.9259259259261</v>
      </c>
      <c r="G62" s="320">
        <f>Data!GV29</f>
        <v>0</v>
      </c>
      <c r="H62" s="141">
        <f t="shared" ref="H62:H81" si="1">SUM(C62:G62)</f>
        <v>5623888.1416593818</v>
      </c>
    </row>
    <row r="63" spans="2:23">
      <c r="B63" s="127" t="str">
        <f>$B$34</f>
        <v>Fine Arts</v>
      </c>
      <c r="C63" s="320">
        <f>Data!DU29</f>
        <v>3100049.1290474976</v>
      </c>
      <c r="D63" s="320">
        <f>Data!EO29</f>
        <v>2192972.3143743803</v>
      </c>
      <c r="E63" s="320">
        <f>Data!FI29</f>
        <v>1134379.5929970113</v>
      </c>
      <c r="F63" s="320">
        <f>Data!GC29</f>
        <v>0</v>
      </c>
      <c r="G63" s="320">
        <f>Data!GW29</f>
        <v>0</v>
      </c>
      <c r="H63" s="141">
        <f t="shared" si="1"/>
        <v>6427401.0364188887</v>
      </c>
    </row>
    <row r="64" spans="2:23">
      <c r="B64" s="127" t="str">
        <f>$B$35</f>
        <v>Teacher Education</v>
      </c>
      <c r="C64" s="320">
        <f>Data!DV29</f>
        <v>461264.17111404939</v>
      </c>
      <c r="D64" s="320">
        <f>Data!EP29</f>
        <v>1791252.3959116696</v>
      </c>
      <c r="E64" s="320">
        <f>Data!FJ29</f>
        <v>1402546.6119498678</v>
      </c>
      <c r="F64" s="320">
        <f>Data!GD29</f>
        <v>236681.42417582418</v>
      </c>
      <c r="G64" s="320">
        <f>Data!GX29</f>
        <v>0</v>
      </c>
      <c r="H64" s="141">
        <f t="shared" si="1"/>
        <v>3891744.6031514108</v>
      </c>
    </row>
    <row r="65" spans="2:8">
      <c r="B65" s="127" t="str">
        <f>$B$36</f>
        <v>Agriculture</v>
      </c>
      <c r="C65" s="320">
        <f>Data!DW29</f>
        <v>658058.08345369995</v>
      </c>
      <c r="D65" s="320">
        <f>Data!EQ29</f>
        <v>794915.52811259101</v>
      </c>
      <c r="E65" s="320">
        <f>Data!FK29</f>
        <v>335941.51149819023</v>
      </c>
      <c r="F65" s="320">
        <f>Data!GE29</f>
        <v>123277.42346530568</v>
      </c>
      <c r="G65" s="320">
        <f>Data!GY29</f>
        <v>0</v>
      </c>
      <c r="H65" s="141">
        <f t="shared" si="1"/>
        <v>1912192.5465297869</v>
      </c>
    </row>
    <row r="66" spans="2:8">
      <c r="B66" s="127" t="str">
        <f>$B$37</f>
        <v>Engineering</v>
      </c>
      <c r="C66" s="320">
        <f>Data!DX29</f>
        <v>628524.62222353404</v>
      </c>
      <c r="D66" s="320">
        <f>Data!ER29</f>
        <v>656242.816359255</v>
      </c>
      <c r="E66" s="320">
        <f>Data!FL29</f>
        <v>276799.55666173407</v>
      </c>
      <c r="F66" s="320">
        <f>Data!GF29</f>
        <v>0</v>
      </c>
      <c r="G66" s="320">
        <f>Data!GZ29</f>
        <v>0</v>
      </c>
      <c r="H66" s="141">
        <f t="shared" si="1"/>
        <v>1561566.9952445233</v>
      </c>
    </row>
    <row r="67" spans="2:8">
      <c r="B67" s="127" t="str">
        <f>$B$38</f>
        <v>Home Economics</v>
      </c>
      <c r="C67" s="320">
        <f>Data!DY29</f>
        <v>463184.00178371812</v>
      </c>
      <c r="D67" s="320">
        <f>Data!ES29</f>
        <v>424854.86234553182</v>
      </c>
      <c r="E67" s="320">
        <f>Data!FM29</f>
        <v>234585.19510172322</v>
      </c>
      <c r="F67" s="320">
        <f>Data!GG29</f>
        <v>0</v>
      </c>
      <c r="G67" s="320">
        <f>Data!HA29</f>
        <v>0</v>
      </c>
      <c r="H67" s="141">
        <f t="shared" si="1"/>
        <v>1122624.0592309732</v>
      </c>
    </row>
    <row r="68" spans="2:8">
      <c r="B68" s="127" t="str">
        <f>$B$39</f>
        <v>Law</v>
      </c>
      <c r="C68" s="320">
        <f>Data!DZ29</f>
        <v>0</v>
      </c>
      <c r="D68" s="320">
        <f>Data!ET29</f>
        <v>0</v>
      </c>
      <c r="E68" s="320">
        <f>Data!FN29</f>
        <v>0</v>
      </c>
      <c r="F68" s="320">
        <f>Data!GH29</f>
        <v>0</v>
      </c>
      <c r="G68" s="320">
        <f>Data!HB29</f>
        <v>0</v>
      </c>
      <c r="H68" s="141">
        <f t="shared" si="1"/>
        <v>0</v>
      </c>
    </row>
    <row r="69" spans="2:8">
      <c r="B69" s="127" t="str">
        <f>$B$40</f>
        <v>Social Service</v>
      </c>
      <c r="C69" s="320">
        <f>Data!EA29</f>
        <v>67142.527759629505</v>
      </c>
      <c r="D69" s="320">
        <f>Data!EU29</f>
        <v>464374.37733415159</v>
      </c>
      <c r="E69" s="320">
        <f>Data!FO29</f>
        <v>544943.82168507378</v>
      </c>
      <c r="F69" s="320">
        <f>Data!GI29</f>
        <v>192810.87878787876</v>
      </c>
      <c r="G69" s="320">
        <f>Data!HC29</f>
        <v>0</v>
      </c>
      <c r="H69" s="141">
        <f t="shared" si="1"/>
        <v>1269271.6055667335</v>
      </c>
    </row>
    <row r="70" spans="2:8">
      <c r="B70" s="127" t="str">
        <f>$B$41</f>
        <v>Library Science</v>
      </c>
      <c r="C70" s="320">
        <f>Data!EB29</f>
        <v>0</v>
      </c>
      <c r="D70" s="320">
        <f>Data!EV29</f>
        <v>0</v>
      </c>
      <c r="E70" s="320">
        <f>Data!FP29</f>
        <v>13623.37748344371</v>
      </c>
      <c r="F70" s="320">
        <f>Data!GJ29</f>
        <v>0</v>
      </c>
      <c r="G70" s="320">
        <f>Data!HD29</f>
        <v>0</v>
      </c>
      <c r="H70" s="141">
        <f t="shared" si="1"/>
        <v>13623.37748344371</v>
      </c>
    </row>
    <row r="71" spans="2:8">
      <c r="B71" s="127" t="str">
        <f>$B$42</f>
        <v>Veterinary Science</v>
      </c>
      <c r="C71" s="320">
        <f>Data!EC29</f>
        <v>0</v>
      </c>
      <c r="D71" s="320">
        <f>Data!EW29</f>
        <v>0</v>
      </c>
      <c r="E71" s="320">
        <f>Data!FQ29</f>
        <v>0</v>
      </c>
      <c r="F71" s="320">
        <f>Data!GK29</f>
        <v>0</v>
      </c>
      <c r="G71" s="320">
        <f>Data!HE29</f>
        <v>0</v>
      </c>
      <c r="H71" s="141">
        <f t="shared" si="1"/>
        <v>0</v>
      </c>
    </row>
    <row r="72" spans="2:8">
      <c r="B72" s="127" t="str">
        <f>$B$43</f>
        <v>Vocational Training</v>
      </c>
      <c r="C72" s="320">
        <f>Data!ED29</f>
        <v>4480.08</v>
      </c>
      <c r="D72" s="320">
        <f>Data!EX29</f>
        <v>0</v>
      </c>
      <c r="E72" s="320">
        <f>Data!FR29</f>
        <v>0</v>
      </c>
      <c r="F72" s="320">
        <f>Data!GL29</f>
        <v>0</v>
      </c>
      <c r="G72" s="320">
        <f>Data!HF29</f>
        <v>0</v>
      </c>
      <c r="H72" s="141">
        <f t="shared" si="1"/>
        <v>4480.08</v>
      </c>
    </row>
    <row r="73" spans="2:8">
      <c r="B73" s="127" t="str">
        <f>$B$44</f>
        <v>Physical Training</v>
      </c>
      <c r="C73" s="320">
        <f>Data!EE29</f>
        <v>0</v>
      </c>
      <c r="D73" s="320">
        <f>Data!EY29</f>
        <v>0</v>
      </c>
      <c r="E73" s="320">
        <f>Data!FS29</f>
        <v>0</v>
      </c>
      <c r="F73" s="320">
        <f>Data!GM29</f>
        <v>0</v>
      </c>
      <c r="G73" s="320">
        <f>Data!HG29</f>
        <v>0</v>
      </c>
      <c r="H73" s="141">
        <f t="shared" si="1"/>
        <v>0</v>
      </c>
    </row>
    <row r="74" spans="2:8">
      <c r="B74" s="127" t="str">
        <f>$B$45</f>
        <v>Health Services</v>
      </c>
      <c r="C74" s="320">
        <f>Data!EF29</f>
        <v>246519.84079116961</v>
      </c>
      <c r="D74" s="320">
        <f>Data!EZ29</f>
        <v>760495.3214192685</v>
      </c>
      <c r="E74" s="320">
        <f>Data!FT29</f>
        <v>1100188.1890863026</v>
      </c>
      <c r="F74" s="320">
        <f>Data!GN29</f>
        <v>0</v>
      </c>
      <c r="G74" s="320">
        <f>Data!HH29</f>
        <v>0</v>
      </c>
      <c r="H74" s="141">
        <f t="shared" si="1"/>
        <v>2107203.3512967406</v>
      </c>
    </row>
    <row r="75" spans="2:8">
      <c r="B75" s="127" t="str">
        <f>$B$46</f>
        <v>Pharmacy</v>
      </c>
      <c r="C75" s="320">
        <f>Data!EG29</f>
        <v>0</v>
      </c>
      <c r="D75" s="320">
        <f>Data!FA29</f>
        <v>0</v>
      </c>
      <c r="E75" s="320">
        <f>Data!FU29</f>
        <v>0</v>
      </c>
      <c r="F75" s="320">
        <f>Data!GO29</f>
        <v>0</v>
      </c>
      <c r="G75" s="320">
        <f>Data!HI29</f>
        <v>0</v>
      </c>
      <c r="H75" s="141">
        <f t="shared" si="1"/>
        <v>0</v>
      </c>
    </row>
    <row r="76" spans="2:8">
      <c r="B76" s="127" t="str">
        <f>$B$47</f>
        <v>Business Administration</v>
      </c>
      <c r="C76" s="320">
        <f>Data!EH29</f>
        <v>1302583.8374748835</v>
      </c>
      <c r="D76" s="320">
        <f>Data!FB29</f>
        <v>4351304.5278672129</v>
      </c>
      <c r="E76" s="320">
        <f>Data!FV29</f>
        <v>1171244.1612491359</v>
      </c>
      <c r="F76" s="320">
        <f>Data!GP29</f>
        <v>0</v>
      </c>
      <c r="G76" s="320">
        <f>Data!HJ29</f>
        <v>0</v>
      </c>
      <c r="H76" s="141">
        <f t="shared" si="1"/>
        <v>6825132.526591232</v>
      </c>
    </row>
    <row r="77" spans="2:8">
      <c r="B77" s="127" t="str">
        <f>$B$48</f>
        <v>Optometry</v>
      </c>
      <c r="C77" s="320">
        <f>Data!EI29</f>
        <v>0</v>
      </c>
      <c r="D77" s="320">
        <f>Data!FC29</f>
        <v>0</v>
      </c>
      <c r="E77" s="320">
        <f>Data!FW29</f>
        <v>0</v>
      </c>
      <c r="F77" s="320">
        <f>Data!GQ29</f>
        <v>0</v>
      </c>
      <c r="G77" s="320">
        <f>Data!HK29</f>
        <v>0</v>
      </c>
      <c r="H77" s="141">
        <f t="shared" si="1"/>
        <v>0</v>
      </c>
    </row>
    <row r="78" spans="2:8">
      <c r="B78" s="127" t="str">
        <f>$B$49</f>
        <v>Teacher Ed-Practice Teaching</v>
      </c>
      <c r="C78" s="320">
        <f>Data!EJ29</f>
        <v>0</v>
      </c>
      <c r="D78" s="320">
        <f>Data!FD29</f>
        <v>238933.06524545333</v>
      </c>
      <c r="E78" s="320">
        <f>Data!FX29</f>
        <v>0</v>
      </c>
      <c r="F78" s="320">
        <f>Data!GR29</f>
        <v>0</v>
      </c>
      <c r="G78" s="320">
        <f>Data!HL29</f>
        <v>0</v>
      </c>
      <c r="H78" s="141">
        <f t="shared" si="1"/>
        <v>238933.06524545333</v>
      </c>
    </row>
    <row r="79" spans="2:8">
      <c r="B79" s="127" t="str">
        <f>$B$50</f>
        <v>Technology</v>
      </c>
      <c r="C79" s="320">
        <f>Data!EK29</f>
        <v>242210.65131833203</v>
      </c>
      <c r="D79" s="320">
        <f>Data!FE29</f>
        <v>162129.36328337577</v>
      </c>
      <c r="E79" s="320">
        <f>Data!FY29</f>
        <v>34005.778088839121</v>
      </c>
      <c r="F79" s="320">
        <f>Data!GS29</f>
        <v>0</v>
      </c>
      <c r="G79" s="320">
        <f>Data!HM29</f>
        <v>0</v>
      </c>
      <c r="H79" s="141">
        <f t="shared" si="1"/>
        <v>438345.79269054695</v>
      </c>
    </row>
    <row r="80" spans="2:8">
      <c r="B80" s="127" t="str">
        <f>$B$51</f>
        <v>Nursing</v>
      </c>
      <c r="C80" s="320">
        <f>Data!EL29</f>
        <v>54673.6858503556</v>
      </c>
      <c r="D80" s="320">
        <f>Data!FF29</f>
        <v>2532655.0012447559</v>
      </c>
      <c r="E80" s="320">
        <f>Data!FZ29</f>
        <v>510393.47676767677</v>
      </c>
      <c r="F80" s="320">
        <f>Data!GT29</f>
        <v>0</v>
      </c>
      <c r="G80" s="320">
        <f>Data!HN29</f>
        <v>0</v>
      </c>
      <c r="H80" s="141">
        <f t="shared" si="1"/>
        <v>3097722.1638627886</v>
      </c>
    </row>
    <row r="81" spans="2:8">
      <c r="B81" s="130" t="str">
        <f>$B$52</f>
        <v>Totals</v>
      </c>
      <c r="C81" s="321">
        <f>SUM(C61:C80)</f>
        <v>18194135.206093397</v>
      </c>
      <c r="D81" s="321">
        <f>SUM(D61:D80)</f>
        <v>19170408.560599472</v>
      </c>
      <c r="E81" s="321">
        <f>SUM(E61:E80)</f>
        <v>9286209.5654146355</v>
      </c>
      <c r="F81" s="321">
        <f>SUM(F61:F80)</f>
        <v>1030137.2882450444</v>
      </c>
      <c r="G81" s="321">
        <f>SUM(G61:G80)</f>
        <v>0</v>
      </c>
      <c r="H81" s="321">
        <f t="shared" si="1"/>
        <v>47680890.620352551</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Data!T29</f>
        <v>Hall, Karyn</v>
      </c>
      <c r="E84" s="466"/>
      <c r="F84" s="466"/>
      <c r="G84" s="308" t="str">
        <f>Data!U29</f>
        <v>(936) 468-3806</v>
      </c>
      <c r="H84" s="309" t="str">
        <f>Data!V29</f>
        <v>khall@sfasu.edu</v>
      </c>
    </row>
    <row r="85" spans="2:8" ht="13.5" customHeight="1">
      <c r="B85" s="306"/>
      <c r="C85" s="306"/>
      <c r="D85" s="306"/>
      <c r="E85" s="306"/>
      <c r="F85" s="306"/>
      <c r="G85" s="306"/>
      <c r="H85" s="296"/>
    </row>
    <row r="86" spans="2:8" ht="15" customHeight="1">
      <c r="B86" s="120" t="s">
        <v>32</v>
      </c>
      <c r="C86" s="324"/>
      <c r="D86" s="324"/>
      <c r="E86" s="324"/>
      <c r="F86" s="324"/>
      <c r="G86" s="324"/>
      <c r="H86" s="122">
        <f>H13+H14</f>
        <v>75780335</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Data!HR29</f>
        <v>402373.48320963938</v>
      </c>
      <c r="D91" s="327">
        <f>Data!IL29</f>
        <v>40152.185771687655</v>
      </c>
      <c r="E91" s="327">
        <f>Data!JF29</f>
        <v>15713.959489727833</v>
      </c>
      <c r="F91" s="327">
        <f>Data!JZ29</f>
        <v>11581.506912551338</v>
      </c>
      <c r="G91" s="327">
        <f>Data!KT29</f>
        <v>0</v>
      </c>
      <c r="H91" s="133">
        <f>SUM(C91:G91)</f>
        <v>469821.13538360625</v>
      </c>
    </row>
    <row r="92" spans="2:8">
      <c r="B92" s="127" t="str">
        <f>$B$33</f>
        <v>Science</v>
      </c>
      <c r="C92" s="327">
        <f>Data!HS29</f>
        <v>105810.4853384998</v>
      </c>
      <c r="D92" s="327">
        <f>Data!IM29</f>
        <v>36743.252043424189</v>
      </c>
      <c r="E92" s="327">
        <f>Data!JG29</f>
        <v>41667.803954861804</v>
      </c>
      <c r="F92" s="327">
        <f>Data!KA29</f>
        <v>92.829634104712952</v>
      </c>
      <c r="G92" s="327">
        <f>Data!KU29</f>
        <v>0</v>
      </c>
      <c r="H92" s="136">
        <f t="shared" ref="H92:H110" si="2">SUM(C92:G92)</f>
        <v>184314.37097089051</v>
      </c>
    </row>
    <row r="93" spans="2:8">
      <c r="B93" s="127" t="str">
        <f>$B$34</f>
        <v>Fine Arts</v>
      </c>
      <c r="C93" s="327">
        <f>Data!HT29</f>
        <v>97821.464207500816</v>
      </c>
      <c r="D93" s="327">
        <f>Data!IN29</f>
        <v>56463.065021337505</v>
      </c>
      <c r="E93" s="327">
        <f>Data!JH29</f>
        <v>8938.3257453645419</v>
      </c>
      <c r="F93" s="327">
        <f>Data!KB29</f>
        <v>0</v>
      </c>
      <c r="G93" s="327">
        <f>Data!KV29</f>
        <v>0</v>
      </c>
      <c r="H93" s="136">
        <f t="shared" si="2"/>
        <v>163222.85497420287</v>
      </c>
    </row>
    <row r="94" spans="2:8">
      <c r="B94" s="127" t="str">
        <f>$B$35</f>
        <v>Teacher Education</v>
      </c>
      <c r="C94" s="327">
        <f>Data!HU29</f>
        <v>27218.482762746335</v>
      </c>
      <c r="D94" s="327">
        <f>Data!IO29</f>
        <v>101855.59206438964</v>
      </c>
      <c r="E94" s="327">
        <f>Data!JI29</f>
        <v>91727.734118843568</v>
      </c>
      <c r="F94" s="327">
        <f>Data!KC29</f>
        <v>13759.061456841338</v>
      </c>
      <c r="G94" s="327">
        <f>Data!KW29</f>
        <v>0</v>
      </c>
      <c r="H94" s="136">
        <f t="shared" si="2"/>
        <v>234560.87040282087</v>
      </c>
    </row>
    <row r="95" spans="2:8">
      <c r="B95" s="127" t="str">
        <f>$B$36</f>
        <v>Agriculture</v>
      </c>
      <c r="C95" s="327">
        <f>Data!HV29</f>
        <v>44961.906548845225</v>
      </c>
      <c r="D95" s="327">
        <f>Data!IP29</f>
        <v>39636.595090487637</v>
      </c>
      <c r="E95" s="327">
        <f>Data!JJ29</f>
        <v>2677.6722016684989</v>
      </c>
      <c r="F95" s="327">
        <f>Data!KD29</f>
        <v>0</v>
      </c>
      <c r="G95" s="327">
        <f>Data!KX29</f>
        <v>0</v>
      </c>
      <c r="H95" s="136">
        <f t="shared" si="2"/>
        <v>87276.17384100135</v>
      </c>
    </row>
    <row r="96" spans="2:8">
      <c r="B96" s="127" t="str">
        <f>$B$37</f>
        <v>Engineering</v>
      </c>
      <c r="C96" s="327">
        <f>Data!HW29</f>
        <v>10249.418677307445</v>
      </c>
      <c r="D96" s="327">
        <f>Data!IQ29</f>
        <v>7232.7736310916534</v>
      </c>
      <c r="E96" s="327">
        <f>Data!JK29</f>
        <v>107.50788602126562</v>
      </c>
      <c r="F96" s="327">
        <f>Data!KE29</f>
        <v>0</v>
      </c>
      <c r="G96" s="327">
        <f>Data!KY29</f>
        <v>0</v>
      </c>
      <c r="H96" s="136">
        <f t="shared" si="2"/>
        <v>17589.700194420366</v>
      </c>
    </row>
    <row r="97" spans="2:8">
      <c r="B97" s="127" t="str">
        <f>$B$38</f>
        <v>Home Economics</v>
      </c>
      <c r="C97" s="327">
        <f>Data!HX29</f>
        <v>55224.627207649195</v>
      </c>
      <c r="D97" s="327">
        <f>Data!IR29</f>
        <v>51825.076121626393</v>
      </c>
      <c r="E97" s="327">
        <f>Data!JL29</f>
        <v>6473.9846840308237</v>
      </c>
      <c r="F97" s="327">
        <f>Data!KF29</f>
        <v>0</v>
      </c>
      <c r="G97" s="327">
        <f>Data!KZ29</f>
        <v>0</v>
      </c>
      <c r="H97" s="136">
        <f t="shared" si="2"/>
        <v>113523.68801330641</v>
      </c>
    </row>
    <row r="98" spans="2:8">
      <c r="B98" s="127" t="str">
        <f>$B$39</f>
        <v>Law</v>
      </c>
      <c r="C98" s="327">
        <f>Data!HY29</f>
        <v>0</v>
      </c>
      <c r="D98" s="327">
        <f>Data!IS29</f>
        <v>0</v>
      </c>
      <c r="E98" s="327">
        <f>Data!JM29</f>
        <v>0</v>
      </c>
      <c r="F98" s="327">
        <f>Data!KG29</f>
        <v>0</v>
      </c>
      <c r="G98" s="327">
        <f>Data!LA29</f>
        <v>0</v>
      </c>
      <c r="H98" s="136">
        <f t="shared" si="2"/>
        <v>0</v>
      </c>
    </row>
    <row r="99" spans="2:8">
      <c r="B99" s="127" t="str">
        <f>$B$40</f>
        <v>Social Service</v>
      </c>
      <c r="C99" s="327">
        <f>Data!HZ29</f>
        <v>10012.468523124695</v>
      </c>
      <c r="D99" s="327">
        <f>Data!IT29</f>
        <v>41932.879823872689</v>
      </c>
      <c r="E99" s="327">
        <f>Data!JN29</f>
        <v>62169.717001152821</v>
      </c>
      <c r="F99" s="327">
        <f>Data!KH29</f>
        <v>15159.06449295514</v>
      </c>
      <c r="G99" s="327">
        <f>Data!LB29</f>
        <v>0</v>
      </c>
      <c r="H99" s="136">
        <f t="shared" si="2"/>
        <v>129274.12984110534</v>
      </c>
    </row>
    <row r="100" spans="2:8">
      <c r="B100" s="127" t="str">
        <f>$B$41</f>
        <v>Library Science</v>
      </c>
      <c r="C100" s="327">
        <f>Data!IA29</f>
        <v>0</v>
      </c>
      <c r="D100" s="327">
        <f>Data!IU29</f>
        <v>0</v>
      </c>
      <c r="E100" s="327">
        <f>Data!JO29</f>
        <v>223.74002018905688</v>
      </c>
      <c r="F100" s="327">
        <f>Data!KI29</f>
        <v>0</v>
      </c>
      <c r="G100" s="327">
        <f>Data!LC29</f>
        <v>0</v>
      </c>
      <c r="H100" s="136">
        <f t="shared" si="2"/>
        <v>223.74002018905688</v>
      </c>
    </row>
    <row r="101" spans="2:8">
      <c r="B101" s="127" t="str">
        <f>$B$42</f>
        <v>Veterinary Science</v>
      </c>
      <c r="C101" s="327">
        <f>Data!IB29</f>
        <v>0</v>
      </c>
      <c r="D101" s="327">
        <f>Data!IV29</f>
        <v>0</v>
      </c>
      <c r="E101" s="327">
        <f>Data!JP29</f>
        <v>0</v>
      </c>
      <c r="F101" s="327">
        <f>Data!KJ29</f>
        <v>0</v>
      </c>
      <c r="G101" s="327">
        <f>Data!LD29</f>
        <v>0</v>
      </c>
      <c r="H101" s="136">
        <f t="shared" si="2"/>
        <v>0</v>
      </c>
    </row>
    <row r="102" spans="2:8">
      <c r="B102" s="127" t="str">
        <f>$B$43</f>
        <v>Vocational Training</v>
      </c>
      <c r="C102" s="327">
        <f>Data!IC29</f>
        <v>1004.1270756256846</v>
      </c>
      <c r="D102" s="327">
        <f>Data!IW29</f>
        <v>0</v>
      </c>
      <c r="E102" s="327">
        <f>Data!JQ29</f>
        <v>0</v>
      </c>
      <c r="F102" s="327">
        <f>Data!KK29</f>
        <v>0</v>
      </c>
      <c r="G102" s="327">
        <f>Data!LE29</f>
        <v>0</v>
      </c>
      <c r="H102" s="136">
        <f t="shared" si="2"/>
        <v>1004.1270756256846</v>
      </c>
    </row>
    <row r="103" spans="2:8">
      <c r="B103" s="127" t="str">
        <f>$B$44</f>
        <v>Physical Training</v>
      </c>
      <c r="C103" s="327">
        <f>Data!ID29</f>
        <v>0</v>
      </c>
      <c r="D103" s="327">
        <f>Data!IX29</f>
        <v>0</v>
      </c>
      <c r="E103" s="327">
        <f>Data!JR29</f>
        <v>0</v>
      </c>
      <c r="F103" s="327">
        <f>Data!KL29</f>
        <v>0</v>
      </c>
      <c r="G103" s="327">
        <f>Data!LF29</f>
        <v>0</v>
      </c>
      <c r="H103" s="136">
        <f t="shared" si="2"/>
        <v>0</v>
      </c>
    </row>
    <row r="104" spans="2:8">
      <c r="B104" s="127" t="str">
        <f>$B$45</f>
        <v>Health Services</v>
      </c>
      <c r="C104" s="327">
        <f>Data!IE29</f>
        <v>130740.05603771789</v>
      </c>
      <c r="D104" s="327">
        <f>Data!IY29</f>
        <v>236595.22651518293</v>
      </c>
      <c r="E104" s="327">
        <f>Data!JS29</f>
        <v>64709.787751035721</v>
      </c>
      <c r="F104" s="327">
        <f>Data!KM29</f>
        <v>0</v>
      </c>
      <c r="G104" s="327">
        <f>Data!LG29</f>
        <v>0</v>
      </c>
      <c r="H104" s="136">
        <f t="shared" si="2"/>
        <v>432045.07030393655</v>
      </c>
    </row>
    <row r="105" spans="2:8">
      <c r="B105" s="127" t="str">
        <f>$B$46</f>
        <v>Pharmacy</v>
      </c>
      <c r="C105" s="327">
        <f>Data!IF29</f>
        <v>0</v>
      </c>
      <c r="D105" s="327">
        <f>Data!IZ29</f>
        <v>0</v>
      </c>
      <c r="E105" s="327">
        <f>Data!JT29</f>
        <v>0</v>
      </c>
      <c r="F105" s="327">
        <f>Data!KN29</f>
        <v>0</v>
      </c>
      <c r="G105" s="327">
        <f>Data!LH29</f>
        <v>0</v>
      </c>
      <c r="H105" s="136">
        <f t="shared" si="2"/>
        <v>0</v>
      </c>
    </row>
    <row r="106" spans="2:8">
      <c r="B106" s="127" t="str">
        <f>$B$47</f>
        <v>Business Administration</v>
      </c>
      <c r="C106" s="327">
        <f>Data!IG29</f>
        <v>17743.742213236685</v>
      </c>
      <c r="D106" s="327">
        <f>Data!JA29</f>
        <v>52841.363918551215</v>
      </c>
      <c r="E106" s="327">
        <f>Data!JU29</f>
        <v>3391.4947469188987</v>
      </c>
      <c r="F106" s="327">
        <f>Data!KO29</f>
        <v>0</v>
      </c>
      <c r="G106" s="327">
        <f>Data!LI29</f>
        <v>0</v>
      </c>
      <c r="H106" s="136">
        <f t="shared" si="2"/>
        <v>73976.600878706799</v>
      </c>
    </row>
    <row r="107" spans="2:8">
      <c r="B107" s="127" t="str">
        <f>$B$48</f>
        <v>Optometry</v>
      </c>
      <c r="C107" s="327">
        <f>Data!IH29</f>
        <v>0</v>
      </c>
      <c r="D107" s="327">
        <f>Data!JB29</f>
        <v>0</v>
      </c>
      <c r="E107" s="327">
        <f>Data!JV29</f>
        <v>0</v>
      </c>
      <c r="F107" s="327">
        <f>Data!KP29</f>
        <v>0</v>
      </c>
      <c r="G107" s="327">
        <f>Data!LJ29</f>
        <v>0</v>
      </c>
      <c r="H107" s="136">
        <f t="shared" si="2"/>
        <v>0</v>
      </c>
    </row>
    <row r="108" spans="2:8">
      <c r="B108" s="127" t="str">
        <f>$B$49</f>
        <v>Teacher Ed-Practice Teaching</v>
      </c>
      <c r="C108" s="327">
        <f>Data!II29</f>
        <v>0</v>
      </c>
      <c r="D108" s="327">
        <f>Data!JC29</f>
        <v>17905.169837855621</v>
      </c>
      <c r="E108" s="327">
        <f>Data!JW29</f>
        <v>0</v>
      </c>
      <c r="F108" s="327">
        <f>Data!KQ29</f>
        <v>0</v>
      </c>
      <c r="G108" s="327">
        <f>Data!LK29</f>
        <v>0</v>
      </c>
      <c r="H108" s="136">
        <f t="shared" si="2"/>
        <v>17905.169837855621</v>
      </c>
    </row>
    <row r="109" spans="2:8">
      <c r="B109" s="127" t="str">
        <f>$B$50</f>
        <v>Technology</v>
      </c>
      <c r="C109" s="327">
        <f>Data!IJ29</f>
        <v>18154.95189493338</v>
      </c>
      <c r="D109" s="327">
        <f>Data!JD29</f>
        <v>6219.4690193874521</v>
      </c>
      <c r="E109" s="327">
        <f>Data!JX29</f>
        <v>0</v>
      </c>
      <c r="F109" s="327">
        <f>Data!KR29</f>
        <v>0</v>
      </c>
      <c r="G109" s="327">
        <f>Data!LL29</f>
        <v>0</v>
      </c>
      <c r="H109" s="136">
        <f t="shared" si="2"/>
        <v>24374.420914320832</v>
      </c>
    </row>
    <row r="110" spans="2:8">
      <c r="B110" s="127" t="str">
        <f>$B$51</f>
        <v>Nursing</v>
      </c>
      <c r="C110" s="327">
        <f>Data!IK29</f>
        <v>0</v>
      </c>
      <c r="D110" s="327">
        <f>Data!JE29</f>
        <v>0</v>
      </c>
      <c r="E110" s="327">
        <f>Data!JY29</f>
        <v>0</v>
      </c>
      <c r="F110" s="327">
        <f>Data!KS29</f>
        <v>0</v>
      </c>
      <c r="G110" s="327">
        <f>Data!HPM29</f>
        <v>0</v>
      </c>
      <c r="H110" s="136">
        <f t="shared" si="2"/>
        <v>0</v>
      </c>
    </row>
    <row r="111" spans="2:8">
      <c r="B111" s="130" t="str">
        <f>$B$52</f>
        <v>Totals</v>
      </c>
      <c r="C111" s="133">
        <f>SUM(C91:C110)</f>
        <v>921315.21369682637</v>
      </c>
      <c r="D111" s="133">
        <f>SUM(D91:D110)</f>
        <v>689402.64885889459</v>
      </c>
      <c r="E111" s="133">
        <f>SUM(E91:E110)</f>
        <v>297801.72759981483</v>
      </c>
      <c r="F111" s="133">
        <f>SUM(F91:F110)</f>
        <v>40592.462496452528</v>
      </c>
      <c r="G111" s="133">
        <f>SUM(G91:G110)</f>
        <v>0</v>
      </c>
      <c r="H111" s="133">
        <f>SUM(C111:G111)</f>
        <v>1949112.0526519881</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8947400.843912404</v>
      </c>
      <c r="D116" s="321">
        <f t="shared" si="3"/>
        <v>2795439.2031167811</v>
      </c>
      <c r="E116" s="321">
        <f t="shared" si="3"/>
        <v>1389747.2209324061</v>
      </c>
      <c r="F116" s="321">
        <f t="shared" si="3"/>
        <v>483995.14280266117</v>
      </c>
      <c r="G116" s="321">
        <f t="shared" si="3"/>
        <v>0</v>
      </c>
      <c r="H116" s="133">
        <f t="shared" ref="H116:H136" si="4">SUM(C116:G116)</f>
        <v>13616582.410764253</v>
      </c>
    </row>
    <row r="117" spans="2:8">
      <c r="B117" s="127" t="str">
        <f>$B$33</f>
        <v>Science</v>
      </c>
      <c r="C117" s="141">
        <f t="shared" si="3"/>
        <v>2526227.6999122654</v>
      </c>
      <c r="D117" s="141">
        <f t="shared" si="3"/>
        <v>2081735.2218001571</v>
      </c>
      <c r="E117" s="141">
        <f t="shared" si="3"/>
        <v>1195192.835357819</v>
      </c>
      <c r="F117" s="141">
        <f t="shared" si="3"/>
        <v>5046.7555600306387</v>
      </c>
      <c r="G117" s="141">
        <f t="shared" si="3"/>
        <v>0</v>
      </c>
      <c r="H117" s="136">
        <f t="shared" si="4"/>
        <v>5808202.5126302717</v>
      </c>
    </row>
    <row r="118" spans="2:8">
      <c r="B118" s="127" t="str">
        <f>$B$34</f>
        <v>Fine Arts</v>
      </c>
      <c r="C118" s="141">
        <f t="shared" si="3"/>
        <v>3197870.5932549983</v>
      </c>
      <c r="D118" s="141">
        <f t="shared" si="3"/>
        <v>2249435.3793957178</v>
      </c>
      <c r="E118" s="141">
        <f t="shared" si="3"/>
        <v>1143317.9187423759</v>
      </c>
      <c r="F118" s="141">
        <f t="shared" si="3"/>
        <v>0</v>
      </c>
      <c r="G118" s="141">
        <f t="shared" si="3"/>
        <v>0</v>
      </c>
      <c r="H118" s="136">
        <f t="shared" si="4"/>
        <v>6590623.8913930915</v>
      </c>
    </row>
    <row r="119" spans="2:8">
      <c r="B119" s="127" t="str">
        <f>$B$35</f>
        <v>Teacher Education</v>
      </c>
      <c r="C119" s="141">
        <f t="shared" si="3"/>
        <v>488482.65387679572</v>
      </c>
      <c r="D119" s="141">
        <f t="shared" si="3"/>
        <v>1893107.9879760593</v>
      </c>
      <c r="E119" s="141">
        <f t="shared" si="3"/>
        <v>1494274.3460687115</v>
      </c>
      <c r="F119" s="141">
        <f t="shared" si="3"/>
        <v>250440.48563266551</v>
      </c>
      <c r="G119" s="141">
        <f t="shared" si="3"/>
        <v>0</v>
      </c>
      <c r="H119" s="136">
        <f t="shared" si="4"/>
        <v>4126305.4735542322</v>
      </c>
    </row>
    <row r="120" spans="2:8">
      <c r="B120" s="127" t="str">
        <f>$B$36</f>
        <v>Agriculture</v>
      </c>
      <c r="C120" s="141">
        <f t="shared" si="3"/>
        <v>703019.99000254518</v>
      </c>
      <c r="D120" s="141">
        <f t="shared" si="3"/>
        <v>834552.12320307863</v>
      </c>
      <c r="E120" s="141">
        <f t="shared" si="3"/>
        <v>338619.18369985872</v>
      </c>
      <c r="F120" s="141">
        <f t="shared" si="3"/>
        <v>123277.42346530568</v>
      </c>
      <c r="G120" s="141">
        <f t="shared" si="3"/>
        <v>0</v>
      </c>
      <c r="H120" s="136">
        <f t="shared" si="4"/>
        <v>1999468.7203707884</v>
      </c>
    </row>
    <row r="121" spans="2:8">
      <c r="B121" s="127" t="str">
        <f>$B$37</f>
        <v>Engineering</v>
      </c>
      <c r="C121" s="141">
        <f t="shared" si="3"/>
        <v>638774.04090084147</v>
      </c>
      <c r="D121" s="141">
        <f t="shared" si="3"/>
        <v>663475.58999034669</v>
      </c>
      <c r="E121" s="141">
        <f t="shared" si="3"/>
        <v>276907.06454775535</v>
      </c>
      <c r="F121" s="141">
        <f t="shared" si="3"/>
        <v>0</v>
      </c>
      <c r="G121" s="141">
        <f t="shared" si="3"/>
        <v>0</v>
      </c>
      <c r="H121" s="136">
        <f t="shared" si="4"/>
        <v>1579156.6954389433</v>
      </c>
    </row>
    <row r="122" spans="2:8">
      <c r="B122" s="127" t="str">
        <f>$B$38</f>
        <v>Home Economics</v>
      </c>
      <c r="C122" s="141">
        <f t="shared" si="3"/>
        <v>518408.6289913673</v>
      </c>
      <c r="D122" s="141">
        <f t="shared" si="3"/>
        <v>476679.93846715824</v>
      </c>
      <c r="E122" s="141">
        <f t="shared" si="3"/>
        <v>241059.17978575404</v>
      </c>
      <c r="F122" s="141">
        <f t="shared" si="3"/>
        <v>0</v>
      </c>
      <c r="G122" s="141">
        <f t="shared" si="3"/>
        <v>0</v>
      </c>
      <c r="H122" s="136">
        <f t="shared" si="4"/>
        <v>1236147.7472442796</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77154.996282754204</v>
      </c>
      <c r="D124" s="141">
        <f t="shared" si="3"/>
        <v>506307.25715802429</v>
      </c>
      <c r="E124" s="141">
        <f t="shared" si="3"/>
        <v>607113.53868622659</v>
      </c>
      <c r="F124" s="141">
        <f t="shared" si="3"/>
        <v>207969.94328083389</v>
      </c>
      <c r="G124" s="141">
        <f t="shared" si="3"/>
        <v>0</v>
      </c>
      <c r="H124" s="136">
        <f t="shared" si="4"/>
        <v>1398545.7354078391</v>
      </c>
    </row>
    <row r="125" spans="2:8">
      <c r="B125" s="127" t="str">
        <f>$B$41</f>
        <v>Library Science</v>
      </c>
      <c r="C125" s="141">
        <f t="shared" si="3"/>
        <v>0</v>
      </c>
      <c r="D125" s="141">
        <f t="shared" si="3"/>
        <v>0</v>
      </c>
      <c r="E125" s="141">
        <f t="shared" si="3"/>
        <v>13847.117503632768</v>
      </c>
      <c r="F125" s="141">
        <f t="shared" si="3"/>
        <v>0</v>
      </c>
      <c r="G125" s="141">
        <f t="shared" si="3"/>
        <v>0</v>
      </c>
      <c r="H125" s="136">
        <f t="shared" si="4"/>
        <v>13847.117503632768</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5484.2070756256844</v>
      </c>
      <c r="D127" s="141">
        <f t="shared" si="3"/>
        <v>0</v>
      </c>
      <c r="E127" s="141">
        <f t="shared" si="3"/>
        <v>0</v>
      </c>
      <c r="F127" s="141">
        <f t="shared" si="3"/>
        <v>0</v>
      </c>
      <c r="G127" s="141">
        <f t="shared" si="3"/>
        <v>0</v>
      </c>
      <c r="H127" s="136">
        <f t="shared" si="4"/>
        <v>5484.2070756256844</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377259.89682888752</v>
      </c>
      <c r="D129" s="141">
        <f t="shared" si="3"/>
        <v>997090.54793445137</v>
      </c>
      <c r="E129" s="141">
        <f t="shared" si="3"/>
        <v>1164897.9768373384</v>
      </c>
      <c r="F129" s="141">
        <f t="shared" si="3"/>
        <v>0</v>
      </c>
      <c r="G129" s="141">
        <f t="shared" si="3"/>
        <v>0</v>
      </c>
      <c r="H129" s="136">
        <f t="shared" si="4"/>
        <v>2539248.4216006771</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1320327.5796881202</v>
      </c>
      <c r="D131" s="141">
        <f t="shared" si="3"/>
        <v>4404145.8917857641</v>
      </c>
      <c r="E131" s="141">
        <f t="shared" si="3"/>
        <v>1174635.6559960546</v>
      </c>
      <c r="F131" s="141">
        <f t="shared" si="3"/>
        <v>0</v>
      </c>
      <c r="G131" s="141">
        <f t="shared" si="3"/>
        <v>0</v>
      </c>
      <c r="H131" s="136">
        <f t="shared" si="4"/>
        <v>6899109.1274699382</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256838.23508330894</v>
      </c>
      <c r="E133" s="141">
        <f t="shared" si="5"/>
        <v>0</v>
      </c>
      <c r="F133" s="141">
        <f t="shared" si="5"/>
        <v>0</v>
      </c>
      <c r="G133" s="141">
        <f t="shared" si="5"/>
        <v>0</v>
      </c>
      <c r="H133" s="136">
        <f t="shared" si="4"/>
        <v>256838.23508330894</v>
      </c>
    </row>
    <row r="134" spans="2:12">
      <c r="B134" s="127" t="str">
        <f>$B$50</f>
        <v>Technology</v>
      </c>
      <c r="C134" s="141">
        <f t="shared" si="5"/>
        <v>260365.60321326542</v>
      </c>
      <c r="D134" s="141">
        <f t="shared" si="5"/>
        <v>168348.83230276321</v>
      </c>
      <c r="E134" s="141">
        <f t="shared" si="5"/>
        <v>34005.778088839121</v>
      </c>
      <c r="F134" s="141">
        <f t="shared" si="5"/>
        <v>0</v>
      </c>
      <c r="G134" s="141">
        <f t="shared" si="5"/>
        <v>0</v>
      </c>
      <c r="H134" s="136">
        <f t="shared" si="4"/>
        <v>462720.21360486781</v>
      </c>
    </row>
    <row r="135" spans="2:12">
      <c r="B135" s="127" t="str">
        <f>$B$51</f>
        <v>Nursing</v>
      </c>
      <c r="C135" s="141">
        <f t="shared" si="5"/>
        <v>54673.6858503556</v>
      </c>
      <c r="D135" s="141">
        <f t="shared" si="5"/>
        <v>2532655.0012447559</v>
      </c>
      <c r="E135" s="141">
        <f t="shared" si="5"/>
        <v>510393.47676767677</v>
      </c>
      <c r="F135" s="141">
        <f t="shared" si="5"/>
        <v>0</v>
      </c>
      <c r="G135" s="141">
        <f t="shared" si="5"/>
        <v>0</v>
      </c>
      <c r="H135" s="136">
        <f t="shared" si="4"/>
        <v>3097722.1638627886</v>
      </c>
    </row>
    <row r="136" spans="2:12">
      <c r="B136" s="130" t="str">
        <f>$B$52</f>
        <v>Totals</v>
      </c>
      <c r="C136" s="133">
        <f>SUM(C116:C135)</f>
        <v>19115450.419790223</v>
      </c>
      <c r="D136" s="133">
        <f>SUM(D116:D135)</f>
        <v>19859811.20945837</v>
      </c>
      <c r="E136" s="133">
        <f>SUM(E116:E135)</f>
        <v>9584011.2930144481</v>
      </c>
      <c r="F136" s="133">
        <f>SUM(F116:F135)</f>
        <v>1070729.7507414969</v>
      </c>
      <c r="G136" s="133">
        <f>SUM(G116:G135)</f>
        <v>0</v>
      </c>
      <c r="H136" s="133">
        <f t="shared" si="4"/>
        <v>49630002.673004538</v>
      </c>
    </row>
    <row r="137" spans="2:12">
      <c r="B137" s="328"/>
      <c r="C137" s="331"/>
      <c r="D137" s="331"/>
      <c r="E137" s="331"/>
      <c r="F137" s="331"/>
      <c r="G137" s="331"/>
      <c r="H137" s="332"/>
    </row>
    <row r="138" spans="2:12">
      <c r="B138" s="120" t="s">
        <v>4</v>
      </c>
      <c r="C138" s="325"/>
      <c r="D138" s="325"/>
      <c r="E138" s="325"/>
      <c r="F138" s="325"/>
      <c r="G138" s="325"/>
      <c r="H138" s="122">
        <f>H86-H81-H111</f>
        <v>26150332.326995462</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Data!LN29</f>
        <v>285432.85278737941</v>
      </c>
      <c r="D143" s="327">
        <f>Data!MH29</f>
        <v>65847.897592124282</v>
      </c>
      <c r="E143" s="327">
        <f>Data!NB29</f>
        <v>12682.769426267621</v>
      </c>
      <c r="F143" s="327">
        <f>Data!NV29</f>
        <v>3466.6706841264731</v>
      </c>
      <c r="G143" s="327">
        <f>Data!OP29</f>
        <v>0</v>
      </c>
      <c r="H143" s="341">
        <f>Data!PJ29</f>
        <v>6019808.6109674936</v>
      </c>
      <c r="I143" s="342">
        <f t="shared" ref="I143:I162" si="6">SUM(C143:H143)</f>
        <v>6387238.8014573911</v>
      </c>
    </row>
    <row r="144" spans="2:12">
      <c r="B144" s="127" t="str">
        <f>$B$33</f>
        <v>Science</v>
      </c>
      <c r="C144" s="327">
        <f>Data!LO29</f>
        <v>115243.25110041921</v>
      </c>
      <c r="D144" s="327">
        <f>Data!MI29</f>
        <v>51601.089035010729</v>
      </c>
      <c r="E144" s="327">
        <f>Data!NC29</f>
        <v>10384.216006889274</v>
      </c>
      <c r="F144" s="327">
        <f>Data!NW29</f>
        <v>14.768307881051664</v>
      </c>
      <c r="G144" s="327">
        <f>Data!OQ29</f>
        <v>0</v>
      </c>
      <c r="H144" s="341">
        <f>Data!PK29</f>
        <v>3320630.6117876433</v>
      </c>
      <c r="I144" s="342">
        <f t="shared" si="6"/>
        <v>3497873.9362378437</v>
      </c>
    </row>
    <row r="145" spans="2:9">
      <c r="B145" s="127" t="str">
        <f>$B$34</f>
        <v>Fine Arts</v>
      </c>
      <c r="C145" s="327">
        <f>Data!LP29</f>
        <v>164037.57050332753</v>
      </c>
      <c r="D145" s="327">
        <f>Data!MJ29</f>
        <v>99918.625422133147</v>
      </c>
      <c r="E145" s="327">
        <f>Data!ND29</f>
        <v>16441.635369754047</v>
      </c>
      <c r="F145" s="327">
        <f>Data!NX29</f>
        <v>0</v>
      </c>
      <c r="G145" s="327">
        <f>Data!OR29</f>
        <v>0</v>
      </c>
      <c r="H145" s="341">
        <f>Data!PL29</f>
        <v>2004410.9039416285</v>
      </c>
      <c r="I145" s="342">
        <f t="shared" si="6"/>
        <v>2284808.7352368431</v>
      </c>
    </row>
    <row r="146" spans="2:9">
      <c r="B146" s="127" t="str">
        <f>$B$35</f>
        <v>Teacher Education</v>
      </c>
      <c r="C146" s="327">
        <f>Data!LQ29</f>
        <v>12049.911500136344</v>
      </c>
      <c r="D146" s="327">
        <f>Data!MK29</f>
        <v>66382.742016027492</v>
      </c>
      <c r="E146" s="327">
        <f>Data!NE29</f>
        <v>26527.554572093628</v>
      </c>
      <c r="F146" s="327">
        <f>Data!NY29</f>
        <v>3501.7527797450971</v>
      </c>
      <c r="G146" s="327">
        <f>Data!OS29</f>
        <v>0</v>
      </c>
      <c r="H146" s="341">
        <f>Data!PN29</f>
        <v>2479525.6516882875</v>
      </c>
      <c r="I146" s="342">
        <f t="shared" si="6"/>
        <v>2587987.6125562899</v>
      </c>
    </row>
    <row r="147" spans="2:9">
      <c r="B147" s="127" t="str">
        <f>$B$36</f>
        <v>Agriculture</v>
      </c>
      <c r="C147" s="327">
        <f>Data!LR29</f>
        <v>97143.93866642144</v>
      </c>
      <c r="D147" s="327">
        <f>Data!ML29</f>
        <v>107093.98508240705</v>
      </c>
      <c r="E147" s="327">
        <f>Data!NF29</f>
        <v>11307.230099658467</v>
      </c>
      <c r="F147" s="327">
        <f>Data!NZ29</f>
        <v>2330.2062029701542</v>
      </c>
      <c r="G147" s="327">
        <f>Data!OT29</f>
        <v>0</v>
      </c>
      <c r="H147" s="341">
        <f>Data!PM29</f>
        <v>2937919.7166162301</v>
      </c>
      <c r="I147" s="342">
        <f t="shared" si="6"/>
        <v>3155795.0766676874</v>
      </c>
    </row>
    <row r="148" spans="2:9">
      <c r="B148" s="127" t="str">
        <f>$B$37</f>
        <v>Engineering</v>
      </c>
      <c r="C148" s="327">
        <f>Data!LS29</f>
        <v>17395.359399895518</v>
      </c>
      <c r="D148" s="327">
        <f>Data!MM29</f>
        <v>13653.407540554303</v>
      </c>
      <c r="E148" s="327">
        <f>Data!NG29</f>
        <v>1989.8094595501739</v>
      </c>
      <c r="F148" s="327">
        <f>Data!OA29</f>
        <v>0</v>
      </c>
      <c r="G148" s="327">
        <f>Data!OU29</f>
        <v>0</v>
      </c>
      <c r="H148" s="341">
        <f>Data!PO29</f>
        <v>617870.82333421218</v>
      </c>
      <c r="I148" s="342">
        <f t="shared" si="6"/>
        <v>650909.3997342122</v>
      </c>
    </row>
    <row r="149" spans="2:9">
      <c r="B149" s="127" t="str">
        <f>$B$38</f>
        <v>Home Economics</v>
      </c>
      <c r="C149" s="327">
        <f>Data!LT29</f>
        <v>30975.728205113457</v>
      </c>
      <c r="D149" s="327">
        <f>Data!MN29</f>
        <v>30387.708740653186</v>
      </c>
      <c r="E149" s="327">
        <f>Data!NH29</f>
        <v>3796.2973609005212</v>
      </c>
      <c r="F149" s="327">
        <f>Data!OB29</f>
        <v>0</v>
      </c>
      <c r="G149" s="327">
        <f>Data!OV29</f>
        <v>0</v>
      </c>
      <c r="H149" s="341">
        <f>Data!PP29</f>
        <v>1428004.0052358804</v>
      </c>
      <c r="I149" s="342">
        <f t="shared" si="6"/>
        <v>1493163.7395425476</v>
      </c>
    </row>
    <row r="150" spans="2:9">
      <c r="B150" s="127" t="str">
        <f>$B$39</f>
        <v>Law</v>
      </c>
      <c r="C150" s="327">
        <f>Data!LU29</f>
        <v>0</v>
      </c>
      <c r="D150" s="327">
        <f>Data!MO29</f>
        <v>0</v>
      </c>
      <c r="E150" s="327">
        <f>Data!NI29</f>
        <v>0</v>
      </c>
      <c r="F150" s="327">
        <f>Data!OC29</f>
        <v>0</v>
      </c>
      <c r="G150" s="327">
        <f>Data!OW29</f>
        <v>0</v>
      </c>
      <c r="H150" s="341">
        <f>Data!PQ29</f>
        <v>0</v>
      </c>
      <c r="I150" s="342">
        <f t="shared" si="6"/>
        <v>0</v>
      </c>
    </row>
    <row r="151" spans="2:9">
      <c r="B151" s="127" t="str">
        <f>$B$40</f>
        <v>Social Service</v>
      </c>
      <c r="C151" s="327">
        <f>Data!LV29</f>
        <v>1035.8179475075351</v>
      </c>
      <c r="D151" s="327">
        <f>Data!MP29</f>
        <v>6957.1896342285791</v>
      </c>
      <c r="E151" s="327">
        <f>Data!NJ29</f>
        <v>6635.6180558816068</v>
      </c>
      <c r="F151" s="327">
        <f>Data!OD29</f>
        <v>818.20913500595179</v>
      </c>
      <c r="G151" s="327">
        <f>Data!OX29</f>
        <v>0</v>
      </c>
      <c r="H151" s="341">
        <f>Data!PR29</f>
        <v>626381.49326221086</v>
      </c>
      <c r="I151" s="342">
        <f t="shared" si="6"/>
        <v>641828.32803483459</v>
      </c>
    </row>
    <row r="152" spans="2:9">
      <c r="B152" s="127" t="str">
        <f>$B$41</f>
        <v>Library Science</v>
      </c>
      <c r="C152" s="327">
        <f>Data!LW29</f>
        <v>0</v>
      </c>
      <c r="D152" s="327">
        <f>Data!MQ29</f>
        <v>0</v>
      </c>
      <c r="E152" s="327">
        <f>Data!NK29</f>
        <v>0</v>
      </c>
      <c r="F152" s="327">
        <f>Data!OE29</f>
        <v>0</v>
      </c>
      <c r="G152" s="327">
        <f>Data!OY29</f>
        <v>0</v>
      </c>
      <c r="H152" s="341">
        <f>Data!PS29</f>
        <v>0</v>
      </c>
      <c r="I152" s="342">
        <f t="shared" si="6"/>
        <v>0</v>
      </c>
    </row>
    <row r="153" spans="2:9">
      <c r="B153" s="127" t="str">
        <f>$B$42</f>
        <v>Veterinary Science</v>
      </c>
      <c r="C153" s="327">
        <f>Data!LX29</f>
        <v>0</v>
      </c>
      <c r="D153" s="327">
        <f>Data!MR29</f>
        <v>0</v>
      </c>
      <c r="E153" s="327">
        <f>Data!NL29</f>
        <v>0</v>
      </c>
      <c r="F153" s="327">
        <f>Data!OF29</f>
        <v>0</v>
      </c>
      <c r="G153" s="327">
        <f>Data!OZ29</f>
        <v>0</v>
      </c>
      <c r="H153" s="341">
        <f>Data!PT29</f>
        <v>0</v>
      </c>
      <c r="I153" s="342">
        <f t="shared" si="6"/>
        <v>0</v>
      </c>
    </row>
    <row r="154" spans="2:9">
      <c r="B154" s="127" t="str">
        <f>$B$43</f>
        <v>Vocational Training</v>
      </c>
      <c r="C154" s="327">
        <f>Data!LY29</f>
        <v>0</v>
      </c>
      <c r="D154" s="327">
        <f>Data!MS29</f>
        <v>0</v>
      </c>
      <c r="E154" s="327">
        <f>Data!NM29</f>
        <v>0</v>
      </c>
      <c r="F154" s="327">
        <f>Data!OG29</f>
        <v>0</v>
      </c>
      <c r="G154" s="327">
        <f>Data!PA29</f>
        <v>0</v>
      </c>
      <c r="H154" s="341">
        <f>Data!PU29</f>
        <v>11299.324946495368</v>
      </c>
      <c r="I154" s="342">
        <f t="shared" si="6"/>
        <v>11299.324946495368</v>
      </c>
    </row>
    <row r="155" spans="2:9">
      <c r="B155" s="127" t="str">
        <f>$B$44</f>
        <v>Physical Training</v>
      </c>
      <c r="C155" s="327">
        <f>Data!LZ29</f>
        <v>0</v>
      </c>
      <c r="D155" s="327">
        <f>Data!MT29</f>
        <v>0</v>
      </c>
      <c r="E155" s="327">
        <f>Data!NN29</f>
        <v>0</v>
      </c>
      <c r="F155" s="327">
        <f>Data!OH29</f>
        <v>0</v>
      </c>
      <c r="G155" s="327">
        <f>Data!PB29</f>
        <v>0</v>
      </c>
      <c r="H155" s="341">
        <f>Data!PV29</f>
        <v>0</v>
      </c>
      <c r="I155" s="342">
        <f t="shared" si="6"/>
        <v>0</v>
      </c>
    </row>
    <row r="156" spans="2:9">
      <c r="B156" s="127" t="str">
        <f>$B$45</f>
        <v>Health Services</v>
      </c>
      <c r="C156" s="327">
        <f>Data!MA29</f>
        <v>12158.074680208427</v>
      </c>
      <c r="D156" s="327">
        <f>Data!MU29</f>
        <v>27034.9149122819</v>
      </c>
      <c r="E156" s="327">
        <f>Data!NO29</f>
        <v>13482.993074846516</v>
      </c>
      <c r="F156" s="327">
        <f>Data!OI29</f>
        <v>0</v>
      </c>
      <c r="G156" s="327">
        <f>Data!PC29</f>
        <v>0</v>
      </c>
      <c r="H156" s="341">
        <f>Data!PW29</f>
        <v>766685.36738957837</v>
      </c>
      <c r="I156" s="342">
        <f t="shared" si="6"/>
        <v>819361.35005691519</v>
      </c>
    </row>
    <row r="157" spans="2:9">
      <c r="B157" s="127" t="str">
        <f>$B$46</f>
        <v>Pharmacy</v>
      </c>
      <c r="C157" s="327">
        <f>Data!MB29</f>
        <v>0</v>
      </c>
      <c r="D157" s="327">
        <f>Data!MV29</f>
        <v>0</v>
      </c>
      <c r="E157" s="327">
        <f>Data!NP29</f>
        <v>0</v>
      </c>
      <c r="F157" s="327">
        <f>Data!OJ29</f>
        <v>0</v>
      </c>
      <c r="G157" s="327">
        <f>Data!PD29</f>
        <v>0</v>
      </c>
      <c r="H157" s="341">
        <f>Data!PX29</f>
        <v>0</v>
      </c>
      <c r="I157" s="342">
        <f t="shared" si="6"/>
        <v>0</v>
      </c>
    </row>
    <row r="158" spans="2:9">
      <c r="B158" s="127" t="str">
        <f>$B$47</f>
        <v>Business Administration</v>
      </c>
      <c r="C158" s="327">
        <f>Data!MC29</f>
        <v>59385.821742020205</v>
      </c>
      <c r="D158" s="327">
        <f>Data!MW29</f>
        <v>166581.15742088403</v>
      </c>
      <c r="E158" s="327">
        <f>Data!NQ29</f>
        <v>24493.687455004911</v>
      </c>
      <c r="F158" s="327">
        <f>Data!OK29</f>
        <v>0</v>
      </c>
      <c r="G158" s="327">
        <f>Data!PE29</f>
        <v>0</v>
      </c>
      <c r="H158" s="341">
        <f>Data!PY29</f>
        <v>2151125.495887653</v>
      </c>
      <c r="I158" s="342">
        <f t="shared" si="6"/>
        <v>2401586.162505562</v>
      </c>
    </row>
    <row r="159" spans="2:9">
      <c r="B159" s="127" t="str">
        <f>$B$48</f>
        <v>Optometry</v>
      </c>
      <c r="C159" s="327">
        <f>Data!MD29</f>
        <v>0</v>
      </c>
      <c r="D159" s="327">
        <f>Data!MX29</f>
        <v>0</v>
      </c>
      <c r="E159" s="327">
        <f>Data!NR29</f>
        <v>0</v>
      </c>
      <c r="F159" s="327">
        <f>Data!OL29</f>
        <v>0</v>
      </c>
      <c r="G159" s="327">
        <f>Data!PF29</f>
        <v>0</v>
      </c>
      <c r="H159" s="341">
        <f>Data!PZ29</f>
        <v>0</v>
      </c>
      <c r="I159" s="342">
        <f t="shared" si="6"/>
        <v>0</v>
      </c>
    </row>
    <row r="160" spans="2:9">
      <c r="B160" s="127" t="str">
        <f>$B$49</f>
        <v>Teacher Ed-Practice Teaching</v>
      </c>
      <c r="C160" s="327">
        <f>Data!ME29</f>
        <v>0</v>
      </c>
      <c r="D160" s="327">
        <f>Data!MY29</f>
        <v>504.67269186262553</v>
      </c>
      <c r="E160" s="327">
        <f>Data!NS29</f>
        <v>0</v>
      </c>
      <c r="F160" s="327">
        <f>Data!OM29</f>
        <v>0</v>
      </c>
      <c r="G160" s="327">
        <f>Data!PG29</f>
        <v>0</v>
      </c>
      <c r="H160" s="341">
        <f>Data!QA29</f>
        <v>266216.60876650159</v>
      </c>
      <c r="I160" s="342">
        <f t="shared" si="6"/>
        <v>266721.28145836422</v>
      </c>
    </row>
    <row r="161" spans="2:10">
      <c r="B161" s="127" t="str">
        <f>$B$50</f>
        <v>Technology</v>
      </c>
      <c r="C161" s="327">
        <f>Data!MF29</f>
        <v>22325.519461888223</v>
      </c>
      <c r="D161" s="327">
        <f>Data!MZ29</f>
        <v>3774.9278893835481</v>
      </c>
      <c r="E161" s="327">
        <f>Data!NT29</f>
        <v>261.66924229392794</v>
      </c>
      <c r="F161" s="327">
        <f>Data!ON29</f>
        <v>0</v>
      </c>
      <c r="G161" s="327">
        <f>Data!PH29</f>
        <v>0</v>
      </c>
      <c r="H161" s="341">
        <f>Data!QB29</f>
        <v>314823.02010211657</v>
      </c>
      <c r="I161" s="342">
        <f t="shared" si="6"/>
        <v>341185.13669568225</v>
      </c>
    </row>
    <row r="162" spans="2:10">
      <c r="B162" s="127" t="str">
        <f>$B$51</f>
        <v>Nursing</v>
      </c>
      <c r="C162" s="327">
        <f>Data!MG29</f>
        <v>0</v>
      </c>
      <c r="D162" s="327">
        <f>Data!NA29</f>
        <v>43258.679065788841</v>
      </c>
      <c r="E162" s="327">
        <f>Data!NU29</f>
        <v>2254.2157773603376</v>
      </c>
      <c r="F162" s="327">
        <f>Data!OO29</f>
        <v>0</v>
      </c>
      <c r="G162" s="327">
        <f>Data!PI29</f>
        <v>0</v>
      </c>
      <c r="H162" s="341">
        <f>Data!QC29</f>
        <v>1565060.8730695569</v>
      </c>
      <c r="I162" s="342">
        <f t="shared" si="6"/>
        <v>1610573.7679127061</v>
      </c>
    </row>
    <row r="163" spans="2:10" ht="14.4" thickBot="1">
      <c r="B163" s="130" t="str">
        <f>$B$52</f>
        <v>Totals</v>
      </c>
      <c r="C163" s="133">
        <f t="shared" ref="C163:H163" si="7">SUM(C143:C162)</f>
        <v>817183.84599431732</v>
      </c>
      <c r="D163" s="133">
        <f t="shared" si="7"/>
        <v>682996.99704333977</v>
      </c>
      <c r="E163" s="133">
        <f t="shared" si="7"/>
        <v>130257.69590050103</v>
      </c>
      <c r="F163" s="133">
        <f t="shared" si="7"/>
        <v>10131.607109728728</v>
      </c>
      <c r="G163" s="134">
        <f t="shared" si="7"/>
        <v>0</v>
      </c>
      <c r="H163" s="343">
        <f t="shared" si="7"/>
        <v>24509762.506995488</v>
      </c>
      <c r="I163" s="342">
        <f>SUM(I143:I162)</f>
        <v>26150332.653043378</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4241024.573319451</v>
      </c>
      <c r="D168" s="321">
        <f t="shared" si="8"/>
        <v>1301694.6378913305</v>
      </c>
      <c r="E168" s="321">
        <f t="shared" si="8"/>
        <v>627081.59838818817</v>
      </c>
      <c r="F168" s="321">
        <f t="shared" si="8"/>
        <v>217437.991858422</v>
      </c>
      <c r="G168" s="321">
        <f t="shared" si="8"/>
        <v>0</v>
      </c>
      <c r="H168" s="133">
        <f t="shared" ref="H168:H188" si="9">SUM(C168:G168)</f>
        <v>6387238.8014573921</v>
      </c>
      <c r="I168" s="347"/>
      <c r="J168" s="288"/>
    </row>
    <row r="169" spans="2:10">
      <c r="B169" s="127" t="str">
        <f>$B$33</f>
        <v>Science</v>
      </c>
      <c r="C169" s="141">
        <f t="shared" si="8"/>
        <v>1559522.9597422774</v>
      </c>
      <c r="D169" s="141">
        <f t="shared" si="8"/>
        <v>1241758.2311308885</v>
      </c>
      <c r="E169" s="141">
        <f t="shared" si="8"/>
        <v>693692.67631764302</v>
      </c>
      <c r="F169" s="141">
        <f t="shared" si="8"/>
        <v>2900.0690470348773</v>
      </c>
      <c r="G169" s="141">
        <f t="shared" si="8"/>
        <v>0</v>
      </c>
      <c r="H169" s="136">
        <f t="shared" si="9"/>
        <v>3497873.9362378432</v>
      </c>
      <c r="I169" s="347"/>
      <c r="J169" s="288"/>
    </row>
    <row r="170" spans="2:10">
      <c r="B170" s="127" t="str">
        <f>$B$34</f>
        <v>Fine Arts</v>
      </c>
      <c r="C170" s="141">
        <f t="shared" si="8"/>
        <v>1136608.11801787</v>
      </c>
      <c r="D170" s="141">
        <f t="shared" si="8"/>
        <v>784040.92954284442</v>
      </c>
      <c r="E170" s="141">
        <f t="shared" si="8"/>
        <v>364159.68767612893</v>
      </c>
      <c r="F170" s="141">
        <f t="shared" si="8"/>
        <v>0</v>
      </c>
      <c r="G170" s="141">
        <f t="shared" si="8"/>
        <v>0</v>
      </c>
      <c r="H170" s="136">
        <f t="shared" si="9"/>
        <v>2284808.7352368431</v>
      </c>
      <c r="I170" s="347"/>
      <c r="J170" s="288"/>
    </row>
    <row r="171" spans="2:10">
      <c r="B171" s="127" t="str">
        <f>$B$35</f>
        <v>Teacher Education</v>
      </c>
      <c r="C171" s="141">
        <f t="shared" si="8"/>
        <v>305582.53492197988</v>
      </c>
      <c r="D171" s="141">
        <f t="shared" si="8"/>
        <v>1203964.4958844369</v>
      </c>
      <c r="E171" s="141">
        <f t="shared" si="8"/>
        <v>924447.39969342342</v>
      </c>
      <c r="F171" s="141">
        <f t="shared" si="8"/>
        <v>153993.18205644979</v>
      </c>
      <c r="G171" s="141">
        <f t="shared" si="8"/>
        <v>0</v>
      </c>
      <c r="H171" s="136">
        <f t="shared" si="9"/>
        <v>2587987.6125562899</v>
      </c>
      <c r="I171" s="347"/>
      <c r="J171" s="288"/>
    </row>
    <row r="172" spans="2:10">
      <c r="B172" s="127" t="str">
        <f>$B$36</f>
        <v>Agriculture</v>
      </c>
      <c r="C172" s="141">
        <f t="shared" si="8"/>
        <v>1130126.4848603946</v>
      </c>
      <c r="D172" s="141">
        <f t="shared" si="8"/>
        <v>1333343.2943727183</v>
      </c>
      <c r="E172" s="141">
        <f t="shared" si="8"/>
        <v>508857.38733933878</v>
      </c>
      <c r="F172" s="141">
        <f t="shared" si="8"/>
        <v>183467.91009523516</v>
      </c>
      <c r="G172" s="141">
        <f t="shared" si="8"/>
        <v>0</v>
      </c>
      <c r="H172" s="136">
        <f t="shared" si="9"/>
        <v>3155795.0766676869</v>
      </c>
      <c r="I172" s="347"/>
      <c r="J172" s="288"/>
    </row>
    <row r="173" spans="2:10">
      <c r="B173" s="127" t="str">
        <f>$B$37</f>
        <v>Engineering</v>
      </c>
      <c r="C173" s="141">
        <f t="shared" si="8"/>
        <v>267326.12543209043</v>
      </c>
      <c r="D173" s="141">
        <f t="shared" si="8"/>
        <v>273249.0576958037</v>
      </c>
      <c r="E173" s="141">
        <f t="shared" si="8"/>
        <v>110334.21660631808</v>
      </c>
      <c r="F173" s="141">
        <f t="shared" si="8"/>
        <v>0</v>
      </c>
      <c r="G173" s="141">
        <f t="shared" si="8"/>
        <v>0</v>
      </c>
      <c r="H173" s="136">
        <f t="shared" si="9"/>
        <v>650909.39973421209</v>
      </c>
      <c r="I173" s="347"/>
      <c r="J173" s="288"/>
    </row>
    <row r="174" spans="2:10">
      <c r="B174" s="127" t="str">
        <f>$B$38</f>
        <v>Home Economics</v>
      </c>
      <c r="C174" s="141">
        <f t="shared" si="8"/>
        <v>629843.9461821533</v>
      </c>
      <c r="D174" s="141">
        <f t="shared" si="8"/>
        <v>581050.73657382955</v>
      </c>
      <c r="E174" s="141">
        <f t="shared" si="8"/>
        <v>282269.05678656459</v>
      </c>
      <c r="F174" s="141">
        <f t="shared" si="8"/>
        <v>0</v>
      </c>
      <c r="G174" s="141">
        <f t="shared" si="8"/>
        <v>0</v>
      </c>
      <c r="H174" s="136">
        <f t="shared" si="9"/>
        <v>1493163.7395425476</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35592.04343278888</v>
      </c>
      <c r="D176" s="141">
        <f t="shared" si="8"/>
        <v>233722.38419231272</v>
      </c>
      <c r="E176" s="141">
        <f t="shared" si="8"/>
        <v>278549.98975934705</v>
      </c>
      <c r="F176" s="141">
        <f t="shared" si="8"/>
        <v>93963.91065038582</v>
      </c>
      <c r="G176" s="141">
        <f t="shared" si="8"/>
        <v>0</v>
      </c>
      <c r="H176" s="136">
        <f t="shared" si="9"/>
        <v>641828.32803483447</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11299.324946495368</v>
      </c>
      <c r="D179" s="141">
        <f t="shared" si="8"/>
        <v>0</v>
      </c>
      <c r="E179" s="141">
        <f t="shared" si="8"/>
        <v>0</v>
      </c>
      <c r="F179" s="141">
        <f t="shared" si="8"/>
        <v>0</v>
      </c>
      <c r="G179" s="141">
        <f t="shared" si="8"/>
        <v>0</v>
      </c>
      <c r="H179" s="136">
        <f t="shared" si="9"/>
        <v>11299.324946495368</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126065.65463226401</v>
      </c>
      <c r="D181" s="141">
        <f t="shared" si="8"/>
        <v>328090.42667741602</v>
      </c>
      <c r="E181" s="141">
        <f t="shared" si="8"/>
        <v>365205.2687472353</v>
      </c>
      <c r="F181" s="141">
        <f t="shared" si="8"/>
        <v>0</v>
      </c>
      <c r="G181" s="141">
        <f t="shared" si="8"/>
        <v>0</v>
      </c>
      <c r="H181" s="136">
        <f t="shared" si="9"/>
        <v>819361.35005691531</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471060.75934839417</v>
      </c>
      <c r="D183" s="141">
        <f t="shared" si="8"/>
        <v>1539783.1666060188</v>
      </c>
      <c r="E183" s="141">
        <f t="shared" si="8"/>
        <v>390742.23655114928</v>
      </c>
      <c r="F183" s="141">
        <f t="shared" si="8"/>
        <v>0</v>
      </c>
      <c r="G183" s="141">
        <f t="shared" si="8"/>
        <v>0</v>
      </c>
      <c r="H183" s="136">
        <f t="shared" si="9"/>
        <v>2401586.1625055624</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266721.28145836422</v>
      </c>
      <c r="E185" s="141">
        <f t="shared" si="10"/>
        <v>0</v>
      </c>
      <c r="F185" s="141">
        <f t="shared" si="10"/>
        <v>0</v>
      </c>
      <c r="G185" s="141">
        <f t="shared" si="10"/>
        <v>0</v>
      </c>
      <c r="H185" s="136">
        <f t="shared" si="9"/>
        <v>266721.28145836422</v>
      </c>
      <c r="I185" s="347"/>
      <c r="J185" s="288"/>
    </row>
    <row r="186" spans="2:10">
      <c r="B186" s="127" t="str">
        <f>$B$50</f>
        <v>Technology</v>
      </c>
      <c r="C186" s="141">
        <f t="shared" si="10"/>
        <v>199471.62876133132</v>
      </c>
      <c r="D186" s="141">
        <f t="shared" si="10"/>
        <v>118315.17544701285</v>
      </c>
      <c r="E186" s="141">
        <f t="shared" si="10"/>
        <v>23398.332487338055</v>
      </c>
      <c r="F186" s="141">
        <f t="shared" si="10"/>
        <v>0</v>
      </c>
      <c r="G186" s="141">
        <f t="shared" si="10"/>
        <v>0</v>
      </c>
      <c r="H186" s="136">
        <f t="shared" si="9"/>
        <v>341185.13669568225</v>
      </c>
      <c r="I186" s="347"/>
      <c r="J186" s="288"/>
    </row>
    <row r="187" spans="2:10">
      <c r="B187" s="127" t="str">
        <f>$B$51</f>
        <v>Nursing</v>
      </c>
      <c r="C187" s="141">
        <f t="shared" si="10"/>
        <v>27622.763432143092</v>
      </c>
      <c r="D187" s="141">
        <f t="shared" si="10"/>
        <v>1322830.9059337338</v>
      </c>
      <c r="E187" s="141">
        <f t="shared" si="10"/>
        <v>260120.09854682907</v>
      </c>
      <c r="F187" s="141">
        <f t="shared" si="10"/>
        <v>0</v>
      </c>
      <c r="G187" s="141">
        <f t="shared" si="10"/>
        <v>0</v>
      </c>
      <c r="H187" s="136">
        <f t="shared" si="9"/>
        <v>1610573.7679127059</v>
      </c>
      <c r="I187" s="347"/>
      <c r="J187" s="288"/>
    </row>
    <row r="188" spans="2:10">
      <c r="B188" s="130" t="str">
        <f>$B$52</f>
        <v>Totals</v>
      </c>
      <c r="C188" s="133">
        <f>SUM(C168:C187)</f>
        <v>10141146.917029634</v>
      </c>
      <c r="D188" s="133">
        <f>SUM(D168:D187)</f>
        <v>10528564.723406713</v>
      </c>
      <c r="E188" s="133">
        <f>SUM(E168:E187)</f>
        <v>4828857.9488995038</v>
      </c>
      <c r="F188" s="133">
        <f>SUM(F168:F187)</f>
        <v>651763.06370752759</v>
      </c>
      <c r="G188" s="133">
        <f>SUM(G168:G187)</f>
        <v>0</v>
      </c>
      <c r="H188" s="133">
        <f t="shared" si="9"/>
        <v>26150332.653043378</v>
      </c>
      <c r="I188" s="347"/>
      <c r="J188" s="288"/>
    </row>
    <row r="189" spans="2:10">
      <c r="B189" s="328"/>
      <c r="C189" s="329"/>
      <c r="D189" s="329"/>
      <c r="E189" s="329"/>
      <c r="F189" s="329"/>
      <c r="G189" s="329"/>
      <c r="H189" s="344"/>
    </row>
    <row r="190" spans="2:10">
      <c r="B190" s="474" t="s">
        <v>34</v>
      </c>
      <c r="C190" s="474"/>
      <c r="D190" s="474"/>
      <c r="E190" s="474"/>
      <c r="F190" s="474"/>
      <c r="G190" s="474"/>
      <c r="H190" s="122">
        <f>H15</f>
        <v>21726219</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3916848.2721312214</v>
      </c>
      <c r="D193" s="135">
        <f t="shared" si="11"/>
        <v>1223742.1127751854</v>
      </c>
      <c r="E193" s="135">
        <f t="shared" si="11"/>
        <v>608381.03667970118</v>
      </c>
      <c r="F193" s="135">
        <f t="shared" si="11"/>
        <v>211875.55714532669</v>
      </c>
      <c r="G193" s="135">
        <f t="shared" si="11"/>
        <v>0</v>
      </c>
      <c r="H193" s="135">
        <f>SUM(C193:G193)</f>
        <v>5960846.9787314339</v>
      </c>
    </row>
    <row r="194" spans="2:8">
      <c r="B194" s="127" t="str">
        <f>$B$33</f>
        <v>Science</v>
      </c>
      <c r="C194" s="138">
        <f t="shared" si="11"/>
        <v>1105891.0597644236</v>
      </c>
      <c r="D194" s="138">
        <f t="shared" si="11"/>
        <v>911308.33957107528</v>
      </c>
      <c r="E194" s="138">
        <f t="shared" si="11"/>
        <v>523212.16783530969</v>
      </c>
      <c r="F194" s="138">
        <f t="shared" si="11"/>
        <v>2209.2869359512251</v>
      </c>
      <c r="G194" s="138">
        <f t="shared" si="11"/>
        <v>0</v>
      </c>
      <c r="H194" s="138">
        <f t="shared" ref="H194:H213" si="12">SUM(C194:G194)</f>
        <v>2542620.8541067597</v>
      </c>
    </row>
    <row r="195" spans="2:8">
      <c r="B195" s="127" t="str">
        <f>$B$34</f>
        <v>Fine Arts</v>
      </c>
      <c r="C195" s="138">
        <f t="shared" si="11"/>
        <v>1399912.0108955642</v>
      </c>
      <c r="D195" s="138">
        <f t="shared" si="11"/>
        <v>984721.39929346519</v>
      </c>
      <c r="E195" s="138">
        <f t="shared" si="11"/>
        <v>500503.20675747975</v>
      </c>
      <c r="F195" s="138">
        <f t="shared" si="11"/>
        <v>0</v>
      </c>
      <c r="G195" s="138">
        <f t="shared" si="11"/>
        <v>0</v>
      </c>
      <c r="H195" s="138">
        <f t="shared" si="12"/>
        <v>2885136.6169465091</v>
      </c>
    </row>
    <row r="196" spans="2:8">
      <c r="B196" s="127" t="str">
        <f>$B$35</f>
        <v>Teacher Education</v>
      </c>
      <c r="C196" s="138">
        <f t="shared" si="11"/>
        <v>213840.02708509169</v>
      </c>
      <c r="D196" s="138">
        <f t="shared" si="11"/>
        <v>828734.16325220745</v>
      </c>
      <c r="E196" s="138">
        <f t="shared" si="11"/>
        <v>654139.22910041281</v>
      </c>
      <c r="F196" s="138">
        <f t="shared" si="11"/>
        <v>109633.78086379309</v>
      </c>
      <c r="G196" s="138">
        <f t="shared" si="11"/>
        <v>0</v>
      </c>
      <c r="H196" s="138">
        <f t="shared" si="12"/>
        <v>1806347.2003015052</v>
      </c>
    </row>
    <row r="197" spans="2:8">
      <c r="B197" s="127" t="str">
        <f>$B$36</f>
        <v>Agriculture</v>
      </c>
      <c r="C197" s="138">
        <f t="shared" si="11"/>
        <v>307756.70847346424</v>
      </c>
      <c r="D197" s="138">
        <f t="shared" si="11"/>
        <v>365336.71608056355</v>
      </c>
      <c r="E197" s="138">
        <f t="shared" si="11"/>
        <v>148235.22358313389</v>
      </c>
      <c r="F197" s="138">
        <f t="shared" si="11"/>
        <v>53966.394433015368</v>
      </c>
      <c r="G197" s="138">
        <f t="shared" si="11"/>
        <v>0</v>
      </c>
      <c r="H197" s="138">
        <f t="shared" si="12"/>
        <v>875295.04257017712</v>
      </c>
    </row>
    <row r="198" spans="2:8">
      <c r="B198" s="127" t="str">
        <f>$B$37</f>
        <v>Engineering</v>
      </c>
      <c r="C198" s="138">
        <f t="shared" si="11"/>
        <v>279632.15709588182</v>
      </c>
      <c r="D198" s="138">
        <f t="shared" si="11"/>
        <v>290445.60130812146</v>
      </c>
      <c r="E198" s="138">
        <f t="shared" si="11"/>
        <v>121219.89125509468</v>
      </c>
      <c r="F198" s="138">
        <f t="shared" si="11"/>
        <v>0</v>
      </c>
      <c r="G198" s="138">
        <f t="shared" si="11"/>
        <v>0</v>
      </c>
      <c r="H198" s="138">
        <f t="shared" si="12"/>
        <v>691297.64965909789</v>
      </c>
    </row>
    <row r="199" spans="2:8">
      <c r="B199" s="127" t="str">
        <f>$B$38</f>
        <v>Home Economics</v>
      </c>
      <c r="C199" s="138">
        <f t="shared" si="11"/>
        <v>226940.5359327647</v>
      </c>
      <c r="D199" s="138">
        <f t="shared" si="11"/>
        <v>208673.22543339766</v>
      </c>
      <c r="E199" s="138">
        <f t="shared" si="11"/>
        <v>105526.98468489938</v>
      </c>
      <c r="F199" s="138">
        <f t="shared" si="11"/>
        <v>0</v>
      </c>
      <c r="G199" s="138">
        <f t="shared" si="11"/>
        <v>0</v>
      </c>
      <c r="H199" s="138">
        <f t="shared" si="12"/>
        <v>541140.74605106167</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33775.665039306827</v>
      </c>
      <c r="D201" s="138">
        <f t="shared" si="11"/>
        <v>221642.99330751214</v>
      </c>
      <c r="E201" s="138">
        <f t="shared" si="11"/>
        <v>265772.33505845803</v>
      </c>
      <c r="F201" s="138">
        <f t="shared" si="11"/>
        <v>91041.714482814001</v>
      </c>
      <c r="G201" s="138">
        <f t="shared" si="11"/>
        <v>0</v>
      </c>
      <c r="H201" s="138">
        <f t="shared" si="12"/>
        <v>612232.70788809098</v>
      </c>
    </row>
    <row r="202" spans="2:8">
      <c r="B202" s="127" t="str">
        <f>$B$41</f>
        <v>Library Science</v>
      </c>
      <c r="C202" s="138">
        <f t="shared" si="11"/>
        <v>0</v>
      </c>
      <c r="D202" s="138">
        <f t="shared" si="11"/>
        <v>0</v>
      </c>
      <c r="E202" s="138">
        <f t="shared" si="11"/>
        <v>6061.7668990434886</v>
      </c>
      <c r="F202" s="138">
        <f t="shared" si="11"/>
        <v>0</v>
      </c>
      <c r="G202" s="138">
        <f t="shared" si="11"/>
        <v>0</v>
      </c>
      <c r="H202" s="138">
        <f t="shared" si="12"/>
        <v>6061.7668990434886</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2400.787377575612</v>
      </c>
      <c r="D204" s="138">
        <f t="shared" si="11"/>
        <v>0</v>
      </c>
      <c r="E204" s="138">
        <f t="shared" si="11"/>
        <v>0</v>
      </c>
      <c r="F204" s="138">
        <f t="shared" si="11"/>
        <v>0</v>
      </c>
      <c r="G204" s="138">
        <f t="shared" si="11"/>
        <v>0</v>
      </c>
      <c r="H204" s="138">
        <f t="shared" si="12"/>
        <v>2400.787377575612</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165150.72933655384</v>
      </c>
      <c r="D206" s="138">
        <f t="shared" si="11"/>
        <v>436490.15596441104</v>
      </c>
      <c r="E206" s="138">
        <f t="shared" si="11"/>
        <v>509950.17518286937</v>
      </c>
      <c r="F206" s="138">
        <f t="shared" si="11"/>
        <v>0</v>
      </c>
      <c r="G206" s="138">
        <f t="shared" si="11"/>
        <v>0</v>
      </c>
      <c r="H206" s="138">
        <f t="shared" si="12"/>
        <v>1111591.0604838342</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577991.63012431597</v>
      </c>
      <c r="D208" s="138">
        <f t="shared" si="11"/>
        <v>1927975.6800201507</v>
      </c>
      <c r="E208" s="138">
        <f t="shared" si="11"/>
        <v>514212.97870008711</v>
      </c>
      <c r="F208" s="138">
        <f t="shared" si="11"/>
        <v>0</v>
      </c>
      <c r="G208" s="138">
        <f t="shared" si="11"/>
        <v>0</v>
      </c>
      <c r="H208" s="138">
        <f t="shared" si="12"/>
        <v>3020180.2888445538</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112434.48403094031</v>
      </c>
      <c r="E210" s="138">
        <f t="shared" si="13"/>
        <v>0</v>
      </c>
      <c r="F210" s="138">
        <f t="shared" si="13"/>
        <v>0</v>
      </c>
      <c r="G210" s="138">
        <f t="shared" si="13"/>
        <v>0</v>
      </c>
      <c r="H210" s="138">
        <f t="shared" si="12"/>
        <v>112434.48403094031</v>
      </c>
    </row>
    <row r="211" spans="2:8">
      <c r="B211" s="127" t="str">
        <f>$B$50</f>
        <v>Technology</v>
      </c>
      <c r="C211" s="138">
        <f t="shared" si="13"/>
        <v>113978.63813848663</v>
      </c>
      <c r="D211" s="138">
        <f t="shared" si="13"/>
        <v>73697.026032875743</v>
      </c>
      <c r="E211" s="138">
        <f t="shared" si="13"/>
        <v>14886.49893676891</v>
      </c>
      <c r="F211" s="138">
        <f t="shared" si="13"/>
        <v>0</v>
      </c>
      <c r="G211" s="138">
        <f t="shared" si="13"/>
        <v>0</v>
      </c>
      <c r="H211" s="138">
        <f t="shared" si="12"/>
        <v>202562.16310813127</v>
      </c>
    </row>
    <row r="212" spans="2:8">
      <c r="B212" s="127" t="str">
        <f>$B$51</f>
        <v>Nursing</v>
      </c>
      <c r="C212" s="138">
        <f t="shared" si="13"/>
        <v>23934.160958007378</v>
      </c>
      <c r="D212" s="138">
        <f t="shared" si="13"/>
        <v>1108704.6996759246</v>
      </c>
      <c r="E212" s="138">
        <f t="shared" si="13"/>
        <v>223431.79236735366</v>
      </c>
      <c r="F212" s="138">
        <f t="shared" si="13"/>
        <v>0</v>
      </c>
      <c r="G212" s="138">
        <f t="shared" si="13"/>
        <v>0</v>
      </c>
      <c r="H212" s="138">
        <f t="shared" si="12"/>
        <v>1356070.6530012856</v>
      </c>
    </row>
    <row r="213" spans="2:8">
      <c r="B213" s="130" t="str">
        <f>$B$52</f>
        <v>Totals</v>
      </c>
      <c r="C213" s="135">
        <f>SUM(C193:C212)</f>
        <v>8368052.3823526576</v>
      </c>
      <c r="D213" s="135">
        <f>SUM(D193:D212)</f>
        <v>8693906.59674583</v>
      </c>
      <c r="E213" s="135">
        <f>SUM(E193:E212)</f>
        <v>4195533.2870406127</v>
      </c>
      <c r="F213" s="135">
        <f>SUM(F193:F212)</f>
        <v>468726.73386090039</v>
      </c>
      <c r="G213" s="135">
        <f>SUM(G193:G212)</f>
        <v>0</v>
      </c>
      <c r="H213" s="135">
        <f t="shared" si="12"/>
        <v>21726219</v>
      </c>
    </row>
    <row r="214" spans="2:8">
      <c r="B214" s="143"/>
      <c r="C214" s="144"/>
      <c r="D214" s="144"/>
      <c r="E214" s="144"/>
      <c r="F214" s="144"/>
      <c r="G214" s="144"/>
      <c r="H214" s="144"/>
    </row>
    <row r="215" spans="2:8">
      <c r="B215" s="474" t="s">
        <v>35</v>
      </c>
      <c r="C215" s="474"/>
      <c r="D215" s="474"/>
      <c r="E215" s="474"/>
      <c r="F215" s="474"/>
      <c r="G215" s="474"/>
      <c r="H215" s="122">
        <f>H17</f>
        <v>36253835</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8204212.9112216737</v>
      </c>
      <c r="D218" s="135">
        <f t="shared" si="14"/>
        <v>2348866.3286365299</v>
      </c>
      <c r="E218" s="135">
        <f t="shared" si="14"/>
        <v>459955.42451243766</v>
      </c>
      <c r="F218" s="135">
        <f t="shared" si="14"/>
        <v>136005.42343676108</v>
      </c>
      <c r="G218" s="135">
        <f t="shared" si="14"/>
        <v>0</v>
      </c>
      <c r="H218" s="135">
        <f>SUM(C218:G218)</f>
        <v>11149040.087807402</v>
      </c>
    </row>
    <row r="219" spans="2:8">
      <c r="B219" s="127" t="str">
        <f>$B$33</f>
        <v>Science</v>
      </c>
      <c r="C219" s="138">
        <f t="shared" si="14"/>
        <v>2361825.3374437559</v>
      </c>
      <c r="D219" s="138">
        <f t="shared" si="14"/>
        <v>1147493.6306657544</v>
      </c>
      <c r="E219" s="138">
        <f t="shared" si="14"/>
        <v>318524.8131743297</v>
      </c>
      <c r="F219" s="138">
        <f t="shared" si="14"/>
        <v>558.16179249012748</v>
      </c>
      <c r="G219" s="138">
        <f t="shared" si="14"/>
        <v>0</v>
      </c>
      <c r="H219" s="138">
        <f t="shared" ref="H219:H238" si="15">SUM(C219:G219)</f>
        <v>3828401.9430763302</v>
      </c>
    </row>
    <row r="220" spans="2:8">
      <c r="B220" s="127" t="str">
        <f>$B$34</f>
        <v>Fine Arts</v>
      </c>
      <c r="C220" s="138">
        <f t="shared" si="14"/>
        <v>1712635.5827398684</v>
      </c>
      <c r="D220" s="138">
        <f t="shared" si="14"/>
        <v>1367297.8533391787</v>
      </c>
      <c r="E220" s="138">
        <f t="shared" si="14"/>
        <v>252791.9208836887</v>
      </c>
      <c r="F220" s="138">
        <f t="shared" si="14"/>
        <v>0</v>
      </c>
      <c r="G220" s="138">
        <f t="shared" si="14"/>
        <v>0</v>
      </c>
      <c r="H220" s="138">
        <f t="shared" si="15"/>
        <v>3332725.3569627358</v>
      </c>
    </row>
    <row r="221" spans="2:8">
      <c r="B221" s="127" t="str">
        <f>$B$35</f>
        <v>Teacher Education</v>
      </c>
      <c r="C221" s="138">
        <f t="shared" si="14"/>
        <v>431120.91733788274</v>
      </c>
      <c r="D221" s="138">
        <f t="shared" si="14"/>
        <v>2244091.1181679429</v>
      </c>
      <c r="E221" s="138">
        <f t="shared" si="14"/>
        <v>1072355.2162521067</v>
      </c>
      <c r="F221" s="138">
        <f t="shared" si="14"/>
        <v>125586.40331027868</v>
      </c>
      <c r="G221" s="138">
        <f t="shared" si="14"/>
        <v>0</v>
      </c>
      <c r="H221" s="138">
        <f t="shared" si="15"/>
        <v>3873153.6550682113</v>
      </c>
    </row>
    <row r="222" spans="2:8">
      <c r="B222" s="127" t="str">
        <f>$B$36</f>
        <v>Agriculture</v>
      </c>
      <c r="C222" s="138">
        <f t="shared" si="14"/>
        <v>542450.23567990109</v>
      </c>
      <c r="D222" s="138">
        <f t="shared" si="14"/>
        <v>856472.09411510592</v>
      </c>
      <c r="E222" s="138">
        <f t="shared" si="14"/>
        <v>106466.30692819253</v>
      </c>
      <c r="F222" s="138">
        <f t="shared" si="14"/>
        <v>25117.280662055739</v>
      </c>
      <c r="G222" s="138">
        <f t="shared" si="14"/>
        <v>0</v>
      </c>
      <c r="H222" s="138">
        <f t="shared" si="15"/>
        <v>1530505.9173852555</v>
      </c>
    </row>
    <row r="223" spans="2:8">
      <c r="B223" s="127" t="str">
        <f>$B$37</f>
        <v>Engineering</v>
      </c>
      <c r="C223" s="138">
        <f t="shared" si="14"/>
        <v>447131.84519148077</v>
      </c>
      <c r="D223" s="138">
        <f t="shared" si="14"/>
        <v>406609.84703200829</v>
      </c>
      <c r="E223" s="138">
        <f t="shared" si="14"/>
        <v>51921.992048724438</v>
      </c>
      <c r="F223" s="138">
        <f t="shared" si="14"/>
        <v>0</v>
      </c>
      <c r="G223" s="138">
        <f t="shared" si="14"/>
        <v>0</v>
      </c>
      <c r="H223" s="138">
        <f t="shared" si="15"/>
        <v>905663.68427221349</v>
      </c>
    </row>
    <row r="224" spans="2:8">
      <c r="B224" s="127" t="str">
        <f>$B$38</f>
        <v>Home Economics</v>
      </c>
      <c r="C224" s="138">
        <f t="shared" si="14"/>
        <v>769912.15072001691</v>
      </c>
      <c r="D224" s="138">
        <f t="shared" si="14"/>
        <v>1004126.8391171007</v>
      </c>
      <c r="E224" s="138">
        <f t="shared" si="14"/>
        <v>117480.06281731591</v>
      </c>
      <c r="F224" s="138">
        <f t="shared" si="14"/>
        <v>0</v>
      </c>
      <c r="G224" s="138">
        <f t="shared" si="14"/>
        <v>0</v>
      </c>
      <c r="H224" s="138">
        <f t="shared" si="15"/>
        <v>1891519.0526544333</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36504.915506203492</v>
      </c>
      <c r="D226" s="138">
        <f t="shared" si="14"/>
        <v>322901.53831244307</v>
      </c>
      <c r="E226" s="138">
        <f t="shared" si="14"/>
        <v>318874.45621842885</v>
      </c>
      <c r="F226" s="138">
        <f t="shared" si="14"/>
        <v>75910.003778657352</v>
      </c>
      <c r="G226" s="138">
        <f t="shared" si="14"/>
        <v>0</v>
      </c>
      <c r="H226" s="138">
        <f t="shared" si="15"/>
        <v>754190.91381573281</v>
      </c>
    </row>
    <row r="227" spans="2:10">
      <c r="B227" s="127" t="str">
        <f>$B$41</f>
        <v>Library Science</v>
      </c>
      <c r="C227" s="138">
        <f t="shared" si="14"/>
        <v>0</v>
      </c>
      <c r="D227" s="138">
        <f t="shared" si="14"/>
        <v>0</v>
      </c>
      <c r="E227" s="138">
        <f t="shared" si="14"/>
        <v>3146.78739689239</v>
      </c>
      <c r="F227" s="138">
        <f t="shared" si="14"/>
        <v>0</v>
      </c>
      <c r="G227" s="138">
        <f t="shared" si="14"/>
        <v>0</v>
      </c>
      <c r="H227" s="138">
        <f t="shared" si="15"/>
        <v>3146.78739689239</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6404.3711414392092</v>
      </c>
      <c r="D229" s="138">
        <f t="shared" si="14"/>
        <v>0</v>
      </c>
      <c r="E229" s="138">
        <f t="shared" si="14"/>
        <v>0</v>
      </c>
      <c r="F229" s="138">
        <f t="shared" si="14"/>
        <v>0</v>
      </c>
      <c r="G229" s="138">
        <f t="shared" si="14"/>
        <v>0</v>
      </c>
      <c r="H229" s="138">
        <f t="shared" si="15"/>
        <v>6404.3711414392092</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294387.59346815565</v>
      </c>
      <c r="D231" s="138">
        <f t="shared" si="14"/>
        <v>945027.65456453455</v>
      </c>
      <c r="E231" s="138">
        <f t="shared" si="14"/>
        <v>518870.27744314523</v>
      </c>
      <c r="F231" s="138">
        <f t="shared" si="14"/>
        <v>0</v>
      </c>
      <c r="G231" s="138">
        <f t="shared" si="14"/>
        <v>0</v>
      </c>
      <c r="H231" s="138">
        <f t="shared" si="15"/>
        <v>1758285.5254758354</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1027794.828681969</v>
      </c>
      <c r="D233" s="138">
        <f t="shared" si="14"/>
        <v>3378348.0229559932</v>
      </c>
      <c r="E233" s="138">
        <f t="shared" si="14"/>
        <v>466773.46387237124</v>
      </c>
      <c r="F233" s="138">
        <f t="shared" si="14"/>
        <v>0</v>
      </c>
      <c r="G233" s="138">
        <f t="shared" si="14"/>
        <v>0</v>
      </c>
      <c r="H233" s="138">
        <f t="shared" si="15"/>
        <v>4872916.3155103335</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435693.357411189</v>
      </c>
      <c r="E235" s="138">
        <f t="shared" si="16"/>
        <v>0</v>
      </c>
      <c r="F235" s="138">
        <f t="shared" si="16"/>
        <v>0</v>
      </c>
      <c r="G235" s="138">
        <f t="shared" si="16"/>
        <v>0</v>
      </c>
      <c r="H235" s="138">
        <f t="shared" si="15"/>
        <v>435693.357411189</v>
      </c>
    </row>
    <row r="236" spans="2:10">
      <c r="B236" s="127" t="str">
        <f>$B$50</f>
        <v>Technology</v>
      </c>
      <c r="C236" s="138">
        <f t="shared" si="16"/>
        <v>205260.09508312665</v>
      </c>
      <c r="D236" s="138">
        <f t="shared" si="16"/>
        <v>115774.74324020042</v>
      </c>
      <c r="E236" s="138">
        <f t="shared" si="16"/>
        <v>3671.2519630411221</v>
      </c>
      <c r="F236" s="138">
        <f t="shared" si="16"/>
        <v>0</v>
      </c>
      <c r="G236" s="138">
        <f t="shared" si="16"/>
        <v>0</v>
      </c>
      <c r="H236" s="138">
        <f t="shared" si="15"/>
        <v>324706.09028636821</v>
      </c>
    </row>
    <row r="237" spans="2:10">
      <c r="B237" s="127" t="str">
        <f>$B$51</f>
        <v>Nursing</v>
      </c>
      <c r="C237" s="138">
        <f t="shared" si="16"/>
        <v>37679.050215467345</v>
      </c>
      <c r="D237" s="138">
        <f t="shared" si="16"/>
        <v>1454175.5189590391</v>
      </c>
      <c r="E237" s="138">
        <f t="shared" si="16"/>
        <v>95627.37256111874</v>
      </c>
      <c r="F237" s="138">
        <f t="shared" si="16"/>
        <v>0</v>
      </c>
      <c r="G237" s="138">
        <f t="shared" si="16"/>
        <v>0</v>
      </c>
      <c r="H237" s="138">
        <f t="shared" si="15"/>
        <v>1587481.9417356253</v>
      </c>
    </row>
    <row r="238" spans="2:10">
      <c r="B238" s="130" t="str">
        <f>$B$52</f>
        <v>Totals</v>
      </c>
      <c r="C238" s="135">
        <f>SUM(C218:C237)</f>
        <v>16077319.83443094</v>
      </c>
      <c r="D238" s="135">
        <f>SUM(D218:D237)</f>
        <v>16026878.546517022</v>
      </c>
      <c r="E238" s="135">
        <f>SUM(E218:E237)</f>
        <v>3786459.3460717937</v>
      </c>
      <c r="F238" s="135">
        <f>SUM(F218:F237)</f>
        <v>363177.27298024303</v>
      </c>
      <c r="G238" s="135">
        <f>SUM(G218:G237)</f>
        <v>0</v>
      </c>
      <c r="H238" s="135">
        <f t="shared" si="15"/>
        <v>36253835</v>
      </c>
    </row>
    <row r="239" spans="2:10">
      <c r="B239" s="328"/>
      <c r="C239" s="348"/>
      <c r="D239" s="348"/>
      <c r="E239" s="348"/>
      <c r="F239" s="348"/>
      <c r="G239" s="348"/>
      <c r="H239" s="348"/>
    </row>
    <row r="240" spans="2:10">
      <c r="B240" s="120" t="s">
        <v>11</v>
      </c>
      <c r="C240" s="121"/>
      <c r="D240" s="121"/>
      <c r="E240" s="121"/>
      <c r="F240" s="121"/>
      <c r="G240" s="121"/>
      <c r="H240" s="122">
        <f>H16</f>
        <v>12350468</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2794900.7056834162</v>
      </c>
      <c r="D243" s="135">
        <f t="shared" si="17"/>
        <v>800180.13068418682</v>
      </c>
      <c r="E243" s="135">
        <f t="shared" si="17"/>
        <v>156691.41628374698</v>
      </c>
      <c r="F243" s="135">
        <f t="shared" si="17"/>
        <v>46332.495030723447</v>
      </c>
      <c r="G243" s="135">
        <f t="shared" si="17"/>
        <v>0</v>
      </c>
      <c r="H243" s="135">
        <f>SUM(C243:G243)</f>
        <v>3798104.7476820736</v>
      </c>
    </row>
    <row r="244" spans="2:8">
      <c r="B244" s="127" t="str">
        <f>$B$33</f>
        <v>Science</v>
      </c>
      <c r="C244" s="138">
        <f t="shared" si="17"/>
        <v>804594.83118650247</v>
      </c>
      <c r="D244" s="138">
        <f t="shared" si="17"/>
        <v>390912.66801818943</v>
      </c>
      <c r="E244" s="138">
        <f t="shared" si="17"/>
        <v>108510.74134131016</v>
      </c>
      <c r="F244" s="138">
        <f t="shared" si="17"/>
        <v>190.14703842978156</v>
      </c>
      <c r="G244" s="138">
        <f t="shared" si="17"/>
        <v>0</v>
      </c>
      <c r="H244" s="138">
        <f t="shared" ref="H244:H263" si="18">SUM(C244:G244)</f>
        <v>1304208.3875844318</v>
      </c>
    </row>
    <row r="245" spans="2:8">
      <c r="B245" s="127" t="str">
        <f>$B$34</f>
        <v>Fine Arts</v>
      </c>
      <c r="C245" s="138">
        <f t="shared" si="17"/>
        <v>583437.6131598244</v>
      </c>
      <c r="D245" s="138">
        <f t="shared" si="17"/>
        <v>465792.60881322535</v>
      </c>
      <c r="E245" s="138">
        <f t="shared" si="17"/>
        <v>86117.745323564493</v>
      </c>
      <c r="F245" s="138">
        <f t="shared" si="17"/>
        <v>0</v>
      </c>
      <c r="G245" s="138">
        <f t="shared" si="17"/>
        <v>0</v>
      </c>
      <c r="H245" s="138">
        <f t="shared" si="18"/>
        <v>1135347.9672966141</v>
      </c>
    </row>
    <row r="246" spans="2:8">
      <c r="B246" s="127" t="str">
        <f>$B$35</f>
        <v>Teacher Education</v>
      </c>
      <c r="C246" s="138">
        <f t="shared" si="17"/>
        <v>146868.46491446122</v>
      </c>
      <c r="D246" s="138">
        <f t="shared" si="17"/>
        <v>764486.72379121813</v>
      </c>
      <c r="E246" s="138">
        <f t="shared" si="17"/>
        <v>365315.52545971272</v>
      </c>
      <c r="F246" s="138">
        <f t="shared" si="17"/>
        <v>42783.083646700848</v>
      </c>
      <c r="G246" s="138">
        <f t="shared" si="17"/>
        <v>0</v>
      </c>
      <c r="H246" s="138">
        <f t="shared" si="18"/>
        <v>1319453.797812093</v>
      </c>
    </row>
    <row r="247" spans="2:8">
      <c r="B247" s="127" t="str">
        <f>$B$36</f>
        <v>Agriculture</v>
      </c>
      <c r="C247" s="138">
        <f t="shared" si="17"/>
        <v>184794.63696342957</v>
      </c>
      <c r="D247" s="138">
        <f t="shared" si="17"/>
        <v>291771.37235996145</v>
      </c>
      <c r="E247" s="138">
        <f t="shared" si="17"/>
        <v>36269.506847891265</v>
      </c>
      <c r="F247" s="138">
        <f t="shared" si="17"/>
        <v>8556.6167293401704</v>
      </c>
      <c r="G247" s="138">
        <f t="shared" si="17"/>
        <v>0</v>
      </c>
      <c r="H247" s="138">
        <f t="shared" si="18"/>
        <v>521392.13290062244</v>
      </c>
    </row>
    <row r="248" spans="2:8">
      <c r="B248" s="127" t="str">
        <f>$B$37</f>
        <v>Engineering</v>
      </c>
      <c r="C248" s="138">
        <f t="shared" si="17"/>
        <v>152322.85207394854</v>
      </c>
      <c r="D248" s="138">
        <f t="shared" si="17"/>
        <v>138518.36376079146</v>
      </c>
      <c r="E248" s="138">
        <f t="shared" si="17"/>
        <v>17688.084620400175</v>
      </c>
      <c r="F248" s="138">
        <f t="shared" si="17"/>
        <v>0</v>
      </c>
      <c r="G248" s="138">
        <f t="shared" si="17"/>
        <v>0</v>
      </c>
      <c r="H248" s="138">
        <f t="shared" si="18"/>
        <v>308529.30045514012</v>
      </c>
    </row>
    <row r="249" spans="2:8">
      <c r="B249" s="127" t="str">
        <f>$B$38</f>
        <v>Home Economics</v>
      </c>
      <c r="C249" s="138">
        <f t="shared" si="17"/>
        <v>262283.29720921244</v>
      </c>
      <c r="D249" s="138">
        <f t="shared" si="17"/>
        <v>342072.4012909779</v>
      </c>
      <c r="E249" s="138">
        <f t="shared" si="17"/>
        <v>40021.524797673119</v>
      </c>
      <c r="F249" s="138">
        <f t="shared" si="17"/>
        <v>0</v>
      </c>
      <c r="G249" s="138">
        <f t="shared" si="17"/>
        <v>0</v>
      </c>
      <c r="H249" s="138">
        <f t="shared" si="18"/>
        <v>644377.2232978635</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12436.002723631034</v>
      </c>
      <c r="D251" s="138">
        <f t="shared" si="17"/>
        <v>110001.74508651573</v>
      </c>
      <c r="E251" s="138">
        <f t="shared" si="17"/>
        <v>108629.85302225561</v>
      </c>
      <c r="F251" s="138">
        <f t="shared" si="17"/>
        <v>25859.997226450294</v>
      </c>
      <c r="G251" s="138">
        <f t="shared" si="17"/>
        <v>0</v>
      </c>
      <c r="H251" s="138">
        <f t="shared" si="18"/>
        <v>256927.59805885269</v>
      </c>
    </row>
    <row r="252" spans="2:8">
      <c r="B252" s="127" t="str">
        <f>$B$41</f>
        <v>Library Science</v>
      </c>
      <c r="C252" s="138">
        <f t="shared" si="17"/>
        <v>0</v>
      </c>
      <c r="D252" s="138">
        <f t="shared" si="17"/>
        <v>0</v>
      </c>
      <c r="E252" s="138">
        <f t="shared" si="17"/>
        <v>1072.0051285091015</v>
      </c>
      <c r="F252" s="138">
        <f t="shared" si="17"/>
        <v>0</v>
      </c>
      <c r="G252" s="138">
        <f t="shared" si="17"/>
        <v>0</v>
      </c>
      <c r="H252" s="138">
        <f t="shared" si="18"/>
        <v>1072.0051285091015</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2181.754863794918</v>
      </c>
      <c r="D254" s="138">
        <f t="shared" si="17"/>
        <v>0</v>
      </c>
      <c r="E254" s="138">
        <f t="shared" si="17"/>
        <v>0</v>
      </c>
      <c r="F254" s="138">
        <f t="shared" si="17"/>
        <v>0</v>
      </c>
      <c r="G254" s="138">
        <f t="shared" si="17"/>
        <v>0</v>
      </c>
      <c r="H254" s="138">
        <f t="shared" si="18"/>
        <v>2181.754863794918</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100287.99857243974</v>
      </c>
      <c r="D256" s="138">
        <f t="shared" si="17"/>
        <v>321939.28743853822</v>
      </c>
      <c r="E256" s="138">
        <f t="shared" si="17"/>
        <v>176761.73452305628</v>
      </c>
      <c r="F256" s="138">
        <f t="shared" si="17"/>
        <v>0</v>
      </c>
      <c r="G256" s="138">
        <f t="shared" si="17"/>
        <v>0</v>
      </c>
      <c r="H256" s="138">
        <f t="shared" si="18"/>
        <v>598989.02053403424</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350135.29305802105</v>
      </c>
      <c r="D258" s="138">
        <f t="shared" si="17"/>
        <v>1150890.0823976623</v>
      </c>
      <c r="E258" s="138">
        <f t="shared" si="17"/>
        <v>159014.09406218337</v>
      </c>
      <c r="F258" s="138">
        <f t="shared" si="17"/>
        <v>0</v>
      </c>
      <c r="G258" s="138">
        <f t="shared" si="17"/>
        <v>0</v>
      </c>
      <c r="H258" s="138">
        <f t="shared" si="18"/>
        <v>1660039.4695178666</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148426.14218659772</v>
      </c>
      <c r="E260" s="138">
        <f t="shared" si="19"/>
        <v>0</v>
      </c>
      <c r="F260" s="138">
        <f t="shared" si="19"/>
        <v>0</v>
      </c>
      <c r="G260" s="138">
        <f t="shared" si="19"/>
        <v>0</v>
      </c>
      <c r="H260" s="138">
        <f t="shared" si="18"/>
        <v>148426.14218659772</v>
      </c>
    </row>
    <row r="261" spans="2:10">
      <c r="B261" s="127" t="str">
        <f>$B$50</f>
        <v>Technology</v>
      </c>
      <c r="C261" s="138">
        <f t="shared" si="19"/>
        <v>69925.243384627131</v>
      </c>
      <c r="D261" s="138">
        <f t="shared" si="19"/>
        <v>39440.57950272879</v>
      </c>
      <c r="E261" s="138">
        <f t="shared" si="19"/>
        <v>1250.672649927285</v>
      </c>
      <c r="F261" s="138">
        <f t="shared" si="19"/>
        <v>0</v>
      </c>
      <c r="G261" s="138">
        <f t="shared" si="19"/>
        <v>0</v>
      </c>
      <c r="H261" s="138">
        <f t="shared" si="18"/>
        <v>110616.49553728322</v>
      </c>
    </row>
    <row r="262" spans="2:10">
      <c r="B262" s="127" t="str">
        <f>$B$51</f>
        <v>Nursing</v>
      </c>
      <c r="C262" s="138">
        <f t="shared" si="19"/>
        <v>12835.991115326769</v>
      </c>
      <c r="D262" s="138">
        <f t="shared" si="19"/>
        <v>495388.9212903133</v>
      </c>
      <c r="E262" s="138">
        <f t="shared" si="19"/>
        <v>32577.044738582139</v>
      </c>
      <c r="F262" s="138">
        <f t="shared" si="19"/>
        <v>0</v>
      </c>
      <c r="G262" s="138">
        <f t="shared" si="19"/>
        <v>0</v>
      </c>
      <c r="H262" s="138">
        <f t="shared" si="18"/>
        <v>540801.95714422222</v>
      </c>
    </row>
    <row r="263" spans="2:10">
      <c r="B263" s="130" t="str">
        <f>$B$52</f>
        <v>Totals</v>
      </c>
      <c r="C263" s="135">
        <f>SUM(C243:C262)</f>
        <v>5477004.6849086368</v>
      </c>
      <c r="D263" s="135">
        <f>SUM(D243:D262)</f>
        <v>5459821.0266209058</v>
      </c>
      <c r="E263" s="135">
        <f>SUM(E243:E262)</f>
        <v>1289919.9487988125</v>
      </c>
      <c r="F263" s="135">
        <f>SUM(F243:F262)</f>
        <v>123722.33967164453</v>
      </c>
      <c r="G263" s="135">
        <f>SUM(G243:G262)</f>
        <v>0</v>
      </c>
      <c r="H263" s="135">
        <f t="shared" si="18"/>
        <v>12350468</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28104387.306268167</v>
      </c>
      <c r="D268" s="135">
        <f t="shared" si="20"/>
        <v>8469922.4131040126</v>
      </c>
      <c r="E268" s="135">
        <f t="shared" si="20"/>
        <v>3241856.6967964796</v>
      </c>
      <c r="F268" s="135">
        <f t="shared" si="20"/>
        <v>1095646.6102738944</v>
      </c>
      <c r="G268" s="135">
        <f t="shared" si="20"/>
        <v>0</v>
      </c>
      <c r="H268" s="135">
        <f>SUM(C268:G268)</f>
        <v>40911813.026442558</v>
      </c>
    </row>
    <row r="269" spans="2:10">
      <c r="B269" s="127" t="str">
        <f>$B$33</f>
        <v>Science</v>
      </c>
      <c r="C269" s="138">
        <f t="shared" si="20"/>
        <v>8358061.8880492244</v>
      </c>
      <c r="D269" s="138">
        <f t="shared" si="20"/>
        <v>5773208.0911860643</v>
      </c>
      <c r="E269" s="138">
        <f t="shared" si="20"/>
        <v>2839133.2340264115</v>
      </c>
      <c r="F269" s="138">
        <f t="shared" si="20"/>
        <v>10904.420373936649</v>
      </c>
      <c r="G269" s="138">
        <f t="shared" si="20"/>
        <v>0</v>
      </c>
      <c r="H269" s="138">
        <f t="shared" ref="H269:H288" si="21">SUM(C269:G269)</f>
        <v>16981307.633635636</v>
      </c>
    </row>
    <row r="270" spans="2:10">
      <c r="B270" s="127" t="str">
        <f>$B$34</f>
        <v>Fine Arts</v>
      </c>
      <c r="C270" s="138">
        <f t="shared" si="20"/>
        <v>8030463.9180681258</v>
      </c>
      <c r="D270" s="138">
        <f t="shared" si="20"/>
        <v>5851288.1703844313</v>
      </c>
      <c r="E270" s="138">
        <f t="shared" si="20"/>
        <v>2346890.4793832377</v>
      </c>
      <c r="F270" s="138">
        <f t="shared" si="20"/>
        <v>0</v>
      </c>
      <c r="G270" s="138">
        <f t="shared" si="20"/>
        <v>0</v>
      </c>
      <c r="H270" s="138">
        <f t="shared" si="21"/>
        <v>16228642.567835795</v>
      </c>
    </row>
    <row r="271" spans="2:10">
      <c r="B271" s="127" t="str">
        <f>$B$35</f>
        <v>Teacher Education</v>
      </c>
      <c r="C271" s="138">
        <f t="shared" si="20"/>
        <v>1585894.598136211</v>
      </c>
      <c r="D271" s="138">
        <f t="shared" si="20"/>
        <v>6934384.4890718646</v>
      </c>
      <c r="E271" s="138">
        <f t="shared" si="20"/>
        <v>4510531.7165743671</v>
      </c>
      <c r="F271" s="138">
        <f t="shared" si="20"/>
        <v>682436.93550988799</v>
      </c>
      <c r="G271" s="138">
        <f t="shared" si="20"/>
        <v>0</v>
      </c>
      <c r="H271" s="138">
        <f t="shared" si="21"/>
        <v>13713247.739292331</v>
      </c>
    </row>
    <row r="272" spans="2:10">
      <c r="B272" s="127" t="str">
        <f>$B$36</f>
        <v>Agriculture</v>
      </c>
      <c r="C272" s="138">
        <f t="shared" si="20"/>
        <v>2868148.0559797348</v>
      </c>
      <c r="D272" s="138">
        <f t="shared" si="20"/>
        <v>3681475.6001314283</v>
      </c>
      <c r="E272" s="138">
        <f t="shared" si="20"/>
        <v>1138447.6083984151</v>
      </c>
      <c r="F272" s="138">
        <f t="shared" si="20"/>
        <v>394385.62538495217</v>
      </c>
      <c r="G272" s="138">
        <f t="shared" si="20"/>
        <v>0</v>
      </c>
      <c r="H272" s="138">
        <f t="shared" si="21"/>
        <v>8082456.8898945302</v>
      </c>
    </row>
    <row r="273" spans="2:10">
      <c r="B273" s="127" t="str">
        <f>$B$37</f>
        <v>Engineering</v>
      </c>
      <c r="C273" s="138">
        <f t="shared" si="20"/>
        <v>1785187.0206942428</v>
      </c>
      <c r="D273" s="138">
        <f t="shared" si="20"/>
        <v>1772298.4597870717</v>
      </c>
      <c r="E273" s="138">
        <f t="shared" si="20"/>
        <v>578071.24907829263</v>
      </c>
      <c r="F273" s="138">
        <f t="shared" si="20"/>
        <v>0</v>
      </c>
      <c r="G273" s="138">
        <f t="shared" si="20"/>
        <v>0</v>
      </c>
      <c r="H273" s="138">
        <f t="shared" si="21"/>
        <v>4135556.7295596069</v>
      </c>
    </row>
    <row r="274" spans="2:10">
      <c r="B274" s="127" t="str">
        <f>$B$38</f>
        <v>Home Economics</v>
      </c>
      <c r="C274" s="138">
        <f t="shared" si="20"/>
        <v>2407388.5590355145</v>
      </c>
      <c r="D274" s="138">
        <f t="shared" si="20"/>
        <v>2612603.1408824641</v>
      </c>
      <c r="E274" s="138">
        <f t="shared" si="20"/>
        <v>786356.80887220707</v>
      </c>
      <c r="F274" s="138">
        <f t="shared" si="20"/>
        <v>0</v>
      </c>
      <c r="G274" s="138">
        <f t="shared" si="20"/>
        <v>0</v>
      </c>
      <c r="H274" s="138">
        <f t="shared" si="21"/>
        <v>5806348.5087901857</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195463.62298468442</v>
      </c>
      <c r="D276" s="138">
        <f t="shared" si="20"/>
        <v>1394575.9180568079</v>
      </c>
      <c r="E276" s="138">
        <f t="shared" si="20"/>
        <v>1578940.1727447161</v>
      </c>
      <c r="F276" s="138">
        <f t="shared" si="20"/>
        <v>494745.56941914139</v>
      </c>
      <c r="G276" s="138">
        <f t="shared" si="20"/>
        <v>0</v>
      </c>
      <c r="H276" s="138">
        <f t="shared" si="21"/>
        <v>3663725.2832053499</v>
      </c>
    </row>
    <row r="277" spans="2:10">
      <c r="B277" s="127" t="str">
        <f>$B$41</f>
        <v>Library Science</v>
      </c>
      <c r="C277" s="138">
        <f t="shared" si="20"/>
        <v>0</v>
      </c>
      <c r="D277" s="138">
        <f t="shared" si="20"/>
        <v>0</v>
      </c>
      <c r="E277" s="138">
        <f t="shared" si="20"/>
        <v>24127.676928077748</v>
      </c>
      <c r="F277" s="138">
        <f t="shared" si="20"/>
        <v>0</v>
      </c>
      <c r="G277" s="138">
        <f t="shared" si="20"/>
        <v>0</v>
      </c>
      <c r="H277" s="138">
        <f t="shared" si="21"/>
        <v>24127.676928077748</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27770.445404930793</v>
      </c>
      <c r="D279" s="138">
        <f t="shared" si="20"/>
        <v>0</v>
      </c>
      <c r="E279" s="138">
        <f t="shared" si="20"/>
        <v>0</v>
      </c>
      <c r="F279" s="138">
        <f t="shared" si="20"/>
        <v>0</v>
      </c>
      <c r="G279" s="138">
        <f t="shared" si="20"/>
        <v>0</v>
      </c>
      <c r="H279" s="138">
        <f t="shared" si="21"/>
        <v>27770.445404930793</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1063151.8728383007</v>
      </c>
      <c r="D281" s="138">
        <f t="shared" si="20"/>
        <v>3028638.0725793513</v>
      </c>
      <c r="E281" s="138">
        <f t="shared" si="20"/>
        <v>2735685.4327336447</v>
      </c>
      <c r="F281" s="138">
        <f t="shared" si="20"/>
        <v>0</v>
      </c>
      <c r="G281" s="138">
        <f t="shared" si="20"/>
        <v>0</v>
      </c>
      <c r="H281" s="138">
        <f t="shared" si="21"/>
        <v>6827475.3781512966</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3747310.0909008207</v>
      </c>
      <c r="D283" s="138">
        <f t="shared" si="20"/>
        <v>12401142.84376559</v>
      </c>
      <c r="E283" s="138">
        <f t="shared" si="20"/>
        <v>2705378.4291818459</v>
      </c>
      <c r="F283" s="138">
        <f t="shared" si="20"/>
        <v>0</v>
      </c>
      <c r="G283" s="138">
        <f t="shared" si="20"/>
        <v>0</v>
      </c>
      <c r="H283" s="138">
        <f t="shared" si="21"/>
        <v>18853831.363848254</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1220113.5001704001</v>
      </c>
      <c r="E285" s="138">
        <f t="shared" si="22"/>
        <v>0</v>
      </c>
      <c r="F285" s="138">
        <f t="shared" si="22"/>
        <v>0</v>
      </c>
      <c r="G285" s="138">
        <f t="shared" si="22"/>
        <v>0</v>
      </c>
      <c r="H285" s="138">
        <f t="shared" si="21"/>
        <v>1220113.5001704001</v>
      </c>
    </row>
    <row r="286" spans="2:10">
      <c r="B286" s="127" t="str">
        <f>$B$50</f>
        <v>Technology</v>
      </c>
      <c r="C286" s="138">
        <f t="shared" si="22"/>
        <v>849001.20858083712</v>
      </c>
      <c r="D286" s="138">
        <f t="shared" si="22"/>
        <v>515576.3565255811</v>
      </c>
      <c r="E286" s="138">
        <f t="shared" si="22"/>
        <v>77212.534125914492</v>
      </c>
      <c r="F286" s="138">
        <f t="shared" si="22"/>
        <v>0</v>
      </c>
      <c r="G286" s="138">
        <f t="shared" si="22"/>
        <v>0</v>
      </c>
      <c r="H286" s="138">
        <f t="shared" si="21"/>
        <v>1441790.0992323328</v>
      </c>
    </row>
    <row r="287" spans="2:10">
      <c r="B287" s="127" t="str">
        <f>$B$51</f>
        <v>Nursing</v>
      </c>
      <c r="C287" s="138">
        <f t="shared" si="22"/>
        <v>156745.65157130017</v>
      </c>
      <c r="D287" s="138">
        <f t="shared" si="22"/>
        <v>6913755.0471037664</v>
      </c>
      <c r="E287" s="138">
        <f t="shared" si="22"/>
        <v>1122149.7849815604</v>
      </c>
      <c r="F287" s="138">
        <f t="shared" si="22"/>
        <v>0</v>
      </c>
      <c r="G287" s="138">
        <f t="shared" si="22"/>
        <v>0</v>
      </c>
      <c r="H287" s="138">
        <f t="shared" si="21"/>
        <v>8192650.4836566262</v>
      </c>
    </row>
    <row r="288" spans="2:10">
      <c r="B288" s="130" t="str">
        <f>$B$52</f>
        <v>Totals</v>
      </c>
      <c r="C288" s="135">
        <f>SUM(C268:C287)</f>
        <v>59178974.238512106</v>
      </c>
      <c r="D288" s="135">
        <f>SUM(D268:D287)</f>
        <v>60568982.102748841</v>
      </c>
      <c r="E288" s="135">
        <f>SUM(E268:E287)</f>
        <v>23684781.823825166</v>
      </c>
      <c r="F288" s="135">
        <f>SUM(F268:F287)</f>
        <v>2678119.1609618128</v>
      </c>
      <c r="G288" s="135">
        <f>SUM(G268:G287)</f>
        <v>0</v>
      </c>
      <c r="H288" s="135">
        <f t="shared" si="21"/>
        <v>146110857.3260479</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365.64735898451988</v>
      </c>
      <c r="D293" s="133">
        <f t="shared" si="23"/>
        <v>672.26941924787786</v>
      </c>
      <c r="E293" s="133">
        <f t="shared" si="23"/>
        <v>1232.176623639863</v>
      </c>
      <c r="F293" s="133">
        <f t="shared" si="23"/>
        <v>1498.8325721941101</v>
      </c>
      <c r="G293" s="134">
        <f t="shared" si="23"/>
        <v>0</v>
      </c>
      <c r="H293" s="135">
        <f t="shared" si="23"/>
        <v>440.75081635416393</v>
      </c>
    </row>
    <row r="294" spans="2:10">
      <c r="B294" s="127" t="str">
        <f>$B$33</f>
        <v>Science</v>
      </c>
      <c r="C294" s="136">
        <f t="shared" si="23"/>
        <v>377.7313638563395</v>
      </c>
      <c r="D294" s="136">
        <f t="shared" si="23"/>
        <v>937.97044535923078</v>
      </c>
      <c r="E294" s="136">
        <f t="shared" si="23"/>
        <v>1558.2509517159228</v>
      </c>
      <c r="F294" s="136">
        <f t="shared" si="23"/>
        <v>3634.8067913122163</v>
      </c>
      <c r="G294" s="137">
        <f t="shared" si="23"/>
        <v>0</v>
      </c>
      <c r="H294" s="138">
        <f t="shared" si="23"/>
        <v>564.0318741035519</v>
      </c>
    </row>
    <row r="295" spans="2:10">
      <c r="B295" s="127" t="str">
        <f>$B$34</f>
        <v>Fine Arts</v>
      </c>
      <c r="C295" s="136">
        <f t="shared" si="23"/>
        <v>500.49634889798227</v>
      </c>
      <c r="D295" s="136">
        <f t="shared" si="23"/>
        <v>797.83040228857806</v>
      </c>
      <c r="E295" s="136">
        <f t="shared" si="23"/>
        <v>1623.0224615375087</v>
      </c>
      <c r="F295" s="136">
        <f t="shared" si="23"/>
        <v>0</v>
      </c>
      <c r="G295" s="137">
        <f t="shared" si="23"/>
        <v>0</v>
      </c>
      <c r="H295" s="138">
        <f t="shared" si="23"/>
        <v>653.72175499842069</v>
      </c>
    </row>
    <row r="296" spans="2:10">
      <c r="B296" s="127" t="str">
        <f>$B$35</f>
        <v>Teacher Education</v>
      </c>
      <c r="C296" s="136">
        <f t="shared" si="23"/>
        <v>392.64535730037409</v>
      </c>
      <c r="D296" s="136">
        <f t="shared" si="23"/>
        <v>576.08909936627606</v>
      </c>
      <c r="E296" s="136">
        <f t="shared" si="23"/>
        <v>735.33285239229986</v>
      </c>
      <c r="F296" s="136">
        <f t="shared" si="23"/>
        <v>1011.0176822368711</v>
      </c>
      <c r="G296" s="137">
        <f t="shared" si="23"/>
        <v>0</v>
      </c>
      <c r="H296" s="138">
        <f t="shared" si="23"/>
        <v>599.22428399791704</v>
      </c>
    </row>
    <row r="297" spans="2:10">
      <c r="B297" s="127" t="str">
        <f>$B$36</f>
        <v>Agriculture</v>
      </c>
      <c r="C297" s="136">
        <f t="shared" si="23"/>
        <v>564.37387957098281</v>
      </c>
      <c r="D297" s="136">
        <f t="shared" si="23"/>
        <v>801.36604269295344</v>
      </c>
      <c r="E297" s="136">
        <f t="shared" si="23"/>
        <v>1869.3720991763796</v>
      </c>
      <c r="F297" s="136">
        <f t="shared" si="23"/>
        <v>2921.3750028514978</v>
      </c>
      <c r="G297" s="137">
        <f t="shared" si="23"/>
        <v>0</v>
      </c>
      <c r="H297" s="138">
        <f t="shared" si="23"/>
        <v>775.66764778258448</v>
      </c>
    </row>
    <row r="298" spans="2:10">
      <c r="B298" s="127" t="str">
        <f>$B$37</f>
        <v>Engineering</v>
      </c>
      <c r="C298" s="136">
        <f t="shared" si="23"/>
        <v>426.16066380860417</v>
      </c>
      <c r="D298" s="136">
        <f t="shared" si="23"/>
        <v>812.60818880654369</v>
      </c>
      <c r="E298" s="136">
        <f t="shared" si="23"/>
        <v>1946.3678420144533</v>
      </c>
      <c r="F298" s="136">
        <f t="shared" si="23"/>
        <v>0</v>
      </c>
      <c r="G298" s="137">
        <f t="shared" si="23"/>
        <v>0</v>
      </c>
      <c r="H298" s="138">
        <f t="shared" si="23"/>
        <v>620.30249430922561</v>
      </c>
    </row>
    <row r="299" spans="2:10">
      <c r="B299" s="127" t="str">
        <f>$B$38</f>
        <v>Home Economics</v>
      </c>
      <c r="C299" s="136">
        <f t="shared" si="23"/>
        <v>333.75690545341945</v>
      </c>
      <c r="D299" s="136">
        <f t="shared" si="23"/>
        <v>485.07299310851545</v>
      </c>
      <c r="E299" s="136">
        <f t="shared" si="23"/>
        <v>1170.1738227264987</v>
      </c>
      <c r="F299" s="136">
        <f t="shared" si="23"/>
        <v>0</v>
      </c>
      <c r="G299" s="137">
        <f t="shared" si="23"/>
        <v>0</v>
      </c>
      <c r="H299" s="138">
        <f t="shared" si="23"/>
        <v>437.52155141211557</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571.53106135872633</v>
      </c>
      <c r="D301" s="136">
        <f t="shared" si="23"/>
        <v>805.1824007256397</v>
      </c>
      <c r="E301" s="136">
        <f t="shared" si="23"/>
        <v>865.6470245310943</v>
      </c>
      <c r="F301" s="136">
        <f t="shared" si="23"/>
        <v>1212.6116897527975</v>
      </c>
      <c r="G301" s="137">
        <f t="shared" si="23"/>
        <v>0</v>
      </c>
      <c r="H301" s="138">
        <f t="shared" si="23"/>
        <v>850.84191435330933</v>
      </c>
    </row>
    <row r="302" spans="2:10">
      <c r="B302" s="127" t="str">
        <f>$B$41</f>
        <v>Library Science</v>
      </c>
      <c r="C302" s="136">
        <f t="shared" si="23"/>
        <v>0</v>
      </c>
      <c r="D302" s="136">
        <f t="shared" si="23"/>
        <v>0</v>
      </c>
      <c r="E302" s="136">
        <f t="shared" si="23"/>
        <v>1340.4264960043192</v>
      </c>
      <c r="F302" s="136">
        <f t="shared" si="23"/>
        <v>0</v>
      </c>
      <c r="G302" s="137">
        <f t="shared" si="23"/>
        <v>0</v>
      </c>
      <c r="H302" s="138">
        <f t="shared" si="23"/>
        <v>1340.4264960043192</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462.84075674884656</v>
      </c>
      <c r="D304" s="136">
        <f t="shared" si="23"/>
        <v>0</v>
      </c>
      <c r="E304" s="136">
        <f t="shared" si="23"/>
        <v>0</v>
      </c>
      <c r="F304" s="136">
        <f t="shared" si="23"/>
        <v>0</v>
      </c>
      <c r="G304" s="137">
        <f t="shared" si="23"/>
        <v>0</v>
      </c>
      <c r="H304" s="138">
        <f t="shared" si="23"/>
        <v>462.84075674884656</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385.47928674340125</v>
      </c>
      <c r="D306" s="136">
        <f t="shared" si="23"/>
        <v>597.48235797580412</v>
      </c>
      <c r="E306" s="136">
        <f t="shared" si="23"/>
        <v>921.72689782130885</v>
      </c>
      <c r="F306" s="136">
        <f t="shared" si="23"/>
        <v>0</v>
      </c>
      <c r="G306" s="137">
        <f t="shared" si="23"/>
        <v>0</v>
      </c>
      <c r="H306" s="138">
        <f t="shared" si="23"/>
        <v>632.46645466894824</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389.16918588647013</v>
      </c>
      <c r="D308" s="136">
        <f t="shared" si="23"/>
        <v>684.35201389358144</v>
      </c>
      <c r="E308" s="136">
        <f t="shared" si="23"/>
        <v>1013.250348008182</v>
      </c>
      <c r="F308" s="136">
        <f t="shared" si="23"/>
        <v>0</v>
      </c>
      <c r="G308" s="137">
        <f t="shared" si="23"/>
        <v>0</v>
      </c>
      <c r="H308" s="138">
        <f t="shared" si="23"/>
        <v>619.7840685025725</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522.08536592657254</v>
      </c>
      <c r="E310" s="136">
        <f t="shared" si="24"/>
        <v>0</v>
      </c>
      <c r="F310" s="136">
        <f t="shared" si="24"/>
        <v>0</v>
      </c>
      <c r="G310" s="137">
        <f t="shared" si="24"/>
        <v>0</v>
      </c>
      <c r="H310" s="138">
        <f t="shared" si="24"/>
        <v>522.08536592657254</v>
      </c>
    </row>
    <row r="311" spans="2:10">
      <c r="B311" s="127" t="str">
        <f>$B$50</f>
        <v>Technology</v>
      </c>
      <c r="C311" s="136">
        <f t="shared" si="24"/>
        <v>441.49828839357104</v>
      </c>
      <c r="D311" s="136">
        <f t="shared" si="24"/>
        <v>830.23567878515473</v>
      </c>
      <c r="E311" s="136">
        <f t="shared" si="24"/>
        <v>3676.7873393292616</v>
      </c>
      <c r="F311" s="136">
        <f t="shared" si="24"/>
        <v>0</v>
      </c>
      <c r="G311" s="137">
        <f t="shared" si="24"/>
        <v>0</v>
      </c>
      <c r="H311" s="138">
        <f t="shared" si="24"/>
        <v>562.10140320948642</v>
      </c>
    </row>
    <row r="312" spans="2:10">
      <c r="B312" s="127" t="str">
        <f>$B$51</f>
        <v>Nursing</v>
      </c>
      <c r="C312" s="136">
        <f t="shared" si="24"/>
        <v>444.03867300651609</v>
      </c>
      <c r="D312" s="136">
        <f t="shared" si="24"/>
        <v>886.37885219279053</v>
      </c>
      <c r="E312" s="136">
        <f t="shared" si="24"/>
        <v>2051.4621297651929</v>
      </c>
      <c r="F312" s="136">
        <f t="shared" si="24"/>
        <v>0</v>
      </c>
      <c r="G312" s="137">
        <f t="shared" si="24"/>
        <v>0</v>
      </c>
      <c r="H312" s="138">
        <f t="shared" si="24"/>
        <v>941.68396363869272</v>
      </c>
    </row>
    <row r="313" spans="2:10">
      <c r="B313" s="130" t="str">
        <f>$B$52</f>
        <v>Totals</v>
      </c>
      <c r="C313" s="135">
        <f t="shared" si="24"/>
        <v>392.89728086542539</v>
      </c>
      <c r="D313" s="135">
        <f t="shared" si="24"/>
        <v>704.56904011759116</v>
      </c>
      <c r="E313" s="135">
        <f t="shared" si="24"/>
        <v>1093.5307181229589</v>
      </c>
      <c r="F313" s="135">
        <f t="shared" si="24"/>
        <v>1371.9872750828958</v>
      </c>
      <c r="G313" s="135">
        <f t="shared" si="24"/>
        <v>0</v>
      </c>
      <c r="H313" s="135">
        <f t="shared" si="24"/>
        <v>561.53504558452528</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1.8385731572488651</v>
      </c>
      <c r="E318" s="128">
        <f t="shared" si="25"/>
        <v>3.3698496471077442</v>
      </c>
      <c r="F318" s="128">
        <f t="shared" si="25"/>
        <v>4.0991204650204107</v>
      </c>
      <c r="G318" s="128">
        <f t="shared" si="25"/>
        <v>0</v>
      </c>
      <c r="H318" s="128">
        <f t="shared" si="25"/>
        <v>1.2053986047601226</v>
      </c>
    </row>
    <row r="319" spans="2:10">
      <c r="B319" s="127" t="str">
        <f>$B$33</f>
        <v>Science</v>
      </c>
      <c r="C319" s="128">
        <f t="shared" ref="C319:H334" si="26">IF($C$293=0,"",C294/$C$293)</f>
        <v>1.0330482487426669</v>
      </c>
      <c r="D319" s="128">
        <f t="shared" si="26"/>
        <v>2.565232381177792</v>
      </c>
      <c r="E319" s="128">
        <f t="shared" si="26"/>
        <v>4.2616223348187594</v>
      </c>
      <c r="F319" s="128">
        <f t="shared" si="26"/>
        <v>9.9407440037495256</v>
      </c>
      <c r="G319" s="128">
        <f t="shared" si="26"/>
        <v>0</v>
      </c>
      <c r="H319" s="128">
        <f t="shared" si="26"/>
        <v>1.542556947956599</v>
      </c>
    </row>
    <row r="320" spans="2:10">
      <c r="B320" s="127" t="str">
        <f>$B$34</f>
        <v>Fine Arts</v>
      </c>
      <c r="C320" s="128">
        <f t="shared" si="26"/>
        <v>1.3687951973397718</v>
      </c>
      <c r="D320" s="128">
        <f t="shared" si="26"/>
        <v>2.1819668122431457</v>
      </c>
      <c r="E320" s="128">
        <f t="shared" si="26"/>
        <v>4.4387643494677098</v>
      </c>
      <c r="F320" s="128">
        <f t="shared" si="26"/>
        <v>0</v>
      </c>
      <c r="G320" s="128">
        <f t="shared" si="26"/>
        <v>0</v>
      </c>
      <c r="H320" s="128">
        <f t="shared" si="26"/>
        <v>1.7878476048998257</v>
      </c>
    </row>
    <row r="321" spans="2:8">
      <c r="B321" s="127" t="str">
        <f>$B$35</f>
        <v>Teacher Education</v>
      </c>
      <c r="C321" s="128">
        <f t="shared" si="26"/>
        <v>1.0738361638679228</v>
      </c>
      <c r="D321" s="128">
        <f t="shared" si="26"/>
        <v>1.575531957802724</v>
      </c>
      <c r="E321" s="128">
        <f t="shared" si="26"/>
        <v>2.0110437948587263</v>
      </c>
      <c r="F321" s="128">
        <f t="shared" si="26"/>
        <v>2.7650074789126911</v>
      </c>
      <c r="G321" s="128">
        <f t="shared" si="26"/>
        <v>0</v>
      </c>
      <c r="H321" s="128">
        <f t="shared" si="26"/>
        <v>1.638803807203995</v>
      </c>
    </row>
    <row r="322" spans="2:8">
      <c r="B322" s="127" t="str">
        <f>$B$36</f>
        <v>Agriculture</v>
      </c>
      <c r="C322" s="128">
        <f t="shared" si="26"/>
        <v>1.5434922903268562</v>
      </c>
      <c r="D322" s="128">
        <f t="shared" si="26"/>
        <v>2.191636348525849</v>
      </c>
      <c r="E322" s="128">
        <f t="shared" si="26"/>
        <v>5.112499935369482</v>
      </c>
      <c r="F322" s="128">
        <f t="shared" si="26"/>
        <v>7.989596891838012</v>
      </c>
      <c r="G322" s="128">
        <f t="shared" si="26"/>
        <v>0</v>
      </c>
      <c r="H322" s="128">
        <f t="shared" si="26"/>
        <v>2.1213544381580594</v>
      </c>
    </row>
    <row r="323" spans="2:8">
      <c r="B323" s="127" t="str">
        <f>$B$37</f>
        <v>Engineering</v>
      </c>
      <c r="C323" s="128">
        <f t="shared" si="26"/>
        <v>1.1654963541707031</v>
      </c>
      <c r="D323" s="128">
        <f t="shared" si="26"/>
        <v>2.2223822183847535</v>
      </c>
      <c r="E323" s="128">
        <f t="shared" si="26"/>
        <v>5.3230737052769337</v>
      </c>
      <c r="F323" s="128">
        <f t="shared" si="26"/>
        <v>0</v>
      </c>
      <c r="G323" s="128">
        <f t="shared" si="26"/>
        <v>0</v>
      </c>
      <c r="H323" s="128">
        <f t="shared" si="26"/>
        <v>1.696450087953423</v>
      </c>
    </row>
    <row r="324" spans="2:8">
      <c r="B324" s="127" t="str">
        <f>$B$38</f>
        <v>Home Economics</v>
      </c>
      <c r="C324" s="128">
        <f t="shared" si="26"/>
        <v>0.91278358027891415</v>
      </c>
      <c r="D324" s="128">
        <f t="shared" si="26"/>
        <v>1.3266142396205618</v>
      </c>
      <c r="E324" s="128">
        <f t="shared" si="26"/>
        <v>3.2002797065903033</v>
      </c>
      <c r="F324" s="128">
        <f t="shared" si="26"/>
        <v>0</v>
      </c>
      <c r="G324" s="128">
        <f t="shared" si="26"/>
        <v>0</v>
      </c>
      <c r="H324" s="128">
        <f t="shared" si="26"/>
        <v>1.1965669672200163</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1.5630662913742603</v>
      </c>
      <c r="D326" s="128">
        <f t="shared" si="26"/>
        <v>2.2020736125697766</v>
      </c>
      <c r="E326" s="128">
        <f t="shared" si="26"/>
        <v>2.3674368302158104</v>
      </c>
      <c r="F326" s="128">
        <f t="shared" si="26"/>
        <v>3.3163419889602834</v>
      </c>
      <c r="G326" s="128">
        <f t="shared" si="26"/>
        <v>0</v>
      </c>
      <c r="H326" s="128">
        <f t="shared" si="26"/>
        <v>2.326946697266671</v>
      </c>
    </row>
    <row r="327" spans="2:8">
      <c r="B327" s="127" t="str">
        <f>$B$41</f>
        <v>Library Science</v>
      </c>
      <c r="C327" s="128">
        <f t="shared" si="26"/>
        <v>0</v>
      </c>
      <c r="D327" s="128">
        <f t="shared" si="26"/>
        <v>0</v>
      </c>
      <c r="E327" s="128">
        <f t="shared" si="26"/>
        <v>3.6658995698122019</v>
      </c>
      <c r="F327" s="128">
        <f t="shared" si="26"/>
        <v>0</v>
      </c>
      <c r="G327" s="128">
        <f t="shared" si="26"/>
        <v>0</v>
      </c>
      <c r="H327" s="128">
        <f t="shared" si="26"/>
        <v>3.6658995698122019</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1.2658118413168724</v>
      </c>
      <c r="D329" s="128">
        <f t="shared" si="26"/>
        <v>0</v>
      </c>
      <c r="E329" s="128">
        <f t="shared" si="26"/>
        <v>0</v>
      </c>
      <c r="F329" s="128">
        <f t="shared" si="26"/>
        <v>0</v>
      </c>
      <c r="G329" s="128">
        <f t="shared" si="26"/>
        <v>0</v>
      </c>
      <c r="H329" s="128">
        <f t="shared" si="26"/>
        <v>1.2658118413168724</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1.0542378531434189</v>
      </c>
      <c r="D331" s="128">
        <f t="shared" si="26"/>
        <v>1.6340398564210585</v>
      </c>
      <c r="E331" s="128">
        <f t="shared" si="26"/>
        <v>2.5208083011487887</v>
      </c>
      <c r="F331" s="128">
        <f t="shared" si="26"/>
        <v>0</v>
      </c>
      <c r="G331" s="128">
        <f t="shared" si="26"/>
        <v>0</v>
      </c>
      <c r="H331" s="128">
        <f t="shared" si="26"/>
        <v>1.7297170050002315</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1.0643292678696636</v>
      </c>
      <c r="D333" s="128">
        <f t="shared" si="26"/>
        <v>1.8716175491986919</v>
      </c>
      <c r="E333" s="128">
        <f t="shared" si="26"/>
        <v>2.7711135418075838</v>
      </c>
      <c r="F333" s="128">
        <f t="shared" si="26"/>
        <v>0</v>
      </c>
      <c r="G333" s="128">
        <f t="shared" si="26"/>
        <v>0</v>
      </c>
      <c r="H333" s="128">
        <f t="shared" si="26"/>
        <v>1.6950322579215231</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1.4278384708603231</v>
      </c>
      <c r="E335" s="128">
        <f t="shared" si="27"/>
        <v>0</v>
      </c>
      <c r="F335" s="128">
        <f t="shared" si="27"/>
        <v>0</v>
      </c>
      <c r="G335" s="128">
        <f t="shared" si="27"/>
        <v>0</v>
      </c>
      <c r="H335" s="128">
        <f t="shared" si="27"/>
        <v>1.4278384708603231</v>
      </c>
    </row>
    <row r="336" spans="2:8">
      <c r="B336" s="127" t="str">
        <f>$B$50</f>
        <v>Technology</v>
      </c>
      <c r="C336" s="128">
        <f t="shared" si="27"/>
        <v>1.2074428477200143</v>
      </c>
      <c r="D336" s="128">
        <f t="shared" si="27"/>
        <v>2.2705912086741034</v>
      </c>
      <c r="E336" s="128">
        <f t="shared" si="27"/>
        <v>10.055555575570075</v>
      </c>
      <c r="F336" s="128">
        <f t="shared" si="27"/>
        <v>0</v>
      </c>
      <c r="G336" s="128">
        <f t="shared" si="27"/>
        <v>0</v>
      </c>
      <c r="H336" s="128">
        <f t="shared" si="27"/>
        <v>1.5372773504246304</v>
      </c>
    </row>
    <row r="337" spans="2:10">
      <c r="B337" s="127" t="str">
        <f>$B$51</f>
        <v>Nursing</v>
      </c>
      <c r="C337" s="128">
        <f t="shared" si="27"/>
        <v>1.2143904833326447</v>
      </c>
      <c r="D337" s="128">
        <f t="shared" si="27"/>
        <v>2.424135797546719</v>
      </c>
      <c r="E337" s="128">
        <f t="shared" si="27"/>
        <v>5.6104934969653204</v>
      </c>
      <c r="F337" s="128">
        <f t="shared" si="27"/>
        <v>0</v>
      </c>
      <c r="G337" s="128">
        <f t="shared" si="27"/>
        <v>0</v>
      </c>
      <c r="H337" s="128">
        <f t="shared" si="27"/>
        <v>2.5753883913012485</v>
      </c>
    </row>
    <row r="338" spans="2:10">
      <c r="B338" s="130" t="str">
        <f>$B$52</f>
        <v>Totals</v>
      </c>
      <c r="C338" s="128">
        <f t="shared" si="27"/>
        <v>1.0745251434512868</v>
      </c>
      <c r="D338" s="128">
        <f t="shared" si="27"/>
        <v>1.9269085986955534</v>
      </c>
      <c r="E338" s="128">
        <f t="shared" si="27"/>
        <v>2.990670358347248</v>
      </c>
      <c r="F338" s="128">
        <f t="shared" si="27"/>
        <v>3.7522143709534643</v>
      </c>
      <c r="G338" s="128">
        <f t="shared" si="27"/>
        <v>0</v>
      </c>
      <c r="H338" s="128">
        <f t="shared" si="27"/>
        <v>1.5357284328376579</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10969.420769535596</v>
      </c>
      <c r="D343" s="135">
        <f t="shared" si="28"/>
        <v>20168.082577436337</v>
      </c>
      <c r="E343" s="135">
        <f>E293*24</f>
        <v>29572.238967356712</v>
      </c>
      <c r="F343" s="135">
        <f>F293*18</f>
        <v>26978.986299493983</v>
      </c>
      <c r="G343" s="135">
        <f>G293*24</f>
        <v>0</v>
      </c>
      <c r="H343" s="135">
        <f>IF((C32/30+D32/30+E32/24+F32/18+G32/24)=0,0,H268/(C32/30+D32/30+E32/24+F32/18+G32/24))</f>
        <v>13061.396457768302</v>
      </c>
    </row>
    <row r="344" spans="2:10">
      <c r="B344" s="127" t="str">
        <f>$B$33</f>
        <v>Science</v>
      </c>
      <c r="C344" s="138">
        <f t="shared" si="28"/>
        <v>11331.940915690186</v>
      </c>
      <c r="D344" s="138">
        <f t="shared" si="28"/>
        <v>28139.113360776922</v>
      </c>
      <c r="E344" s="138">
        <f>E294*24</f>
        <v>37398.022841182144</v>
      </c>
      <c r="F344" s="138">
        <f>F294*18</f>
        <v>65426.522243619896</v>
      </c>
      <c r="G344" s="138">
        <f>G294*24</f>
        <v>0</v>
      </c>
      <c r="H344" s="138">
        <f t="shared" ref="H344:H363" si="29">IF((C33/30+D33/30+E33/24+F33/18+G33/24)=0,0,H269/(C33/30+D33/30+E33/24+F33/18+G33/24))</f>
        <v>16667.677501973503</v>
      </c>
    </row>
    <row r="345" spans="2:10">
      <c r="B345" s="127" t="str">
        <f>$B$34</f>
        <v>Fine Arts</v>
      </c>
      <c r="C345" s="138">
        <f t="shared" si="28"/>
        <v>15014.890466939469</v>
      </c>
      <c r="D345" s="138">
        <f t="shared" si="28"/>
        <v>23934.912068657341</v>
      </c>
      <c r="E345" s="138">
        <f t="shared" ref="E345:E363" si="30">E295*24</f>
        <v>38952.539076900212</v>
      </c>
      <c r="F345" s="138">
        <f t="shared" ref="F345:F363" si="31">F295*18</f>
        <v>0</v>
      </c>
      <c r="G345" s="138">
        <f t="shared" ref="G345:G363" si="32">G295*24</f>
        <v>0</v>
      </c>
      <c r="H345" s="138">
        <f t="shared" si="29"/>
        <v>19330.168027914708</v>
      </c>
    </row>
    <row r="346" spans="2:10">
      <c r="B346" s="127" t="str">
        <f>$B$35</f>
        <v>Teacher Education</v>
      </c>
      <c r="C346" s="138">
        <f t="shared" si="28"/>
        <v>11779.360719011223</v>
      </c>
      <c r="D346" s="138">
        <f t="shared" si="28"/>
        <v>17282.672980988282</v>
      </c>
      <c r="E346" s="138">
        <f t="shared" si="30"/>
        <v>17647.988457415195</v>
      </c>
      <c r="F346" s="138">
        <f t="shared" si="31"/>
        <v>18198.31828026368</v>
      </c>
      <c r="G346" s="138">
        <f t="shared" si="32"/>
        <v>0</v>
      </c>
      <c r="H346" s="138">
        <f t="shared" si="29"/>
        <v>16542.913009581192</v>
      </c>
    </row>
    <row r="347" spans="2:10">
      <c r="B347" s="127" t="str">
        <f>$B$36</f>
        <v>Agriculture</v>
      </c>
      <c r="C347" s="138">
        <f t="shared" si="28"/>
        <v>16931.216387129483</v>
      </c>
      <c r="D347" s="138">
        <f t="shared" si="28"/>
        <v>24040.981280788605</v>
      </c>
      <c r="E347" s="138">
        <f t="shared" si="30"/>
        <v>44864.930380233112</v>
      </c>
      <c r="F347" s="138">
        <f t="shared" si="31"/>
        <v>52584.750051326962</v>
      </c>
      <c r="G347" s="138">
        <f t="shared" si="32"/>
        <v>0</v>
      </c>
      <c r="H347" s="138">
        <f t="shared" si="29"/>
        <v>22741.326333263234</v>
      </c>
    </row>
    <row r="348" spans="2:10">
      <c r="B348" s="127" t="str">
        <f>$B$37</f>
        <v>Engineering</v>
      </c>
      <c r="C348" s="138">
        <f t="shared" si="28"/>
        <v>12784.819914258125</v>
      </c>
      <c r="D348" s="138">
        <f t="shared" si="28"/>
        <v>24378.245664196311</v>
      </c>
      <c r="E348" s="138">
        <f t="shared" si="30"/>
        <v>46712.82820834688</v>
      </c>
      <c r="F348" s="138">
        <f t="shared" si="31"/>
        <v>0</v>
      </c>
      <c r="G348" s="138">
        <f t="shared" si="32"/>
        <v>0</v>
      </c>
      <c r="H348" s="138">
        <f t="shared" si="29"/>
        <v>18404.109310111362</v>
      </c>
    </row>
    <row r="349" spans="2:10">
      <c r="B349" s="127" t="str">
        <f>$B$38</f>
        <v>Home Economics</v>
      </c>
      <c r="C349" s="138">
        <f t="shared" si="28"/>
        <v>10012.707163602583</v>
      </c>
      <c r="D349" s="138">
        <f t="shared" si="28"/>
        <v>14552.189793255464</v>
      </c>
      <c r="E349" s="138">
        <f t="shared" si="30"/>
        <v>28084.171745435968</v>
      </c>
      <c r="F349" s="138">
        <f t="shared" si="31"/>
        <v>0</v>
      </c>
      <c r="G349" s="138">
        <f t="shared" si="32"/>
        <v>0</v>
      </c>
      <c r="H349" s="138">
        <f t="shared" si="29"/>
        <v>12961.563752042975</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17145.93184076179</v>
      </c>
      <c r="D351" s="138">
        <f t="shared" si="28"/>
        <v>24155.47202176919</v>
      </c>
      <c r="E351" s="138">
        <f t="shared" si="30"/>
        <v>20775.528588746263</v>
      </c>
      <c r="F351" s="138">
        <f t="shared" si="31"/>
        <v>21827.010415550354</v>
      </c>
      <c r="G351" s="138">
        <f t="shared" si="32"/>
        <v>0</v>
      </c>
      <c r="H351" s="138">
        <f t="shared" si="29"/>
        <v>21833.881306348929</v>
      </c>
    </row>
    <row r="352" spans="2:10">
      <c r="B352" s="127" t="str">
        <f>$B$41</f>
        <v>Library Science</v>
      </c>
      <c r="C352" s="138">
        <f t="shared" si="28"/>
        <v>0</v>
      </c>
      <c r="D352" s="138">
        <f t="shared" si="28"/>
        <v>0</v>
      </c>
      <c r="E352" s="138">
        <f t="shared" si="30"/>
        <v>32170.235904103662</v>
      </c>
      <c r="F352" s="138">
        <f t="shared" si="31"/>
        <v>0</v>
      </c>
      <c r="G352" s="138">
        <f t="shared" si="32"/>
        <v>0</v>
      </c>
      <c r="H352" s="138">
        <f t="shared" si="29"/>
        <v>32170.235904103665</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13885.222702465397</v>
      </c>
      <c r="D354" s="138">
        <f t="shared" si="28"/>
        <v>0</v>
      </c>
      <c r="E354" s="138">
        <f t="shared" si="30"/>
        <v>0</v>
      </c>
      <c r="F354" s="138">
        <f t="shared" si="31"/>
        <v>0</v>
      </c>
      <c r="G354" s="138">
        <f t="shared" si="32"/>
        <v>0</v>
      </c>
      <c r="H354" s="138">
        <f t="shared" si="29"/>
        <v>13885.222702465397</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11564.378602302037</v>
      </c>
      <c r="D356" s="138">
        <f t="shared" si="28"/>
        <v>17924.470739274122</v>
      </c>
      <c r="E356" s="138">
        <f t="shared" si="30"/>
        <v>22121.445547711413</v>
      </c>
      <c r="F356" s="138">
        <f t="shared" si="31"/>
        <v>0</v>
      </c>
      <c r="G356" s="138">
        <f t="shared" si="32"/>
        <v>0</v>
      </c>
      <c r="H356" s="138">
        <f t="shared" si="29"/>
        <v>17753.684783265919</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11675.075576594103</v>
      </c>
      <c r="D358" s="138">
        <f t="shared" si="28"/>
        <v>20530.560416807442</v>
      </c>
      <c r="E358" s="138">
        <f t="shared" si="30"/>
        <v>24318.008352196368</v>
      </c>
      <c r="F358" s="138">
        <f t="shared" si="31"/>
        <v>0</v>
      </c>
      <c r="G358" s="138">
        <f t="shared" si="32"/>
        <v>0</v>
      </c>
      <c r="H358" s="138">
        <f t="shared" si="29"/>
        <v>18194.288409021236</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15662.560977797177</v>
      </c>
      <c r="E360" s="138">
        <f t="shared" si="30"/>
        <v>0</v>
      </c>
      <c r="F360" s="138">
        <f t="shared" si="31"/>
        <v>0</v>
      </c>
      <c r="G360" s="138">
        <f t="shared" si="32"/>
        <v>0</v>
      </c>
      <c r="H360" s="138">
        <f t="shared" si="29"/>
        <v>15662.560977797177</v>
      </c>
    </row>
    <row r="361" spans="2:9">
      <c r="B361" s="127" t="str">
        <f>$B$50</f>
        <v>Technology</v>
      </c>
      <c r="C361" s="138">
        <f t="shared" si="33"/>
        <v>13244.948651807132</v>
      </c>
      <c r="D361" s="138">
        <f t="shared" si="33"/>
        <v>24907.070363554642</v>
      </c>
      <c r="E361" s="138">
        <f t="shared" si="30"/>
        <v>88242.896143902282</v>
      </c>
      <c r="F361" s="138">
        <f t="shared" si="31"/>
        <v>0</v>
      </c>
      <c r="G361" s="138">
        <f t="shared" si="32"/>
        <v>0</v>
      </c>
      <c r="H361" s="138">
        <f t="shared" si="29"/>
        <v>16828.597598276425</v>
      </c>
    </row>
    <row r="362" spans="2:9">
      <c r="B362" s="127" t="str">
        <f>$B$51</f>
        <v>Nursing</v>
      </c>
      <c r="C362" s="138">
        <f t="shared" si="33"/>
        <v>13321.160190195482</v>
      </c>
      <c r="D362" s="138">
        <f t="shared" si="33"/>
        <v>26591.365565783715</v>
      </c>
      <c r="E362" s="138">
        <f t="shared" si="30"/>
        <v>49235.09111436463</v>
      </c>
      <c r="F362" s="138">
        <f t="shared" si="31"/>
        <v>0</v>
      </c>
      <c r="G362" s="138">
        <f t="shared" si="32"/>
        <v>0</v>
      </c>
      <c r="H362" s="138">
        <f t="shared" si="29"/>
        <v>27813.337993006342</v>
      </c>
    </row>
    <row r="363" spans="2:9">
      <c r="B363" s="130" t="str">
        <f>$B$52</f>
        <v>Totals</v>
      </c>
      <c r="C363" s="135">
        <f t="shared" si="33"/>
        <v>11786.918425962762</v>
      </c>
      <c r="D363" s="135">
        <f t="shared" si="33"/>
        <v>21137.071203527736</v>
      </c>
      <c r="E363" s="135">
        <f t="shared" si="30"/>
        <v>26244.737234951011</v>
      </c>
      <c r="F363" s="135">
        <f t="shared" si="31"/>
        <v>24695.770951492126</v>
      </c>
      <c r="G363" s="135">
        <f t="shared" si="32"/>
        <v>0</v>
      </c>
      <c r="H363" s="135">
        <f t="shared" si="29"/>
        <v>16422.173168488116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94" priority="6" stopIfTrue="1">
      <formula>C32=0</formula>
    </cfRule>
  </conditionalFormatting>
  <conditionalFormatting sqref="C91:G110">
    <cfRule type="expression" dxfId="93" priority="5" stopIfTrue="1">
      <formula>C32=0</formula>
    </cfRule>
  </conditionalFormatting>
  <conditionalFormatting sqref="C143:H162">
    <cfRule type="expression" dxfId="92" priority="3" stopIfTrue="1">
      <formula>C32=0</formula>
    </cfRule>
  </conditionalFormatting>
  <conditionalFormatting sqref="H143:H162">
    <cfRule type="expression" dxfId="91" priority="1" stopIfTrue="1">
      <formula>OR(AND(#REF!&gt;0,H143&gt;0,H61=0),AND(#REF!&gt;0,H143&gt;0,H32=0))</formula>
    </cfRule>
    <cfRule type="expression" dxfId="9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88</v>
      </c>
      <c r="C3" s="119"/>
      <c r="D3" s="119"/>
      <c r="E3" s="119"/>
      <c r="F3" s="119"/>
      <c r="G3" s="119"/>
      <c r="H3" s="119"/>
    </row>
    <row r="4" spans="2:8">
      <c r="B4" s="292" t="s">
        <v>150</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Data!$G26</f>
        <v>33819475</v>
      </c>
    </row>
    <row r="14" spans="2:8">
      <c r="B14" s="467" t="s">
        <v>13</v>
      </c>
      <c r="C14" s="467"/>
      <c r="D14" s="467"/>
      <c r="E14" s="467"/>
      <c r="F14" s="354"/>
      <c r="G14" s="301"/>
      <c r="H14" s="355">
        <f>Data!$H26</f>
        <v>1012029</v>
      </c>
    </row>
    <row r="15" spans="2:8">
      <c r="B15" s="467" t="s">
        <v>14</v>
      </c>
      <c r="C15" s="467"/>
      <c r="D15" s="467"/>
      <c r="E15" s="467"/>
      <c r="F15" s="354"/>
      <c r="G15" s="301"/>
      <c r="H15" s="355">
        <f>Data!$I26</f>
        <v>8344022</v>
      </c>
    </row>
    <row r="16" spans="2:8">
      <c r="B16" s="467" t="s">
        <v>18</v>
      </c>
      <c r="C16" s="467"/>
      <c r="D16" s="467"/>
      <c r="E16" s="467"/>
      <c r="F16" s="354"/>
      <c r="G16" s="301"/>
      <c r="H16" s="355">
        <f>Data!$J26</f>
        <v>13471395</v>
      </c>
    </row>
    <row r="17" spans="2:23">
      <c r="B17" s="467" t="s">
        <v>15</v>
      </c>
      <c r="C17" s="467"/>
      <c r="D17" s="467"/>
      <c r="E17" s="467"/>
      <c r="F17" s="354"/>
      <c r="G17" s="301"/>
      <c r="H17" s="355">
        <f>Data!$K26</f>
        <v>8153027</v>
      </c>
    </row>
    <row r="18" spans="2:23">
      <c r="B18" s="467" t="s">
        <v>1</v>
      </c>
      <c r="C18" s="467"/>
      <c r="D18" s="467"/>
      <c r="E18" s="467"/>
      <c r="F18" s="356"/>
      <c r="G18" s="301"/>
      <c r="H18" s="357">
        <f>SUM(H13:H17)</f>
        <v>64799948</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Data!T26</f>
        <v>Harris, Eboneigh</v>
      </c>
      <c r="E21" s="466"/>
      <c r="F21" s="466"/>
      <c r="G21" s="308" t="str">
        <f>Data!M26</f>
        <v>(940) 397-4273</v>
      </c>
      <c r="H21" s="309" t="str">
        <f>Data!N26</f>
        <v>chris.stovall@msutexas.edu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Data!O26</f>
        <v>2164</v>
      </c>
      <c r="D25" s="316">
        <f>Data!P26</f>
        <v>2216</v>
      </c>
      <c r="E25" s="316">
        <f>Data!Q26</f>
        <v>757</v>
      </c>
      <c r="F25" s="316">
        <f>Data!R26</f>
        <v>35</v>
      </c>
      <c r="G25" s="316">
        <f>Data!S26</f>
        <v>0</v>
      </c>
      <c r="H25" s="317">
        <f>SUM(C25:G25)</f>
        <v>5172</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Data!T26</f>
        <v>Harris, Eboneigh</v>
      </c>
      <c r="E28" s="466"/>
      <c r="F28" s="466"/>
      <c r="G28" s="308" t="str">
        <f>Data!U26</f>
        <v>(940) 397-4567</v>
      </c>
      <c r="H28" s="309" t="str">
        <f>Data!V26</f>
        <v>eboneigh.harris@msutexas.edu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Data!W26</f>
        <v>33412</v>
      </c>
      <c r="D32" s="140">
        <f>Data!AQ26</f>
        <v>7361</v>
      </c>
      <c r="E32" s="140">
        <f>Data!BK26</f>
        <v>3424</v>
      </c>
      <c r="F32" s="140">
        <f>Data!CE26</f>
        <v>0</v>
      </c>
      <c r="G32" s="140">
        <f>Data!CY26</f>
        <v>0</v>
      </c>
      <c r="H32" s="141">
        <f>SUM(C32:G32)</f>
        <v>44197</v>
      </c>
      <c r="W32" s="144"/>
    </row>
    <row r="33" spans="2:23">
      <c r="B33" s="129" t="s">
        <v>43</v>
      </c>
      <c r="C33" s="140">
        <f>Data!X26</f>
        <v>10204</v>
      </c>
      <c r="D33" s="140">
        <f>Data!AR26</f>
        <v>3809</v>
      </c>
      <c r="E33" s="140">
        <f>Data!BL26</f>
        <v>1774</v>
      </c>
      <c r="F33" s="140">
        <f>Data!CF26</f>
        <v>0</v>
      </c>
      <c r="G33" s="140">
        <f>Data!CZ26</f>
        <v>0</v>
      </c>
      <c r="H33" s="141">
        <f t="shared" ref="H33:H52" si="0">SUM(C33:G33)</f>
        <v>15787</v>
      </c>
      <c r="W33" s="144"/>
    </row>
    <row r="34" spans="2:23">
      <c r="B34" s="129" t="s">
        <v>44</v>
      </c>
      <c r="C34" s="140">
        <f>Data!Y26</f>
        <v>4821</v>
      </c>
      <c r="D34" s="140">
        <f>Data!AS26</f>
        <v>1198</v>
      </c>
      <c r="E34" s="140">
        <f>Data!BM26</f>
        <v>0</v>
      </c>
      <c r="F34" s="140">
        <f>Data!CG26</f>
        <v>0</v>
      </c>
      <c r="G34" s="140">
        <f>Data!DA26</f>
        <v>0</v>
      </c>
      <c r="H34" s="141">
        <f t="shared" si="0"/>
        <v>6019</v>
      </c>
      <c r="W34" s="144"/>
    </row>
    <row r="35" spans="2:23">
      <c r="B35" s="129" t="s">
        <v>45</v>
      </c>
      <c r="C35" s="140">
        <f>Data!Z26</f>
        <v>1416</v>
      </c>
      <c r="D35" s="140">
        <f>Data!AT26</f>
        <v>3072</v>
      </c>
      <c r="E35" s="140">
        <f>Data!BN26</f>
        <v>3584</v>
      </c>
      <c r="F35" s="140">
        <f>Data!CH26</f>
        <v>468</v>
      </c>
      <c r="G35" s="140">
        <f>Data!DB26</f>
        <v>0</v>
      </c>
      <c r="H35" s="141">
        <f t="shared" si="0"/>
        <v>8540</v>
      </c>
      <c r="W35" s="144"/>
    </row>
    <row r="36" spans="2:23">
      <c r="B36" s="129" t="s">
        <v>46</v>
      </c>
      <c r="C36" s="140">
        <f>Data!AA26</f>
        <v>12</v>
      </c>
      <c r="D36" s="140">
        <f>Data!AU26</f>
        <v>132</v>
      </c>
      <c r="E36" s="140">
        <f>Data!BO26</f>
        <v>0</v>
      </c>
      <c r="F36" s="140">
        <f>Data!CI26</f>
        <v>0</v>
      </c>
      <c r="G36" s="140">
        <f>Data!DC26</f>
        <v>0</v>
      </c>
      <c r="H36" s="141">
        <f t="shared" si="0"/>
        <v>144</v>
      </c>
      <c r="W36" s="144"/>
    </row>
    <row r="37" spans="2:23">
      <c r="B37" s="129" t="s">
        <v>47</v>
      </c>
      <c r="C37" s="140">
        <f>Data!AB26</f>
        <v>2032</v>
      </c>
      <c r="D37" s="140">
        <f>Data!AV26</f>
        <v>1710</v>
      </c>
      <c r="E37" s="140">
        <f>Data!BP26</f>
        <v>483</v>
      </c>
      <c r="F37" s="140">
        <f>Data!CJ26</f>
        <v>0</v>
      </c>
      <c r="G37" s="140">
        <f>Data!DD26</f>
        <v>0</v>
      </c>
      <c r="H37" s="141">
        <f t="shared" si="0"/>
        <v>4225</v>
      </c>
      <c r="W37" s="144"/>
    </row>
    <row r="38" spans="2:23">
      <c r="B38" s="129" t="s">
        <v>48</v>
      </c>
      <c r="C38" s="140">
        <f>Data!AC26</f>
        <v>642</v>
      </c>
      <c r="D38" s="140">
        <f>Data!AW26</f>
        <v>234</v>
      </c>
      <c r="E38" s="140">
        <f>Data!BQ26</f>
        <v>147</v>
      </c>
      <c r="F38" s="140">
        <f>Data!CK26</f>
        <v>0</v>
      </c>
      <c r="G38" s="140">
        <f>Data!DE26</f>
        <v>0</v>
      </c>
      <c r="H38" s="141">
        <f t="shared" si="0"/>
        <v>1023</v>
      </c>
      <c r="W38" s="144"/>
    </row>
    <row r="39" spans="2:23">
      <c r="B39" s="129" t="s">
        <v>49</v>
      </c>
      <c r="C39" s="140">
        <f>Data!AD26</f>
        <v>0</v>
      </c>
      <c r="D39" s="140">
        <f>Data!AX26</f>
        <v>0</v>
      </c>
      <c r="E39" s="140">
        <f>Data!BR26</f>
        <v>0</v>
      </c>
      <c r="F39" s="140">
        <f>Data!CL26</f>
        <v>0</v>
      </c>
      <c r="G39" s="140">
        <f>Data!DF26</f>
        <v>0</v>
      </c>
      <c r="H39" s="141">
        <f t="shared" si="0"/>
        <v>0</v>
      </c>
      <c r="W39" s="144"/>
    </row>
    <row r="40" spans="2:23">
      <c r="B40" s="129" t="s">
        <v>50</v>
      </c>
      <c r="C40" s="140">
        <f>Data!AE26</f>
        <v>125</v>
      </c>
      <c r="D40" s="140">
        <f>Data!AY26</f>
        <v>1095</v>
      </c>
      <c r="E40" s="140">
        <f>Data!BS26</f>
        <v>0</v>
      </c>
      <c r="F40" s="140">
        <f>Data!CM26</f>
        <v>0</v>
      </c>
      <c r="G40" s="140">
        <f>Data!DG26</f>
        <v>0</v>
      </c>
      <c r="H40" s="141">
        <f t="shared" si="0"/>
        <v>1220</v>
      </c>
      <c r="W40" s="144"/>
    </row>
    <row r="41" spans="2:23">
      <c r="B41" s="129" t="s">
        <v>51</v>
      </c>
      <c r="C41" s="140">
        <f>Data!AF26</f>
        <v>0</v>
      </c>
      <c r="D41" s="140">
        <f>Data!AZ26</f>
        <v>0</v>
      </c>
      <c r="E41" s="140">
        <f>Data!BT26</f>
        <v>0</v>
      </c>
      <c r="F41" s="140">
        <f>Data!CN26</f>
        <v>0</v>
      </c>
      <c r="G41" s="140">
        <f>Data!DH26</f>
        <v>0</v>
      </c>
      <c r="H41" s="141">
        <f t="shared" si="0"/>
        <v>0</v>
      </c>
      <c r="W41" s="144"/>
    </row>
    <row r="42" spans="2:23">
      <c r="B42" s="129" t="s">
        <v>52</v>
      </c>
      <c r="C42" s="140">
        <f>Data!AG26</f>
        <v>0</v>
      </c>
      <c r="D42" s="140">
        <f>Data!BA26</f>
        <v>0</v>
      </c>
      <c r="E42" s="140">
        <f>Data!BU26</f>
        <v>0</v>
      </c>
      <c r="F42" s="140">
        <f>Data!CO26</f>
        <v>0</v>
      </c>
      <c r="G42" s="140">
        <f>Data!DI26</f>
        <v>0</v>
      </c>
      <c r="H42" s="141">
        <f t="shared" si="0"/>
        <v>0</v>
      </c>
      <c r="W42" s="144"/>
    </row>
    <row r="43" spans="2:23">
      <c r="B43" s="129" t="s">
        <v>53</v>
      </c>
      <c r="C43" s="140">
        <f>Data!AH26</f>
        <v>114</v>
      </c>
      <c r="D43" s="140">
        <f>Data!BB26</f>
        <v>0</v>
      </c>
      <c r="E43" s="140">
        <f>Data!BV26</f>
        <v>0</v>
      </c>
      <c r="F43" s="140">
        <f>Data!CP26</f>
        <v>0</v>
      </c>
      <c r="G43" s="140">
        <f>Data!DJ26</f>
        <v>0</v>
      </c>
      <c r="H43" s="141">
        <f t="shared" si="0"/>
        <v>114</v>
      </c>
      <c r="W43" s="144"/>
    </row>
    <row r="44" spans="2:23">
      <c r="B44" s="129" t="s">
        <v>54</v>
      </c>
      <c r="C44" s="140">
        <f>Data!AI26</f>
        <v>0</v>
      </c>
      <c r="D44" s="140">
        <f>Data!BC26</f>
        <v>0</v>
      </c>
      <c r="E44" s="140">
        <f>Data!BW26</f>
        <v>0</v>
      </c>
      <c r="F44" s="140">
        <f>Data!CQ26</f>
        <v>0</v>
      </c>
      <c r="G44" s="140">
        <f>Data!DK26</f>
        <v>0</v>
      </c>
      <c r="H44" s="141">
        <f t="shared" si="0"/>
        <v>0</v>
      </c>
      <c r="W44" s="144"/>
    </row>
    <row r="45" spans="2:23">
      <c r="B45" s="129" t="s">
        <v>55</v>
      </c>
      <c r="C45" s="140">
        <f>Data!AJ26</f>
        <v>3163</v>
      </c>
      <c r="D45" s="140">
        <f>Data!BD26</f>
        <v>8110.0000000000009</v>
      </c>
      <c r="E45" s="140">
        <f>Data!BX26</f>
        <v>1434</v>
      </c>
      <c r="F45" s="140">
        <f>Data!CR26</f>
        <v>0</v>
      </c>
      <c r="G45" s="140">
        <f>Data!DL26</f>
        <v>0</v>
      </c>
      <c r="H45" s="141">
        <f t="shared" si="0"/>
        <v>12707</v>
      </c>
      <c r="W45" s="144"/>
    </row>
    <row r="46" spans="2:23">
      <c r="B46" s="129" t="s">
        <v>56</v>
      </c>
      <c r="C46" s="140">
        <f>Data!AK26</f>
        <v>0</v>
      </c>
      <c r="D46" s="140">
        <f>Data!BE26</f>
        <v>0</v>
      </c>
      <c r="E46" s="140">
        <f>Data!BY26</f>
        <v>0</v>
      </c>
      <c r="F46" s="140">
        <f>Data!CS26</f>
        <v>0</v>
      </c>
      <c r="G46" s="140">
        <f>Data!DM26</f>
        <v>0</v>
      </c>
      <c r="H46" s="141">
        <f t="shared" si="0"/>
        <v>0</v>
      </c>
      <c r="W46" s="144"/>
    </row>
    <row r="47" spans="2:23">
      <c r="B47" s="129" t="s">
        <v>57</v>
      </c>
      <c r="C47" s="140">
        <f>Data!AL26</f>
        <v>3065</v>
      </c>
      <c r="D47" s="140">
        <f>Data!BF26</f>
        <v>6381</v>
      </c>
      <c r="E47" s="140">
        <f>Data!BZ26</f>
        <v>2010</v>
      </c>
      <c r="F47" s="140">
        <f>Data!CT26</f>
        <v>0</v>
      </c>
      <c r="G47" s="140">
        <f>Data!DN26</f>
        <v>0</v>
      </c>
      <c r="H47" s="141">
        <f t="shared" si="0"/>
        <v>11456</v>
      </c>
      <c r="W47" s="144"/>
    </row>
    <row r="48" spans="2:23">
      <c r="B48" s="129" t="s">
        <v>58</v>
      </c>
      <c r="C48" s="140">
        <f>Data!AM26</f>
        <v>0</v>
      </c>
      <c r="D48" s="140">
        <f>Data!BG26</f>
        <v>0</v>
      </c>
      <c r="E48" s="140">
        <f>Data!CA26</f>
        <v>0</v>
      </c>
      <c r="F48" s="140">
        <f>Data!CU26</f>
        <v>0</v>
      </c>
      <c r="G48" s="140">
        <f>Data!DO26</f>
        <v>0</v>
      </c>
      <c r="H48" s="141">
        <f t="shared" si="0"/>
        <v>0</v>
      </c>
      <c r="W48" s="144"/>
    </row>
    <row r="49" spans="2:23">
      <c r="B49" s="129" t="s">
        <v>59</v>
      </c>
      <c r="C49" s="140">
        <f>Data!AN26</f>
        <v>0</v>
      </c>
      <c r="D49" s="140">
        <f>Data!BH26</f>
        <v>249</v>
      </c>
      <c r="E49" s="140">
        <f>Data!CB26</f>
        <v>0</v>
      </c>
      <c r="F49" s="140">
        <f>Data!CV26</f>
        <v>0</v>
      </c>
      <c r="G49" s="140">
        <f>Data!DP26</f>
        <v>0</v>
      </c>
      <c r="H49" s="141">
        <f t="shared" si="0"/>
        <v>249</v>
      </c>
      <c r="W49" s="144"/>
    </row>
    <row r="50" spans="2:23">
      <c r="B50" s="129" t="s">
        <v>60</v>
      </c>
      <c r="C50" s="140">
        <f>Data!AO26</f>
        <v>292</v>
      </c>
      <c r="D50" s="140">
        <f>Data!BI26</f>
        <v>722</v>
      </c>
      <c r="E50" s="140">
        <f>Data!CC26</f>
        <v>27</v>
      </c>
      <c r="F50" s="140">
        <f>Data!CW26</f>
        <v>0</v>
      </c>
      <c r="G50" s="140">
        <f>Data!DQ26</f>
        <v>0</v>
      </c>
      <c r="H50" s="141">
        <f t="shared" si="0"/>
        <v>1041</v>
      </c>
      <c r="W50" s="144"/>
    </row>
    <row r="51" spans="2:23">
      <c r="B51" s="129" t="s">
        <v>0</v>
      </c>
      <c r="C51" s="140">
        <f>Data!AP26</f>
        <v>415</v>
      </c>
      <c r="D51" s="140">
        <f>Data!BJ26</f>
        <v>6955</v>
      </c>
      <c r="E51" s="140">
        <f>Data!CD26</f>
        <v>1191</v>
      </c>
      <c r="F51" s="140">
        <f>Data!CX26</f>
        <v>0</v>
      </c>
      <c r="G51" s="140">
        <f>Data!DR26</f>
        <v>0</v>
      </c>
      <c r="H51" s="141">
        <f t="shared" si="0"/>
        <v>8561</v>
      </c>
      <c r="W51" s="144"/>
    </row>
    <row r="52" spans="2:23">
      <c r="B52" s="142" t="s">
        <v>33</v>
      </c>
      <c r="C52" s="141">
        <f>SUM(C32:C51)</f>
        <v>59713</v>
      </c>
      <c r="D52" s="141">
        <f>SUM(D32:D51)</f>
        <v>41028</v>
      </c>
      <c r="E52" s="141">
        <f>SUM(E32:E51)</f>
        <v>14074</v>
      </c>
      <c r="F52" s="141">
        <f>SUM(F32:F51)</f>
        <v>468</v>
      </c>
      <c r="G52" s="141">
        <f>SUM(G32:G51)</f>
        <v>0</v>
      </c>
      <c r="H52" s="141">
        <f t="shared" si="0"/>
        <v>115283</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Data!T26</f>
        <v>Harris, Eboneigh</v>
      </c>
      <c r="E55" s="466"/>
      <c r="F55" s="466"/>
      <c r="G55" s="308" t="str">
        <f>Data!U26</f>
        <v>(940) 397-4567</v>
      </c>
      <c r="H55" s="309" t="str">
        <f>Data!V26</f>
        <v>eboneigh.harris@msutexas.edu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Data!DS26</f>
        <v>3366044.5772608966</v>
      </c>
      <c r="D61" s="320">
        <f>Data!EM26</f>
        <v>1485788.8648058707</v>
      </c>
      <c r="E61" s="320">
        <f>Data!FG26</f>
        <v>881681.69644390978</v>
      </c>
      <c r="F61" s="320">
        <f>Data!GA26</f>
        <v>0</v>
      </c>
      <c r="G61" s="320">
        <f>Data!GU26</f>
        <v>0</v>
      </c>
      <c r="H61" s="321">
        <f>SUM(C61:G61)</f>
        <v>5733515.138510677</v>
      </c>
    </row>
    <row r="62" spans="2:23">
      <c r="B62" s="127" t="str">
        <f>$B$33</f>
        <v>Science</v>
      </c>
      <c r="C62" s="320">
        <f>Data!DT26</f>
        <v>955417.51951161854</v>
      </c>
      <c r="D62" s="320">
        <f>Data!EN26</f>
        <v>925311.43025648978</v>
      </c>
      <c r="E62" s="320">
        <f>Data!FH26</f>
        <v>799446.97943803121</v>
      </c>
      <c r="F62" s="320">
        <f>Data!GB26</f>
        <v>0</v>
      </c>
      <c r="G62" s="320">
        <f>Data!GV26</f>
        <v>0</v>
      </c>
      <c r="H62" s="141">
        <f t="shared" ref="H62:H81" si="1">SUM(C62:G62)</f>
        <v>2680175.9292061394</v>
      </c>
    </row>
    <row r="63" spans="2:23">
      <c r="B63" s="127" t="str">
        <f>$B$34</f>
        <v>Fine Arts</v>
      </c>
      <c r="C63" s="320">
        <f>Data!DU26</f>
        <v>765519.99692351872</v>
      </c>
      <c r="D63" s="320">
        <f>Data!EO26</f>
        <v>697478.87471491646</v>
      </c>
      <c r="E63" s="320">
        <f>Data!FI26</f>
        <v>0</v>
      </c>
      <c r="F63" s="320">
        <f>Data!GC26</f>
        <v>0</v>
      </c>
      <c r="G63" s="320">
        <f>Data!GW26</f>
        <v>0</v>
      </c>
      <c r="H63" s="141">
        <f t="shared" si="1"/>
        <v>1462998.8716384352</v>
      </c>
    </row>
    <row r="64" spans="2:23">
      <c r="B64" s="127" t="str">
        <f>$B$35</f>
        <v>Teacher Education</v>
      </c>
      <c r="C64" s="320">
        <f>Data!DV26</f>
        <v>103033.51916611545</v>
      </c>
      <c r="D64" s="320">
        <f>Data!EP26</f>
        <v>328854.41463906376</v>
      </c>
      <c r="E64" s="320">
        <f>Data!FJ26</f>
        <v>476970.08182263566</v>
      </c>
      <c r="F64" s="320">
        <f>Data!GD26</f>
        <v>235925.54285714292</v>
      </c>
      <c r="G64" s="320">
        <f>Data!GX26</f>
        <v>0</v>
      </c>
      <c r="H64" s="141">
        <f t="shared" si="1"/>
        <v>1144783.5584849578</v>
      </c>
    </row>
    <row r="65" spans="2:8">
      <c r="B65" s="127" t="str">
        <f>$B$36</f>
        <v>Agriculture</v>
      </c>
      <c r="C65" s="320">
        <f>Data!DW26</f>
        <v>2309.1731601731599</v>
      </c>
      <c r="D65" s="320">
        <f>Data!EQ26</f>
        <v>34478.16017316017</v>
      </c>
      <c r="E65" s="320">
        <f>Data!FK26</f>
        <v>0</v>
      </c>
      <c r="F65" s="320">
        <f>Data!GE26</f>
        <v>0</v>
      </c>
      <c r="G65" s="320">
        <f>Data!GY26</f>
        <v>0</v>
      </c>
      <c r="H65" s="141">
        <f t="shared" si="1"/>
        <v>36787.333333333328</v>
      </c>
    </row>
    <row r="66" spans="2:8">
      <c r="B66" s="127" t="str">
        <f>$B$37</f>
        <v>Engineering</v>
      </c>
      <c r="C66" s="320">
        <f>Data!DX26</f>
        <v>554141.3981467397</v>
      </c>
      <c r="D66" s="320">
        <f>Data!ER26</f>
        <v>647293.4282636852</v>
      </c>
      <c r="E66" s="320">
        <f>Data!FL26</f>
        <v>158947.08799980037</v>
      </c>
      <c r="F66" s="320">
        <f>Data!GF26</f>
        <v>0</v>
      </c>
      <c r="G66" s="320">
        <f>Data!GZ26</f>
        <v>0</v>
      </c>
      <c r="H66" s="141">
        <f t="shared" si="1"/>
        <v>1360381.9144102253</v>
      </c>
    </row>
    <row r="67" spans="2:8">
      <c r="B67" s="127" t="str">
        <f>$B$38</f>
        <v>Home Economics</v>
      </c>
      <c r="C67" s="320">
        <f>Data!DY26</f>
        <v>35666.269658119658</v>
      </c>
      <c r="D67" s="320">
        <f>Data!ES26</f>
        <v>40817.010284229465</v>
      </c>
      <c r="E67" s="320">
        <f>Data!FM26</f>
        <v>30727.23076923077</v>
      </c>
      <c r="F67" s="320">
        <f>Data!GG26</f>
        <v>0</v>
      </c>
      <c r="G67" s="320">
        <f>Data!HA26</f>
        <v>0</v>
      </c>
      <c r="H67" s="141">
        <f t="shared" si="1"/>
        <v>107210.51071157989</v>
      </c>
    </row>
    <row r="68" spans="2:8">
      <c r="B68" s="127" t="str">
        <f>$B$39</f>
        <v>Law</v>
      </c>
      <c r="C68" s="320">
        <f>Data!DZ26</f>
        <v>0</v>
      </c>
      <c r="D68" s="320">
        <f>Data!ET26</f>
        <v>0</v>
      </c>
      <c r="E68" s="320">
        <f>Data!FN26</f>
        <v>0</v>
      </c>
      <c r="F68" s="320">
        <f>Data!GH26</f>
        <v>0</v>
      </c>
      <c r="G68" s="320">
        <f>Data!HB26</f>
        <v>0</v>
      </c>
      <c r="H68" s="141">
        <f t="shared" si="1"/>
        <v>0</v>
      </c>
    </row>
    <row r="69" spans="2:8">
      <c r="B69" s="127" t="str">
        <f>$B$40</f>
        <v>Social Service</v>
      </c>
      <c r="C69" s="320">
        <f>Data!EA26</f>
        <v>12833.512620501004</v>
      </c>
      <c r="D69" s="320">
        <f>Data!EU26</f>
        <v>165650.03585595326</v>
      </c>
      <c r="E69" s="320">
        <f>Data!FO26</f>
        <v>0</v>
      </c>
      <c r="F69" s="320">
        <f>Data!GI26</f>
        <v>0</v>
      </c>
      <c r="G69" s="320">
        <f>Data!HC26</f>
        <v>0</v>
      </c>
      <c r="H69" s="141">
        <f t="shared" si="1"/>
        <v>178483.54847645428</v>
      </c>
    </row>
    <row r="70" spans="2:8">
      <c r="B70" s="127" t="str">
        <f>$B$41</f>
        <v>Library Science</v>
      </c>
      <c r="C70" s="320">
        <f>Data!EB26</f>
        <v>0</v>
      </c>
      <c r="D70" s="320">
        <f>Data!EV26</f>
        <v>0</v>
      </c>
      <c r="E70" s="320">
        <f>Data!FP26</f>
        <v>0</v>
      </c>
      <c r="F70" s="320">
        <f>Data!GJ26</f>
        <v>0</v>
      </c>
      <c r="G70" s="320">
        <f>Data!HD26</f>
        <v>0</v>
      </c>
      <c r="H70" s="141">
        <f t="shared" si="1"/>
        <v>0</v>
      </c>
    </row>
    <row r="71" spans="2:8">
      <c r="B71" s="127" t="str">
        <f>$B$42</f>
        <v>Veterinary Science</v>
      </c>
      <c r="C71" s="320">
        <f>Data!EC26</f>
        <v>0</v>
      </c>
      <c r="D71" s="320">
        <f>Data!EW26</f>
        <v>0</v>
      </c>
      <c r="E71" s="320">
        <f>Data!FQ26</f>
        <v>0</v>
      </c>
      <c r="F71" s="320">
        <f>Data!GK26</f>
        <v>0</v>
      </c>
      <c r="G71" s="320">
        <f>Data!HE26</f>
        <v>0</v>
      </c>
      <c r="H71" s="141">
        <f t="shared" si="1"/>
        <v>0</v>
      </c>
    </row>
    <row r="72" spans="2:8">
      <c r="B72" s="127" t="str">
        <f>$B$43</f>
        <v>Vocational Training</v>
      </c>
      <c r="C72" s="320">
        <f>Data!ED26</f>
        <v>6602.5878003696853</v>
      </c>
      <c r="D72" s="320">
        <f>Data!EX26</f>
        <v>0</v>
      </c>
      <c r="E72" s="320">
        <f>Data!FR26</f>
        <v>0</v>
      </c>
      <c r="F72" s="320">
        <f>Data!GL26</f>
        <v>0</v>
      </c>
      <c r="G72" s="320">
        <f>Data!HF26</f>
        <v>0</v>
      </c>
      <c r="H72" s="141">
        <f t="shared" si="1"/>
        <v>6602.5878003696853</v>
      </c>
    </row>
    <row r="73" spans="2:8">
      <c r="B73" s="127" t="str">
        <f>$B$44</f>
        <v>Physical Training</v>
      </c>
      <c r="C73" s="320">
        <f>Data!EE26</f>
        <v>0</v>
      </c>
      <c r="D73" s="320">
        <f>Data!EY26</f>
        <v>0</v>
      </c>
      <c r="E73" s="320">
        <f>Data!FS26</f>
        <v>0</v>
      </c>
      <c r="F73" s="320">
        <f>Data!GM26</f>
        <v>0</v>
      </c>
      <c r="G73" s="320">
        <f>Data!HG26</f>
        <v>0</v>
      </c>
      <c r="H73" s="141">
        <f t="shared" si="1"/>
        <v>0</v>
      </c>
    </row>
    <row r="74" spans="2:8">
      <c r="B74" s="127" t="str">
        <f>$B$45</f>
        <v>Health Services</v>
      </c>
      <c r="C74" s="320">
        <f>Data!EF26</f>
        <v>321523.36163077794</v>
      </c>
      <c r="D74" s="320">
        <f>Data!EZ26</f>
        <v>1049487.2630274538</v>
      </c>
      <c r="E74" s="320">
        <f>Data!FT26</f>
        <v>339401.99551233702</v>
      </c>
      <c r="F74" s="320">
        <f>Data!GN26</f>
        <v>0</v>
      </c>
      <c r="G74" s="320">
        <f>Data!HH26</f>
        <v>0</v>
      </c>
      <c r="H74" s="141">
        <f t="shared" si="1"/>
        <v>1710412.6201705686</v>
      </c>
    </row>
    <row r="75" spans="2:8">
      <c r="B75" s="127" t="str">
        <f>$B$46</f>
        <v>Pharmacy</v>
      </c>
      <c r="C75" s="320">
        <f>Data!EG26</f>
        <v>0</v>
      </c>
      <c r="D75" s="320">
        <f>Data!FA26</f>
        <v>0</v>
      </c>
      <c r="E75" s="320">
        <f>Data!FU26</f>
        <v>0</v>
      </c>
      <c r="F75" s="320">
        <f>Data!GO26</f>
        <v>0</v>
      </c>
      <c r="G75" s="320">
        <f>Data!HI26</f>
        <v>0</v>
      </c>
      <c r="H75" s="141">
        <f t="shared" si="1"/>
        <v>0</v>
      </c>
    </row>
    <row r="76" spans="2:8">
      <c r="B76" s="127" t="str">
        <f>$B$47</f>
        <v>Business Administration</v>
      </c>
      <c r="C76" s="320">
        <f>Data!EH26</f>
        <v>482583.81579319079</v>
      </c>
      <c r="D76" s="320">
        <f>Data!FB26</f>
        <v>1623872.6782839135</v>
      </c>
      <c r="E76" s="320">
        <f>Data!FV26</f>
        <v>593286.57833970047</v>
      </c>
      <c r="F76" s="320">
        <f>Data!GP26</f>
        <v>0</v>
      </c>
      <c r="G76" s="320">
        <f>Data!HJ26</f>
        <v>0</v>
      </c>
      <c r="H76" s="141">
        <f t="shared" si="1"/>
        <v>2699743.0724168047</v>
      </c>
    </row>
    <row r="77" spans="2:8">
      <c r="B77" s="127" t="str">
        <f>$B$48</f>
        <v>Optometry</v>
      </c>
      <c r="C77" s="320">
        <f>Data!EI26</f>
        <v>0</v>
      </c>
      <c r="D77" s="320">
        <f>Data!FC26</f>
        <v>0</v>
      </c>
      <c r="E77" s="320">
        <f>Data!FW26</f>
        <v>0</v>
      </c>
      <c r="F77" s="320">
        <f>Data!GQ26</f>
        <v>0</v>
      </c>
      <c r="G77" s="320">
        <f>Data!HK26</f>
        <v>0</v>
      </c>
      <c r="H77" s="141">
        <f t="shared" si="1"/>
        <v>0</v>
      </c>
    </row>
    <row r="78" spans="2:8">
      <c r="B78" s="127" t="str">
        <f>$B$49</f>
        <v>Teacher Ed-Practice Teaching</v>
      </c>
      <c r="C78" s="320">
        <f>Data!EJ26</f>
        <v>0</v>
      </c>
      <c r="D78" s="320">
        <f>Data!FD26</f>
        <v>107736.32005494506</v>
      </c>
      <c r="E78" s="320">
        <f>Data!FX26</f>
        <v>0</v>
      </c>
      <c r="F78" s="320">
        <f>Data!GR26</f>
        <v>0</v>
      </c>
      <c r="G78" s="320">
        <f>Data!HL26</f>
        <v>0</v>
      </c>
      <c r="H78" s="141">
        <f t="shared" si="1"/>
        <v>107736.32005494506</v>
      </c>
    </row>
    <row r="79" spans="2:8">
      <c r="B79" s="127" t="str">
        <f>$B$50</f>
        <v>Technology</v>
      </c>
      <c r="C79" s="320">
        <f>Data!EK26</f>
        <v>68475.661829090401</v>
      </c>
      <c r="D79" s="320">
        <f>Data!FE26</f>
        <v>188705.75592995321</v>
      </c>
      <c r="E79" s="320">
        <f>Data!FY26</f>
        <v>9847.8000000000011</v>
      </c>
      <c r="F79" s="320">
        <f>Data!GS26</f>
        <v>0</v>
      </c>
      <c r="G79" s="320">
        <f>Data!HM26</f>
        <v>0</v>
      </c>
      <c r="H79" s="141">
        <f t="shared" si="1"/>
        <v>267029.21775904362</v>
      </c>
    </row>
    <row r="80" spans="2:8">
      <c r="B80" s="127" t="str">
        <f>$B$51</f>
        <v>Nursing</v>
      </c>
      <c r="C80" s="320">
        <f>Data!EL26</f>
        <v>38355.668788225994</v>
      </c>
      <c r="D80" s="320">
        <f>Data!FF26</f>
        <v>1289743.5659186153</v>
      </c>
      <c r="E80" s="320">
        <f>Data!FZ26</f>
        <v>563334.50000000012</v>
      </c>
      <c r="F80" s="320">
        <f>Data!GT26</f>
        <v>0</v>
      </c>
      <c r="G80" s="320">
        <f>Data!HN26</f>
        <v>0</v>
      </c>
      <c r="H80" s="141">
        <f t="shared" si="1"/>
        <v>1891433.7347068414</v>
      </c>
    </row>
    <row r="81" spans="2:8">
      <c r="B81" s="130" t="str">
        <f>$B$52</f>
        <v>Totals</v>
      </c>
      <c r="C81" s="321">
        <f>SUM(C61:C80)</f>
        <v>6712507.0622893376</v>
      </c>
      <c r="D81" s="321">
        <f>SUM(D61:D80)</f>
        <v>8585217.8022082504</v>
      </c>
      <c r="E81" s="321">
        <f>SUM(E61:E80)</f>
        <v>3853643.950325645</v>
      </c>
      <c r="F81" s="321">
        <f>SUM(F61:F80)</f>
        <v>235925.54285714292</v>
      </c>
      <c r="G81" s="321">
        <f>SUM(G61:G80)</f>
        <v>0</v>
      </c>
      <c r="H81" s="321">
        <f t="shared" si="1"/>
        <v>19387294.357680377</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Data!T26</f>
        <v>Harris, Eboneigh</v>
      </c>
      <c r="E84" s="466"/>
      <c r="F84" s="466"/>
      <c r="G84" s="308" t="str">
        <f>Data!U26</f>
        <v>(940) 397-4567</v>
      </c>
      <c r="H84" s="309" t="str">
        <f>Data!V26</f>
        <v>eboneigh.harris@msutexas.edu</v>
      </c>
    </row>
    <row r="85" spans="2:8" ht="13.5" customHeight="1">
      <c r="B85" s="306"/>
      <c r="C85" s="306"/>
      <c r="D85" s="306"/>
      <c r="E85" s="306"/>
      <c r="F85" s="306"/>
      <c r="G85" s="306"/>
      <c r="H85" s="296"/>
    </row>
    <row r="86" spans="2:8" ht="15" customHeight="1">
      <c r="B86" s="120" t="s">
        <v>32</v>
      </c>
      <c r="C86" s="324"/>
      <c r="D86" s="324"/>
      <c r="E86" s="324"/>
      <c r="F86" s="324"/>
      <c r="G86" s="324"/>
      <c r="H86" s="122">
        <f>H13+H14</f>
        <v>34831504</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Data!HR26</f>
        <v>15000</v>
      </c>
      <c r="D91" s="327">
        <f>Data!IL26</f>
        <v>0</v>
      </c>
      <c r="E91" s="327">
        <f>Data!JF26</f>
        <v>0</v>
      </c>
      <c r="F91" s="327">
        <f>Data!JZ26</f>
        <v>0</v>
      </c>
      <c r="G91" s="327">
        <f>Data!KT26</f>
        <v>0</v>
      </c>
      <c r="H91" s="133">
        <f t="shared" ref="H91:H111" si="2">SUM(C91:G91)</f>
        <v>15000</v>
      </c>
    </row>
    <row r="92" spans="2:8">
      <c r="B92" s="127" t="str">
        <f>$B$33</f>
        <v>Science</v>
      </c>
      <c r="C92" s="327">
        <f>Data!HS26</f>
        <v>0</v>
      </c>
      <c r="D92" s="327">
        <f>Data!IM26</f>
        <v>0</v>
      </c>
      <c r="E92" s="327">
        <f>Data!JG26</f>
        <v>0</v>
      </c>
      <c r="F92" s="327">
        <f>Data!KA26</f>
        <v>0</v>
      </c>
      <c r="G92" s="327">
        <f>Data!KU26</f>
        <v>0</v>
      </c>
      <c r="H92" s="136">
        <f t="shared" si="2"/>
        <v>0</v>
      </c>
    </row>
    <row r="93" spans="2:8">
      <c r="B93" s="127" t="str">
        <f>$B$34</f>
        <v>Fine Arts</v>
      </c>
      <c r="C93" s="327">
        <f>Data!HT26</f>
        <v>0</v>
      </c>
      <c r="D93" s="327">
        <f>Data!IN26</f>
        <v>0</v>
      </c>
      <c r="E93" s="327">
        <f>Data!JH26</f>
        <v>0</v>
      </c>
      <c r="F93" s="327">
        <f>Data!KB26</f>
        <v>0</v>
      </c>
      <c r="G93" s="327">
        <f>Data!KV26</f>
        <v>0</v>
      </c>
      <c r="H93" s="136">
        <f t="shared" si="2"/>
        <v>0</v>
      </c>
    </row>
    <row r="94" spans="2:8">
      <c r="B94" s="127" t="str">
        <f>$B$35</f>
        <v>Teacher Education</v>
      </c>
      <c r="C94" s="327">
        <f>Data!HU26</f>
        <v>0</v>
      </c>
      <c r="D94" s="327">
        <f>Data!IO26</f>
        <v>0</v>
      </c>
      <c r="E94" s="327">
        <f>Data!JI26</f>
        <v>0</v>
      </c>
      <c r="F94" s="327">
        <f>Data!KC26</f>
        <v>0</v>
      </c>
      <c r="G94" s="327">
        <f>Data!KW26</f>
        <v>0</v>
      </c>
      <c r="H94" s="136">
        <f t="shared" si="2"/>
        <v>0</v>
      </c>
    </row>
    <row r="95" spans="2:8">
      <c r="B95" s="127" t="str">
        <f>$B$36</f>
        <v>Agriculture</v>
      </c>
      <c r="C95" s="327">
        <f>Data!HV26</f>
        <v>0</v>
      </c>
      <c r="D95" s="327">
        <f>Data!IP26</f>
        <v>0</v>
      </c>
      <c r="E95" s="327">
        <f>Data!JJ26</f>
        <v>0</v>
      </c>
      <c r="F95" s="327">
        <f>Data!KD26</f>
        <v>0</v>
      </c>
      <c r="G95" s="327">
        <f>Data!KX26</f>
        <v>0</v>
      </c>
      <c r="H95" s="136">
        <f t="shared" si="2"/>
        <v>0</v>
      </c>
    </row>
    <row r="96" spans="2:8">
      <c r="B96" s="127" t="str">
        <f>$B$37</f>
        <v>Engineering</v>
      </c>
      <c r="C96" s="327">
        <f>Data!HW26</f>
        <v>0</v>
      </c>
      <c r="D96" s="327">
        <f>Data!IQ26</f>
        <v>0</v>
      </c>
      <c r="E96" s="327">
        <f>Data!JK26</f>
        <v>0</v>
      </c>
      <c r="F96" s="327">
        <f>Data!KE26</f>
        <v>0</v>
      </c>
      <c r="G96" s="327">
        <f>Data!KY26</f>
        <v>0</v>
      </c>
      <c r="H96" s="136">
        <f t="shared" si="2"/>
        <v>0</v>
      </c>
    </row>
    <row r="97" spans="2:8">
      <c r="B97" s="127" t="str">
        <f>$B$38</f>
        <v>Home Economics</v>
      </c>
      <c r="C97" s="327">
        <f>Data!HX26</f>
        <v>0</v>
      </c>
      <c r="D97" s="327">
        <f>Data!IR26</f>
        <v>0</v>
      </c>
      <c r="E97" s="327">
        <f>Data!JL26</f>
        <v>0</v>
      </c>
      <c r="F97" s="327">
        <f>Data!KF26</f>
        <v>0</v>
      </c>
      <c r="G97" s="327">
        <f>Data!KZ26</f>
        <v>0</v>
      </c>
      <c r="H97" s="136">
        <f t="shared" si="2"/>
        <v>0</v>
      </c>
    </row>
    <row r="98" spans="2:8">
      <c r="B98" s="127" t="str">
        <f>$B$39</f>
        <v>Law</v>
      </c>
      <c r="C98" s="327">
        <f>Data!HY26</f>
        <v>0</v>
      </c>
      <c r="D98" s="327">
        <f>Data!IS26</f>
        <v>0</v>
      </c>
      <c r="E98" s="327">
        <f>Data!JM26</f>
        <v>0</v>
      </c>
      <c r="F98" s="327">
        <f>Data!KG26</f>
        <v>0</v>
      </c>
      <c r="G98" s="327">
        <f>Data!LA26</f>
        <v>0</v>
      </c>
      <c r="H98" s="136">
        <f t="shared" si="2"/>
        <v>0</v>
      </c>
    </row>
    <row r="99" spans="2:8">
      <c r="B99" s="127" t="str">
        <f>$B$40</f>
        <v>Social Service</v>
      </c>
      <c r="C99" s="327">
        <f>Data!HZ26</f>
        <v>0</v>
      </c>
      <c r="D99" s="327">
        <f>Data!IT26</f>
        <v>0</v>
      </c>
      <c r="E99" s="327">
        <f>Data!JN26</f>
        <v>0</v>
      </c>
      <c r="F99" s="327">
        <f>Data!KH26</f>
        <v>0</v>
      </c>
      <c r="G99" s="327">
        <f>Data!LB26</f>
        <v>0</v>
      </c>
      <c r="H99" s="136">
        <f t="shared" si="2"/>
        <v>0</v>
      </c>
    </row>
    <row r="100" spans="2:8">
      <c r="B100" s="127" t="str">
        <f>$B$41</f>
        <v>Library Science</v>
      </c>
      <c r="C100" s="327">
        <f>Data!IA26</f>
        <v>0</v>
      </c>
      <c r="D100" s="327">
        <f>Data!IU26</f>
        <v>0</v>
      </c>
      <c r="E100" s="327">
        <f>Data!JO26</f>
        <v>0</v>
      </c>
      <c r="F100" s="327">
        <f>Data!KI26</f>
        <v>0</v>
      </c>
      <c r="G100" s="327">
        <f>Data!LC26</f>
        <v>0</v>
      </c>
      <c r="H100" s="136">
        <f t="shared" si="2"/>
        <v>0</v>
      </c>
    </row>
    <row r="101" spans="2:8">
      <c r="B101" s="127" t="str">
        <f>$B$42</f>
        <v>Veterinary Science</v>
      </c>
      <c r="C101" s="327">
        <f>Data!IB26</f>
        <v>0</v>
      </c>
      <c r="D101" s="327">
        <f>Data!IV26</f>
        <v>0</v>
      </c>
      <c r="E101" s="327">
        <f>Data!JP26</f>
        <v>0</v>
      </c>
      <c r="F101" s="327">
        <f>Data!KJ26</f>
        <v>0</v>
      </c>
      <c r="G101" s="327">
        <f>Data!LD26</f>
        <v>0</v>
      </c>
      <c r="H101" s="136">
        <f t="shared" si="2"/>
        <v>0</v>
      </c>
    </row>
    <row r="102" spans="2:8">
      <c r="B102" s="127" t="str">
        <f>$B$43</f>
        <v>Vocational Training</v>
      </c>
      <c r="C102" s="327">
        <f>Data!IC26</f>
        <v>0</v>
      </c>
      <c r="D102" s="327">
        <f>Data!IW26</f>
        <v>0</v>
      </c>
      <c r="E102" s="327">
        <f>Data!JQ26</f>
        <v>0</v>
      </c>
      <c r="F102" s="327">
        <f>Data!KK26</f>
        <v>0</v>
      </c>
      <c r="G102" s="327">
        <f>Data!LE26</f>
        <v>0</v>
      </c>
      <c r="H102" s="136">
        <f t="shared" si="2"/>
        <v>0</v>
      </c>
    </row>
    <row r="103" spans="2:8">
      <c r="B103" s="127" t="str">
        <f>$B$44</f>
        <v>Physical Training</v>
      </c>
      <c r="C103" s="327">
        <f>Data!ID26</f>
        <v>0</v>
      </c>
      <c r="D103" s="327">
        <f>Data!IX26</f>
        <v>0</v>
      </c>
      <c r="E103" s="327">
        <f>Data!JR26</f>
        <v>0</v>
      </c>
      <c r="F103" s="327">
        <f>Data!KL26</f>
        <v>0</v>
      </c>
      <c r="G103" s="327">
        <f>Data!LF26</f>
        <v>0</v>
      </c>
      <c r="H103" s="136">
        <f t="shared" si="2"/>
        <v>0</v>
      </c>
    </row>
    <row r="104" spans="2:8">
      <c r="B104" s="127" t="str">
        <f>$B$45</f>
        <v>Health Services</v>
      </c>
      <c r="C104" s="327">
        <f>Data!IE26</f>
        <v>2667</v>
      </c>
      <c r="D104" s="327">
        <f>Data!IY26</f>
        <v>0</v>
      </c>
      <c r="E104" s="327">
        <f>Data!JS26</f>
        <v>0</v>
      </c>
      <c r="F104" s="327">
        <f>Data!KM26</f>
        <v>0</v>
      </c>
      <c r="G104" s="327">
        <f>Data!LG26</f>
        <v>0</v>
      </c>
      <c r="H104" s="136">
        <f t="shared" si="2"/>
        <v>2667</v>
      </c>
    </row>
    <row r="105" spans="2:8">
      <c r="B105" s="127" t="str">
        <f>$B$46</f>
        <v>Pharmacy</v>
      </c>
      <c r="C105" s="327">
        <f>Data!IF26</f>
        <v>0</v>
      </c>
      <c r="D105" s="327">
        <f>Data!IZ26</f>
        <v>0</v>
      </c>
      <c r="E105" s="327">
        <f>Data!JT26</f>
        <v>0</v>
      </c>
      <c r="F105" s="327">
        <f>Data!KN26</f>
        <v>0</v>
      </c>
      <c r="G105" s="327">
        <f>Data!LH26</f>
        <v>0</v>
      </c>
      <c r="H105" s="136">
        <f t="shared" si="2"/>
        <v>0</v>
      </c>
    </row>
    <row r="106" spans="2:8">
      <c r="B106" s="127" t="str">
        <f>$B$47</f>
        <v>Business Administration</v>
      </c>
      <c r="C106" s="327">
        <f>Data!IG26</f>
        <v>0</v>
      </c>
      <c r="D106" s="327">
        <f>Data!JA26</f>
        <v>0</v>
      </c>
      <c r="E106" s="327">
        <f>Data!JU26</f>
        <v>0</v>
      </c>
      <c r="F106" s="327">
        <f>Data!KO26</f>
        <v>0</v>
      </c>
      <c r="G106" s="327">
        <f>Data!LI26</f>
        <v>0</v>
      </c>
      <c r="H106" s="136">
        <f t="shared" si="2"/>
        <v>0</v>
      </c>
    </row>
    <row r="107" spans="2:8">
      <c r="B107" s="127" t="str">
        <f>$B$48</f>
        <v>Optometry</v>
      </c>
      <c r="C107" s="327">
        <f>Data!IH26</f>
        <v>0</v>
      </c>
      <c r="D107" s="327">
        <f>Data!JB26</f>
        <v>0</v>
      </c>
      <c r="E107" s="327">
        <f>Data!JV26</f>
        <v>0</v>
      </c>
      <c r="F107" s="327">
        <f>Data!KP26</f>
        <v>0</v>
      </c>
      <c r="G107" s="327">
        <f>Data!LJ26</f>
        <v>0</v>
      </c>
      <c r="H107" s="136">
        <f t="shared" si="2"/>
        <v>0</v>
      </c>
    </row>
    <row r="108" spans="2:8">
      <c r="B108" s="127" t="str">
        <f>$B$49</f>
        <v>Teacher Ed-Practice Teaching</v>
      </c>
      <c r="C108" s="327">
        <f>Data!II26</f>
        <v>0</v>
      </c>
      <c r="D108" s="327">
        <f>Data!JC26</f>
        <v>0</v>
      </c>
      <c r="E108" s="327">
        <f>Data!JW26</f>
        <v>0</v>
      </c>
      <c r="F108" s="327">
        <f>Data!KQ26</f>
        <v>0</v>
      </c>
      <c r="G108" s="327">
        <f>Data!LK26</f>
        <v>0</v>
      </c>
      <c r="H108" s="136">
        <f t="shared" si="2"/>
        <v>0</v>
      </c>
    </row>
    <row r="109" spans="2:8">
      <c r="B109" s="127" t="str">
        <f>$B$50</f>
        <v>Technology</v>
      </c>
      <c r="C109" s="327">
        <f>Data!IJ26</f>
        <v>0</v>
      </c>
      <c r="D109" s="327">
        <f>Data!JD26</f>
        <v>0</v>
      </c>
      <c r="E109" s="327">
        <f>Data!JX26</f>
        <v>0</v>
      </c>
      <c r="F109" s="327">
        <f>Data!KR26</f>
        <v>0</v>
      </c>
      <c r="G109" s="327">
        <f>Data!LL26</f>
        <v>0</v>
      </c>
      <c r="H109" s="136">
        <f t="shared" si="2"/>
        <v>0</v>
      </c>
    </row>
    <row r="110" spans="2:8">
      <c r="B110" s="127" t="str">
        <f>$B$51</f>
        <v>Nursing</v>
      </c>
      <c r="C110" s="327">
        <f>Data!IK26</f>
        <v>0</v>
      </c>
      <c r="D110" s="327">
        <f>Data!JE26</f>
        <v>0</v>
      </c>
      <c r="E110" s="327">
        <f>Data!JY26</f>
        <v>0</v>
      </c>
      <c r="F110" s="327">
        <f>Data!KS26</f>
        <v>0</v>
      </c>
      <c r="G110" s="327">
        <f>Data!HPM26</f>
        <v>0</v>
      </c>
      <c r="H110" s="136">
        <f t="shared" si="2"/>
        <v>0</v>
      </c>
    </row>
    <row r="111" spans="2:8">
      <c r="B111" s="130" t="str">
        <f>$B$52</f>
        <v>Totals</v>
      </c>
      <c r="C111" s="133">
        <f>SUM(C91:C110)</f>
        <v>17667</v>
      </c>
      <c r="D111" s="133">
        <f>SUM(D91:D110)</f>
        <v>0</v>
      </c>
      <c r="E111" s="133">
        <f>SUM(E91:E110)</f>
        <v>0</v>
      </c>
      <c r="F111" s="133">
        <f>SUM(F91:F110)</f>
        <v>0</v>
      </c>
      <c r="G111" s="133">
        <f>SUM(G91:G110)</f>
        <v>0</v>
      </c>
      <c r="H111" s="133">
        <f t="shared" si="2"/>
        <v>17667</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3381044.5772608966</v>
      </c>
      <c r="D116" s="321">
        <f t="shared" si="3"/>
        <v>1485788.8648058707</v>
      </c>
      <c r="E116" s="321">
        <f t="shared" si="3"/>
        <v>881681.69644390978</v>
      </c>
      <c r="F116" s="321">
        <f t="shared" si="3"/>
        <v>0</v>
      </c>
      <c r="G116" s="321">
        <f t="shared" si="3"/>
        <v>0</v>
      </c>
      <c r="H116" s="133">
        <f t="shared" ref="H116:H136" si="4">SUM(C116:G116)</f>
        <v>5748515.138510677</v>
      </c>
    </row>
    <row r="117" spans="2:8">
      <c r="B117" s="127" t="str">
        <f>$B$33</f>
        <v>Science</v>
      </c>
      <c r="C117" s="141">
        <f t="shared" si="3"/>
        <v>955417.51951161854</v>
      </c>
      <c r="D117" s="141">
        <f t="shared" si="3"/>
        <v>925311.43025648978</v>
      </c>
      <c r="E117" s="141">
        <f t="shared" si="3"/>
        <v>799446.97943803121</v>
      </c>
      <c r="F117" s="141">
        <f t="shared" si="3"/>
        <v>0</v>
      </c>
      <c r="G117" s="141">
        <f t="shared" si="3"/>
        <v>0</v>
      </c>
      <c r="H117" s="136">
        <f t="shared" si="4"/>
        <v>2680175.9292061394</v>
      </c>
    </row>
    <row r="118" spans="2:8">
      <c r="B118" s="127" t="str">
        <f>$B$34</f>
        <v>Fine Arts</v>
      </c>
      <c r="C118" s="141">
        <f t="shared" si="3"/>
        <v>765519.99692351872</v>
      </c>
      <c r="D118" s="141">
        <f t="shared" si="3"/>
        <v>697478.87471491646</v>
      </c>
      <c r="E118" s="141">
        <f t="shared" si="3"/>
        <v>0</v>
      </c>
      <c r="F118" s="141">
        <f t="shared" si="3"/>
        <v>0</v>
      </c>
      <c r="G118" s="141">
        <f t="shared" si="3"/>
        <v>0</v>
      </c>
      <c r="H118" s="136">
        <f t="shared" si="4"/>
        <v>1462998.8716384352</v>
      </c>
    </row>
    <row r="119" spans="2:8">
      <c r="B119" s="127" t="str">
        <f>$B$35</f>
        <v>Teacher Education</v>
      </c>
      <c r="C119" s="141">
        <f t="shared" si="3"/>
        <v>103033.51916611545</v>
      </c>
      <c r="D119" s="141">
        <f t="shared" si="3"/>
        <v>328854.41463906376</v>
      </c>
      <c r="E119" s="141">
        <f t="shared" si="3"/>
        <v>476970.08182263566</v>
      </c>
      <c r="F119" s="141">
        <f t="shared" si="3"/>
        <v>235925.54285714292</v>
      </c>
      <c r="G119" s="141">
        <f t="shared" si="3"/>
        <v>0</v>
      </c>
      <c r="H119" s="136">
        <f t="shared" si="4"/>
        <v>1144783.5584849578</v>
      </c>
    </row>
    <row r="120" spans="2:8">
      <c r="B120" s="127" t="str">
        <f>$B$36</f>
        <v>Agriculture</v>
      </c>
      <c r="C120" s="141">
        <f t="shared" si="3"/>
        <v>2309.1731601731599</v>
      </c>
      <c r="D120" s="141">
        <f t="shared" si="3"/>
        <v>34478.16017316017</v>
      </c>
      <c r="E120" s="141">
        <f t="shared" si="3"/>
        <v>0</v>
      </c>
      <c r="F120" s="141">
        <f t="shared" si="3"/>
        <v>0</v>
      </c>
      <c r="G120" s="141">
        <f t="shared" si="3"/>
        <v>0</v>
      </c>
      <c r="H120" s="136">
        <f t="shared" si="4"/>
        <v>36787.333333333328</v>
      </c>
    </row>
    <row r="121" spans="2:8">
      <c r="B121" s="127" t="str">
        <f>$B$37</f>
        <v>Engineering</v>
      </c>
      <c r="C121" s="141">
        <f t="shared" si="3"/>
        <v>554141.3981467397</v>
      </c>
      <c r="D121" s="141">
        <f t="shared" si="3"/>
        <v>647293.4282636852</v>
      </c>
      <c r="E121" s="141">
        <f t="shared" si="3"/>
        <v>158947.08799980037</v>
      </c>
      <c r="F121" s="141">
        <f t="shared" si="3"/>
        <v>0</v>
      </c>
      <c r="G121" s="141">
        <f t="shared" si="3"/>
        <v>0</v>
      </c>
      <c r="H121" s="136">
        <f t="shared" si="4"/>
        <v>1360381.9144102253</v>
      </c>
    </row>
    <row r="122" spans="2:8">
      <c r="B122" s="127" t="str">
        <f>$B$38</f>
        <v>Home Economics</v>
      </c>
      <c r="C122" s="141">
        <f t="shared" si="3"/>
        <v>35666.269658119658</v>
      </c>
      <c r="D122" s="141">
        <f t="shared" si="3"/>
        <v>40817.010284229465</v>
      </c>
      <c r="E122" s="141">
        <f t="shared" si="3"/>
        <v>30727.23076923077</v>
      </c>
      <c r="F122" s="141">
        <f t="shared" si="3"/>
        <v>0</v>
      </c>
      <c r="G122" s="141">
        <f t="shared" si="3"/>
        <v>0</v>
      </c>
      <c r="H122" s="136">
        <f t="shared" si="4"/>
        <v>107210.51071157989</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12833.512620501004</v>
      </c>
      <c r="D124" s="141">
        <f t="shared" si="3"/>
        <v>165650.03585595326</v>
      </c>
      <c r="E124" s="141">
        <f t="shared" si="3"/>
        <v>0</v>
      </c>
      <c r="F124" s="141">
        <f t="shared" si="3"/>
        <v>0</v>
      </c>
      <c r="G124" s="141">
        <f t="shared" si="3"/>
        <v>0</v>
      </c>
      <c r="H124" s="136">
        <f t="shared" si="4"/>
        <v>178483.54847645428</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6602.5878003696853</v>
      </c>
      <c r="D127" s="141">
        <f t="shared" si="3"/>
        <v>0</v>
      </c>
      <c r="E127" s="141">
        <f t="shared" si="3"/>
        <v>0</v>
      </c>
      <c r="F127" s="141">
        <f t="shared" si="3"/>
        <v>0</v>
      </c>
      <c r="G127" s="141">
        <f t="shared" si="3"/>
        <v>0</v>
      </c>
      <c r="H127" s="136">
        <f t="shared" si="4"/>
        <v>6602.5878003696853</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324190.36163077794</v>
      </c>
      <c r="D129" s="141">
        <f t="shared" si="3"/>
        <v>1049487.2630274538</v>
      </c>
      <c r="E129" s="141">
        <f t="shared" si="3"/>
        <v>339401.99551233702</v>
      </c>
      <c r="F129" s="141">
        <f t="shared" si="3"/>
        <v>0</v>
      </c>
      <c r="G129" s="141">
        <f t="shared" si="3"/>
        <v>0</v>
      </c>
      <c r="H129" s="136">
        <f t="shared" si="4"/>
        <v>1713079.6201705686</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482583.81579319079</v>
      </c>
      <c r="D131" s="141">
        <f t="shared" si="3"/>
        <v>1623872.6782839135</v>
      </c>
      <c r="E131" s="141">
        <f t="shared" si="3"/>
        <v>593286.57833970047</v>
      </c>
      <c r="F131" s="141">
        <f t="shared" si="3"/>
        <v>0</v>
      </c>
      <c r="G131" s="141">
        <f t="shared" si="3"/>
        <v>0</v>
      </c>
      <c r="H131" s="136">
        <f t="shared" si="4"/>
        <v>2699743.0724168047</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107736.32005494506</v>
      </c>
      <c r="E133" s="141">
        <f t="shared" si="5"/>
        <v>0</v>
      </c>
      <c r="F133" s="141">
        <f t="shared" si="5"/>
        <v>0</v>
      </c>
      <c r="G133" s="141">
        <f t="shared" si="5"/>
        <v>0</v>
      </c>
      <c r="H133" s="136">
        <f t="shared" si="4"/>
        <v>107736.32005494506</v>
      </c>
    </row>
    <row r="134" spans="2:12">
      <c r="B134" s="127" t="str">
        <f>$B$50</f>
        <v>Technology</v>
      </c>
      <c r="C134" s="141">
        <f t="shared" si="5"/>
        <v>68475.661829090401</v>
      </c>
      <c r="D134" s="141">
        <f t="shared" si="5"/>
        <v>188705.75592995321</v>
      </c>
      <c r="E134" s="141">
        <f t="shared" si="5"/>
        <v>9847.8000000000011</v>
      </c>
      <c r="F134" s="141">
        <f t="shared" si="5"/>
        <v>0</v>
      </c>
      <c r="G134" s="141">
        <f t="shared" si="5"/>
        <v>0</v>
      </c>
      <c r="H134" s="136">
        <f t="shared" si="4"/>
        <v>267029.21775904362</v>
      </c>
    </row>
    <row r="135" spans="2:12">
      <c r="B135" s="127" t="str">
        <f>$B$51</f>
        <v>Nursing</v>
      </c>
      <c r="C135" s="141">
        <f t="shared" si="5"/>
        <v>38355.668788225994</v>
      </c>
      <c r="D135" s="141">
        <f t="shared" si="5"/>
        <v>1289743.5659186153</v>
      </c>
      <c r="E135" s="141">
        <f t="shared" si="5"/>
        <v>563334.50000000012</v>
      </c>
      <c r="F135" s="141">
        <f t="shared" si="5"/>
        <v>0</v>
      </c>
      <c r="G135" s="141">
        <f t="shared" si="5"/>
        <v>0</v>
      </c>
      <c r="H135" s="136">
        <f t="shared" si="4"/>
        <v>1891433.7347068414</v>
      </c>
    </row>
    <row r="136" spans="2:12">
      <c r="B136" s="130" t="str">
        <f>$B$52</f>
        <v>Totals</v>
      </c>
      <c r="C136" s="133">
        <f>SUM(C116:C135)</f>
        <v>6730174.0622893376</v>
      </c>
      <c r="D136" s="133">
        <f>SUM(D116:D135)</f>
        <v>8585217.8022082504</v>
      </c>
      <c r="E136" s="133">
        <f>SUM(E116:E135)</f>
        <v>3853643.950325645</v>
      </c>
      <c r="F136" s="133">
        <f>SUM(F116:F135)</f>
        <v>235925.54285714292</v>
      </c>
      <c r="G136" s="133">
        <f>SUM(G116:G135)</f>
        <v>0</v>
      </c>
      <c r="H136" s="133">
        <f t="shared" si="4"/>
        <v>19404961.357680377</v>
      </c>
    </row>
    <row r="137" spans="2:12">
      <c r="B137" s="328"/>
      <c r="C137" s="331"/>
      <c r="D137" s="331"/>
      <c r="E137" s="331"/>
      <c r="F137" s="331"/>
      <c r="G137" s="331"/>
      <c r="H137" s="332"/>
    </row>
    <row r="138" spans="2:12">
      <c r="B138" s="120" t="s">
        <v>4</v>
      </c>
      <c r="C138" s="325"/>
      <c r="D138" s="325"/>
      <c r="E138" s="325"/>
      <c r="F138" s="325"/>
      <c r="G138" s="325"/>
      <c r="H138" s="122">
        <f>H86-H81-H111</f>
        <v>15426542.642319623</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Data!LN26</f>
        <v>0</v>
      </c>
      <c r="D143" s="327">
        <f>Data!MH26</f>
        <v>0</v>
      </c>
      <c r="E143" s="327">
        <f>Data!NB26</f>
        <v>0</v>
      </c>
      <c r="F143" s="327">
        <f>Data!NV26</f>
        <v>0</v>
      </c>
      <c r="G143" s="327">
        <f>Data!OP26</f>
        <v>0</v>
      </c>
      <c r="H143" s="341">
        <f>Data!PJ26</f>
        <v>4562179</v>
      </c>
      <c r="I143" s="342">
        <f t="shared" ref="I143:I162" si="6">SUM(C143:H143)</f>
        <v>4562179</v>
      </c>
    </row>
    <row r="144" spans="2:12">
      <c r="B144" s="127" t="str">
        <f>$B$33</f>
        <v>Science</v>
      </c>
      <c r="C144" s="327">
        <f>Data!LO26</f>
        <v>0</v>
      </c>
      <c r="D144" s="327">
        <f>Data!MI26</f>
        <v>0</v>
      </c>
      <c r="E144" s="327">
        <f>Data!NC26</f>
        <v>0</v>
      </c>
      <c r="F144" s="327">
        <f>Data!NW26</f>
        <v>0</v>
      </c>
      <c r="G144" s="327">
        <f>Data!OQ26</f>
        <v>0</v>
      </c>
      <c r="H144" s="341">
        <f>Data!PK26</f>
        <v>2132626</v>
      </c>
      <c r="I144" s="342">
        <f t="shared" si="6"/>
        <v>2132626</v>
      </c>
    </row>
    <row r="145" spans="2:9">
      <c r="B145" s="127" t="str">
        <f>$B$34</f>
        <v>Fine Arts</v>
      </c>
      <c r="C145" s="327">
        <f>Data!LP26</f>
        <v>0</v>
      </c>
      <c r="D145" s="327">
        <f>Data!MJ26</f>
        <v>0</v>
      </c>
      <c r="E145" s="327">
        <f>Data!ND26</f>
        <v>0</v>
      </c>
      <c r="F145" s="327">
        <f>Data!NX26</f>
        <v>0</v>
      </c>
      <c r="G145" s="327">
        <f>Data!OR26</f>
        <v>0</v>
      </c>
      <c r="H145" s="341">
        <f>Data!PL26</f>
        <v>1164114</v>
      </c>
      <c r="I145" s="342">
        <f t="shared" si="6"/>
        <v>1164114</v>
      </c>
    </row>
    <row r="146" spans="2:9">
      <c r="B146" s="127" t="str">
        <f>$B$35</f>
        <v>Teacher Education</v>
      </c>
      <c r="C146" s="327">
        <f>Data!LQ26</f>
        <v>0</v>
      </c>
      <c r="D146" s="327">
        <f>Data!MK26</f>
        <v>0</v>
      </c>
      <c r="E146" s="327">
        <f>Data!NE26</f>
        <v>0</v>
      </c>
      <c r="F146" s="327">
        <f>Data!NY26</f>
        <v>0</v>
      </c>
      <c r="G146" s="327">
        <f>Data!OS26</f>
        <v>0</v>
      </c>
      <c r="H146" s="341">
        <f>Data!PN26</f>
        <v>910909</v>
      </c>
      <c r="I146" s="342">
        <f t="shared" si="6"/>
        <v>910909</v>
      </c>
    </row>
    <row r="147" spans="2:9">
      <c r="B147" s="127" t="str">
        <f>$B$36</f>
        <v>Agriculture</v>
      </c>
      <c r="C147" s="327">
        <f>Data!LR26</f>
        <v>0</v>
      </c>
      <c r="D147" s="327">
        <f>Data!ML26</f>
        <v>0</v>
      </c>
      <c r="E147" s="327">
        <f>Data!NF26</f>
        <v>0</v>
      </c>
      <c r="F147" s="327">
        <f>Data!NZ26</f>
        <v>0</v>
      </c>
      <c r="G147" s="327">
        <f>Data!OT26</f>
        <v>0</v>
      </c>
      <c r="H147" s="341">
        <f>Data!PM26</f>
        <v>29272</v>
      </c>
      <c r="I147" s="342">
        <f t="shared" si="6"/>
        <v>29272</v>
      </c>
    </row>
    <row r="148" spans="2:9">
      <c r="B148" s="127" t="str">
        <f>$B$37</f>
        <v>Engineering</v>
      </c>
      <c r="C148" s="327">
        <f>Data!LS26</f>
        <v>0</v>
      </c>
      <c r="D148" s="327">
        <f>Data!MM26</f>
        <v>0</v>
      </c>
      <c r="E148" s="327">
        <f>Data!NG26</f>
        <v>0</v>
      </c>
      <c r="F148" s="327">
        <f>Data!OA26</f>
        <v>0</v>
      </c>
      <c r="G148" s="327">
        <f>Data!OU26</f>
        <v>0</v>
      </c>
      <c r="H148" s="341">
        <f>Data!PO26</f>
        <v>1082461</v>
      </c>
      <c r="I148" s="342">
        <f t="shared" si="6"/>
        <v>1082461</v>
      </c>
    </row>
    <row r="149" spans="2:9">
      <c r="B149" s="127" t="str">
        <f>$B$38</f>
        <v>Home Economics</v>
      </c>
      <c r="C149" s="327">
        <f>Data!LT26</f>
        <v>0</v>
      </c>
      <c r="D149" s="327">
        <f>Data!MN26</f>
        <v>0</v>
      </c>
      <c r="E149" s="327">
        <f>Data!NH26</f>
        <v>0</v>
      </c>
      <c r="F149" s="327">
        <f>Data!OB26</f>
        <v>0</v>
      </c>
      <c r="G149" s="327">
        <f>Data!OV26</f>
        <v>0</v>
      </c>
      <c r="H149" s="341">
        <f>Data!PP26</f>
        <v>85308</v>
      </c>
      <c r="I149" s="342">
        <f t="shared" si="6"/>
        <v>85308</v>
      </c>
    </row>
    <row r="150" spans="2:9">
      <c r="B150" s="127" t="str">
        <f>$B$39</f>
        <v>Law</v>
      </c>
      <c r="C150" s="327">
        <f>Data!LU26</f>
        <v>0</v>
      </c>
      <c r="D150" s="327">
        <f>Data!MO26</f>
        <v>0</v>
      </c>
      <c r="E150" s="327">
        <f>Data!NI26</f>
        <v>0</v>
      </c>
      <c r="F150" s="327">
        <f>Data!OC26</f>
        <v>0</v>
      </c>
      <c r="G150" s="327">
        <f>Data!OW26</f>
        <v>0</v>
      </c>
      <c r="H150" s="341">
        <f>Data!PQ26</f>
        <v>0</v>
      </c>
      <c r="I150" s="342">
        <f t="shared" si="6"/>
        <v>0</v>
      </c>
    </row>
    <row r="151" spans="2:9">
      <c r="B151" s="127" t="str">
        <f>$B$40</f>
        <v>Social Service</v>
      </c>
      <c r="C151" s="327">
        <f>Data!LV26</f>
        <v>0</v>
      </c>
      <c r="D151" s="327">
        <f>Data!MP26</f>
        <v>0</v>
      </c>
      <c r="E151" s="327">
        <f>Data!NJ26</f>
        <v>0</v>
      </c>
      <c r="F151" s="327">
        <f>Data!OD26</f>
        <v>0</v>
      </c>
      <c r="G151" s="327">
        <f>Data!OX26</f>
        <v>0</v>
      </c>
      <c r="H151" s="341">
        <f>Data!PR26</f>
        <v>142020</v>
      </c>
      <c r="I151" s="342">
        <f t="shared" si="6"/>
        <v>142020</v>
      </c>
    </row>
    <row r="152" spans="2:9">
      <c r="B152" s="127" t="str">
        <f>$B$41</f>
        <v>Library Science</v>
      </c>
      <c r="C152" s="327">
        <f>Data!LW26</f>
        <v>0</v>
      </c>
      <c r="D152" s="327">
        <f>Data!MQ26</f>
        <v>0</v>
      </c>
      <c r="E152" s="327">
        <f>Data!NK26</f>
        <v>0</v>
      </c>
      <c r="F152" s="327">
        <f>Data!OE26</f>
        <v>0</v>
      </c>
      <c r="G152" s="327">
        <f>Data!OY26</f>
        <v>0</v>
      </c>
      <c r="H152" s="341">
        <f>Data!PS26</f>
        <v>0</v>
      </c>
      <c r="I152" s="342">
        <f t="shared" si="6"/>
        <v>0</v>
      </c>
    </row>
    <row r="153" spans="2:9">
      <c r="B153" s="127" t="str">
        <f>$B$42</f>
        <v>Veterinary Science</v>
      </c>
      <c r="C153" s="327">
        <f>Data!LX26</f>
        <v>0</v>
      </c>
      <c r="D153" s="327">
        <f>Data!MR26</f>
        <v>0</v>
      </c>
      <c r="E153" s="327">
        <f>Data!NL26</f>
        <v>0</v>
      </c>
      <c r="F153" s="327">
        <f>Data!OF26</f>
        <v>0</v>
      </c>
      <c r="G153" s="327">
        <f>Data!OZ26</f>
        <v>0</v>
      </c>
      <c r="H153" s="341">
        <f>Data!PT26</f>
        <v>0</v>
      </c>
      <c r="I153" s="342">
        <f t="shared" si="6"/>
        <v>0</v>
      </c>
    </row>
    <row r="154" spans="2:9">
      <c r="B154" s="127" t="str">
        <f>$B$43</f>
        <v>Vocational Training</v>
      </c>
      <c r="C154" s="327">
        <f>Data!LY26</f>
        <v>0</v>
      </c>
      <c r="D154" s="327">
        <f>Data!MS26</f>
        <v>0</v>
      </c>
      <c r="E154" s="327">
        <f>Data!NM26</f>
        <v>0</v>
      </c>
      <c r="F154" s="327">
        <f>Data!OG26</f>
        <v>0</v>
      </c>
      <c r="G154" s="327">
        <f>Data!PA26</f>
        <v>0</v>
      </c>
      <c r="H154" s="341">
        <f>Data!PU26</f>
        <v>5254</v>
      </c>
      <c r="I154" s="342">
        <f t="shared" si="6"/>
        <v>5254</v>
      </c>
    </row>
    <row r="155" spans="2:9">
      <c r="B155" s="127" t="str">
        <f>$B$44</f>
        <v>Physical Training</v>
      </c>
      <c r="C155" s="327">
        <f>Data!LZ26</f>
        <v>0</v>
      </c>
      <c r="D155" s="327">
        <f>Data!MT26</f>
        <v>0</v>
      </c>
      <c r="E155" s="327">
        <f>Data!NN26</f>
        <v>0</v>
      </c>
      <c r="F155" s="327">
        <f>Data!OH26</f>
        <v>0</v>
      </c>
      <c r="G155" s="327">
        <f>Data!PB26</f>
        <v>0</v>
      </c>
      <c r="H155" s="341">
        <f>Data!PV26</f>
        <v>0</v>
      </c>
      <c r="I155" s="342">
        <f t="shared" si="6"/>
        <v>0</v>
      </c>
    </row>
    <row r="156" spans="2:9">
      <c r="B156" s="127" t="str">
        <f>$B$45</f>
        <v>Health Services</v>
      </c>
      <c r="C156" s="327">
        <f>Data!MA26</f>
        <v>0</v>
      </c>
      <c r="D156" s="327">
        <f>Data!MU26</f>
        <v>0</v>
      </c>
      <c r="E156" s="327">
        <f>Data!NO26</f>
        <v>0</v>
      </c>
      <c r="F156" s="327">
        <f>Data!OI26</f>
        <v>0</v>
      </c>
      <c r="G156" s="327">
        <f>Data!PC26</f>
        <v>0</v>
      </c>
      <c r="H156" s="341">
        <f>Data!PW26</f>
        <v>1360982</v>
      </c>
      <c r="I156" s="342">
        <f t="shared" si="6"/>
        <v>1360982</v>
      </c>
    </row>
    <row r="157" spans="2:9">
      <c r="B157" s="127" t="str">
        <f>$B$46</f>
        <v>Pharmacy</v>
      </c>
      <c r="C157" s="327">
        <f>Data!MB26</f>
        <v>0</v>
      </c>
      <c r="D157" s="327">
        <f>Data!MV26</f>
        <v>0</v>
      </c>
      <c r="E157" s="327">
        <f>Data!NP26</f>
        <v>0</v>
      </c>
      <c r="F157" s="327">
        <f>Data!OJ26</f>
        <v>0</v>
      </c>
      <c r="G157" s="327">
        <f>Data!PD26</f>
        <v>0</v>
      </c>
      <c r="H157" s="341">
        <f>Data!PX26</f>
        <v>0</v>
      </c>
      <c r="I157" s="342">
        <f t="shared" si="6"/>
        <v>0</v>
      </c>
    </row>
    <row r="158" spans="2:9">
      <c r="B158" s="127" t="str">
        <f>$B$47</f>
        <v>Business Administration</v>
      </c>
      <c r="C158" s="327">
        <f>Data!MC26</f>
        <v>0</v>
      </c>
      <c r="D158" s="327">
        <f>Data!MW26</f>
        <v>0</v>
      </c>
      <c r="E158" s="327">
        <f>Data!NQ26</f>
        <v>0</v>
      </c>
      <c r="F158" s="327">
        <f>Data!OK26</f>
        <v>0</v>
      </c>
      <c r="G158" s="327">
        <f>Data!PE26</f>
        <v>0</v>
      </c>
      <c r="H158" s="341">
        <f>Data!PY26</f>
        <v>2148195</v>
      </c>
      <c r="I158" s="342">
        <f t="shared" si="6"/>
        <v>2148195</v>
      </c>
    </row>
    <row r="159" spans="2:9">
      <c r="B159" s="127" t="str">
        <f>$B$48</f>
        <v>Optometry</v>
      </c>
      <c r="C159" s="327">
        <f>Data!MD26</f>
        <v>0</v>
      </c>
      <c r="D159" s="327">
        <f>Data!MX26</f>
        <v>0</v>
      </c>
      <c r="E159" s="327">
        <f>Data!NR26</f>
        <v>0</v>
      </c>
      <c r="F159" s="327">
        <f>Data!OL26</f>
        <v>0</v>
      </c>
      <c r="G159" s="327">
        <f>Data!PF26</f>
        <v>0</v>
      </c>
      <c r="H159" s="341">
        <f>Data!PZ26</f>
        <v>0</v>
      </c>
      <c r="I159" s="342">
        <f t="shared" si="6"/>
        <v>0</v>
      </c>
    </row>
    <row r="160" spans="2:9">
      <c r="B160" s="127" t="str">
        <f>$B$49</f>
        <v>Teacher Ed-Practice Teaching</v>
      </c>
      <c r="C160" s="327">
        <f>Data!ME26</f>
        <v>0</v>
      </c>
      <c r="D160" s="327">
        <f>Data!MY26</f>
        <v>0</v>
      </c>
      <c r="E160" s="327">
        <f>Data!NS26</f>
        <v>0</v>
      </c>
      <c r="F160" s="327">
        <f>Data!OM26</f>
        <v>0</v>
      </c>
      <c r="G160" s="327">
        <f>Data!PG26</f>
        <v>0</v>
      </c>
      <c r="H160" s="341">
        <f>Data!QA26</f>
        <v>85726</v>
      </c>
      <c r="I160" s="342">
        <f t="shared" si="6"/>
        <v>85726</v>
      </c>
    </row>
    <row r="161" spans="2:10">
      <c r="B161" s="127" t="str">
        <f>$B$50</f>
        <v>Technology</v>
      </c>
      <c r="C161" s="327">
        <f>Data!MF26</f>
        <v>0</v>
      </c>
      <c r="D161" s="327">
        <f>Data!MZ26</f>
        <v>0</v>
      </c>
      <c r="E161" s="327">
        <f>Data!NT26</f>
        <v>0</v>
      </c>
      <c r="F161" s="327">
        <f>Data!ON26</f>
        <v>0</v>
      </c>
      <c r="G161" s="327">
        <f>Data!PH26</f>
        <v>0</v>
      </c>
      <c r="H161" s="341">
        <f>Data!QB26</f>
        <v>212476</v>
      </c>
      <c r="I161" s="342">
        <f t="shared" si="6"/>
        <v>212476</v>
      </c>
    </row>
    <row r="162" spans="2:10">
      <c r="B162" s="127" t="str">
        <f>$B$51</f>
        <v>Nursing</v>
      </c>
      <c r="C162" s="327">
        <f>Data!MG26</f>
        <v>0</v>
      </c>
      <c r="D162" s="327">
        <f>Data!NA26</f>
        <v>0</v>
      </c>
      <c r="E162" s="327">
        <f>Data!NU26</f>
        <v>0</v>
      </c>
      <c r="F162" s="327">
        <f>Data!OO26</f>
        <v>0</v>
      </c>
      <c r="G162" s="327">
        <f>Data!PI26</f>
        <v>0</v>
      </c>
      <c r="H162" s="341">
        <f>Data!QC26</f>
        <v>1505021</v>
      </c>
      <c r="I162" s="342">
        <f t="shared" si="6"/>
        <v>1505021</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15426543</v>
      </c>
      <c r="I163" s="342">
        <f>SUM(I143:I162)</f>
        <v>15426543</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2683289.5446527125</v>
      </c>
      <c r="D168" s="321">
        <f t="shared" si="8"/>
        <v>1179162.721872441</v>
      </c>
      <c r="E168" s="321">
        <f t="shared" si="8"/>
        <v>699726.73347484635</v>
      </c>
      <c r="F168" s="321">
        <f t="shared" si="8"/>
        <v>0</v>
      </c>
      <c r="G168" s="321">
        <f t="shared" si="8"/>
        <v>0</v>
      </c>
      <c r="H168" s="133">
        <f t="shared" ref="H168:H188" si="9">SUM(C168:G168)</f>
        <v>4562179</v>
      </c>
      <c r="I168" s="347"/>
      <c r="J168" s="288"/>
    </row>
    <row r="169" spans="2:10">
      <c r="B169" s="127" t="str">
        <f>$B$33</f>
        <v>Science</v>
      </c>
      <c r="C169" s="141">
        <f t="shared" si="8"/>
        <v>760229.28971289622</v>
      </c>
      <c r="D169" s="141">
        <f t="shared" si="8"/>
        <v>736273.7620163149</v>
      </c>
      <c r="E169" s="141">
        <f t="shared" si="8"/>
        <v>636122.948270789</v>
      </c>
      <c r="F169" s="141">
        <f t="shared" si="8"/>
        <v>0</v>
      </c>
      <c r="G169" s="141">
        <f t="shared" si="8"/>
        <v>0</v>
      </c>
      <c r="H169" s="136">
        <f t="shared" si="9"/>
        <v>2132626</v>
      </c>
      <c r="I169" s="347"/>
      <c r="J169" s="288"/>
    </row>
    <row r="170" spans="2:10">
      <c r="B170" s="127" t="str">
        <f>$B$34</f>
        <v>Fine Arts</v>
      </c>
      <c r="C170" s="141">
        <f t="shared" si="8"/>
        <v>609127.29529354291</v>
      </c>
      <c r="D170" s="141">
        <f t="shared" si="8"/>
        <v>554986.70470645721</v>
      </c>
      <c r="E170" s="141">
        <f t="shared" si="8"/>
        <v>0</v>
      </c>
      <c r="F170" s="141">
        <f t="shared" si="8"/>
        <v>0</v>
      </c>
      <c r="G170" s="141">
        <f t="shared" si="8"/>
        <v>0</v>
      </c>
      <c r="H170" s="136">
        <f t="shared" si="9"/>
        <v>1164114</v>
      </c>
      <c r="I170" s="347"/>
      <c r="J170" s="288"/>
    </row>
    <row r="171" spans="2:10">
      <c r="B171" s="127" t="str">
        <f>$B$35</f>
        <v>Teacher Education</v>
      </c>
      <c r="C171" s="141">
        <f t="shared" si="8"/>
        <v>81984.196239066005</v>
      </c>
      <c r="D171" s="141">
        <f t="shared" si="8"/>
        <v>261670.81433358221</v>
      </c>
      <c r="E171" s="141">
        <f t="shared" si="8"/>
        <v>379527.06172507815</v>
      </c>
      <c r="F171" s="141">
        <f t="shared" si="8"/>
        <v>187726.92770227365</v>
      </c>
      <c r="G171" s="141">
        <f t="shared" si="8"/>
        <v>0</v>
      </c>
      <c r="H171" s="136">
        <f t="shared" si="9"/>
        <v>910909</v>
      </c>
      <c r="I171" s="347"/>
      <c r="J171" s="288"/>
    </row>
    <row r="172" spans="2:10">
      <c r="B172" s="127" t="str">
        <f>$B$36</f>
        <v>Agriculture</v>
      </c>
      <c r="C172" s="141">
        <f t="shared" si="8"/>
        <v>1837.4290990899606</v>
      </c>
      <c r="D172" s="141">
        <f t="shared" si="8"/>
        <v>27434.570900910043</v>
      </c>
      <c r="E172" s="141">
        <f t="shared" si="8"/>
        <v>0</v>
      </c>
      <c r="F172" s="141">
        <f t="shared" si="8"/>
        <v>0</v>
      </c>
      <c r="G172" s="141">
        <f t="shared" si="8"/>
        <v>0</v>
      </c>
      <c r="H172" s="136">
        <f t="shared" si="9"/>
        <v>29272.000000000004</v>
      </c>
      <c r="I172" s="347"/>
      <c r="J172" s="288"/>
    </row>
    <row r="173" spans="2:10">
      <c r="B173" s="127" t="str">
        <f>$B$37</f>
        <v>Engineering</v>
      </c>
      <c r="C173" s="141">
        <f t="shared" si="8"/>
        <v>440932.39231232263</v>
      </c>
      <c r="D173" s="141">
        <f t="shared" si="8"/>
        <v>515053.81263136142</v>
      </c>
      <c r="E173" s="141">
        <f t="shared" si="8"/>
        <v>126474.79505631588</v>
      </c>
      <c r="F173" s="141">
        <f t="shared" si="8"/>
        <v>0</v>
      </c>
      <c r="G173" s="141">
        <f t="shared" si="8"/>
        <v>0</v>
      </c>
      <c r="H173" s="136">
        <f t="shared" si="9"/>
        <v>1082461</v>
      </c>
      <c r="I173" s="347"/>
      <c r="J173" s="288"/>
    </row>
    <row r="174" spans="2:10">
      <c r="B174" s="127" t="str">
        <f>$B$38</f>
        <v>Home Economics</v>
      </c>
      <c r="C174" s="141">
        <f t="shared" si="8"/>
        <v>28379.849249857514</v>
      </c>
      <c r="D174" s="141">
        <f t="shared" si="8"/>
        <v>32478.322229939269</v>
      </c>
      <c r="E174" s="141">
        <f t="shared" si="8"/>
        <v>24449.828520203217</v>
      </c>
      <c r="F174" s="141">
        <f t="shared" si="8"/>
        <v>0</v>
      </c>
      <c r="G174" s="141">
        <f t="shared" si="8"/>
        <v>0</v>
      </c>
      <c r="H174" s="136">
        <f t="shared" si="9"/>
        <v>85308</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10211.672044406903</v>
      </c>
      <c r="D176" s="141">
        <f t="shared" si="8"/>
        <v>131808.32795559309</v>
      </c>
      <c r="E176" s="141">
        <f t="shared" si="8"/>
        <v>0</v>
      </c>
      <c r="F176" s="141">
        <f t="shared" si="8"/>
        <v>0</v>
      </c>
      <c r="G176" s="141">
        <f t="shared" si="8"/>
        <v>0</v>
      </c>
      <c r="H176" s="136">
        <f t="shared" si="9"/>
        <v>142020</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5254</v>
      </c>
      <c r="D179" s="141">
        <f t="shared" si="8"/>
        <v>0</v>
      </c>
      <c r="E179" s="141">
        <f t="shared" si="8"/>
        <v>0</v>
      </c>
      <c r="F179" s="141">
        <f t="shared" si="8"/>
        <v>0</v>
      </c>
      <c r="G179" s="141">
        <f t="shared" si="8"/>
        <v>0</v>
      </c>
      <c r="H179" s="136">
        <f t="shared" si="9"/>
        <v>5254</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257557.93341879122</v>
      </c>
      <c r="D181" s="141">
        <f t="shared" si="8"/>
        <v>833781.0206786613</v>
      </c>
      <c r="E181" s="141">
        <f t="shared" si="8"/>
        <v>269643.0459025476</v>
      </c>
      <c r="F181" s="141">
        <f t="shared" si="8"/>
        <v>0</v>
      </c>
      <c r="G181" s="141">
        <f t="shared" si="8"/>
        <v>0</v>
      </c>
      <c r="H181" s="136">
        <f t="shared" si="9"/>
        <v>1360982.0000000002</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383993.62915665004</v>
      </c>
      <c r="D183" s="141">
        <f t="shared" si="8"/>
        <v>1292121.1665535667</v>
      </c>
      <c r="E183" s="141">
        <f t="shared" si="8"/>
        <v>472080.20428978349</v>
      </c>
      <c r="F183" s="141">
        <f t="shared" si="8"/>
        <v>0</v>
      </c>
      <c r="G183" s="141">
        <f t="shared" si="8"/>
        <v>0</v>
      </c>
      <c r="H183" s="136">
        <f t="shared" si="9"/>
        <v>2148195</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85726</v>
      </c>
      <c r="E185" s="141">
        <f t="shared" si="10"/>
        <v>0</v>
      </c>
      <c r="F185" s="141">
        <f t="shared" si="10"/>
        <v>0</v>
      </c>
      <c r="G185" s="141">
        <f t="shared" si="10"/>
        <v>0</v>
      </c>
      <c r="H185" s="136">
        <f t="shared" si="9"/>
        <v>85726</v>
      </c>
      <c r="I185" s="347"/>
      <c r="J185" s="288"/>
    </row>
    <row r="186" spans="2:10">
      <c r="B186" s="127" t="str">
        <f>$B$50</f>
        <v>Technology</v>
      </c>
      <c r="C186" s="141">
        <f t="shared" si="10"/>
        <v>54486.302453713637</v>
      </c>
      <c r="D186" s="141">
        <f t="shared" si="10"/>
        <v>150153.77168633751</v>
      </c>
      <c r="E186" s="141">
        <f t="shared" si="10"/>
        <v>7835.9258599488412</v>
      </c>
      <c r="F186" s="141">
        <f t="shared" si="10"/>
        <v>0</v>
      </c>
      <c r="G186" s="141">
        <f t="shared" si="10"/>
        <v>0</v>
      </c>
      <c r="H186" s="136">
        <f t="shared" si="9"/>
        <v>212476</v>
      </c>
      <c r="I186" s="347"/>
      <c r="J186" s="288"/>
    </row>
    <row r="187" spans="2:10">
      <c r="B187" s="127" t="str">
        <f>$B$51</f>
        <v>Nursing</v>
      </c>
      <c r="C187" s="141">
        <f t="shared" si="10"/>
        <v>30519.751200415067</v>
      </c>
      <c r="D187" s="141">
        <f t="shared" si="10"/>
        <v>1026253.8495028246</v>
      </c>
      <c r="E187" s="141">
        <f t="shared" si="10"/>
        <v>448247.39929676027</v>
      </c>
      <c r="F187" s="141">
        <f t="shared" si="10"/>
        <v>0</v>
      </c>
      <c r="G187" s="141">
        <f t="shared" si="10"/>
        <v>0</v>
      </c>
      <c r="H187" s="136">
        <f t="shared" si="9"/>
        <v>1505021</v>
      </c>
      <c r="I187" s="347"/>
      <c r="J187" s="288"/>
    </row>
    <row r="188" spans="2:10">
      <c r="B188" s="130" t="str">
        <f>$B$52</f>
        <v>Totals</v>
      </c>
      <c r="C188" s="133">
        <f>SUM(C168:C187)</f>
        <v>5347803.2848334638</v>
      </c>
      <c r="D188" s="133">
        <f>SUM(D168:D187)</f>
        <v>6826904.8450679891</v>
      </c>
      <c r="E188" s="133">
        <f>SUM(E168:E187)</f>
        <v>3064107.9423962724</v>
      </c>
      <c r="F188" s="133">
        <f>SUM(F168:F187)</f>
        <v>187726.92770227365</v>
      </c>
      <c r="G188" s="133">
        <f>SUM(G168:G187)</f>
        <v>0</v>
      </c>
      <c r="H188" s="133">
        <f t="shared" si="9"/>
        <v>15426543</v>
      </c>
      <c r="I188" s="347"/>
      <c r="J188" s="288"/>
    </row>
    <row r="189" spans="2:10">
      <c r="B189" s="328"/>
      <c r="C189" s="329"/>
      <c r="D189" s="329"/>
      <c r="E189" s="329"/>
      <c r="F189" s="329"/>
      <c r="G189" s="329"/>
      <c r="H189" s="344"/>
    </row>
    <row r="190" spans="2:10">
      <c r="B190" s="474" t="s">
        <v>34</v>
      </c>
      <c r="C190" s="474"/>
      <c r="D190" s="474"/>
      <c r="E190" s="474"/>
      <c r="F190" s="474"/>
      <c r="G190" s="474"/>
      <c r="H190" s="122">
        <f>H15</f>
        <v>8344022</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1453829.7611440313</v>
      </c>
      <c r="D193" s="135">
        <f t="shared" si="11"/>
        <v>638880.68349017168</v>
      </c>
      <c r="E193" s="135">
        <f t="shared" si="11"/>
        <v>379118.06864864152</v>
      </c>
      <c r="F193" s="135">
        <f t="shared" si="11"/>
        <v>0</v>
      </c>
      <c r="G193" s="135">
        <f t="shared" si="11"/>
        <v>0</v>
      </c>
      <c r="H193" s="135">
        <f>SUM(C193:G193)</f>
        <v>2471828.5132828443</v>
      </c>
    </row>
    <row r="194" spans="2:8">
      <c r="B194" s="127" t="str">
        <f>$B$33</f>
        <v>Science</v>
      </c>
      <c r="C194" s="138">
        <f t="shared" si="11"/>
        <v>410824.04932669917</v>
      </c>
      <c r="D194" s="138">
        <f t="shared" si="11"/>
        <v>397878.60375489795</v>
      </c>
      <c r="E194" s="138">
        <f t="shared" si="11"/>
        <v>343757.61236052617</v>
      </c>
      <c r="F194" s="138">
        <f t="shared" si="11"/>
        <v>0</v>
      </c>
      <c r="G194" s="138">
        <f t="shared" si="11"/>
        <v>0</v>
      </c>
      <c r="H194" s="138">
        <f t="shared" ref="H194:H213" si="12">SUM(C194:G194)</f>
        <v>1152460.2654421232</v>
      </c>
    </row>
    <row r="195" spans="2:8">
      <c r="B195" s="127" t="str">
        <f>$B$34</f>
        <v>Fine Arts</v>
      </c>
      <c r="C195" s="138">
        <f t="shared" si="11"/>
        <v>329169.20461898413</v>
      </c>
      <c r="D195" s="138">
        <f t="shared" si="11"/>
        <v>299911.91262295767</v>
      </c>
      <c r="E195" s="138">
        <f t="shared" si="11"/>
        <v>0</v>
      </c>
      <c r="F195" s="138">
        <f t="shared" si="11"/>
        <v>0</v>
      </c>
      <c r="G195" s="138">
        <f t="shared" si="11"/>
        <v>0</v>
      </c>
      <c r="H195" s="138">
        <f t="shared" si="12"/>
        <v>629081.11724194186</v>
      </c>
    </row>
    <row r="196" spans="2:8">
      <c r="B196" s="127" t="str">
        <f>$B$35</f>
        <v>Teacher Education</v>
      </c>
      <c r="C196" s="138">
        <f t="shared" si="11"/>
        <v>44303.821832616995</v>
      </c>
      <c r="D196" s="138">
        <f t="shared" si="11"/>
        <v>141405.51068190724</v>
      </c>
      <c r="E196" s="138">
        <f t="shared" si="11"/>
        <v>205094.39739207056</v>
      </c>
      <c r="F196" s="138">
        <f t="shared" si="11"/>
        <v>101446.62922416978</v>
      </c>
      <c r="G196" s="138">
        <f t="shared" si="11"/>
        <v>0</v>
      </c>
      <c r="H196" s="138">
        <f t="shared" si="12"/>
        <v>492250.35913076455</v>
      </c>
    </row>
    <row r="197" spans="2:8">
      <c r="B197" s="127" t="str">
        <f>$B$36</f>
        <v>Agriculture</v>
      </c>
      <c r="C197" s="138">
        <f t="shared" si="11"/>
        <v>992.93120430091892</v>
      </c>
      <c r="D197" s="138">
        <f t="shared" si="11"/>
        <v>14825.410971019921</v>
      </c>
      <c r="E197" s="138">
        <f t="shared" si="11"/>
        <v>0</v>
      </c>
      <c r="F197" s="138">
        <f t="shared" si="11"/>
        <v>0</v>
      </c>
      <c r="G197" s="138">
        <f t="shared" si="11"/>
        <v>0</v>
      </c>
      <c r="H197" s="138">
        <f t="shared" si="12"/>
        <v>15818.34217532084</v>
      </c>
    </row>
    <row r="198" spans="2:8">
      <c r="B198" s="127" t="str">
        <f>$B$37</f>
        <v>Engineering</v>
      </c>
      <c r="C198" s="138">
        <f t="shared" si="11"/>
        <v>238277.6204507665</v>
      </c>
      <c r="D198" s="138">
        <f t="shared" si="11"/>
        <v>278332.45871164353</v>
      </c>
      <c r="E198" s="138">
        <f t="shared" si="11"/>
        <v>68346.335489163161</v>
      </c>
      <c r="F198" s="138">
        <f t="shared" si="11"/>
        <v>0</v>
      </c>
      <c r="G198" s="138">
        <f t="shared" si="11"/>
        <v>0</v>
      </c>
      <c r="H198" s="138">
        <f t="shared" si="12"/>
        <v>584956.41465157317</v>
      </c>
    </row>
    <row r="199" spans="2:8">
      <c r="B199" s="127" t="str">
        <f>$B$38</f>
        <v>Home Economics</v>
      </c>
      <c r="C199" s="138">
        <f t="shared" si="11"/>
        <v>15336.291229845423</v>
      </c>
      <c r="D199" s="138">
        <f t="shared" si="11"/>
        <v>17551.080134000786</v>
      </c>
      <c r="E199" s="138">
        <f t="shared" si="11"/>
        <v>13212.532857534459</v>
      </c>
      <c r="F199" s="138">
        <f t="shared" si="11"/>
        <v>0</v>
      </c>
      <c r="G199" s="138">
        <f t="shared" si="11"/>
        <v>0</v>
      </c>
      <c r="H199" s="138">
        <f t="shared" si="12"/>
        <v>46099.904221380668</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5518.3367628998203</v>
      </c>
      <c r="D201" s="138">
        <f t="shared" si="11"/>
        <v>71228.564592621609</v>
      </c>
      <c r="E201" s="138">
        <f t="shared" si="11"/>
        <v>0</v>
      </c>
      <c r="F201" s="138">
        <f t="shared" si="11"/>
        <v>0</v>
      </c>
      <c r="G201" s="138">
        <f t="shared" si="11"/>
        <v>0</v>
      </c>
      <c r="H201" s="138">
        <f t="shared" si="12"/>
        <v>76746.901355521433</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2839.074855534876</v>
      </c>
      <c r="D204" s="138">
        <f t="shared" si="11"/>
        <v>0</v>
      </c>
      <c r="E204" s="138">
        <f t="shared" si="11"/>
        <v>0</v>
      </c>
      <c r="F204" s="138">
        <f t="shared" si="11"/>
        <v>0</v>
      </c>
      <c r="G204" s="138">
        <f t="shared" si="11"/>
        <v>0</v>
      </c>
      <c r="H204" s="138">
        <f t="shared" si="12"/>
        <v>2839.074855534876</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139399.99465984621</v>
      </c>
      <c r="D206" s="138">
        <f t="shared" si="11"/>
        <v>451273.49908145581</v>
      </c>
      <c r="E206" s="138">
        <f t="shared" si="11"/>
        <v>145940.90991466778</v>
      </c>
      <c r="F206" s="138">
        <f t="shared" si="11"/>
        <v>0</v>
      </c>
      <c r="G206" s="138">
        <f t="shared" si="11"/>
        <v>0</v>
      </c>
      <c r="H206" s="138">
        <f t="shared" si="12"/>
        <v>736614.40365596977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207508.27077677171</v>
      </c>
      <c r="D208" s="138">
        <f t="shared" si="11"/>
        <v>698255.93068944861</v>
      </c>
      <c r="E208" s="138">
        <f t="shared" si="11"/>
        <v>255109.82324176823</v>
      </c>
      <c r="F208" s="138">
        <f t="shared" si="11"/>
        <v>0</v>
      </c>
      <c r="G208" s="138">
        <f t="shared" si="11"/>
        <v>0</v>
      </c>
      <c r="H208" s="138">
        <f t="shared" si="12"/>
        <v>1160874.0247079886</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46325.999220900361</v>
      </c>
      <c r="E210" s="138">
        <f t="shared" si="13"/>
        <v>0</v>
      </c>
      <c r="F210" s="138">
        <f t="shared" si="13"/>
        <v>0</v>
      </c>
      <c r="G210" s="138">
        <f t="shared" si="13"/>
        <v>0</v>
      </c>
      <c r="H210" s="138">
        <f t="shared" si="12"/>
        <v>46325.999220900361</v>
      </c>
    </row>
    <row r="211" spans="2:8">
      <c r="B211" s="127" t="str">
        <f>$B$50</f>
        <v>Technology</v>
      </c>
      <c r="C211" s="138">
        <f t="shared" si="13"/>
        <v>29444.141538594122</v>
      </c>
      <c r="D211" s="138">
        <f t="shared" si="13"/>
        <v>81142.391885411096</v>
      </c>
      <c r="E211" s="138">
        <f t="shared" si="13"/>
        <v>4234.497473970875</v>
      </c>
      <c r="F211" s="138">
        <f t="shared" si="13"/>
        <v>0</v>
      </c>
      <c r="G211" s="138">
        <f t="shared" si="13"/>
        <v>0</v>
      </c>
      <c r="H211" s="138">
        <f t="shared" si="12"/>
        <v>114821.03089797609</v>
      </c>
    </row>
    <row r="212" spans="2:8">
      <c r="B212" s="127" t="str">
        <f>$B$51</f>
        <v>Nursing</v>
      </c>
      <c r="C212" s="138">
        <f t="shared" si="13"/>
        <v>16492.717418733781</v>
      </c>
      <c r="D212" s="138">
        <f t="shared" si="13"/>
        <v>554582.33026184177</v>
      </c>
      <c r="E212" s="138">
        <f t="shared" si="13"/>
        <v>242230.60147958391</v>
      </c>
      <c r="F212" s="138">
        <f t="shared" si="13"/>
        <v>0</v>
      </c>
      <c r="G212" s="138">
        <f t="shared" si="13"/>
        <v>0</v>
      </c>
      <c r="H212" s="138">
        <f t="shared" si="12"/>
        <v>813305.6491601594</v>
      </c>
    </row>
    <row r="213" spans="2:8">
      <c r="B213" s="130" t="str">
        <f>$B$52</f>
        <v>Totals</v>
      </c>
      <c r="C213" s="135">
        <f>SUM(C193:C212)</f>
        <v>2893936.2158196252</v>
      </c>
      <c r="D213" s="135">
        <f>SUM(D193:D212)</f>
        <v>3691594.3760982775</v>
      </c>
      <c r="E213" s="135">
        <f>SUM(E193:E212)</f>
        <v>1657044.7788579266</v>
      </c>
      <c r="F213" s="135">
        <f>SUM(F193:F212)</f>
        <v>101446.62922416978</v>
      </c>
      <c r="G213" s="135">
        <f>SUM(G193:G212)</f>
        <v>0</v>
      </c>
      <c r="H213" s="135">
        <f t="shared" si="12"/>
        <v>8344021.9999999991</v>
      </c>
    </row>
    <row r="214" spans="2:8">
      <c r="B214" s="143"/>
      <c r="C214" s="144"/>
      <c r="D214" s="144"/>
      <c r="E214" s="144"/>
      <c r="F214" s="144"/>
      <c r="G214" s="144"/>
      <c r="H214" s="144"/>
    </row>
    <row r="215" spans="2:8">
      <c r="B215" s="474" t="s">
        <v>35</v>
      </c>
      <c r="C215" s="474"/>
      <c r="D215" s="474"/>
      <c r="E215" s="474"/>
      <c r="F215" s="474"/>
      <c r="G215" s="474"/>
      <c r="H215" s="122">
        <f>H17</f>
        <v>8153027</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1908759.460972101</v>
      </c>
      <c r="D218" s="135">
        <f t="shared" si="14"/>
        <v>626738.81379705528</v>
      </c>
      <c r="E218" s="135">
        <f t="shared" si="14"/>
        <v>290316.99047076434</v>
      </c>
      <c r="F218" s="135">
        <f t="shared" si="14"/>
        <v>0</v>
      </c>
      <c r="G218" s="135">
        <f t="shared" si="14"/>
        <v>0</v>
      </c>
      <c r="H218" s="135">
        <f>SUM(C218:G218)</f>
        <v>2825815.2652399205</v>
      </c>
    </row>
    <row r="219" spans="2:8">
      <c r="B219" s="127" t="str">
        <f>$B$33</f>
        <v>Science</v>
      </c>
      <c r="C219" s="138">
        <f t="shared" si="14"/>
        <v>582933.722607426</v>
      </c>
      <c r="D219" s="138">
        <f t="shared" si="14"/>
        <v>324310.30318611377</v>
      </c>
      <c r="E219" s="138">
        <f t="shared" si="14"/>
        <v>150415.40335722428</v>
      </c>
      <c r="F219" s="138">
        <f t="shared" si="14"/>
        <v>0</v>
      </c>
      <c r="G219" s="138">
        <f t="shared" si="14"/>
        <v>0</v>
      </c>
      <c r="H219" s="138">
        <f t="shared" ref="H219:H238" si="15">SUM(C219:G219)</f>
        <v>1057659.4291507641</v>
      </c>
    </row>
    <row r="220" spans="2:8">
      <c r="B220" s="127" t="str">
        <f>$B$34</f>
        <v>Fine Arts</v>
      </c>
      <c r="C220" s="138">
        <f t="shared" si="14"/>
        <v>275413.90402689145</v>
      </c>
      <c r="D220" s="138">
        <f t="shared" si="14"/>
        <v>102001.50780177588</v>
      </c>
      <c r="E220" s="138">
        <f t="shared" si="14"/>
        <v>0</v>
      </c>
      <c r="F220" s="138">
        <f t="shared" si="14"/>
        <v>0</v>
      </c>
      <c r="G220" s="138">
        <f t="shared" si="14"/>
        <v>0</v>
      </c>
      <c r="H220" s="138">
        <f t="shared" si="15"/>
        <v>377415.41182866733</v>
      </c>
    </row>
    <row r="221" spans="2:8">
      <c r="B221" s="127" t="str">
        <f>$B$35</f>
        <v>Teacher Education</v>
      </c>
      <c r="C221" s="138">
        <f t="shared" si="14"/>
        <v>80893.193964339007</v>
      </c>
      <c r="D221" s="138">
        <f t="shared" si="14"/>
        <v>261559.79296081426</v>
      </c>
      <c r="E221" s="138">
        <f t="shared" si="14"/>
        <v>303883.20497874398</v>
      </c>
      <c r="F221" s="138">
        <f t="shared" si="14"/>
        <v>55173.229891724674</v>
      </c>
      <c r="G221" s="138">
        <f t="shared" si="14"/>
        <v>0</v>
      </c>
      <c r="H221" s="138">
        <f t="shared" si="15"/>
        <v>701509.42179562198</v>
      </c>
    </row>
    <row r="222" spans="2:8">
      <c r="B222" s="127" t="str">
        <f>$B$36</f>
        <v>Agriculture</v>
      </c>
      <c r="C222" s="138">
        <f t="shared" si="14"/>
        <v>685.53554207066952</v>
      </c>
      <c r="D222" s="138">
        <f t="shared" si="14"/>
        <v>11238.897353784987</v>
      </c>
      <c r="E222" s="138">
        <f t="shared" si="14"/>
        <v>0</v>
      </c>
      <c r="F222" s="138">
        <f t="shared" si="14"/>
        <v>0</v>
      </c>
      <c r="G222" s="138">
        <f t="shared" si="14"/>
        <v>0</v>
      </c>
      <c r="H222" s="138">
        <f t="shared" si="15"/>
        <v>11924.432895855656</v>
      </c>
    </row>
    <row r="223" spans="2:8">
      <c r="B223" s="127" t="str">
        <f>$B$37</f>
        <v>Engineering</v>
      </c>
      <c r="C223" s="138">
        <f t="shared" si="14"/>
        <v>116084.01845730004</v>
      </c>
      <c r="D223" s="138">
        <f t="shared" si="14"/>
        <v>145594.80662857826</v>
      </c>
      <c r="E223" s="138">
        <f t="shared" si="14"/>
        <v>40953.010045963551</v>
      </c>
      <c r="F223" s="138">
        <f t="shared" si="14"/>
        <v>0</v>
      </c>
      <c r="G223" s="138">
        <f t="shared" si="14"/>
        <v>0</v>
      </c>
      <c r="H223" s="138">
        <f t="shared" si="15"/>
        <v>302631.83513184189</v>
      </c>
    </row>
    <row r="224" spans="2:8">
      <c r="B224" s="127" t="str">
        <f>$B$38</f>
        <v>Home Economics</v>
      </c>
      <c r="C224" s="138">
        <f t="shared" si="14"/>
        <v>36676.151500780819</v>
      </c>
      <c r="D224" s="138">
        <f t="shared" si="14"/>
        <v>19923.499854437025</v>
      </c>
      <c r="E224" s="138">
        <f t="shared" si="14"/>
        <v>12463.959579206297</v>
      </c>
      <c r="F224" s="138">
        <f t="shared" si="14"/>
        <v>0</v>
      </c>
      <c r="G224" s="138">
        <f t="shared" si="14"/>
        <v>0</v>
      </c>
      <c r="H224" s="138">
        <f t="shared" si="15"/>
        <v>69063.610934424141</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7140.9952299028082</v>
      </c>
      <c r="D226" s="138">
        <f t="shared" si="14"/>
        <v>93231.762139352737</v>
      </c>
      <c r="E226" s="138">
        <f t="shared" si="14"/>
        <v>0</v>
      </c>
      <c r="F226" s="138">
        <f t="shared" si="14"/>
        <v>0</v>
      </c>
      <c r="G226" s="138">
        <f t="shared" si="14"/>
        <v>0</v>
      </c>
      <c r="H226" s="138">
        <f t="shared" si="15"/>
        <v>100372.75736925555</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6512.5876496713609</v>
      </c>
      <c r="D229" s="138">
        <f t="shared" si="14"/>
        <v>0</v>
      </c>
      <c r="E229" s="138">
        <f t="shared" si="14"/>
        <v>0</v>
      </c>
      <c r="F229" s="138">
        <f t="shared" si="14"/>
        <v>0</v>
      </c>
      <c r="G229" s="138">
        <f t="shared" si="14"/>
        <v>0</v>
      </c>
      <c r="H229" s="138">
        <f t="shared" si="15"/>
        <v>6512.5876496713609</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180695.74329746066</v>
      </c>
      <c r="D231" s="138">
        <f t="shared" si="14"/>
        <v>690511.041963608</v>
      </c>
      <c r="E231" s="138">
        <f t="shared" si="14"/>
        <v>121587.19752776754</v>
      </c>
      <c r="F231" s="138">
        <f t="shared" si="14"/>
        <v>0</v>
      </c>
      <c r="G231" s="138">
        <f t="shared" si="14"/>
        <v>0</v>
      </c>
      <c r="H231" s="138">
        <f t="shared" si="15"/>
        <v>992793.98278883623</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175097.20303721685</v>
      </c>
      <c r="D233" s="138">
        <f t="shared" si="14"/>
        <v>543298.51526137884</v>
      </c>
      <c r="E233" s="138">
        <f t="shared" si="14"/>
        <v>170425.56975649425</v>
      </c>
      <c r="F233" s="138">
        <f t="shared" si="14"/>
        <v>0</v>
      </c>
      <c r="G233" s="138">
        <f t="shared" si="14"/>
        <v>0</v>
      </c>
      <c r="H233" s="138">
        <f t="shared" si="15"/>
        <v>888821.28805508988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21200.647281003501</v>
      </c>
      <c r="E235" s="138">
        <f t="shared" si="16"/>
        <v>0</v>
      </c>
      <c r="F235" s="138">
        <f t="shared" si="16"/>
        <v>0</v>
      </c>
      <c r="G235" s="138">
        <f t="shared" si="16"/>
        <v>0</v>
      </c>
      <c r="H235" s="138">
        <f t="shared" si="15"/>
        <v>21200.647281003501</v>
      </c>
    </row>
    <row r="236" spans="2:10">
      <c r="B236" s="127" t="str">
        <f>$B$50</f>
        <v>Technology</v>
      </c>
      <c r="C236" s="138">
        <f t="shared" si="16"/>
        <v>16681.364857052959</v>
      </c>
      <c r="D236" s="138">
        <f t="shared" si="16"/>
        <v>61473.36279873304</v>
      </c>
      <c r="E236" s="138">
        <f t="shared" si="16"/>
        <v>2289.2986982215648</v>
      </c>
      <c r="F236" s="138">
        <f t="shared" si="16"/>
        <v>0</v>
      </c>
      <c r="G236" s="138">
        <f t="shared" si="16"/>
        <v>0</v>
      </c>
      <c r="H236" s="138">
        <f t="shared" si="15"/>
        <v>80444.026354007568</v>
      </c>
    </row>
    <row r="237" spans="2:10">
      <c r="B237" s="127" t="str">
        <f>$B$51</f>
        <v>Nursing</v>
      </c>
      <c r="C237" s="138">
        <f t="shared" si="16"/>
        <v>23708.104163277323</v>
      </c>
      <c r="D237" s="138">
        <f t="shared" si="16"/>
        <v>592170.69011798932</v>
      </c>
      <c r="E237" s="138">
        <f t="shared" si="16"/>
        <v>100983.50924377346</v>
      </c>
      <c r="F237" s="138">
        <f t="shared" si="16"/>
        <v>0</v>
      </c>
      <c r="G237" s="138">
        <f t="shared" si="16"/>
        <v>0</v>
      </c>
      <c r="H237" s="138">
        <f t="shared" si="15"/>
        <v>716862.30352504004</v>
      </c>
    </row>
    <row r="238" spans="2:10">
      <c r="B238" s="130" t="str">
        <f>$B$52</f>
        <v>Totals</v>
      </c>
      <c r="C238" s="135">
        <f>SUM(C218:C237)</f>
        <v>3411281.9853054904</v>
      </c>
      <c r="D238" s="135">
        <f>SUM(D218:D237)</f>
        <v>3493253.6411446254</v>
      </c>
      <c r="E238" s="135">
        <f>SUM(E218:E237)</f>
        <v>1193318.1436581593</v>
      </c>
      <c r="F238" s="135">
        <f>SUM(F218:F237)</f>
        <v>55173.229891724674</v>
      </c>
      <c r="G238" s="135">
        <f>SUM(G218:G237)</f>
        <v>0</v>
      </c>
      <c r="H238" s="135">
        <f t="shared" si="15"/>
        <v>8153027</v>
      </c>
    </row>
    <row r="239" spans="2:10">
      <c r="B239" s="328"/>
      <c r="C239" s="348"/>
      <c r="D239" s="348"/>
      <c r="E239" s="348"/>
      <c r="F239" s="348"/>
      <c r="G239" s="348"/>
      <c r="H239" s="348"/>
    </row>
    <row r="240" spans="2:10">
      <c r="B240" s="120" t="s">
        <v>11</v>
      </c>
      <c r="C240" s="121"/>
      <c r="D240" s="121"/>
      <c r="E240" s="121"/>
      <c r="F240" s="121"/>
      <c r="G240" s="121"/>
      <c r="H240" s="122">
        <f>H16</f>
        <v>13471395</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3153878.0208555986</v>
      </c>
      <c r="D243" s="135">
        <f t="shared" si="17"/>
        <v>1035571.9565863798</v>
      </c>
      <c r="E243" s="135">
        <f t="shared" si="17"/>
        <v>479696.05078492966</v>
      </c>
      <c r="F243" s="135">
        <f t="shared" si="17"/>
        <v>0</v>
      </c>
      <c r="G243" s="135">
        <f t="shared" si="17"/>
        <v>0</v>
      </c>
      <c r="H243" s="135">
        <f>SUM(C243:G243)</f>
        <v>4669146.0282269083</v>
      </c>
    </row>
    <row r="244" spans="2:8">
      <c r="B244" s="127" t="str">
        <f>$B$33</f>
        <v>Science</v>
      </c>
      <c r="C244" s="138">
        <f t="shared" si="17"/>
        <v>963192.00660871924</v>
      </c>
      <c r="D244" s="138">
        <f t="shared" si="17"/>
        <v>535863.82049144409</v>
      </c>
      <c r="E244" s="138">
        <f t="shared" si="17"/>
        <v>248534.11042420127</v>
      </c>
      <c r="F244" s="138">
        <f t="shared" si="17"/>
        <v>0</v>
      </c>
      <c r="G244" s="138">
        <f t="shared" si="17"/>
        <v>0</v>
      </c>
      <c r="H244" s="138">
        <f t="shared" ref="H244:H263" si="18">SUM(C244:G244)</f>
        <v>1747589.9375243646</v>
      </c>
    </row>
    <row r="245" spans="2:8">
      <c r="B245" s="127" t="str">
        <f>$B$34</f>
        <v>Fine Arts</v>
      </c>
      <c r="C245" s="138">
        <f t="shared" si="17"/>
        <v>455071.40962961927</v>
      </c>
      <c r="D245" s="138">
        <f t="shared" si="17"/>
        <v>168538.94905454188</v>
      </c>
      <c r="E245" s="138">
        <f t="shared" si="17"/>
        <v>0</v>
      </c>
      <c r="F245" s="138">
        <f t="shared" si="17"/>
        <v>0</v>
      </c>
      <c r="G245" s="138">
        <f t="shared" si="17"/>
        <v>0</v>
      </c>
      <c r="H245" s="138">
        <f t="shared" si="18"/>
        <v>623610.35868416121</v>
      </c>
    </row>
    <row r="246" spans="2:8">
      <c r="B246" s="127" t="str">
        <f>$B$35</f>
        <v>Teacher Education</v>
      </c>
      <c r="C246" s="138">
        <f t="shared" si="17"/>
        <v>133661.29766346008</v>
      </c>
      <c r="D246" s="138">
        <f t="shared" si="17"/>
        <v>432180.00959561992</v>
      </c>
      <c r="E246" s="138">
        <f t="shared" si="17"/>
        <v>502111.75409263663</v>
      </c>
      <c r="F246" s="138">
        <f t="shared" si="17"/>
        <v>91163.732598607894</v>
      </c>
      <c r="G246" s="138">
        <f t="shared" si="17"/>
        <v>0</v>
      </c>
      <c r="H246" s="138">
        <f t="shared" si="18"/>
        <v>1159116.7939503244</v>
      </c>
    </row>
    <row r="247" spans="2:8">
      <c r="B247" s="127" t="str">
        <f>$B$36</f>
        <v>Agriculture</v>
      </c>
      <c r="C247" s="138">
        <f t="shared" si="17"/>
        <v>1132.7228615547463</v>
      </c>
      <c r="D247" s="138">
        <f t="shared" si="17"/>
        <v>18570.234787311794</v>
      </c>
      <c r="E247" s="138">
        <f t="shared" si="17"/>
        <v>0</v>
      </c>
      <c r="F247" s="138">
        <f t="shared" si="17"/>
        <v>0</v>
      </c>
      <c r="G247" s="138">
        <f t="shared" si="17"/>
        <v>0</v>
      </c>
      <c r="H247" s="138">
        <f t="shared" si="18"/>
        <v>19702.957648866541</v>
      </c>
    </row>
    <row r="248" spans="2:8">
      <c r="B248" s="127" t="str">
        <f>$B$37</f>
        <v>Engineering</v>
      </c>
      <c r="C248" s="138">
        <f t="shared" si="17"/>
        <v>191807.73788993704</v>
      </c>
      <c r="D248" s="138">
        <f t="shared" si="17"/>
        <v>240568.95065381189</v>
      </c>
      <c r="E248" s="138">
        <f t="shared" si="17"/>
        <v>67667.404360140485</v>
      </c>
      <c r="F248" s="138">
        <f t="shared" si="17"/>
        <v>0</v>
      </c>
      <c r="G248" s="138">
        <f t="shared" si="17"/>
        <v>0</v>
      </c>
      <c r="H248" s="138">
        <f t="shared" si="18"/>
        <v>500044.09290388942</v>
      </c>
    </row>
    <row r="249" spans="2:8">
      <c r="B249" s="127" t="str">
        <f>$B$38</f>
        <v>Home Economics</v>
      </c>
      <c r="C249" s="138">
        <f t="shared" si="17"/>
        <v>60600.673093178928</v>
      </c>
      <c r="D249" s="138">
        <f t="shared" si="17"/>
        <v>32919.961668416363</v>
      </c>
      <c r="E249" s="138">
        <f t="shared" si="17"/>
        <v>20594.4274139558</v>
      </c>
      <c r="F249" s="138">
        <f t="shared" si="17"/>
        <v>0</v>
      </c>
      <c r="G249" s="138">
        <f t="shared" si="17"/>
        <v>0</v>
      </c>
      <c r="H249" s="138">
        <f t="shared" si="18"/>
        <v>114115.06217555108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11799.196474528608</v>
      </c>
      <c r="D251" s="138">
        <f t="shared" si="17"/>
        <v>154048.53857656373</v>
      </c>
      <c r="E251" s="138">
        <f t="shared" si="17"/>
        <v>0</v>
      </c>
      <c r="F251" s="138">
        <f t="shared" si="17"/>
        <v>0</v>
      </c>
      <c r="G251" s="138">
        <f t="shared" si="17"/>
        <v>0</v>
      </c>
      <c r="H251" s="138">
        <f t="shared" si="18"/>
        <v>165847.73505109234</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10760.86718477009</v>
      </c>
      <c r="D254" s="138">
        <f t="shared" si="17"/>
        <v>0</v>
      </c>
      <c r="E254" s="138">
        <f t="shared" si="17"/>
        <v>0</v>
      </c>
      <c r="F254" s="138">
        <f t="shared" si="17"/>
        <v>0</v>
      </c>
      <c r="G254" s="138">
        <f t="shared" si="17"/>
        <v>0</v>
      </c>
      <c r="H254" s="138">
        <f t="shared" si="18"/>
        <v>10760.86718477009</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298566.86759147188</v>
      </c>
      <c r="D256" s="138">
        <f t="shared" si="17"/>
        <v>1140943.9706446868</v>
      </c>
      <c r="E256" s="138">
        <f t="shared" si="17"/>
        <v>200900.74089532392</v>
      </c>
      <c r="F256" s="138">
        <f t="shared" si="17"/>
        <v>0</v>
      </c>
      <c r="G256" s="138">
        <f t="shared" si="17"/>
        <v>0</v>
      </c>
      <c r="H256" s="138">
        <f t="shared" si="18"/>
        <v>1640411.5791314826</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289316.29755544144</v>
      </c>
      <c r="D258" s="138">
        <f t="shared" si="17"/>
        <v>897702.03165027697</v>
      </c>
      <c r="E258" s="138">
        <f t="shared" si="17"/>
        <v>281597.27280306909</v>
      </c>
      <c r="F258" s="138">
        <f t="shared" si="17"/>
        <v>0</v>
      </c>
      <c r="G258" s="138">
        <f t="shared" si="17"/>
        <v>0</v>
      </c>
      <c r="H258" s="138">
        <f t="shared" si="18"/>
        <v>1468615.6020087874</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35030.215621519972</v>
      </c>
      <c r="E260" s="138">
        <f t="shared" si="19"/>
        <v>0</v>
      </c>
      <c r="F260" s="138">
        <f t="shared" si="19"/>
        <v>0</v>
      </c>
      <c r="G260" s="138">
        <f t="shared" si="19"/>
        <v>0</v>
      </c>
      <c r="H260" s="138">
        <f t="shared" si="18"/>
        <v>35030.215621519972</v>
      </c>
    </row>
    <row r="261" spans="2:10">
      <c r="B261" s="127" t="str">
        <f>$B$50</f>
        <v>Technology</v>
      </c>
      <c r="C261" s="138">
        <f t="shared" si="19"/>
        <v>27562.922964498826</v>
      </c>
      <c r="D261" s="138">
        <f t="shared" si="19"/>
        <v>101573.55694272058</v>
      </c>
      <c r="E261" s="138">
        <f t="shared" si="19"/>
        <v>3782.6499331755549</v>
      </c>
      <c r="F261" s="138">
        <f t="shared" si="19"/>
        <v>0</v>
      </c>
      <c r="G261" s="138">
        <f t="shared" si="19"/>
        <v>0</v>
      </c>
      <c r="H261" s="138">
        <f t="shared" si="18"/>
        <v>132919.12984039495</v>
      </c>
    </row>
    <row r="262" spans="2:10">
      <c r="B262" s="127" t="str">
        <f>$B$51</f>
        <v>Nursing</v>
      </c>
      <c r="C262" s="138">
        <f t="shared" si="19"/>
        <v>39173.332295434979</v>
      </c>
      <c r="D262" s="138">
        <f t="shared" si="19"/>
        <v>978454.41625570843</v>
      </c>
      <c r="E262" s="138">
        <f t="shared" si="19"/>
        <v>166856.89149674392</v>
      </c>
      <c r="F262" s="138">
        <f t="shared" si="19"/>
        <v>0</v>
      </c>
      <c r="G262" s="138">
        <f t="shared" si="19"/>
        <v>0</v>
      </c>
      <c r="H262" s="138">
        <f t="shared" si="18"/>
        <v>1184484.6400478873</v>
      </c>
    </row>
    <row r="263" spans="2:10">
      <c r="B263" s="130" t="str">
        <f>$B$52</f>
        <v>Totals</v>
      </c>
      <c r="C263" s="135">
        <f>SUM(C243:C262)</f>
        <v>5636523.3526682146</v>
      </c>
      <c r="D263" s="135">
        <f>SUM(D243:D262)</f>
        <v>5771966.6125290031</v>
      </c>
      <c r="E263" s="135">
        <f>SUM(E243:E262)</f>
        <v>1971741.3022041766</v>
      </c>
      <c r="F263" s="135">
        <f>SUM(F243:F262)</f>
        <v>91163.732598607894</v>
      </c>
      <c r="G263" s="135">
        <f>SUM(G243:G262)</f>
        <v>0</v>
      </c>
      <c r="H263" s="135">
        <f t="shared" si="18"/>
        <v>13471395.000000002</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12580801.364885341</v>
      </c>
      <c r="D268" s="135">
        <f t="shared" si="20"/>
        <v>4966143.0405519186</v>
      </c>
      <c r="E268" s="135">
        <f t="shared" si="20"/>
        <v>2730539.5398230916</v>
      </c>
      <c r="F268" s="135">
        <f t="shared" si="20"/>
        <v>0</v>
      </c>
      <c r="G268" s="135">
        <f t="shared" si="20"/>
        <v>0</v>
      </c>
      <c r="H268" s="135">
        <f>SUM(C268:G268)</f>
        <v>20277483.945260353</v>
      </c>
    </row>
    <row r="269" spans="2:10">
      <c r="B269" s="127" t="str">
        <f>$B$33</f>
        <v>Science</v>
      </c>
      <c r="C269" s="138">
        <f t="shared" si="20"/>
        <v>3672596.5877673593</v>
      </c>
      <c r="D269" s="138">
        <f t="shared" si="20"/>
        <v>2919637.9197052605</v>
      </c>
      <c r="E269" s="138">
        <f t="shared" si="20"/>
        <v>2178277.0538507719</v>
      </c>
      <c r="F269" s="138">
        <f t="shared" si="20"/>
        <v>0</v>
      </c>
      <c r="G269" s="138">
        <f t="shared" si="20"/>
        <v>0</v>
      </c>
      <c r="H269" s="138">
        <f t="shared" ref="H269:H288" si="21">SUM(C269:G269)</f>
        <v>8770511.5613233913</v>
      </c>
    </row>
    <row r="270" spans="2:10">
      <c r="B270" s="127" t="str">
        <f>$B$34</f>
        <v>Fine Arts</v>
      </c>
      <c r="C270" s="138">
        <f t="shared" si="20"/>
        <v>2434301.8104925565</v>
      </c>
      <c r="D270" s="138">
        <f t="shared" si="20"/>
        <v>1822917.9489006493</v>
      </c>
      <c r="E270" s="138">
        <f t="shared" si="20"/>
        <v>0</v>
      </c>
      <c r="F270" s="138">
        <f t="shared" si="20"/>
        <v>0</v>
      </c>
      <c r="G270" s="138">
        <f t="shared" si="20"/>
        <v>0</v>
      </c>
      <c r="H270" s="138">
        <f t="shared" si="21"/>
        <v>4257219.7593932059</v>
      </c>
    </row>
    <row r="271" spans="2:10">
      <c r="B271" s="127" t="str">
        <f>$B$35</f>
        <v>Teacher Education</v>
      </c>
      <c r="C271" s="138">
        <f t="shared" si="20"/>
        <v>443876.0288655975</v>
      </c>
      <c r="D271" s="138">
        <f t="shared" si="20"/>
        <v>1425670.5422109873</v>
      </c>
      <c r="E271" s="138">
        <f t="shared" si="20"/>
        <v>1867586.5000111649</v>
      </c>
      <c r="F271" s="138">
        <f t="shared" si="20"/>
        <v>671436.06227391888</v>
      </c>
      <c r="G271" s="138">
        <f t="shared" si="20"/>
        <v>0</v>
      </c>
      <c r="H271" s="138">
        <f t="shared" si="21"/>
        <v>4408569.1333616683</v>
      </c>
    </row>
    <row r="272" spans="2:10">
      <c r="B272" s="127" t="str">
        <f>$B$36</f>
        <v>Agriculture</v>
      </c>
      <c r="C272" s="138">
        <f t="shared" si="20"/>
        <v>6957.7918671894549</v>
      </c>
      <c r="D272" s="138">
        <f t="shared" si="20"/>
        <v>106547.27418618691</v>
      </c>
      <c r="E272" s="138">
        <f t="shared" si="20"/>
        <v>0</v>
      </c>
      <c r="F272" s="138">
        <f t="shared" si="20"/>
        <v>0</v>
      </c>
      <c r="G272" s="138">
        <f t="shared" si="20"/>
        <v>0</v>
      </c>
      <c r="H272" s="138">
        <f t="shared" si="21"/>
        <v>113505.06605337637</v>
      </c>
    </row>
    <row r="273" spans="2:10">
      <c r="B273" s="127" t="str">
        <f>$B$37</f>
        <v>Engineering</v>
      </c>
      <c r="C273" s="138">
        <f t="shared" si="20"/>
        <v>1541243.1672570659</v>
      </c>
      <c r="D273" s="138">
        <f t="shared" si="20"/>
        <v>1826843.4568890803</v>
      </c>
      <c r="E273" s="138">
        <f t="shared" si="20"/>
        <v>462388.63295138348</v>
      </c>
      <c r="F273" s="138">
        <f t="shared" si="20"/>
        <v>0</v>
      </c>
      <c r="G273" s="138">
        <f t="shared" si="20"/>
        <v>0</v>
      </c>
      <c r="H273" s="138">
        <f t="shared" si="21"/>
        <v>3830475.2570975297</v>
      </c>
    </row>
    <row r="274" spans="2:10">
      <c r="B274" s="127" t="str">
        <f>$B$38</f>
        <v>Home Economics</v>
      </c>
      <c r="C274" s="138">
        <f t="shared" si="20"/>
        <v>176659.23473178234</v>
      </c>
      <c r="D274" s="138">
        <f t="shared" si="20"/>
        <v>143689.87417102291</v>
      </c>
      <c r="E274" s="138">
        <f t="shared" si="20"/>
        <v>101447.97914013054</v>
      </c>
      <c r="F274" s="138">
        <f t="shared" si="20"/>
        <v>0</v>
      </c>
      <c r="G274" s="138">
        <f t="shared" si="20"/>
        <v>0</v>
      </c>
      <c r="H274" s="138">
        <f t="shared" si="21"/>
        <v>421797.08804293582</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47503.713132239143</v>
      </c>
      <c r="D276" s="138">
        <f t="shared" si="20"/>
        <v>615967.22912008443</v>
      </c>
      <c r="E276" s="138">
        <f t="shared" si="20"/>
        <v>0</v>
      </c>
      <c r="F276" s="138">
        <f t="shared" si="20"/>
        <v>0</v>
      </c>
      <c r="G276" s="138">
        <f t="shared" si="20"/>
        <v>0</v>
      </c>
      <c r="H276" s="138">
        <f t="shared" si="21"/>
        <v>663470.94225232361</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31969.117490346012</v>
      </c>
      <c r="D279" s="138">
        <f t="shared" si="20"/>
        <v>0</v>
      </c>
      <c r="E279" s="138">
        <f t="shared" si="20"/>
        <v>0</v>
      </c>
      <c r="F279" s="138">
        <f t="shared" si="20"/>
        <v>0</v>
      </c>
      <c r="G279" s="138">
        <f t="shared" si="20"/>
        <v>0</v>
      </c>
      <c r="H279" s="138">
        <f t="shared" si="21"/>
        <v>31969.117490346012</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1200410.9005983481</v>
      </c>
      <c r="D281" s="138">
        <f t="shared" si="20"/>
        <v>4165996.7953958656</v>
      </c>
      <c r="E281" s="138">
        <f t="shared" si="20"/>
        <v>1077473.8897526439</v>
      </c>
      <c r="F281" s="138">
        <f t="shared" si="20"/>
        <v>0</v>
      </c>
      <c r="G281" s="138">
        <f t="shared" si="20"/>
        <v>0</v>
      </c>
      <c r="H281" s="138">
        <f t="shared" si="21"/>
        <v>6443881.5857468573</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1538499.2163192709</v>
      </c>
      <c r="D283" s="138">
        <f t="shared" si="20"/>
        <v>5055250.3224385846</v>
      </c>
      <c r="E283" s="138">
        <f t="shared" si="20"/>
        <v>1772499.4484308157</v>
      </c>
      <c r="F283" s="138">
        <f t="shared" si="20"/>
        <v>0</v>
      </c>
      <c r="G283" s="138">
        <f t="shared" si="20"/>
        <v>0</v>
      </c>
      <c r="H283" s="138">
        <f t="shared" si="21"/>
        <v>8366248.9871886708</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296019.18217836891</v>
      </c>
      <c r="E285" s="138">
        <f t="shared" si="22"/>
        <v>0</v>
      </c>
      <c r="F285" s="138">
        <f t="shared" si="22"/>
        <v>0</v>
      </c>
      <c r="G285" s="138">
        <f t="shared" si="22"/>
        <v>0</v>
      </c>
      <c r="H285" s="138">
        <f t="shared" si="21"/>
        <v>296019.18217836891</v>
      </c>
    </row>
    <row r="286" spans="2:10">
      <c r="B286" s="127" t="str">
        <f>$B$50</f>
        <v>Technology</v>
      </c>
      <c r="C286" s="138">
        <f t="shared" si="22"/>
        <v>196650.39364294993</v>
      </c>
      <c r="D286" s="138">
        <f t="shared" si="22"/>
        <v>583048.83924315544</v>
      </c>
      <c r="E286" s="138">
        <f t="shared" si="22"/>
        <v>27990.17196531684</v>
      </c>
      <c r="F286" s="138">
        <f t="shared" si="22"/>
        <v>0</v>
      </c>
      <c r="G286" s="138">
        <f t="shared" si="22"/>
        <v>0</v>
      </c>
      <c r="H286" s="138">
        <f t="shared" si="21"/>
        <v>807689.40485142218</v>
      </c>
    </row>
    <row r="287" spans="2:10">
      <c r="B287" s="127" t="str">
        <f>$B$51</f>
        <v>Nursing</v>
      </c>
      <c r="C287" s="138">
        <f t="shared" si="22"/>
        <v>148249.57386608713</v>
      </c>
      <c r="D287" s="138">
        <f t="shared" si="22"/>
        <v>4441204.8520569792</v>
      </c>
      <c r="E287" s="138">
        <f t="shared" si="22"/>
        <v>1521652.9015168617</v>
      </c>
      <c r="F287" s="138">
        <f t="shared" si="22"/>
        <v>0</v>
      </c>
      <c r="G287" s="138">
        <f t="shared" si="22"/>
        <v>0</v>
      </c>
      <c r="H287" s="138">
        <f t="shared" si="21"/>
        <v>6111107.3274399284</v>
      </c>
    </row>
    <row r="288" spans="2:10">
      <c r="B288" s="130" t="str">
        <f>$B$52</f>
        <v>Totals</v>
      </c>
      <c r="C288" s="135">
        <f>SUM(C268:C287)</f>
        <v>24019718.900916137</v>
      </c>
      <c r="D288" s="135">
        <f>SUM(D268:D287)</f>
        <v>28368937.277048144</v>
      </c>
      <c r="E288" s="135">
        <f>SUM(E268:E287)</f>
        <v>11739856.117442179</v>
      </c>
      <c r="F288" s="135">
        <f>SUM(F268:F287)</f>
        <v>671436.06227391888</v>
      </c>
      <c r="G288" s="135">
        <f>SUM(G268:G287)</f>
        <v>0</v>
      </c>
      <c r="H288" s="135">
        <f t="shared" si="21"/>
        <v>64799948.35768038</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376.53541736158689</v>
      </c>
      <c r="D293" s="133">
        <f t="shared" si="23"/>
        <v>674.65603050562675</v>
      </c>
      <c r="E293" s="133">
        <f t="shared" si="23"/>
        <v>797.47065999506185</v>
      </c>
      <c r="F293" s="133">
        <f t="shared" si="23"/>
        <v>0</v>
      </c>
      <c r="G293" s="134">
        <f t="shared" si="23"/>
        <v>0</v>
      </c>
      <c r="H293" s="135">
        <f t="shared" si="23"/>
        <v>458.7977452148416</v>
      </c>
    </row>
    <row r="294" spans="2:10">
      <c r="B294" s="127" t="str">
        <f>$B$33</f>
        <v>Science</v>
      </c>
      <c r="C294" s="136">
        <f t="shared" si="23"/>
        <v>359.91734493996074</v>
      </c>
      <c r="D294" s="136">
        <f t="shared" si="23"/>
        <v>766.51034909563157</v>
      </c>
      <c r="E294" s="136">
        <f t="shared" si="23"/>
        <v>1227.8901092732649</v>
      </c>
      <c r="F294" s="136">
        <f t="shared" si="23"/>
        <v>0</v>
      </c>
      <c r="G294" s="137">
        <f t="shared" si="23"/>
        <v>0</v>
      </c>
      <c r="H294" s="138">
        <f t="shared" si="23"/>
        <v>555.55276881759619</v>
      </c>
    </row>
    <row r="295" spans="2:10">
      <c r="B295" s="127" t="str">
        <f>$B$34</f>
        <v>Fine Arts</v>
      </c>
      <c r="C295" s="136">
        <f t="shared" si="23"/>
        <v>504.93711066014447</v>
      </c>
      <c r="D295" s="136">
        <f t="shared" si="23"/>
        <v>1521.6343479972031</v>
      </c>
      <c r="E295" s="136">
        <f t="shared" si="23"/>
        <v>0</v>
      </c>
      <c r="F295" s="136">
        <f t="shared" si="23"/>
        <v>0</v>
      </c>
      <c r="G295" s="137">
        <f t="shared" si="23"/>
        <v>0</v>
      </c>
      <c r="H295" s="138">
        <f t="shared" si="23"/>
        <v>707.29685319707687</v>
      </c>
    </row>
    <row r="296" spans="2:10">
      <c r="B296" s="127" t="str">
        <f>$B$35</f>
        <v>Teacher Education</v>
      </c>
      <c r="C296" s="136">
        <f t="shared" si="23"/>
        <v>313.47177179773837</v>
      </c>
      <c r="D296" s="136">
        <f t="shared" si="23"/>
        <v>464.08546295930574</v>
      </c>
      <c r="E296" s="136">
        <f t="shared" si="23"/>
        <v>521.0899832620438</v>
      </c>
      <c r="F296" s="136">
        <f t="shared" si="23"/>
        <v>1434.6924407562369</v>
      </c>
      <c r="G296" s="137">
        <f t="shared" si="23"/>
        <v>0</v>
      </c>
      <c r="H296" s="138">
        <f t="shared" si="23"/>
        <v>516.22589383626098</v>
      </c>
    </row>
    <row r="297" spans="2:10">
      <c r="B297" s="127" t="str">
        <f>$B$36</f>
        <v>Agriculture</v>
      </c>
      <c r="C297" s="136">
        <f t="shared" si="23"/>
        <v>579.81598893245462</v>
      </c>
      <c r="D297" s="136">
        <f t="shared" si="23"/>
        <v>807.17631959232506</v>
      </c>
      <c r="E297" s="136">
        <f t="shared" si="23"/>
        <v>0</v>
      </c>
      <c r="F297" s="136">
        <f t="shared" si="23"/>
        <v>0</v>
      </c>
      <c r="G297" s="137">
        <f t="shared" si="23"/>
        <v>0</v>
      </c>
      <c r="H297" s="138">
        <f t="shared" si="23"/>
        <v>788.22962537066928</v>
      </c>
    </row>
    <row r="298" spans="2:10">
      <c r="B298" s="127" t="str">
        <f>$B$37</f>
        <v>Engineering</v>
      </c>
      <c r="C298" s="136">
        <f t="shared" si="23"/>
        <v>758.48581065800488</v>
      </c>
      <c r="D298" s="136">
        <f t="shared" si="23"/>
        <v>1068.3295069526785</v>
      </c>
      <c r="E298" s="136">
        <f t="shared" si="23"/>
        <v>957.3263622181853</v>
      </c>
      <c r="F298" s="136">
        <f t="shared" si="23"/>
        <v>0</v>
      </c>
      <c r="G298" s="137">
        <f t="shared" si="23"/>
        <v>0</v>
      </c>
      <c r="H298" s="138">
        <f t="shared" si="23"/>
        <v>906.62136262663421</v>
      </c>
    </row>
    <row r="299" spans="2:10">
      <c r="B299" s="127" t="str">
        <f>$B$38</f>
        <v>Home Economics</v>
      </c>
      <c r="C299" s="136">
        <f t="shared" si="23"/>
        <v>275.17014755729338</v>
      </c>
      <c r="D299" s="136">
        <f t="shared" si="23"/>
        <v>614.05929132915776</v>
      </c>
      <c r="E299" s="136">
        <f t="shared" si="23"/>
        <v>690.12230707571791</v>
      </c>
      <c r="F299" s="136">
        <f t="shared" si="23"/>
        <v>0</v>
      </c>
      <c r="G299" s="137">
        <f t="shared" si="23"/>
        <v>0</v>
      </c>
      <c r="H299" s="138">
        <f t="shared" si="23"/>
        <v>412.31386905467821</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380.02970505791313</v>
      </c>
      <c r="D301" s="136">
        <f t="shared" si="23"/>
        <v>562.52714988135563</v>
      </c>
      <c r="E301" s="136">
        <f t="shared" si="23"/>
        <v>0</v>
      </c>
      <c r="F301" s="136">
        <f t="shared" si="23"/>
        <v>0</v>
      </c>
      <c r="G301" s="137">
        <f t="shared" si="23"/>
        <v>0</v>
      </c>
      <c r="H301" s="138">
        <f t="shared" si="23"/>
        <v>543.82864119042915</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280.43085517847379</v>
      </c>
      <c r="D304" s="136">
        <f t="shared" si="23"/>
        <v>0</v>
      </c>
      <c r="E304" s="136">
        <f t="shared" si="23"/>
        <v>0</v>
      </c>
      <c r="F304" s="136">
        <f t="shared" si="23"/>
        <v>0</v>
      </c>
      <c r="G304" s="137">
        <f t="shared" si="23"/>
        <v>0</v>
      </c>
      <c r="H304" s="138">
        <f t="shared" si="23"/>
        <v>280.43085517847379</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379.51656673991403</v>
      </c>
      <c r="D306" s="136">
        <f t="shared" si="23"/>
        <v>513.68641126952718</v>
      </c>
      <c r="E306" s="136">
        <f t="shared" si="23"/>
        <v>751.37649215665544</v>
      </c>
      <c r="F306" s="136">
        <f t="shared" si="23"/>
        <v>0</v>
      </c>
      <c r="G306" s="137">
        <f t="shared" si="23"/>
        <v>0</v>
      </c>
      <c r="H306" s="138">
        <f t="shared" si="23"/>
        <v>507.11273988721626</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501.95732995734778</v>
      </c>
      <c r="D308" s="136">
        <f t="shared" si="23"/>
        <v>792.23480997313663</v>
      </c>
      <c r="E308" s="136">
        <f t="shared" si="23"/>
        <v>881.84052160737099</v>
      </c>
      <c r="F308" s="136">
        <f t="shared" si="23"/>
        <v>0</v>
      </c>
      <c r="G308" s="137">
        <f t="shared" si="23"/>
        <v>0</v>
      </c>
      <c r="H308" s="138">
        <f t="shared" si="23"/>
        <v>730.2940805856033</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1188.8320569412406</v>
      </c>
      <c r="E310" s="136">
        <f t="shared" si="24"/>
        <v>0</v>
      </c>
      <c r="F310" s="136">
        <f t="shared" si="24"/>
        <v>0</v>
      </c>
      <c r="G310" s="137">
        <f t="shared" si="24"/>
        <v>0</v>
      </c>
      <c r="H310" s="138">
        <f t="shared" si="24"/>
        <v>1188.8320569412406</v>
      </c>
    </row>
    <row r="311" spans="2:10">
      <c r="B311" s="127" t="str">
        <f>$B$50</f>
        <v>Technology</v>
      </c>
      <c r="C311" s="136">
        <f t="shared" si="24"/>
        <v>673.46025220188335</v>
      </c>
      <c r="D311" s="136">
        <f t="shared" si="24"/>
        <v>807.54686875783307</v>
      </c>
      <c r="E311" s="136">
        <f t="shared" si="24"/>
        <v>1036.6730357524755</v>
      </c>
      <c r="F311" s="136">
        <f t="shared" si="24"/>
        <v>0</v>
      </c>
      <c r="G311" s="137">
        <f t="shared" si="24"/>
        <v>0</v>
      </c>
      <c r="H311" s="138">
        <f t="shared" si="24"/>
        <v>775.87839082749485</v>
      </c>
    </row>
    <row r="312" spans="2:10">
      <c r="B312" s="127" t="str">
        <f>$B$51</f>
        <v>Nursing</v>
      </c>
      <c r="C312" s="136">
        <f t="shared" si="24"/>
        <v>357.22788883394486</v>
      </c>
      <c r="D312" s="136">
        <f t="shared" si="24"/>
        <v>638.56288311387198</v>
      </c>
      <c r="E312" s="136">
        <f t="shared" si="24"/>
        <v>1277.6262817102113</v>
      </c>
      <c r="F312" s="136">
        <f t="shared" si="24"/>
        <v>0</v>
      </c>
      <c r="G312" s="137">
        <f t="shared" si="24"/>
        <v>0</v>
      </c>
      <c r="H312" s="138">
        <f t="shared" si="24"/>
        <v>713.83101593738218</v>
      </c>
    </row>
    <row r="313" spans="2:10">
      <c r="B313" s="130" t="str">
        <f>$B$52</f>
        <v>Totals</v>
      </c>
      <c r="C313" s="135">
        <f t="shared" si="24"/>
        <v>402.25275737136195</v>
      </c>
      <c r="D313" s="135">
        <f t="shared" si="24"/>
        <v>691.45308757551288</v>
      </c>
      <c r="E313" s="135">
        <f t="shared" si="24"/>
        <v>834.15206177647997</v>
      </c>
      <c r="F313" s="135">
        <f t="shared" si="24"/>
        <v>1434.6924407562369</v>
      </c>
      <c r="G313" s="135">
        <f t="shared" si="24"/>
        <v>0</v>
      </c>
      <c r="H313" s="135">
        <f t="shared" si="24"/>
        <v>562.09457038488222</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1.7917465380361675</v>
      </c>
      <c r="E318" s="128">
        <f t="shared" si="25"/>
        <v>2.117916730338413</v>
      </c>
      <c r="F318" s="128">
        <f t="shared" si="25"/>
        <v>0</v>
      </c>
      <c r="G318" s="128">
        <f t="shared" si="25"/>
        <v>0</v>
      </c>
      <c r="H318" s="128">
        <f t="shared" si="25"/>
        <v>1.2184716870186429</v>
      </c>
    </row>
    <row r="319" spans="2:10">
      <c r="B319" s="127" t="str">
        <f>$B$33</f>
        <v>Science</v>
      </c>
      <c r="C319" s="128">
        <f t="shared" ref="C319:H334" si="26">IF($C$293=0,"",C294/$C$293)</f>
        <v>0.95586584513597606</v>
      </c>
      <c r="D319" s="128">
        <f t="shared" si="26"/>
        <v>2.0356925637078964</v>
      </c>
      <c r="E319" s="128">
        <f t="shared" si="26"/>
        <v>3.2610215471287849</v>
      </c>
      <c r="F319" s="128">
        <f t="shared" si="26"/>
        <v>0</v>
      </c>
      <c r="G319" s="128">
        <f t="shared" si="26"/>
        <v>0</v>
      </c>
      <c r="H319" s="128">
        <f t="shared" si="26"/>
        <v>1.4754329691225274</v>
      </c>
    </row>
    <row r="320" spans="2:10">
      <c r="B320" s="127" t="str">
        <f>$B$34</f>
        <v>Fine Arts</v>
      </c>
      <c r="C320" s="128">
        <f t="shared" si="26"/>
        <v>1.3410082753922015</v>
      </c>
      <c r="D320" s="128">
        <f t="shared" si="26"/>
        <v>4.0411453420754251</v>
      </c>
      <c r="E320" s="128">
        <f t="shared" si="26"/>
        <v>0</v>
      </c>
      <c r="F320" s="128">
        <f t="shared" si="26"/>
        <v>0</v>
      </c>
      <c r="G320" s="128">
        <f t="shared" si="26"/>
        <v>0</v>
      </c>
      <c r="H320" s="128">
        <f t="shared" si="26"/>
        <v>1.8784337955594224</v>
      </c>
    </row>
    <row r="321" spans="2:8">
      <c r="B321" s="127" t="str">
        <f>$B$35</f>
        <v>Teacher Education</v>
      </c>
      <c r="C321" s="128">
        <f t="shared" si="26"/>
        <v>0.83251603260659934</v>
      </c>
      <c r="D321" s="128">
        <f t="shared" si="26"/>
        <v>1.2325147690254183</v>
      </c>
      <c r="E321" s="128">
        <f t="shared" si="26"/>
        <v>1.3839069559866692</v>
      </c>
      <c r="F321" s="128">
        <f t="shared" si="26"/>
        <v>3.8102456624379162</v>
      </c>
      <c r="G321" s="128">
        <f t="shared" si="26"/>
        <v>0</v>
      </c>
      <c r="H321" s="128">
        <f t="shared" si="26"/>
        <v>1.3709889429618498</v>
      </c>
    </row>
    <row r="322" spans="2:8">
      <c r="B322" s="127" t="str">
        <f>$B$36</f>
        <v>Agriculture</v>
      </c>
      <c r="C322" s="128">
        <f t="shared" si="26"/>
        <v>1.5398710511623861</v>
      </c>
      <c r="D322" s="128">
        <f t="shared" si="26"/>
        <v>2.1436929499176269</v>
      </c>
      <c r="E322" s="128">
        <f t="shared" si="26"/>
        <v>0</v>
      </c>
      <c r="F322" s="128">
        <f t="shared" si="26"/>
        <v>0</v>
      </c>
      <c r="G322" s="128">
        <f t="shared" si="26"/>
        <v>0</v>
      </c>
      <c r="H322" s="128">
        <f t="shared" si="26"/>
        <v>2.0933744583546905</v>
      </c>
    </row>
    <row r="323" spans="2:8">
      <c r="B323" s="127" t="str">
        <f>$B$37</f>
        <v>Engineering</v>
      </c>
      <c r="C323" s="128">
        <f t="shared" si="26"/>
        <v>2.0143810533754678</v>
      </c>
      <c r="D323" s="128">
        <f t="shared" si="26"/>
        <v>2.8372616696685449</v>
      </c>
      <c r="E323" s="128">
        <f t="shared" si="26"/>
        <v>2.5424603319556125</v>
      </c>
      <c r="F323" s="128">
        <f t="shared" si="26"/>
        <v>0</v>
      </c>
      <c r="G323" s="128">
        <f t="shared" si="26"/>
        <v>0</v>
      </c>
      <c r="H323" s="128">
        <f t="shared" si="26"/>
        <v>2.4077983658998163</v>
      </c>
    </row>
    <row r="324" spans="2:8">
      <c r="B324" s="127" t="str">
        <f>$B$38</f>
        <v>Home Economics</v>
      </c>
      <c r="C324" s="128">
        <f t="shared" si="26"/>
        <v>0.73079485984461201</v>
      </c>
      <c r="D324" s="128">
        <f t="shared" si="26"/>
        <v>1.6308141625346142</v>
      </c>
      <c r="E324" s="128">
        <f t="shared" si="26"/>
        <v>1.8328217619247051</v>
      </c>
      <c r="F324" s="128">
        <f t="shared" si="26"/>
        <v>0</v>
      </c>
      <c r="G324" s="128">
        <f t="shared" si="26"/>
        <v>0</v>
      </c>
      <c r="H324" s="128">
        <f t="shared" si="26"/>
        <v>1.0950201496151244</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1.0092801036375567</v>
      </c>
      <c r="D326" s="128">
        <f t="shared" si="26"/>
        <v>1.4939554792030649</v>
      </c>
      <c r="E326" s="128">
        <f t="shared" si="26"/>
        <v>0</v>
      </c>
      <c r="F326" s="128">
        <f t="shared" si="26"/>
        <v>0</v>
      </c>
      <c r="G326" s="128">
        <f t="shared" si="26"/>
        <v>0</v>
      </c>
      <c r="H326" s="128">
        <f t="shared" si="26"/>
        <v>1.4442961169525006</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0.74476620856405673</v>
      </c>
      <c r="D329" s="128">
        <f t="shared" si="26"/>
        <v>0</v>
      </c>
      <c r="E329" s="128">
        <f t="shared" si="26"/>
        <v>0</v>
      </c>
      <c r="F329" s="128">
        <f t="shared" si="26"/>
        <v>0</v>
      </c>
      <c r="G329" s="128">
        <f t="shared" si="26"/>
        <v>0</v>
      </c>
      <c r="H329" s="128">
        <f t="shared" si="26"/>
        <v>0.74476620856405673</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1.0079173146558598</v>
      </c>
      <c r="D331" s="128">
        <f t="shared" si="26"/>
        <v>1.3642446037851315</v>
      </c>
      <c r="E331" s="128">
        <f t="shared" si="26"/>
        <v>1.9955001774377807</v>
      </c>
      <c r="F331" s="128">
        <f t="shared" si="26"/>
        <v>0</v>
      </c>
      <c r="G331" s="128">
        <f t="shared" si="26"/>
        <v>0</v>
      </c>
      <c r="H331" s="128">
        <f t="shared" si="26"/>
        <v>1.3467862955378671</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1.3330945956547782</v>
      </c>
      <c r="D333" s="128">
        <f t="shared" si="26"/>
        <v>2.1040113982487698</v>
      </c>
      <c r="E333" s="128">
        <f t="shared" si="26"/>
        <v>2.3419855900581581</v>
      </c>
      <c r="F333" s="128">
        <f t="shared" si="26"/>
        <v>0</v>
      </c>
      <c r="G333" s="128">
        <f t="shared" si="26"/>
        <v>0</v>
      </c>
      <c r="H333" s="128">
        <f t="shared" si="26"/>
        <v>1.9395096634012041</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3.1572914581886606</v>
      </c>
      <c r="E335" s="128">
        <f t="shared" si="27"/>
        <v>0</v>
      </c>
      <c r="F335" s="128">
        <f t="shared" si="27"/>
        <v>0</v>
      </c>
      <c r="G335" s="128">
        <f t="shared" si="27"/>
        <v>0</v>
      </c>
      <c r="H335" s="128">
        <f t="shared" si="27"/>
        <v>3.1572914581886606</v>
      </c>
    </row>
    <row r="336" spans="2:8">
      <c r="B336" s="127" t="str">
        <f>$B$50</f>
        <v>Technology</v>
      </c>
      <c r="C336" s="128">
        <f t="shared" si="27"/>
        <v>1.7885707987866639</v>
      </c>
      <c r="D336" s="128">
        <f t="shared" si="27"/>
        <v>2.144677051673856</v>
      </c>
      <c r="E336" s="128">
        <f t="shared" si="27"/>
        <v>2.7531886456167243</v>
      </c>
      <c r="F336" s="128">
        <f t="shared" si="27"/>
        <v>0</v>
      </c>
      <c r="G336" s="128">
        <f t="shared" si="27"/>
        <v>0</v>
      </c>
      <c r="H336" s="128">
        <f t="shared" si="27"/>
        <v>2.0605721402361969</v>
      </c>
    </row>
    <row r="337" spans="2:10">
      <c r="B337" s="127" t="str">
        <f>$B$51</f>
        <v>Nursing</v>
      </c>
      <c r="C337" s="128">
        <f t="shared" si="27"/>
        <v>0.94872320733350557</v>
      </c>
      <c r="D337" s="128">
        <f t="shared" si="27"/>
        <v>1.6958906218924426</v>
      </c>
      <c r="E337" s="128">
        <f t="shared" si="27"/>
        <v>3.39311050913255</v>
      </c>
      <c r="F337" s="128">
        <f t="shared" si="27"/>
        <v>0</v>
      </c>
      <c r="G337" s="128">
        <f t="shared" si="27"/>
        <v>0</v>
      </c>
      <c r="H337" s="128">
        <f t="shared" si="27"/>
        <v>1.8957871770449959</v>
      </c>
    </row>
    <row r="338" spans="2:10">
      <c r="B338" s="130" t="str">
        <f>$B$52</f>
        <v>Totals</v>
      </c>
      <c r="C338" s="128">
        <f t="shared" si="27"/>
        <v>1.0682999229925791</v>
      </c>
      <c r="D338" s="128">
        <f t="shared" si="27"/>
        <v>1.8363560390164058</v>
      </c>
      <c r="E338" s="128">
        <f t="shared" si="27"/>
        <v>2.2153349281760764</v>
      </c>
      <c r="F338" s="128">
        <f t="shared" si="27"/>
        <v>3.8102456624379162</v>
      </c>
      <c r="G338" s="128">
        <f t="shared" si="27"/>
        <v>0</v>
      </c>
      <c r="H338" s="128">
        <f t="shared" si="27"/>
        <v>1.492806637748775</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11296.062520847607</v>
      </c>
      <c r="D343" s="135">
        <f t="shared" si="28"/>
        <v>20239.680915168803</v>
      </c>
      <c r="E343" s="135">
        <f>E293*24</f>
        <v>19139.295839881484</v>
      </c>
      <c r="F343" s="135">
        <f>F293*18</f>
        <v>0</v>
      </c>
      <c r="G343" s="135">
        <f>G293*24</f>
        <v>0</v>
      </c>
      <c r="H343" s="135">
        <f>IF((C32/30+D32/30+E32/24+F32/18+G32/24)=0,0,H268/(C32/30+D32/30+E32/24+F32/18+G32/24))</f>
        <v>13502.41978021021</v>
      </c>
    </row>
    <row r="344" spans="2:10">
      <c r="B344" s="127" t="str">
        <f>$B$33</f>
        <v>Science</v>
      </c>
      <c r="C344" s="138">
        <f t="shared" si="28"/>
        <v>10797.520348198823</v>
      </c>
      <c r="D344" s="138">
        <f t="shared" si="28"/>
        <v>22995.310472868947</v>
      </c>
      <c r="E344" s="138">
        <f>E294*24</f>
        <v>29469.362622558358</v>
      </c>
      <c r="F344" s="138">
        <f>F294*18</f>
        <v>0</v>
      </c>
      <c r="G344" s="138">
        <f>G294*24</f>
        <v>0</v>
      </c>
      <c r="H344" s="138">
        <f t="shared" ref="H344:H363" si="29">IF((C33/30+D33/30+E33/24+F33/18+G33/24)=0,0,H269/(C33/30+D33/30+E33/24+F33/18+G33/24))</f>
        <v>16211.167052136518</v>
      </c>
    </row>
    <row r="345" spans="2:10">
      <c r="B345" s="127" t="str">
        <f>$B$34</f>
        <v>Fine Arts</v>
      </c>
      <c r="C345" s="138">
        <f t="shared" si="28"/>
        <v>15148.113319804334</v>
      </c>
      <c r="D345" s="138">
        <f t="shared" si="28"/>
        <v>45649.030439916096</v>
      </c>
      <c r="E345" s="138">
        <f t="shared" ref="E345:E363" si="30">E295*24</f>
        <v>0</v>
      </c>
      <c r="F345" s="138">
        <f t="shared" ref="F345:F363" si="31">F295*18</f>
        <v>0</v>
      </c>
      <c r="G345" s="138">
        <f t="shared" ref="G345:G363" si="32">G295*24</f>
        <v>0</v>
      </c>
      <c r="H345" s="138">
        <f t="shared" si="29"/>
        <v>21218.905595912307</v>
      </c>
    </row>
    <row r="346" spans="2:10">
      <c r="B346" s="127" t="str">
        <f>$B$35</f>
        <v>Teacher Education</v>
      </c>
      <c r="C346" s="138">
        <f t="shared" si="28"/>
        <v>9404.1531539321513</v>
      </c>
      <c r="D346" s="138">
        <f t="shared" si="28"/>
        <v>13922.563888779172</v>
      </c>
      <c r="E346" s="138">
        <f t="shared" si="30"/>
        <v>12506.15959828905</v>
      </c>
      <c r="F346" s="138">
        <f t="shared" si="31"/>
        <v>25824.463933612264</v>
      </c>
      <c r="G346" s="138">
        <f t="shared" si="32"/>
        <v>0</v>
      </c>
      <c r="H346" s="138">
        <f t="shared" si="29"/>
        <v>13567.611202385107</v>
      </c>
    </row>
    <row r="347" spans="2:10">
      <c r="B347" s="127" t="str">
        <f>$B$36</f>
        <v>Agriculture</v>
      </c>
      <c r="C347" s="138">
        <f t="shared" si="28"/>
        <v>17394.479667973639</v>
      </c>
      <c r="D347" s="138">
        <f t="shared" si="28"/>
        <v>24215.289587769752</v>
      </c>
      <c r="E347" s="138">
        <f t="shared" si="30"/>
        <v>0</v>
      </c>
      <c r="F347" s="138">
        <f t="shared" si="31"/>
        <v>0</v>
      </c>
      <c r="G347" s="138">
        <f t="shared" si="32"/>
        <v>0</v>
      </c>
      <c r="H347" s="138">
        <f t="shared" si="29"/>
        <v>23646.888761120073</v>
      </c>
    </row>
    <row r="348" spans="2:10">
      <c r="B348" s="127" t="str">
        <f>$B$37</f>
        <v>Engineering</v>
      </c>
      <c r="C348" s="138">
        <f t="shared" si="28"/>
        <v>22754.574319740146</v>
      </c>
      <c r="D348" s="138">
        <f t="shared" si="28"/>
        <v>32049.885208580352</v>
      </c>
      <c r="E348" s="138">
        <f t="shared" si="30"/>
        <v>22975.832693236447</v>
      </c>
      <c r="F348" s="138">
        <f t="shared" si="31"/>
        <v>0</v>
      </c>
      <c r="G348" s="138">
        <f t="shared" si="32"/>
        <v>0</v>
      </c>
      <c r="H348" s="138">
        <f t="shared" si="29"/>
        <v>26442.905761474056</v>
      </c>
    </row>
    <row r="349" spans="2:10">
      <c r="B349" s="127" t="str">
        <f>$B$38</f>
        <v>Home Economics</v>
      </c>
      <c r="C349" s="138">
        <f t="shared" si="28"/>
        <v>8255.1044267188008</v>
      </c>
      <c r="D349" s="138">
        <f t="shared" si="28"/>
        <v>18421.778739874731</v>
      </c>
      <c r="E349" s="138">
        <f t="shared" si="30"/>
        <v>16562.935369817231</v>
      </c>
      <c r="F349" s="138">
        <f t="shared" si="31"/>
        <v>0</v>
      </c>
      <c r="G349" s="138">
        <f t="shared" si="32"/>
        <v>0</v>
      </c>
      <c r="H349" s="138">
        <f t="shared" si="29"/>
        <v>11940.46958366414</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11400.891151737394</v>
      </c>
      <c r="D351" s="138">
        <f t="shared" si="28"/>
        <v>16875.814496440667</v>
      </c>
      <c r="E351" s="138">
        <f t="shared" si="30"/>
        <v>0</v>
      </c>
      <c r="F351" s="138">
        <f t="shared" si="31"/>
        <v>0</v>
      </c>
      <c r="G351" s="138">
        <f t="shared" si="32"/>
        <v>0</v>
      </c>
      <c r="H351" s="138">
        <f t="shared" si="29"/>
        <v>16314.859235712876</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8412.9256553542145</v>
      </c>
      <c r="D354" s="138">
        <f t="shared" si="28"/>
        <v>0</v>
      </c>
      <c r="E354" s="138">
        <f t="shared" si="30"/>
        <v>0</v>
      </c>
      <c r="F354" s="138">
        <f t="shared" si="31"/>
        <v>0</v>
      </c>
      <c r="G354" s="138">
        <f t="shared" si="32"/>
        <v>0</v>
      </c>
      <c r="H354" s="138">
        <f t="shared" si="29"/>
        <v>8412.9256553542145</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11385.49700219742</v>
      </c>
      <c r="D356" s="138">
        <f t="shared" si="28"/>
        <v>15410.592338085815</v>
      </c>
      <c r="E356" s="138">
        <f t="shared" si="30"/>
        <v>18033.035811759732</v>
      </c>
      <c r="F356" s="138">
        <f t="shared" si="31"/>
        <v>0</v>
      </c>
      <c r="G356" s="138">
        <f t="shared" si="32"/>
        <v>0</v>
      </c>
      <c r="H356" s="138">
        <f t="shared" si="29"/>
        <v>14795.947156435323</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15058.719898720434</v>
      </c>
      <c r="D358" s="138">
        <f t="shared" si="28"/>
        <v>23767.044299194098</v>
      </c>
      <c r="E358" s="138">
        <f t="shared" si="30"/>
        <v>21164.172518576903</v>
      </c>
      <c r="F358" s="138">
        <f t="shared" si="31"/>
        <v>0</v>
      </c>
      <c r="G358" s="138">
        <f t="shared" si="32"/>
        <v>0</v>
      </c>
      <c r="H358" s="138">
        <f t="shared" si="29"/>
        <v>20988.206682749518</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35664.961708237221</v>
      </c>
      <c r="E360" s="138">
        <f t="shared" si="30"/>
        <v>0</v>
      </c>
      <c r="F360" s="138">
        <f t="shared" si="31"/>
        <v>0</v>
      </c>
      <c r="G360" s="138">
        <f t="shared" si="32"/>
        <v>0</v>
      </c>
      <c r="H360" s="138">
        <f t="shared" si="29"/>
        <v>35664.961708237213</v>
      </c>
    </row>
    <row r="361" spans="2:9">
      <c r="B361" s="127" t="str">
        <f>$B$50</f>
        <v>Technology</v>
      </c>
      <c r="C361" s="138">
        <f t="shared" si="33"/>
        <v>20203.807566056501</v>
      </c>
      <c r="D361" s="138">
        <f t="shared" si="33"/>
        <v>24226.406062734994</v>
      </c>
      <c r="E361" s="138">
        <f t="shared" si="30"/>
        <v>24880.152858059409</v>
      </c>
      <c r="F361" s="138">
        <f t="shared" si="31"/>
        <v>0</v>
      </c>
      <c r="G361" s="138">
        <f t="shared" si="32"/>
        <v>0</v>
      </c>
      <c r="H361" s="138">
        <f t="shared" si="29"/>
        <v>23126.396702975584</v>
      </c>
    </row>
    <row r="362" spans="2:9">
      <c r="B362" s="127" t="str">
        <f>$B$51</f>
        <v>Nursing</v>
      </c>
      <c r="C362" s="138">
        <f t="shared" si="33"/>
        <v>10716.836665018345</v>
      </c>
      <c r="D362" s="138">
        <f t="shared" si="33"/>
        <v>19156.886493416161</v>
      </c>
      <c r="E362" s="138">
        <f t="shared" si="30"/>
        <v>30663.030761045069</v>
      </c>
      <c r="F362" s="138">
        <f t="shared" si="31"/>
        <v>0</v>
      </c>
      <c r="G362" s="138">
        <f t="shared" si="32"/>
        <v>0</v>
      </c>
      <c r="H362" s="138">
        <f t="shared" si="29"/>
        <v>20695.156745951499</v>
      </c>
    </row>
    <row r="363" spans="2:9">
      <c r="B363" s="130" t="str">
        <f>$B$52</f>
        <v>Totals</v>
      </c>
      <c r="C363" s="135">
        <f t="shared" si="33"/>
        <v>12067.582721140858</v>
      </c>
      <c r="D363" s="135">
        <f t="shared" si="33"/>
        <v>20743.592627265385</v>
      </c>
      <c r="E363" s="135">
        <f t="shared" si="30"/>
        <v>20019.649482635519</v>
      </c>
      <c r="F363" s="135">
        <f t="shared" si="31"/>
        <v>25824.463933612264</v>
      </c>
      <c r="G363" s="135">
        <f t="shared" si="32"/>
        <v>0</v>
      </c>
      <c r="H363" s="135">
        <f t="shared" si="29"/>
        <v>16320.555190892817</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89" priority="6" stopIfTrue="1">
      <formula>C32=0</formula>
    </cfRule>
  </conditionalFormatting>
  <conditionalFormatting sqref="C91:G110">
    <cfRule type="expression" dxfId="88" priority="5" stopIfTrue="1">
      <formula>C32=0</formula>
    </cfRule>
  </conditionalFormatting>
  <conditionalFormatting sqref="C143:H162">
    <cfRule type="expression" dxfId="87" priority="3" stopIfTrue="1">
      <formula>C32=0</formula>
    </cfRule>
  </conditionalFormatting>
  <conditionalFormatting sqref="H143:H162">
    <cfRule type="expression" dxfId="86" priority="1" stopIfTrue="1">
      <formula>OR(AND(#REF!&gt;0,H143&gt;0,H61=0),AND(#REF!&gt;0,H143&gt;0,H32=0))</formula>
    </cfRule>
    <cfRule type="expression" dxfId="85" priority="4"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C000"/>
    <pageSetUpPr fitToPage="1"/>
  </sheetPr>
  <dimension ref="B1:W363"/>
  <sheetViews>
    <sheetView showGridLines="0" showZeros="0" zoomScale="70" zoomScaleNormal="70" workbookViewId="0">
      <selection activeCell="J18" sqref="J18"/>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3" style="107"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106</v>
      </c>
      <c r="C3" s="119"/>
      <c r="D3" s="119"/>
      <c r="E3" s="119"/>
      <c r="F3" s="119"/>
      <c r="G3" s="119"/>
      <c r="H3" s="119"/>
    </row>
    <row r="4" spans="2:8">
      <c r="B4" s="292" t="s">
        <v>153</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Data!$G30</f>
        <v>55626554</v>
      </c>
    </row>
    <row r="14" spans="2:8">
      <c r="B14" s="467" t="s">
        <v>13</v>
      </c>
      <c r="C14" s="467"/>
      <c r="D14" s="467"/>
      <c r="E14" s="467"/>
      <c r="F14" s="354"/>
      <c r="G14" s="301"/>
      <c r="H14" s="355">
        <f>Data!$H30</f>
        <v>4952692</v>
      </c>
    </row>
    <row r="15" spans="2:8">
      <c r="B15" s="467" t="s">
        <v>14</v>
      </c>
      <c r="C15" s="467"/>
      <c r="D15" s="467"/>
      <c r="E15" s="467"/>
      <c r="F15" s="354"/>
      <c r="G15" s="301"/>
      <c r="H15" s="355">
        <f>Data!$I30</f>
        <v>8732930</v>
      </c>
    </row>
    <row r="16" spans="2:8">
      <c r="B16" s="467" t="s">
        <v>18</v>
      </c>
      <c r="C16" s="467"/>
      <c r="D16" s="467"/>
      <c r="E16" s="467"/>
      <c r="F16" s="354"/>
      <c r="G16" s="301"/>
      <c r="H16" s="355">
        <f>Data!$J30</f>
        <v>10518435</v>
      </c>
    </row>
    <row r="17" spans="2:23">
      <c r="B17" s="467" t="s">
        <v>15</v>
      </c>
      <c r="C17" s="467"/>
      <c r="D17" s="467"/>
      <c r="E17" s="467"/>
      <c r="F17" s="354"/>
      <c r="G17" s="301"/>
      <c r="H17" s="355">
        <f>Data!$K30</f>
        <v>42649252</v>
      </c>
    </row>
    <row r="18" spans="2:23">
      <c r="B18" s="467" t="s">
        <v>1</v>
      </c>
      <c r="C18" s="467"/>
      <c r="D18" s="467"/>
      <c r="E18" s="467"/>
      <c r="F18" s="356"/>
      <c r="G18" s="301"/>
      <c r="H18" s="357">
        <f>SUM(H13:H17)</f>
        <v>122479863</v>
      </c>
    </row>
    <row r="19" spans="2:23" ht="13.5" customHeight="1">
      <c r="B19" s="306"/>
      <c r="D19" s="306"/>
      <c r="E19" s="306"/>
      <c r="F19" s="306"/>
      <c r="G19" s="306"/>
      <c r="H19" s="359"/>
      <c r="I19" s="139"/>
    </row>
    <row r="20" spans="2:23" ht="13.5" customHeight="1">
      <c r="B20" s="306"/>
      <c r="D20" s="472" t="s">
        <v>22</v>
      </c>
      <c r="E20" s="472"/>
      <c r="F20" s="472"/>
      <c r="G20" s="307" t="s">
        <v>23</v>
      </c>
      <c r="H20" s="307" t="s">
        <v>24</v>
      </c>
    </row>
    <row r="21" spans="2:23" ht="17.25" customHeight="1">
      <c r="B21" s="470" t="s">
        <v>21</v>
      </c>
      <c r="C21" s="471"/>
      <c r="D21" s="466" t="str">
        <f>Data!L30</f>
        <v>Paula Stapleton</v>
      </c>
      <c r="E21" s="466"/>
      <c r="F21" s="466"/>
      <c r="G21" s="308" t="str">
        <f>Data!M30</f>
        <v>713-313-7197</v>
      </c>
      <c r="H21" s="309" t="str">
        <f>Data!N30</f>
        <v>paula.stapleton@tsu.edu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Data!O30</f>
        <v>3995</v>
      </c>
      <c r="D25" s="316">
        <f>Data!P30</f>
        <v>2652</v>
      </c>
      <c r="E25" s="316">
        <f>Data!Q30</f>
        <v>859</v>
      </c>
      <c r="F25" s="316">
        <f>Data!R30</f>
        <v>167</v>
      </c>
      <c r="G25" s="316">
        <f>Data!S30</f>
        <v>796</v>
      </c>
      <c r="H25" s="317">
        <f>SUM(C25:G25)</f>
        <v>8469</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Data!T30</f>
        <v>Crockem, Raijanel</v>
      </c>
      <c r="E28" s="466"/>
      <c r="F28" s="466"/>
      <c r="G28" s="308" t="str">
        <f>Data!U30</f>
        <v>(713) 313-1066</v>
      </c>
      <c r="H28" s="309" t="str">
        <f>Data!V30</f>
        <v>raijanel.crockem@tsu.edu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Data!W30</f>
        <v>74339.999999999985</v>
      </c>
      <c r="D32" s="140">
        <f>Data!AQ30</f>
        <v>13332</v>
      </c>
      <c r="E32" s="140">
        <f>Data!BK30</f>
        <v>5784</v>
      </c>
      <c r="F32" s="140">
        <f>Data!CE30</f>
        <v>351</v>
      </c>
      <c r="G32" s="140">
        <f>Data!CY30</f>
        <v>0</v>
      </c>
      <c r="H32" s="141">
        <f>SUM(C32:G32)</f>
        <v>93806.999999999985</v>
      </c>
      <c r="W32" s="144"/>
    </row>
    <row r="33" spans="2:23">
      <c r="B33" s="129" t="s">
        <v>43</v>
      </c>
      <c r="C33" s="140">
        <f>Data!X30</f>
        <v>20605.999999999996</v>
      </c>
      <c r="D33" s="140">
        <f>Data!AR30</f>
        <v>5671</v>
      </c>
      <c r="E33" s="140">
        <f>Data!BL30</f>
        <v>671</v>
      </c>
      <c r="F33" s="140">
        <f>Data!CF30</f>
        <v>106</v>
      </c>
      <c r="G33" s="140">
        <f>Data!CZ30</f>
        <v>0</v>
      </c>
      <c r="H33" s="141">
        <f t="shared" ref="H33:H52" si="0">SUM(C33:G33)</f>
        <v>27053.999999999996</v>
      </c>
      <c r="W33" s="144"/>
    </row>
    <row r="34" spans="2:23">
      <c r="B34" s="129" t="s">
        <v>44</v>
      </c>
      <c r="C34" s="140">
        <f>Data!Y30</f>
        <v>6285.0000000000009</v>
      </c>
      <c r="D34" s="140">
        <f>Data!AS30</f>
        <v>1203</v>
      </c>
      <c r="E34" s="140">
        <f>Data!BM30</f>
        <v>0</v>
      </c>
      <c r="F34" s="140">
        <f>Data!CG30</f>
        <v>0</v>
      </c>
      <c r="G34" s="140">
        <f>Data!DA30</f>
        <v>0</v>
      </c>
      <c r="H34" s="141">
        <f t="shared" si="0"/>
        <v>7488.0000000000009</v>
      </c>
      <c r="W34" s="144"/>
    </row>
    <row r="35" spans="2:23">
      <c r="B35" s="129" t="s">
        <v>45</v>
      </c>
      <c r="C35" s="140">
        <f>Data!Z30</f>
        <v>2691</v>
      </c>
      <c r="D35" s="140">
        <f>Data!AT30</f>
        <v>2878</v>
      </c>
      <c r="E35" s="140">
        <f>Data!BN30</f>
        <v>2904</v>
      </c>
      <c r="F35" s="140">
        <f>Data!CH30</f>
        <v>1161</v>
      </c>
      <c r="G35" s="140">
        <f>Data!DB30</f>
        <v>0</v>
      </c>
      <c r="H35" s="141">
        <f t="shared" si="0"/>
        <v>9634</v>
      </c>
      <c r="W35" s="144"/>
    </row>
    <row r="36" spans="2:23">
      <c r="B36" s="129" t="s">
        <v>46</v>
      </c>
      <c r="C36" s="140">
        <f>Data!AA30</f>
        <v>0</v>
      </c>
      <c r="D36" s="140">
        <f>Data!AU30</f>
        <v>0</v>
      </c>
      <c r="E36" s="140">
        <f>Data!BO30</f>
        <v>0</v>
      </c>
      <c r="F36" s="140">
        <f>Data!CI30</f>
        <v>0</v>
      </c>
      <c r="G36" s="140">
        <f>Data!DC30</f>
        <v>0</v>
      </c>
      <c r="H36" s="141">
        <f t="shared" si="0"/>
        <v>0</v>
      </c>
      <c r="W36" s="144"/>
    </row>
    <row r="37" spans="2:23">
      <c r="B37" s="129" t="s">
        <v>47</v>
      </c>
      <c r="C37" s="140">
        <f>Data!AB30</f>
        <v>7019</v>
      </c>
      <c r="D37" s="140">
        <f>Data!AV30</f>
        <v>2137</v>
      </c>
      <c r="E37" s="140">
        <f>Data!BP30</f>
        <v>698</v>
      </c>
      <c r="F37" s="140">
        <f>Data!CJ30</f>
        <v>142</v>
      </c>
      <c r="G37" s="140">
        <f>Data!DD30</f>
        <v>0</v>
      </c>
      <c r="H37" s="141">
        <f t="shared" si="0"/>
        <v>9996</v>
      </c>
      <c r="W37" s="144"/>
    </row>
    <row r="38" spans="2:23">
      <c r="B38" s="129" t="s">
        <v>48</v>
      </c>
      <c r="C38" s="140">
        <f>Data!AC30</f>
        <v>765</v>
      </c>
      <c r="D38" s="140">
        <f>Data!AW30</f>
        <v>630</v>
      </c>
      <c r="E38" s="140">
        <f>Data!BQ30</f>
        <v>165</v>
      </c>
      <c r="F38" s="140">
        <f>Data!CK30</f>
        <v>0</v>
      </c>
      <c r="G38" s="140">
        <f>Data!DE30</f>
        <v>0</v>
      </c>
      <c r="H38" s="141">
        <f t="shared" si="0"/>
        <v>1560</v>
      </c>
      <c r="W38" s="144"/>
    </row>
    <row r="39" spans="2:23">
      <c r="B39" s="129" t="s">
        <v>49</v>
      </c>
      <c r="C39" s="140">
        <f>Data!AD30</f>
        <v>0</v>
      </c>
      <c r="D39" s="140">
        <f>Data!AX30</f>
        <v>0</v>
      </c>
      <c r="E39" s="140">
        <f>Data!BR30</f>
        <v>0</v>
      </c>
      <c r="F39" s="140">
        <f>Data!CL30</f>
        <v>0</v>
      </c>
      <c r="G39" s="140">
        <f>Data!DF30</f>
        <v>17820</v>
      </c>
      <c r="H39" s="141">
        <f t="shared" si="0"/>
        <v>17820</v>
      </c>
      <c r="W39" s="144"/>
    </row>
    <row r="40" spans="2:23">
      <c r="B40" s="129" t="s">
        <v>50</v>
      </c>
      <c r="C40" s="140">
        <f>Data!AE30</f>
        <v>897</v>
      </c>
      <c r="D40" s="140">
        <f>Data!AY30</f>
        <v>1389</v>
      </c>
      <c r="E40" s="140">
        <f>Data!BS30</f>
        <v>0</v>
      </c>
      <c r="F40" s="140">
        <f>Data!CM30</f>
        <v>0</v>
      </c>
      <c r="G40" s="140">
        <f>Data!DG30</f>
        <v>0</v>
      </c>
      <c r="H40" s="141">
        <f t="shared" si="0"/>
        <v>2286</v>
      </c>
      <c r="W40" s="144"/>
    </row>
    <row r="41" spans="2:23">
      <c r="B41" s="129" t="s">
        <v>51</v>
      </c>
      <c r="C41" s="140">
        <f>Data!AF30</f>
        <v>0</v>
      </c>
      <c r="D41" s="140">
        <f>Data!AZ30</f>
        <v>0</v>
      </c>
      <c r="E41" s="140">
        <f>Data!BT30</f>
        <v>0</v>
      </c>
      <c r="F41" s="140">
        <f>Data!CN30</f>
        <v>0</v>
      </c>
      <c r="G41" s="140">
        <f>Data!DH30</f>
        <v>0</v>
      </c>
      <c r="H41" s="141">
        <f t="shared" si="0"/>
        <v>0</v>
      </c>
      <c r="W41" s="144"/>
    </row>
    <row r="42" spans="2:23">
      <c r="B42" s="129" t="s">
        <v>52</v>
      </c>
      <c r="C42" s="140">
        <f>Data!AG30</f>
        <v>0</v>
      </c>
      <c r="D42" s="140">
        <f>Data!BA30</f>
        <v>0</v>
      </c>
      <c r="E42" s="140">
        <f>Data!BU30</f>
        <v>0</v>
      </c>
      <c r="F42" s="140">
        <f>Data!CO30</f>
        <v>0</v>
      </c>
      <c r="G42" s="140">
        <f>Data!DI30</f>
        <v>0</v>
      </c>
      <c r="H42" s="141">
        <f t="shared" si="0"/>
        <v>0</v>
      </c>
      <c r="W42" s="144"/>
    </row>
    <row r="43" spans="2:23">
      <c r="B43" s="129" t="s">
        <v>53</v>
      </c>
      <c r="C43" s="140">
        <f>Data!AH30</f>
        <v>87</v>
      </c>
      <c r="D43" s="140">
        <f>Data!BB30</f>
        <v>27</v>
      </c>
      <c r="E43" s="140">
        <f>Data!BV30</f>
        <v>0</v>
      </c>
      <c r="F43" s="140">
        <f>Data!CP30</f>
        <v>0</v>
      </c>
      <c r="G43" s="140">
        <f>Data!DJ30</f>
        <v>0</v>
      </c>
      <c r="H43" s="141">
        <f t="shared" si="0"/>
        <v>114</v>
      </c>
      <c r="W43" s="144"/>
    </row>
    <row r="44" spans="2:23">
      <c r="B44" s="129" t="s">
        <v>54</v>
      </c>
      <c r="C44" s="140">
        <f>Data!AI30</f>
        <v>0</v>
      </c>
      <c r="D44" s="140">
        <f>Data!BC30</f>
        <v>0</v>
      </c>
      <c r="E44" s="140">
        <f>Data!BW30</f>
        <v>0</v>
      </c>
      <c r="F44" s="140">
        <f>Data!CQ30</f>
        <v>0</v>
      </c>
      <c r="G44" s="140">
        <f>Data!DK30</f>
        <v>0</v>
      </c>
      <c r="H44" s="141">
        <f t="shared" si="0"/>
        <v>0</v>
      </c>
      <c r="W44" s="144"/>
    </row>
    <row r="45" spans="2:23">
      <c r="B45" s="129" t="s">
        <v>55</v>
      </c>
      <c r="C45" s="140">
        <f>Data!AJ30</f>
        <v>2290</v>
      </c>
      <c r="D45" s="140">
        <f>Data!BD30</f>
        <v>5691</v>
      </c>
      <c r="E45" s="140">
        <f>Data!BX30</f>
        <v>894</v>
      </c>
      <c r="F45" s="140">
        <f>Data!CR30</f>
        <v>0</v>
      </c>
      <c r="G45" s="140">
        <f>Data!DL30</f>
        <v>0</v>
      </c>
      <c r="H45" s="141">
        <f t="shared" si="0"/>
        <v>8875</v>
      </c>
      <c r="W45" s="144"/>
    </row>
    <row r="46" spans="2:23">
      <c r="B46" s="129" t="s">
        <v>56</v>
      </c>
      <c r="C46" s="140">
        <f>Data!AK30</f>
        <v>0</v>
      </c>
      <c r="D46" s="140">
        <f>Data!BE30</f>
        <v>128</v>
      </c>
      <c r="E46" s="140">
        <f>Data!BY30</f>
        <v>204</v>
      </c>
      <c r="F46" s="140">
        <f>Data!CS30</f>
        <v>137</v>
      </c>
      <c r="G46" s="140">
        <f>Data!DM30</f>
        <v>8084</v>
      </c>
      <c r="H46" s="141">
        <f t="shared" si="0"/>
        <v>8553</v>
      </c>
      <c r="W46" s="144"/>
    </row>
    <row r="47" spans="2:23">
      <c r="B47" s="129" t="s">
        <v>57</v>
      </c>
      <c r="C47" s="140">
        <f>Data!AL30</f>
        <v>12139</v>
      </c>
      <c r="D47" s="140">
        <f>Data!BF30</f>
        <v>11627</v>
      </c>
      <c r="E47" s="140">
        <f>Data!BZ30</f>
        <v>3687</v>
      </c>
      <c r="F47" s="140">
        <f>Data!CT30</f>
        <v>0</v>
      </c>
      <c r="G47" s="140">
        <f>Data!DN30</f>
        <v>0</v>
      </c>
      <c r="H47" s="141">
        <f t="shared" si="0"/>
        <v>27453</v>
      </c>
      <c r="W47" s="144"/>
    </row>
    <row r="48" spans="2:23">
      <c r="B48" s="129" t="s">
        <v>58</v>
      </c>
      <c r="C48" s="140">
        <f>Data!AM30</f>
        <v>0</v>
      </c>
      <c r="D48" s="140">
        <f>Data!BG30</f>
        <v>0</v>
      </c>
      <c r="E48" s="140">
        <f>Data!CA30</f>
        <v>0</v>
      </c>
      <c r="F48" s="140">
        <f>Data!CU30</f>
        <v>0</v>
      </c>
      <c r="G48" s="140">
        <f>Data!DO30</f>
        <v>0</v>
      </c>
      <c r="H48" s="141">
        <f t="shared" si="0"/>
        <v>0</v>
      </c>
      <c r="W48" s="144"/>
    </row>
    <row r="49" spans="2:23">
      <c r="B49" s="129" t="s">
        <v>59</v>
      </c>
      <c r="C49" s="140">
        <f>Data!AN30</f>
        <v>0</v>
      </c>
      <c r="D49" s="140">
        <f>Data!BH30</f>
        <v>78</v>
      </c>
      <c r="E49" s="140">
        <f>Data!CB30</f>
        <v>0</v>
      </c>
      <c r="F49" s="140">
        <f>Data!CV30</f>
        <v>0</v>
      </c>
      <c r="G49" s="140">
        <f>Data!DP30</f>
        <v>0</v>
      </c>
      <c r="H49" s="141">
        <f t="shared" si="0"/>
        <v>78</v>
      </c>
      <c r="W49" s="144"/>
    </row>
    <row r="50" spans="2:23">
      <c r="B50" s="129" t="s">
        <v>60</v>
      </c>
      <c r="C50" s="140">
        <f>Data!AO30</f>
        <v>1139</v>
      </c>
      <c r="D50" s="140">
        <f>Data!BI30</f>
        <v>1224</v>
      </c>
      <c r="E50" s="140">
        <f>Data!CC30</f>
        <v>42</v>
      </c>
      <c r="F50" s="140">
        <f>Data!CW30</f>
        <v>0</v>
      </c>
      <c r="G50" s="140">
        <f>Data!DQ30</f>
        <v>0</v>
      </c>
      <c r="H50" s="141">
        <f t="shared" si="0"/>
        <v>2405</v>
      </c>
      <c r="W50" s="144"/>
    </row>
    <row r="51" spans="2:23">
      <c r="B51" s="129" t="s">
        <v>0</v>
      </c>
      <c r="C51" s="140">
        <f>Data!AP30</f>
        <v>0</v>
      </c>
      <c r="D51" s="140">
        <f>Data!BJ30</f>
        <v>0</v>
      </c>
      <c r="E51" s="140">
        <f>Data!CD30</f>
        <v>0</v>
      </c>
      <c r="F51" s="140">
        <f>Data!CX30</f>
        <v>0</v>
      </c>
      <c r="G51" s="140">
        <f>Data!DR30</f>
        <v>0</v>
      </c>
      <c r="H51" s="141">
        <f t="shared" si="0"/>
        <v>0</v>
      </c>
      <c r="W51" s="144"/>
    </row>
    <row r="52" spans="2:23">
      <c r="B52" s="142" t="s">
        <v>33</v>
      </c>
      <c r="C52" s="141">
        <f>SUM(C32:C51)</f>
        <v>128257.99999999999</v>
      </c>
      <c r="D52" s="141">
        <f>SUM(D32:D51)</f>
        <v>46015</v>
      </c>
      <c r="E52" s="141">
        <f>SUM(E32:E51)</f>
        <v>15049</v>
      </c>
      <c r="F52" s="141">
        <f>SUM(F32:F51)</f>
        <v>1897</v>
      </c>
      <c r="G52" s="141">
        <f>SUM(G32:G51)</f>
        <v>25904</v>
      </c>
      <c r="H52" s="141">
        <f t="shared" si="0"/>
        <v>217123</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Data!T30</f>
        <v>Crockem, Raijanel</v>
      </c>
      <c r="E55" s="466"/>
      <c r="F55" s="466"/>
      <c r="G55" s="308" t="str">
        <f>Data!U30</f>
        <v>(713) 313-1066</v>
      </c>
      <c r="H55" s="309" t="str">
        <f>Data!V30</f>
        <v>raijanel.crockem@tsu.edu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Data!DS30</f>
        <v>5263359.3860553047</v>
      </c>
      <c r="D61" s="320">
        <f>Data!EM30</f>
        <v>1890698.7032425767</v>
      </c>
      <c r="E61" s="320">
        <f>Data!FG30</f>
        <v>2390205.8458260978</v>
      </c>
      <c r="F61" s="320">
        <f>Data!GA30</f>
        <v>87610.777056277046</v>
      </c>
      <c r="G61" s="320">
        <f>Data!GU30</f>
        <v>0</v>
      </c>
      <c r="H61" s="321">
        <f>SUM(C61:G61)</f>
        <v>9631874.7121802568</v>
      </c>
    </row>
    <row r="62" spans="2:23">
      <c r="B62" s="127" t="str">
        <f>$B$33</f>
        <v>Science</v>
      </c>
      <c r="C62" s="320">
        <f>Data!DT30</f>
        <v>1633728.4566403818</v>
      </c>
      <c r="D62" s="320">
        <f>Data!EN30</f>
        <v>1223796.0981552661</v>
      </c>
      <c r="E62" s="320">
        <f>Data!FH30</f>
        <v>447969.62047484051</v>
      </c>
      <c r="F62" s="320">
        <f>Data!GB30</f>
        <v>155117.03571428571</v>
      </c>
      <c r="G62" s="320">
        <f>Data!GV30</f>
        <v>0</v>
      </c>
      <c r="H62" s="141">
        <f t="shared" ref="H62:H81" si="1">SUM(C62:G62)</f>
        <v>3460611.2109847744</v>
      </c>
    </row>
    <row r="63" spans="2:23">
      <c r="B63" s="127" t="str">
        <f>$B$34</f>
        <v>Fine Arts</v>
      </c>
      <c r="C63" s="320">
        <f>Data!DU30</f>
        <v>1007892.8754577554</v>
      </c>
      <c r="D63" s="320">
        <f>Data!EO30</f>
        <v>614602.02281810727</v>
      </c>
      <c r="E63" s="320">
        <f>Data!FI30</f>
        <v>0</v>
      </c>
      <c r="F63" s="320">
        <f>Data!GC30</f>
        <v>0</v>
      </c>
      <c r="G63" s="320">
        <f>Data!GW30</f>
        <v>0</v>
      </c>
      <c r="H63" s="141">
        <f t="shared" si="1"/>
        <v>1622494.8982758627</v>
      </c>
    </row>
    <row r="64" spans="2:23">
      <c r="B64" s="127" t="str">
        <f>$B$35</f>
        <v>Teacher Education</v>
      </c>
      <c r="C64" s="320">
        <f>Data!DV30</f>
        <v>289941.72143869422</v>
      </c>
      <c r="D64" s="320">
        <f>Data!EP30</f>
        <v>482891.51906213025</v>
      </c>
      <c r="E64" s="320">
        <f>Data!FJ30</f>
        <v>876216.846801028</v>
      </c>
      <c r="F64" s="320">
        <f>Data!GD30</f>
        <v>803868.55594268569</v>
      </c>
      <c r="G64" s="320">
        <f>Data!GX30</f>
        <v>0</v>
      </c>
      <c r="H64" s="141">
        <f t="shared" si="1"/>
        <v>2452918.6432445385</v>
      </c>
    </row>
    <row r="65" spans="2:8">
      <c r="B65" s="127" t="str">
        <f>$B$36</f>
        <v>Agriculture</v>
      </c>
      <c r="C65" s="320">
        <f>Data!DW30</f>
        <v>0</v>
      </c>
      <c r="D65" s="320">
        <f>Data!EQ30</f>
        <v>0</v>
      </c>
      <c r="E65" s="320">
        <f>Data!FK30</f>
        <v>0</v>
      </c>
      <c r="F65" s="320">
        <f>Data!GE30</f>
        <v>0</v>
      </c>
      <c r="G65" s="320">
        <f>Data!GY30</f>
        <v>0</v>
      </c>
      <c r="H65" s="141">
        <f t="shared" si="1"/>
        <v>0</v>
      </c>
    </row>
    <row r="66" spans="2:8">
      <c r="B66" s="127" t="str">
        <f>$B$37</f>
        <v>Engineering</v>
      </c>
      <c r="C66" s="320">
        <f>Data!DX30</f>
        <v>961958.63589292637</v>
      </c>
      <c r="D66" s="320">
        <f>Data!ER30</f>
        <v>694479.39299972716</v>
      </c>
      <c r="E66" s="320">
        <f>Data!FL30</f>
        <v>602764.72524622246</v>
      </c>
      <c r="F66" s="320">
        <f>Data!GF30</f>
        <v>98989.10699490727</v>
      </c>
      <c r="G66" s="320">
        <f>Data!GZ30</f>
        <v>0</v>
      </c>
      <c r="H66" s="141">
        <f t="shared" si="1"/>
        <v>2358191.8611337831</v>
      </c>
    </row>
    <row r="67" spans="2:8">
      <c r="B67" s="127" t="str">
        <f>$B$38</f>
        <v>Home Economics</v>
      </c>
      <c r="C67" s="320">
        <f>Data!DY30</f>
        <v>77187.6355468986</v>
      </c>
      <c r="D67" s="320">
        <f>Data!ES30</f>
        <v>93662.122786434731</v>
      </c>
      <c r="E67" s="320">
        <f>Data!FM30</f>
        <v>75843.633333333317</v>
      </c>
      <c r="F67" s="320">
        <f>Data!GG30</f>
        <v>0</v>
      </c>
      <c r="G67" s="320">
        <f>Data!HA30</f>
        <v>0</v>
      </c>
      <c r="H67" s="141">
        <f t="shared" si="1"/>
        <v>246693.39166666666</v>
      </c>
    </row>
    <row r="68" spans="2:8">
      <c r="B68" s="127" t="str">
        <f>$B$39</f>
        <v>Law</v>
      </c>
      <c r="C68" s="320">
        <f>Data!DZ30</f>
        <v>0</v>
      </c>
      <c r="D68" s="320">
        <f>Data!ET30</f>
        <v>0</v>
      </c>
      <c r="E68" s="320">
        <f>Data!FN30</f>
        <v>0</v>
      </c>
      <c r="F68" s="320">
        <f>Data!GH30</f>
        <v>0</v>
      </c>
      <c r="G68" s="320">
        <f>Data!HB30</f>
        <v>4592457.2363636363</v>
      </c>
      <c r="H68" s="141">
        <f t="shared" si="1"/>
        <v>4592457.2363636363</v>
      </c>
    </row>
    <row r="69" spans="2:8">
      <c r="B69" s="127" t="str">
        <f>$B$40</f>
        <v>Social Service</v>
      </c>
      <c r="C69" s="320">
        <f>Data!EA30</f>
        <v>214108.10452854045</v>
      </c>
      <c r="D69" s="320">
        <f>Data!EU30</f>
        <v>341456.67752274155</v>
      </c>
      <c r="E69" s="320">
        <f>Data!FO30</f>
        <v>0</v>
      </c>
      <c r="F69" s="320">
        <f>Data!GI30</f>
        <v>0</v>
      </c>
      <c r="G69" s="320">
        <f>Data!HC30</f>
        <v>0</v>
      </c>
      <c r="H69" s="141">
        <f t="shared" si="1"/>
        <v>555564.782051282</v>
      </c>
    </row>
    <row r="70" spans="2:8">
      <c r="B70" s="127" t="str">
        <f>$B$41</f>
        <v>Library Science</v>
      </c>
      <c r="C70" s="320">
        <f>Data!EB30</f>
        <v>0</v>
      </c>
      <c r="D70" s="320">
        <f>Data!EV30</f>
        <v>0</v>
      </c>
      <c r="E70" s="320">
        <f>Data!FP30</f>
        <v>0</v>
      </c>
      <c r="F70" s="320">
        <f>Data!GJ30</f>
        <v>0</v>
      </c>
      <c r="G70" s="320">
        <f>Data!HD30</f>
        <v>0</v>
      </c>
      <c r="H70" s="141">
        <f t="shared" si="1"/>
        <v>0</v>
      </c>
    </row>
    <row r="71" spans="2:8">
      <c r="B71" s="127" t="str">
        <f>$B$42</f>
        <v>Veterinary Science</v>
      </c>
      <c r="C71" s="320">
        <f>Data!EC30</f>
        <v>0</v>
      </c>
      <c r="D71" s="320">
        <f>Data!EW30</f>
        <v>0</v>
      </c>
      <c r="E71" s="320">
        <f>Data!FQ30</f>
        <v>0</v>
      </c>
      <c r="F71" s="320">
        <f>Data!GK30</f>
        <v>0</v>
      </c>
      <c r="G71" s="320">
        <f>Data!HE30</f>
        <v>0</v>
      </c>
      <c r="H71" s="141">
        <f t="shared" si="1"/>
        <v>0</v>
      </c>
    </row>
    <row r="72" spans="2:8">
      <c r="B72" s="127" t="str">
        <f>$B$43</f>
        <v>Vocational Training</v>
      </c>
      <c r="C72" s="320">
        <f>Data!ED30</f>
        <v>12719.224242424241</v>
      </c>
      <c r="D72" s="320">
        <f>Data!EX30</f>
        <v>6918.9860139860157</v>
      </c>
      <c r="E72" s="320">
        <f>Data!FR30</f>
        <v>0</v>
      </c>
      <c r="F72" s="320">
        <f>Data!GL30</f>
        <v>0</v>
      </c>
      <c r="G72" s="320">
        <f>Data!HF30</f>
        <v>0</v>
      </c>
      <c r="H72" s="141">
        <f t="shared" si="1"/>
        <v>19638.210256410257</v>
      </c>
    </row>
    <row r="73" spans="2:8">
      <c r="B73" s="127" t="str">
        <f>$B$44</f>
        <v>Physical Training</v>
      </c>
      <c r="C73" s="320">
        <f>Data!EE30</f>
        <v>0</v>
      </c>
      <c r="D73" s="320">
        <f>Data!EY30</f>
        <v>0</v>
      </c>
      <c r="E73" s="320">
        <f>Data!FS30</f>
        <v>0</v>
      </c>
      <c r="F73" s="320">
        <f>Data!GM30</f>
        <v>0</v>
      </c>
      <c r="G73" s="320">
        <f>Data!HG30</f>
        <v>0</v>
      </c>
      <c r="H73" s="141">
        <f t="shared" si="1"/>
        <v>0</v>
      </c>
    </row>
    <row r="74" spans="2:8">
      <c r="B74" s="127" t="str">
        <f>$B$45</f>
        <v>Health Services</v>
      </c>
      <c r="C74" s="320">
        <f>Data!EF30</f>
        <v>350850.48676827207</v>
      </c>
      <c r="D74" s="320">
        <f>Data!EZ30</f>
        <v>1132518.4932288993</v>
      </c>
      <c r="E74" s="320">
        <f>Data!FT30</f>
        <v>217344.52791444189</v>
      </c>
      <c r="F74" s="320">
        <f>Data!GN30</f>
        <v>0</v>
      </c>
      <c r="G74" s="320">
        <f>Data!HH30</f>
        <v>0</v>
      </c>
      <c r="H74" s="141">
        <f t="shared" si="1"/>
        <v>1700713.5079116132</v>
      </c>
    </row>
    <row r="75" spans="2:8">
      <c r="B75" s="127" t="str">
        <f>$B$46</f>
        <v>Pharmacy</v>
      </c>
      <c r="C75" s="320">
        <f>Data!EG30</f>
        <v>0</v>
      </c>
      <c r="D75" s="320">
        <f>Data!FA30</f>
        <v>21100.466152261317</v>
      </c>
      <c r="E75" s="320">
        <f>Data!FU30</f>
        <v>292085.0089574114</v>
      </c>
      <c r="F75" s="320">
        <f>Data!GO30</f>
        <v>447882.08090639848</v>
      </c>
      <c r="G75" s="320">
        <f>Data!HI30</f>
        <v>2302174.8015668574</v>
      </c>
      <c r="H75" s="141">
        <f t="shared" si="1"/>
        <v>3063242.3575829286</v>
      </c>
    </row>
    <row r="76" spans="2:8">
      <c r="B76" s="127" t="str">
        <f>$B$47</f>
        <v>Business Administration</v>
      </c>
      <c r="C76" s="320">
        <f>Data!EH30</f>
        <v>1295155.9850544399</v>
      </c>
      <c r="D76" s="320">
        <f>Data!FB30</f>
        <v>2118880.3992838352</v>
      </c>
      <c r="E76" s="320">
        <f>Data!FV30</f>
        <v>1355329.6689318952</v>
      </c>
      <c r="F76" s="320">
        <f>Data!GP30</f>
        <v>0</v>
      </c>
      <c r="G76" s="320">
        <f>Data!HJ30</f>
        <v>0</v>
      </c>
      <c r="H76" s="141">
        <f t="shared" si="1"/>
        <v>4769366.0532701705</v>
      </c>
    </row>
    <row r="77" spans="2:8">
      <c r="B77" s="127" t="str">
        <f>$B$48</f>
        <v>Optometry</v>
      </c>
      <c r="C77" s="320">
        <f>Data!EI30</f>
        <v>0</v>
      </c>
      <c r="D77" s="320">
        <f>Data!FC30</f>
        <v>0</v>
      </c>
      <c r="E77" s="320">
        <f>Data!FW30</f>
        <v>0</v>
      </c>
      <c r="F77" s="320">
        <f>Data!GQ30</f>
        <v>0</v>
      </c>
      <c r="G77" s="320">
        <f>Data!HK30</f>
        <v>0</v>
      </c>
      <c r="H77" s="141">
        <f t="shared" si="1"/>
        <v>0</v>
      </c>
    </row>
    <row r="78" spans="2:8">
      <c r="B78" s="127" t="str">
        <f>$B$49</f>
        <v>Teacher Ed-Practice Teaching</v>
      </c>
      <c r="C78" s="320">
        <f>Data!EJ30</f>
        <v>0</v>
      </c>
      <c r="D78" s="320">
        <f>Data!FD30</f>
        <v>61011.966666666667</v>
      </c>
      <c r="E78" s="320">
        <f>Data!FX30</f>
        <v>0</v>
      </c>
      <c r="F78" s="320">
        <f>Data!GR30</f>
        <v>0</v>
      </c>
      <c r="G78" s="320">
        <f>Data!HL30</f>
        <v>0</v>
      </c>
      <c r="H78" s="141">
        <f t="shared" si="1"/>
        <v>61011.966666666667</v>
      </c>
    </row>
    <row r="79" spans="2:8">
      <c r="B79" s="127" t="str">
        <f>$B$50</f>
        <v>Technology</v>
      </c>
      <c r="C79" s="320">
        <f>Data!EK30</f>
        <v>222349.66527185997</v>
      </c>
      <c r="D79" s="320">
        <f>Data!FE30</f>
        <v>492552.40488182899</v>
      </c>
      <c r="E79" s="320">
        <f>Data!FY30</f>
        <v>7700.4</v>
      </c>
      <c r="F79" s="320">
        <f>Data!GS30</f>
        <v>0</v>
      </c>
      <c r="G79" s="320">
        <f>Data!HM30</f>
        <v>0</v>
      </c>
      <c r="H79" s="141">
        <f t="shared" si="1"/>
        <v>722602.47015368904</v>
      </c>
    </row>
    <row r="80" spans="2:8">
      <c r="B80" s="127" t="str">
        <f>$B$51</f>
        <v>Nursing</v>
      </c>
      <c r="C80" s="320">
        <f>Data!EL30</f>
        <v>0</v>
      </c>
      <c r="D80" s="320">
        <f>Data!FF30</f>
        <v>0</v>
      </c>
      <c r="E80" s="320">
        <f>Data!FZ30</f>
        <v>0</v>
      </c>
      <c r="F80" s="320">
        <f>Data!GT30</f>
        <v>0</v>
      </c>
      <c r="G80" s="320">
        <f>Data!HN30</f>
        <v>0</v>
      </c>
      <c r="H80" s="141">
        <f t="shared" si="1"/>
        <v>0</v>
      </c>
    </row>
    <row r="81" spans="2:8">
      <c r="B81" s="130" t="str">
        <f>$B$52</f>
        <v>Totals</v>
      </c>
      <c r="C81" s="321">
        <f>SUM(C61:C80)</f>
        <v>11329252.176897496</v>
      </c>
      <c r="D81" s="321">
        <f>SUM(D61:D80)</f>
        <v>9174569.2528144605</v>
      </c>
      <c r="E81" s="321">
        <f>SUM(E61:E80)</f>
        <v>6265460.277485271</v>
      </c>
      <c r="F81" s="321">
        <f>SUM(F61:F80)</f>
        <v>1593467.5566145545</v>
      </c>
      <c r="G81" s="321">
        <f>SUM(G61:G80)</f>
        <v>6894632.0379304942</v>
      </c>
      <c r="H81" s="321">
        <f t="shared" si="1"/>
        <v>35257381.301742278</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Data!T30</f>
        <v>Crockem, Raijanel</v>
      </c>
      <c r="E84" s="466"/>
      <c r="F84" s="466"/>
      <c r="G84" s="308" t="str">
        <f>Data!U30</f>
        <v>(713) 313-1066</v>
      </c>
      <c r="H84" s="309" t="str">
        <f>Data!V30</f>
        <v>raijanel.crockem@tsu.edu</v>
      </c>
    </row>
    <row r="85" spans="2:8" ht="13.5" customHeight="1">
      <c r="B85" s="306"/>
      <c r="C85" s="306"/>
      <c r="D85" s="306"/>
      <c r="E85" s="306"/>
      <c r="F85" s="306"/>
      <c r="G85" s="306"/>
      <c r="H85" s="296"/>
    </row>
    <row r="86" spans="2:8" ht="15" customHeight="1">
      <c r="B86" s="120" t="s">
        <v>32</v>
      </c>
      <c r="C86" s="324"/>
      <c r="D86" s="324"/>
      <c r="E86" s="324"/>
      <c r="F86" s="324"/>
      <c r="G86" s="324"/>
      <c r="H86" s="122">
        <f>H13+H14</f>
        <v>60579246</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Data!HR30</f>
        <v>57704.38</v>
      </c>
      <c r="D91" s="327">
        <f>Data!IL30</f>
        <v>20728.57</v>
      </c>
      <c r="E91" s="327">
        <f>Data!JF30</f>
        <v>26204.81</v>
      </c>
      <c r="F91" s="327">
        <f>Data!JZ30</f>
        <v>960.51</v>
      </c>
      <c r="G91" s="327">
        <f>Data!KT30</f>
        <v>0</v>
      </c>
      <c r="H91" s="133">
        <f t="shared" ref="H91:H111" si="2">SUM(C91:G91)</f>
        <v>105598.26999999999</v>
      </c>
    </row>
    <row r="92" spans="2:8">
      <c r="B92" s="127" t="str">
        <f>$B$33</f>
        <v>Science</v>
      </c>
      <c r="C92" s="327">
        <f>Data!HS30</f>
        <v>282511.11</v>
      </c>
      <c r="D92" s="327">
        <f>Data!IM30</f>
        <v>211623.9</v>
      </c>
      <c r="E92" s="327">
        <f>Data!JG30</f>
        <v>77464.77</v>
      </c>
      <c r="F92" s="327">
        <f>Data!KA30</f>
        <v>26823.48</v>
      </c>
      <c r="G92" s="327">
        <f>Data!KU30</f>
        <v>0</v>
      </c>
      <c r="H92" s="136">
        <f t="shared" si="2"/>
        <v>598423.26</v>
      </c>
    </row>
    <row r="93" spans="2:8">
      <c r="B93" s="127" t="str">
        <f>$B$34</f>
        <v>Fine Arts</v>
      </c>
      <c r="C93" s="327">
        <f>Data!HT30</f>
        <v>0</v>
      </c>
      <c r="D93" s="327">
        <f>Data!IN30</f>
        <v>0</v>
      </c>
      <c r="E93" s="327">
        <f>Data!JH30</f>
        <v>0</v>
      </c>
      <c r="F93" s="327">
        <f>Data!KB30</f>
        <v>0</v>
      </c>
      <c r="G93" s="327">
        <f>Data!KV30</f>
        <v>0</v>
      </c>
      <c r="H93" s="136">
        <f t="shared" si="2"/>
        <v>0</v>
      </c>
    </row>
    <row r="94" spans="2:8">
      <c r="B94" s="127" t="str">
        <f>$B$35</f>
        <v>Teacher Education</v>
      </c>
      <c r="C94" s="327">
        <f>Data!HU30</f>
        <v>2383.9899999999998</v>
      </c>
      <c r="D94" s="327">
        <f>Data!IO30</f>
        <v>3970.48</v>
      </c>
      <c r="E94" s="327">
        <f>Data!JI30</f>
        <v>7204.52</v>
      </c>
      <c r="F94" s="327">
        <f>Data!KC30</f>
        <v>6609.65</v>
      </c>
      <c r="G94" s="327">
        <f>Data!KW30</f>
        <v>0</v>
      </c>
      <c r="H94" s="136">
        <f t="shared" si="2"/>
        <v>20168.64</v>
      </c>
    </row>
    <row r="95" spans="2:8">
      <c r="B95" s="127" t="str">
        <f>$B$36</f>
        <v>Agriculture</v>
      </c>
      <c r="C95" s="327">
        <f>Data!HV30</f>
        <v>0</v>
      </c>
      <c r="D95" s="327">
        <f>Data!IP30</f>
        <v>0</v>
      </c>
      <c r="E95" s="327">
        <f>Data!JJ30</f>
        <v>0</v>
      </c>
      <c r="F95" s="327">
        <f>Data!KD30</f>
        <v>0</v>
      </c>
      <c r="G95" s="327">
        <f>Data!KX30</f>
        <v>0</v>
      </c>
      <c r="H95" s="136">
        <f t="shared" si="2"/>
        <v>0</v>
      </c>
    </row>
    <row r="96" spans="2:8">
      <c r="B96" s="127" t="str">
        <f>$B$37</f>
        <v>Engineering</v>
      </c>
      <c r="C96" s="327">
        <f>Data!HW30</f>
        <v>0</v>
      </c>
      <c r="D96" s="327">
        <f>Data!IQ30</f>
        <v>0</v>
      </c>
      <c r="E96" s="327">
        <f>Data!JK30</f>
        <v>0</v>
      </c>
      <c r="F96" s="327">
        <f>Data!KE30</f>
        <v>0</v>
      </c>
      <c r="G96" s="327">
        <f>Data!KY30</f>
        <v>0</v>
      </c>
      <c r="H96" s="136">
        <f t="shared" si="2"/>
        <v>0</v>
      </c>
    </row>
    <row r="97" spans="2:8">
      <c r="B97" s="127" t="str">
        <f>$B$38</f>
        <v>Home Economics</v>
      </c>
      <c r="C97" s="327">
        <f>Data!HX30</f>
        <v>0</v>
      </c>
      <c r="D97" s="327">
        <f>Data!IR30</f>
        <v>0</v>
      </c>
      <c r="E97" s="327">
        <f>Data!JL30</f>
        <v>0</v>
      </c>
      <c r="F97" s="327">
        <f>Data!KF30</f>
        <v>0</v>
      </c>
      <c r="G97" s="327">
        <f>Data!KZ30</f>
        <v>0</v>
      </c>
      <c r="H97" s="136">
        <f t="shared" si="2"/>
        <v>0</v>
      </c>
    </row>
    <row r="98" spans="2:8">
      <c r="B98" s="127" t="str">
        <f>$B$39</f>
        <v>Law</v>
      </c>
      <c r="C98" s="327">
        <f>Data!HY30</f>
        <v>0</v>
      </c>
      <c r="D98" s="327">
        <f>Data!IS30</f>
        <v>0</v>
      </c>
      <c r="E98" s="327">
        <f>Data!JM30</f>
        <v>0</v>
      </c>
      <c r="F98" s="327">
        <f>Data!KG30</f>
        <v>0</v>
      </c>
      <c r="G98" s="327">
        <f>Data!LA30</f>
        <v>165092.32</v>
      </c>
      <c r="H98" s="136">
        <f t="shared" si="2"/>
        <v>165092.32</v>
      </c>
    </row>
    <row r="99" spans="2:8">
      <c r="B99" s="127" t="str">
        <f>$B$40</f>
        <v>Social Service</v>
      </c>
      <c r="C99" s="327">
        <f>Data!HZ30</f>
        <v>0</v>
      </c>
      <c r="D99" s="327">
        <f>Data!IT30</f>
        <v>0</v>
      </c>
      <c r="E99" s="327">
        <f>Data!JN30</f>
        <v>0</v>
      </c>
      <c r="F99" s="327">
        <f>Data!KH30</f>
        <v>0</v>
      </c>
      <c r="G99" s="327">
        <f>Data!LB30</f>
        <v>0</v>
      </c>
      <c r="H99" s="136">
        <f t="shared" si="2"/>
        <v>0</v>
      </c>
    </row>
    <row r="100" spans="2:8">
      <c r="B100" s="127" t="str">
        <f>$B$41</f>
        <v>Library Science</v>
      </c>
      <c r="C100" s="327">
        <f>Data!IA30</f>
        <v>0</v>
      </c>
      <c r="D100" s="327">
        <f>Data!IU30</f>
        <v>0</v>
      </c>
      <c r="E100" s="327">
        <f>Data!JO30</f>
        <v>0</v>
      </c>
      <c r="F100" s="327">
        <f>Data!KI30</f>
        <v>0</v>
      </c>
      <c r="G100" s="327">
        <f>Data!LC30</f>
        <v>0</v>
      </c>
      <c r="H100" s="136">
        <f t="shared" si="2"/>
        <v>0</v>
      </c>
    </row>
    <row r="101" spans="2:8">
      <c r="B101" s="127" t="str">
        <f>$B$42</f>
        <v>Veterinary Science</v>
      </c>
      <c r="C101" s="327">
        <f>Data!IB30</f>
        <v>0</v>
      </c>
      <c r="D101" s="327">
        <f>Data!IV30</f>
        <v>0</v>
      </c>
      <c r="E101" s="327">
        <f>Data!JP30</f>
        <v>0</v>
      </c>
      <c r="F101" s="327">
        <f>Data!KJ30</f>
        <v>0</v>
      </c>
      <c r="G101" s="327">
        <f>Data!LD30</f>
        <v>0</v>
      </c>
      <c r="H101" s="136">
        <f t="shared" si="2"/>
        <v>0</v>
      </c>
    </row>
    <row r="102" spans="2:8">
      <c r="B102" s="127" t="str">
        <f>$B$43</f>
        <v>Vocational Training</v>
      </c>
      <c r="C102" s="327">
        <f>Data!IC30</f>
        <v>0</v>
      </c>
      <c r="D102" s="327">
        <f>Data!IW30</f>
        <v>0</v>
      </c>
      <c r="E102" s="327">
        <f>Data!JQ30</f>
        <v>0</v>
      </c>
      <c r="F102" s="327">
        <f>Data!KK30</f>
        <v>0</v>
      </c>
      <c r="G102" s="327">
        <f>Data!LE30</f>
        <v>0</v>
      </c>
      <c r="H102" s="136">
        <f t="shared" si="2"/>
        <v>0</v>
      </c>
    </row>
    <row r="103" spans="2:8">
      <c r="B103" s="127" t="str">
        <f>$B$44</f>
        <v>Physical Training</v>
      </c>
      <c r="C103" s="327">
        <f>Data!ID30</f>
        <v>0</v>
      </c>
      <c r="D103" s="327">
        <f>Data!IX30</f>
        <v>0</v>
      </c>
      <c r="E103" s="327">
        <f>Data!JR30</f>
        <v>0</v>
      </c>
      <c r="F103" s="327">
        <f>Data!KL30</f>
        <v>0</v>
      </c>
      <c r="G103" s="327">
        <f>Data!LF30</f>
        <v>0</v>
      </c>
      <c r="H103" s="136">
        <f t="shared" si="2"/>
        <v>0</v>
      </c>
    </row>
    <row r="104" spans="2:8">
      <c r="B104" s="127" t="str">
        <f>$B$45</f>
        <v>Health Services</v>
      </c>
      <c r="C104" s="327">
        <f>Data!IE30</f>
        <v>0</v>
      </c>
      <c r="D104" s="327">
        <f>Data!IY30</f>
        <v>0</v>
      </c>
      <c r="E104" s="327">
        <f>Data!JS30</f>
        <v>0</v>
      </c>
      <c r="F104" s="327">
        <f>Data!KM30</f>
        <v>0</v>
      </c>
      <c r="G104" s="327">
        <f>Data!LG30</f>
        <v>0</v>
      </c>
      <c r="H104" s="136">
        <f t="shared" si="2"/>
        <v>0</v>
      </c>
    </row>
    <row r="105" spans="2:8">
      <c r="B105" s="127" t="str">
        <f>$B$46</f>
        <v>Pharmacy</v>
      </c>
      <c r="C105" s="327">
        <f>Data!IF30</f>
        <v>0</v>
      </c>
      <c r="D105" s="327">
        <f>Data!IZ30</f>
        <v>797.68</v>
      </c>
      <c r="E105" s="327">
        <f>Data!JT30</f>
        <v>11042.01</v>
      </c>
      <c r="F105" s="327">
        <f>Data!KN30</f>
        <v>16931.78</v>
      </c>
      <c r="G105" s="327">
        <f>Data!LH30</f>
        <v>87031.64</v>
      </c>
      <c r="H105" s="136">
        <f t="shared" si="2"/>
        <v>115803.11</v>
      </c>
    </row>
    <row r="106" spans="2:8">
      <c r="B106" s="127" t="str">
        <f>$B$47</f>
        <v>Business Administration</v>
      </c>
      <c r="C106" s="327">
        <f>Data!IG30</f>
        <v>18817.05</v>
      </c>
      <c r="D106" s="327">
        <f>Data!JA30</f>
        <v>30784.77</v>
      </c>
      <c r="E106" s="327">
        <f>Data!JU30</f>
        <v>19691.3</v>
      </c>
      <c r="F106" s="327">
        <f>Data!KO30</f>
        <v>0</v>
      </c>
      <c r="G106" s="327">
        <f>Data!LI30</f>
        <v>0</v>
      </c>
      <c r="H106" s="136">
        <f t="shared" si="2"/>
        <v>69293.119999999995</v>
      </c>
    </row>
    <row r="107" spans="2:8">
      <c r="B107" s="127" t="str">
        <f>$B$48</f>
        <v>Optometry</v>
      </c>
      <c r="C107" s="327">
        <f>Data!IH30</f>
        <v>0</v>
      </c>
      <c r="D107" s="327">
        <f>Data!JB30</f>
        <v>0</v>
      </c>
      <c r="E107" s="327">
        <f>Data!JV30</f>
        <v>0</v>
      </c>
      <c r="F107" s="327">
        <f>Data!KP30</f>
        <v>0</v>
      </c>
      <c r="G107" s="327">
        <f>Data!LJ30</f>
        <v>0</v>
      </c>
      <c r="H107" s="136">
        <f t="shared" si="2"/>
        <v>0</v>
      </c>
    </row>
    <row r="108" spans="2:8">
      <c r="B108" s="127" t="str">
        <f>$B$49</f>
        <v>Teacher Ed-Practice Teaching</v>
      </c>
      <c r="C108" s="327">
        <f>Data!II30</f>
        <v>0</v>
      </c>
      <c r="D108" s="327">
        <f>Data!JC30</f>
        <v>0</v>
      </c>
      <c r="E108" s="327">
        <f>Data!JW30</f>
        <v>0</v>
      </c>
      <c r="F108" s="327">
        <f>Data!KQ30</f>
        <v>0</v>
      </c>
      <c r="G108" s="327">
        <f>Data!LK30</f>
        <v>0</v>
      </c>
      <c r="H108" s="136">
        <f t="shared" si="2"/>
        <v>0</v>
      </c>
    </row>
    <row r="109" spans="2:8">
      <c r="B109" s="127" t="str">
        <f>$B$50</f>
        <v>Technology</v>
      </c>
      <c r="C109" s="327">
        <f>Data!IJ30</f>
        <v>12701.65</v>
      </c>
      <c r="D109" s="327">
        <f>Data!JD30</f>
        <v>20779.939999999999</v>
      </c>
      <c r="E109" s="327">
        <f>Data!JX30</f>
        <v>13291.77</v>
      </c>
      <c r="F109" s="327">
        <f>Data!KR30</f>
        <v>0</v>
      </c>
      <c r="G109" s="327">
        <f>Data!LL30</f>
        <v>0</v>
      </c>
      <c r="H109" s="136">
        <f t="shared" si="2"/>
        <v>46773.36</v>
      </c>
    </row>
    <row r="110" spans="2:8">
      <c r="B110" s="127" t="str">
        <f>$B$51</f>
        <v>Nursing</v>
      </c>
      <c r="C110" s="327">
        <f>Data!IK30</f>
        <v>0</v>
      </c>
      <c r="D110" s="327">
        <f>Data!JE30</f>
        <v>0</v>
      </c>
      <c r="E110" s="327">
        <f>Data!JY30</f>
        <v>0</v>
      </c>
      <c r="F110" s="327">
        <f>Data!KS30</f>
        <v>0</v>
      </c>
      <c r="G110" s="327">
        <f>Data!HPM30</f>
        <v>0</v>
      </c>
      <c r="H110" s="136">
        <f t="shared" si="2"/>
        <v>0</v>
      </c>
    </row>
    <row r="111" spans="2:8">
      <c r="B111" s="130" t="str">
        <f>$B$52</f>
        <v>Totals</v>
      </c>
      <c r="C111" s="133">
        <f>SUM(C91:C110)</f>
        <v>374118.18</v>
      </c>
      <c r="D111" s="133">
        <f>SUM(D91:D110)</f>
        <v>288685.34000000003</v>
      </c>
      <c r="E111" s="133">
        <f>SUM(E91:E110)</f>
        <v>154899.18</v>
      </c>
      <c r="F111" s="133">
        <f>SUM(F91:F110)</f>
        <v>51325.42</v>
      </c>
      <c r="G111" s="133">
        <f>SUM(G91:G110)</f>
        <v>252123.96000000002</v>
      </c>
      <c r="H111" s="133">
        <f t="shared" si="2"/>
        <v>1121152.08</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5321063.7660553046</v>
      </c>
      <c r="D116" s="321">
        <f t="shared" si="3"/>
        <v>1911427.2732425767</v>
      </c>
      <c r="E116" s="321">
        <f t="shared" si="3"/>
        <v>2416410.6558260978</v>
      </c>
      <c r="F116" s="321">
        <f t="shared" si="3"/>
        <v>88571.28705627704</v>
      </c>
      <c r="G116" s="321">
        <f t="shared" si="3"/>
        <v>0</v>
      </c>
      <c r="H116" s="133">
        <f t="shared" ref="H116:H136" si="4">SUM(C116:G116)</f>
        <v>9737472.9821802564</v>
      </c>
    </row>
    <row r="117" spans="2:8">
      <c r="B117" s="127" t="str">
        <f>$B$33</f>
        <v>Science</v>
      </c>
      <c r="C117" s="141">
        <f t="shared" si="3"/>
        <v>1916239.5666403817</v>
      </c>
      <c r="D117" s="141">
        <f t="shared" si="3"/>
        <v>1435419.998155266</v>
      </c>
      <c r="E117" s="141">
        <f t="shared" si="3"/>
        <v>525434.39047484053</v>
      </c>
      <c r="F117" s="141">
        <f t="shared" si="3"/>
        <v>181940.51571428572</v>
      </c>
      <c r="G117" s="141">
        <f t="shared" si="3"/>
        <v>0</v>
      </c>
      <c r="H117" s="136">
        <f t="shared" si="4"/>
        <v>4059034.4709847742</v>
      </c>
    </row>
    <row r="118" spans="2:8">
      <c r="B118" s="127" t="str">
        <f>$B$34</f>
        <v>Fine Arts</v>
      </c>
      <c r="C118" s="141">
        <f t="shared" si="3"/>
        <v>1007892.8754577554</v>
      </c>
      <c r="D118" s="141">
        <f t="shared" si="3"/>
        <v>614602.02281810727</v>
      </c>
      <c r="E118" s="141">
        <f t="shared" si="3"/>
        <v>0</v>
      </c>
      <c r="F118" s="141">
        <f t="shared" si="3"/>
        <v>0</v>
      </c>
      <c r="G118" s="141">
        <f t="shared" si="3"/>
        <v>0</v>
      </c>
      <c r="H118" s="136">
        <f t="shared" si="4"/>
        <v>1622494.8982758627</v>
      </c>
    </row>
    <row r="119" spans="2:8">
      <c r="B119" s="127" t="str">
        <f>$B$35</f>
        <v>Teacher Education</v>
      </c>
      <c r="C119" s="141">
        <f t="shared" si="3"/>
        <v>292325.71143869421</v>
      </c>
      <c r="D119" s="141">
        <f t="shared" si="3"/>
        <v>486861.99906213023</v>
      </c>
      <c r="E119" s="141">
        <f t="shared" si="3"/>
        <v>883421.36680102802</v>
      </c>
      <c r="F119" s="141">
        <f t="shared" si="3"/>
        <v>810478.20594268572</v>
      </c>
      <c r="G119" s="141">
        <f t="shared" si="3"/>
        <v>0</v>
      </c>
      <c r="H119" s="136">
        <f t="shared" si="4"/>
        <v>2473087.2832445381</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961958.63589292637</v>
      </c>
      <c r="D121" s="141">
        <f t="shared" si="3"/>
        <v>694479.39299972716</v>
      </c>
      <c r="E121" s="141">
        <f t="shared" si="3"/>
        <v>602764.72524622246</v>
      </c>
      <c r="F121" s="141">
        <f t="shared" si="3"/>
        <v>98989.10699490727</v>
      </c>
      <c r="G121" s="141">
        <f t="shared" si="3"/>
        <v>0</v>
      </c>
      <c r="H121" s="136">
        <f t="shared" si="4"/>
        <v>2358191.8611337831</v>
      </c>
    </row>
    <row r="122" spans="2:8">
      <c r="B122" s="127" t="str">
        <f>$B$38</f>
        <v>Home Economics</v>
      </c>
      <c r="C122" s="141">
        <f t="shared" si="3"/>
        <v>77187.6355468986</v>
      </c>
      <c r="D122" s="141">
        <f t="shared" si="3"/>
        <v>93662.122786434731</v>
      </c>
      <c r="E122" s="141">
        <f t="shared" si="3"/>
        <v>75843.633333333317</v>
      </c>
      <c r="F122" s="141">
        <f t="shared" si="3"/>
        <v>0</v>
      </c>
      <c r="G122" s="141">
        <f t="shared" si="3"/>
        <v>0</v>
      </c>
      <c r="H122" s="136">
        <f t="shared" si="4"/>
        <v>246693.39166666666</v>
      </c>
    </row>
    <row r="123" spans="2:8">
      <c r="B123" s="127" t="str">
        <f>$B$39</f>
        <v>Law</v>
      </c>
      <c r="C123" s="141">
        <f t="shared" si="3"/>
        <v>0</v>
      </c>
      <c r="D123" s="141">
        <f t="shared" si="3"/>
        <v>0</v>
      </c>
      <c r="E123" s="141">
        <f t="shared" si="3"/>
        <v>0</v>
      </c>
      <c r="F123" s="141">
        <f t="shared" si="3"/>
        <v>0</v>
      </c>
      <c r="G123" s="141">
        <f t="shared" si="3"/>
        <v>4757549.5563636366</v>
      </c>
      <c r="H123" s="136">
        <f t="shared" si="4"/>
        <v>4757549.5563636366</v>
      </c>
    </row>
    <row r="124" spans="2:8">
      <c r="B124" s="127" t="str">
        <f>$B$40</f>
        <v>Social Service</v>
      </c>
      <c r="C124" s="141">
        <f t="shared" si="3"/>
        <v>214108.10452854045</v>
      </c>
      <c r="D124" s="141">
        <f t="shared" si="3"/>
        <v>341456.67752274155</v>
      </c>
      <c r="E124" s="141">
        <f t="shared" si="3"/>
        <v>0</v>
      </c>
      <c r="F124" s="141">
        <f t="shared" si="3"/>
        <v>0</v>
      </c>
      <c r="G124" s="141">
        <f t="shared" si="3"/>
        <v>0</v>
      </c>
      <c r="H124" s="136">
        <f t="shared" si="4"/>
        <v>555564.782051282</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12719.224242424241</v>
      </c>
      <c r="D127" s="141">
        <f t="shared" si="3"/>
        <v>6918.9860139860157</v>
      </c>
      <c r="E127" s="141">
        <f t="shared" si="3"/>
        <v>0</v>
      </c>
      <c r="F127" s="141">
        <f t="shared" si="3"/>
        <v>0</v>
      </c>
      <c r="G127" s="141">
        <f t="shared" si="3"/>
        <v>0</v>
      </c>
      <c r="H127" s="136">
        <f t="shared" si="4"/>
        <v>19638.210256410257</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350850.48676827207</v>
      </c>
      <c r="D129" s="141">
        <f t="shared" si="3"/>
        <v>1132518.4932288993</v>
      </c>
      <c r="E129" s="141">
        <f t="shared" si="3"/>
        <v>217344.52791444189</v>
      </c>
      <c r="F129" s="141">
        <f t="shared" si="3"/>
        <v>0</v>
      </c>
      <c r="G129" s="141">
        <f t="shared" si="3"/>
        <v>0</v>
      </c>
      <c r="H129" s="136">
        <f t="shared" si="4"/>
        <v>1700713.5079116132</v>
      </c>
    </row>
    <row r="130" spans="2:12">
      <c r="B130" s="127" t="str">
        <f>$B$46</f>
        <v>Pharmacy</v>
      </c>
      <c r="C130" s="141">
        <f t="shared" si="3"/>
        <v>0</v>
      </c>
      <c r="D130" s="141">
        <f t="shared" si="3"/>
        <v>21898.146152261317</v>
      </c>
      <c r="E130" s="141">
        <f t="shared" si="3"/>
        <v>303127.0189574114</v>
      </c>
      <c r="F130" s="141">
        <f t="shared" si="3"/>
        <v>464813.86090639851</v>
      </c>
      <c r="G130" s="141">
        <f t="shared" si="3"/>
        <v>2389206.4415668575</v>
      </c>
      <c r="H130" s="136">
        <f t="shared" si="4"/>
        <v>3179045.4675829289</v>
      </c>
    </row>
    <row r="131" spans="2:12">
      <c r="B131" s="127" t="str">
        <f>$B$47</f>
        <v>Business Administration</v>
      </c>
      <c r="C131" s="141">
        <f t="shared" si="3"/>
        <v>1313973.0350544399</v>
      </c>
      <c r="D131" s="141">
        <f t="shared" si="3"/>
        <v>2149665.1692838352</v>
      </c>
      <c r="E131" s="141">
        <f t="shared" si="3"/>
        <v>1375020.9689318952</v>
      </c>
      <c r="F131" s="141">
        <f t="shared" si="3"/>
        <v>0</v>
      </c>
      <c r="G131" s="141">
        <f t="shared" si="3"/>
        <v>0</v>
      </c>
      <c r="H131" s="136">
        <f t="shared" si="4"/>
        <v>4838659.1732701696</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61011.966666666667</v>
      </c>
      <c r="E133" s="141">
        <f t="shared" si="5"/>
        <v>0</v>
      </c>
      <c r="F133" s="141">
        <f t="shared" si="5"/>
        <v>0</v>
      </c>
      <c r="G133" s="141">
        <f t="shared" si="5"/>
        <v>0</v>
      </c>
      <c r="H133" s="136">
        <f t="shared" si="4"/>
        <v>61011.966666666667</v>
      </c>
    </row>
    <row r="134" spans="2:12">
      <c r="B134" s="127" t="str">
        <f>$B$50</f>
        <v>Technology</v>
      </c>
      <c r="C134" s="141">
        <f t="shared" si="5"/>
        <v>235051.31527185996</v>
      </c>
      <c r="D134" s="141">
        <f t="shared" si="5"/>
        <v>513332.34488182899</v>
      </c>
      <c r="E134" s="141">
        <f t="shared" si="5"/>
        <v>20992.17</v>
      </c>
      <c r="F134" s="141">
        <f t="shared" si="5"/>
        <v>0</v>
      </c>
      <c r="G134" s="141">
        <f t="shared" si="5"/>
        <v>0</v>
      </c>
      <c r="H134" s="136">
        <f t="shared" si="4"/>
        <v>769375.83015368902</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11703370.356897498</v>
      </c>
      <c r="D136" s="133">
        <f>SUM(D116:D135)</f>
        <v>9463254.5928144623</v>
      </c>
      <c r="E136" s="133">
        <f>SUM(E116:E135)</f>
        <v>6420359.4574852716</v>
      </c>
      <c r="F136" s="133">
        <f>SUM(F116:F135)</f>
        <v>1644792.9766145544</v>
      </c>
      <c r="G136" s="133">
        <f>SUM(G116:G135)</f>
        <v>7146755.9979304941</v>
      </c>
      <c r="H136" s="133">
        <f t="shared" si="4"/>
        <v>36378533.381742276</v>
      </c>
    </row>
    <row r="137" spans="2:12">
      <c r="B137" s="328"/>
      <c r="C137" s="331"/>
      <c r="D137" s="331"/>
      <c r="E137" s="331"/>
      <c r="F137" s="331"/>
      <c r="G137" s="331"/>
      <c r="H137" s="332"/>
    </row>
    <row r="138" spans="2:12">
      <c r="B138" s="120" t="s">
        <v>4</v>
      </c>
      <c r="C138" s="325"/>
      <c r="D138" s="325"/>
      <c r="E138" s="325"/>
      <c r="F138" s="325"/>
      <c r="G138" s="325"/>
      <c r="H138" s="122">
        <f>H86-H81-H111</f>
        <v>24200712.618257724</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Data!LN30</f>
        <v>0</v>
      </c>
      <c r="D143" s="327">
        <f>Data!MH30</f>
        <v>0</v>
      </c>
      <c r="E143" s="327">
        <f>Data!NB30</f>
        <v>0</v>
      </c>
      <c r="F143" s="327">
        <f>Data!NV30</f>
        <v>0</v>
      </c>
      <c r="G143" s="327">
        <f>Data!OP30</f>
        <v>0</v>
      </c>
      <c r="H143" s="341">
        <f>Data!PJ30</f>
        <v>7246311.5099999998</v>
      </c>
      <c r="I143" s="342">
        <f t="shared" ref="I143:I162" si="6">SUM(C143:H143)</f>
        <v>7246311.5099999998</v>
      </c>
    </row>
    <row r="144" spans="2:12">
      <c r="B144" s="127" t="str">
        <f>$B$33</f>
        <v>Science</v>
      </c>
      <c r="C144" s="327">
        <f>Data!LO30</f>
        <v>0</v>
      </c>
      <c r="D144" s="327">
        <f>Data!MI30</f>
        <v>0</v>
      </c>
      <c r="E144" s="327">
        <f>Data!NC30</f>
        <v>0</v>
      </c>
      <c r="F144" s="327">
        <f>Data!NW30</f>
        <v>0</v>
      </c>
      <c r="G144" s="327">
        <f>Data!OQ30</f>
        <v>0</v>
      </c>
      <c r="H144" s="341">
        <f>Data!PK30</f>
        <v>2078093.87</v>
      </c>
      <c r="I144" s="342">
        <f t="shared" si="6"/>
        <v>2078093.87</v>
      </c>
    </row>
    <row r="145" spans="2:9">
      <c r="B145" s="127" t="str">
        <f>$B$34</f>
        <v>Fine Arts</v>
      </c>
      <c r="C145" s="327">
        <f>Data!LP30</f>
        <v>0</v>
      </c>
      <c r="D145" s="327">
        <f>Data!MJ30</f>
        <v>0</v>
      </c>
      <c r="E145" s="327">
        <f>Data!ND30</f>
        <v>0</v>
      </c>
      <c r="F145" s="327">
        <f>Data!NX30</f>
        <v>0</v>
      </c>
      <c r="G145" s="327">
        <f>Data!OR30</f>
        <v>0</v>
      </c>
      <c r="H145" s="341">
        <f>Data!PL30</f>
        <v>636197.72</v>
      </c>
      <c r="I145" s="342">
        <f t="shared" si="6"/>
        <v>636197.72</v>
      </c>
    </row>
    <row r="146" spans="2:9">
      <c r="B146" s="127" t="str">
        <f>$B$35</f>
        <v>Teacher Education</v>
      </c>
      <c r="C146" s="327">
        <f>Data!LQ30</f>
        <v>0</v>
      </c>
      <c r="D146" s="327">
        <f>Data!MK30</f>
        <v>0</v>
      </c>
      <c r="E146" s="327">
        <f>Data!NE30</f>
        <v>0</v>
      </c>
      <c r="F146" s="327">
        <f>Data!NY30</f>
        <v>0</v>
      </c>
      <c r="G146" s="327">
        <f>Data!OS30</f>
        <v>0</v>
      </c>
      <c r="H146" s="341">
        <f>Data!PN30</f>
        <v>2064485.77</v>
      </c>
      <c r="I146" s="342">
        <f t="shared" si="6"/>
        <v>2064485.77</v>
      </c>
    </row>
    <row r="147" spans="2:9">
      <c r="B147" s="127" t="str">
        <f>$B$36</f>
        <v>Agriculture</v>
      </c>
      <c r="C147" s="327">
        <f>Data!LR30</f>
        <v>0</v>
      </c>
      <c r="D147" s="327">
        <f>Data!ML30</f>
        <v>0</v>
      </c>
      <c r="E147" s="327">
        <f>Data!NF30</f>
        <v>0</v>
      </c>
      <c r="F147" s="327">
        <f>Data!NZ30</f>
        <v>0</v>
      </c>
      <c r="G147" s="327">
        <f>Data!OT30</f>
        <v>0</v>
      </c>
      <c r="H147" s="341">
        <f>Data!PM30</f>
        <v>0</v>
      </c>
      <c r="I147" s="342">
        <f t="shared" si="6"/>
        <v>0</v>
      </c>
    </row>
    <row r="148" spans="2:9">
      <c r="B148" s="127" t="str">
        <f>$B$37</f>
        <v>Engineering</v>
      </c>
      <c r="C148" s="327">
        <f>Data!LS30</f>
        <v>0</v>
      </c>
      <c r="D148" s="327">
        <f>Data!MM30</f>
        <v>0</v>
      </c>
      <c r="E148" s="327">
        <f>Data!NG30</f>
        <v>0</v>
      </c>
      <c r="F148" s="327">
        <f>Data!OA30</f>
        <v>0</v>
      </c>
      <c r="G148" s="327">
        <f>Data!OU30</f>
        <v>0</v>
      </c>
      <c r="H148" s="341">
        <f>Data!PO30</f>
        <v>808437.32</v>
      </c>
      <c r="I148" s="342">
        <f t="shared" si="6"/>
        <v>808437.32</v>
      </c>
    </row>
    <row r="149" spans="2:9">
      <c r="B149" s="127" t="str">
        <f>$B$38</f>
        <v>Home Economics</v>
      </c>
      <c r="C149" s="327">
        <f>Data!LT30</f>
        <v>0</v>
      </c>
      <c r="D149" s="327">
        <f>Data!MN30</f>
        <v>0</v>
      </c>
      <c r="E149" s="327">
        <f>Data!NH30</f>
        <v>0</v>
      </c>
      <c r="F149" s="327">
        <f>Data!OB30</f>
        <v>0</v>
      </c>
      <c r="G149" s="327">
        <f>Data!OV30</f>
        <v>0</v>
      </c>
      <c r="H149" s="341">
        <f>Data!PP30</f>
        <v>111747.66</v>
      </c>
      <c r="I149" s="342">
        <f t="shared" si="6"/>
        <v>111747.66</v>
      </c>
    </row>
    <row r="150" spans="2:9">
      <c r="B150" s="127" t="str">
        <f>$B$39</f>
        <v>Law</v>
      </c>
      <c r="C150" s="327">
        <f>Data!LU30</f>
        <v>0</v>
      </c>
      <c r="D150" s="327">
        <f>Data!MO30</f>
        <v>0</v>
      </c>
      <c r="E150" s="327">
        <f>Data!NI30</f>
        <v>0</v>
      </c>
      <c r="F150" s="327">
        <f>Data!OC30</f>
        <v>0</v>
      </c>
      <c r="G150" s="327">
        <f>Data!OW30</f>
        <v>0</v>
      </c>
      <c r="H150" s="341">
        <f>Data!PQ30</f>
        <v>4663772.45</v>
      </c>
      <c r="I150" s="342">
        <f t="shared" si="6"/>
        <v>4663772.45</v>
      </c>
    </row>
    <row r="151" spans="2:9">
      <c r="B151" s="127" t="str">
        <f>$B$40</f>
        <v>Social Service</v>
      </c>
      <c r="C151" s="327">
        <f>Data!LV30</f>
        <v>0</v>
      </c>
      <c r="D151" s="327">
        <f>Data!MP30</f>
        <v>0</v>
      </c>
      <c r="E151" s="327">
        <f>Data!NJ30</f>
        <v>0</v>
      </c>
      <c r="F151" s="327">
        <f>Data!OD30</f>
        <v>0</v>
      </c>
      <c r="G151" s="327">
        <f>Data!OX30</f>
        <v>0</v>
      </c>
      <c r="H151" s="341">
        <f>Data!PR30</f>
        <v>1002965.16</v>
      </c>
      <c r="I151" s="342">
        <f t="shared" si="6"/>
        <v>1002965.16</v>
      </c>
    </row>
    <row r="152" spans="2:9">
      <c r="B152" s="127" t="str">
        <f>$B$41</f>
        <v>Library Science</v>
      </c>
      <c r="C152" s="327">
        <f>Data!LW30</f>
        <v>0</v>
      </c>
      <c r="D152" s="327">
        <f>Data!MQ30</f>
        <v>0</v>
      </c>
      <c r="E152" s="327">
        <f>Data!NK30</f>
        <v>0</v>
      </c>
      <c r="F152" s="327">
        <f>Data!OE30</f>
        <v>0</v>
      </c>
      <c r="G152" s="327">
        <f>Data!OY30</f>
        <v>0</v>
      </c>
      <c r="H152" s="341">
        <f>Data!PS30</f>
        <v>0</v>
      </c>
      <c r="I152" s="342">
        <f t="shared" si="6"/>
        <v>0</v>
      </c>
    </row>
    <row r="153" spans="2:9">
      <c r="B153" s="127" t="str">
        <f>$B$42</f>
        <v>Veterinary Science</v>
      </c>
      <c r="C153" s="327">
        <f>Data!LX30</f>
        <v>0</v>
      </c>
      <c r="D153" s="327">
        <f>Data!MR30</f>
        <v>0</v>
      </c>
      <c r="E153" s="327">
        <f>Data!NL30</f>
        <v>0</v>
      </c>
      <c r="F153" s="327">
        <f>Data!OF30</f>
        <v>0</v>
      </c>
      <c r="G153" s="327">
        <f>Data!OZ30</f>
        <v>0</v>
      </c>
      <c r="H153" s="341">
        <f>Data!PT30</f>
        <v>0</v>
      </c>
      <c r="I153" s="342">
        <f t="shared" si="6"/>
        <v>0</v>
      </c>
    </row>
    <row r="154" spans="2:9">
      <c r="B154" s="127" t="str">
        <f>$B$43</f>
        <v>Vocational Training</v>
      </c>
      <c r="C154" s="327">
        <f>Data!LY30</f>
        <v>0</v>
      </c>
      <c r="D154" s="327">
        <f>Data!MS30</f>
        <v>0</v>
      </c>
      <c r="E154" s="327">
        <f>Data!NM30</f>
        <v>0</v>
      </c>
      <c r="F154" s="327">
        <f>Data!OG30</f>
        <v>0</v>
      </c>
      <c r="G154" s="327">
        <f>Data!PA30</f>
        <v>0</v>
      </c>
      <c r="H154" s="341">
        <f>Data!PU30</f>
        <v>0</v>
      </c>
      <c r="I154" s="342">
        <f t="shared" si="6"/>
        <v>0</v>
      </c>
    </row>
    <row r="155" spans="2:9">
      <c r="B155" s="127" t="str">
        <f>$B$44</f>
        <v>Physical Training</v>
      </c>
      <c r="C155" s="327">
        <f>Data!LZ30</f>
        <v>0</v>
      </c>
      <c r="D155" s="327">
        <f>Data!MT30</f>
        <v>0</v>
      </c>
      <c r="E155" s="327">
        <f>Data!NN30</f>
        <v>0</v>
      </c>
      <c r="F155" s="327">
        <f>Data!OH30</f>
        <v>0</v>
      </c>
      <c r="G155" s="327">
        <f>Data!PB30</f>
        <v>0</v>
      </c>
      <c r="H155" s="341">
        <f>Data!PV30</f>
        <v>0</v>
      </c>
      <c r="I155" s="342">
        <f t="shared" si="6"/>
        <v>0</v>
      </c>
    </row>
    <row r="156" spans="2:9">
      <c r="B156" s="127" t="str">
        <f>$B$45</f>
        <v>Health Services</v>
      </c>
      <c r="C156" s="327">
        <f>Data!MA30</f>
        <v>0</v>
      </c>
      <c r="D156" s="327">
        <f>Data!MU30</f>
        <v>0</v>
      </c>
      <c r="E156" s="327">
        <f>Data!NO30</f>
        <v>0</v>
      </c>
      <c r="F156" s="327">
        <f>Data!OI30</f>
        <v>0</v>
      </c>
      <c r="G156" s="327">
        <f>Data!PC30</f>
        <v>0</v>
      </c>
      <c r="H156" s="341">
        <f>Data!PW30</f>
        <v>213553.73</v>
      </c>
      <c r="I156" s="342">
        <f t="shared" si="6"/>
        <v>213553.73</v>
      </c>
    </row>
    <row r="157" spans="2:9">
      <c r="B157" s="127" t="str">
        <f>$B$46</f>
        <v>Pharmacy</v>
      </c>
      <c r="C157" s="327">
        <f>Data!MB30</f>
        <v>0</v>
      </c>
      <c r="D157" s="327">
        <f>Data!MV30</f>
        <v>0</v>
      </c>
      <c r="E157" s="327">
        <f>Data!NP30</f>
        <v>0</v>
      </c>
      <c r="F157" s="327">
        <f>Data!OJ30</f>
        <v>0</v>
      </c>
      <c r="G157" s="327">
        <f>Data!PD30</f>
        <v>0</v>
      </c>
      <c r="H157" s="341">
        <f>Data!PX30</f>
        <v>2551796.2400000002</v>
      </c>
      <c r="I157" s="342">
        <f t="shared" si="6"/>
        <v>2551796.2400000002</v>
      </c>
    </row>
    <row r="158" spans="2:9">
      <c r="B158" s="127" t="str">
        <f>$B$47</f>
        <v>Business Administration</v>
      </c>
      <c r="C158" s="327">
        <f>Data!MC30</f>
        <v>0</v>
      </c>
      <c r="D158" s="327">
        <f>Data!MW30</f>
        <v>0</v>
      </c>
      <c r="E158" s="327">
        <f>Data!NQ30</f>
        <v>0</v>
      </c>
      <c r="F158" s="327">
        <f>Data!OK30</f>
        <v>0</v>
      </c>
      <c r="G158" s="327">
        <f>Data!PE30</f>
        <v>0</v>
      </c>
      <c r="H158" s="341">
        <f>Data!PY30</f>
        <v>1346272.32</v>
      </c>
      <c r="I158" s="342">
        <f t="shared" si="6"/>
        <v>1346272.32</v>
      </c>
    </row>
    <row r="159" spans="2:9">
      <c r="B159" s="127" t="str">
        <f>$B$48</f>
        <v>Optometry</v>
      </c>
      <c r="C159" s="327">
        <f>Data!MD30</f>
        <v>0</v>
      </c>
      <c r="D159" s="327">
        <f>Data!MX30</f>
        <v>0</v>
      </c>
      <c r="E159" s="327">
        <f>Data!NR30</f>
        <v>0</v>
      </c>
      <c r="F159" s="327">
        <f>Data!OL30</f>
        <v>0</v>
      </c>
      <c r="G159" s="327">
        <f>Data!PF30</f>
        <v>0</v>
      </c>
      <c r="H159" s="341">
        <f>Data!PZ30</f>
        <v>0</v>
      </c>
      <c r="I159" s="342">
        <f t="shared" si="6"/>
        <v>0</v>
      </c>
    </row>
    <row r="160" spans="2:9">
      <c r="B160" s="127" t="str">
        <f>$B$49</f>
        <v>Teacher Ed-Practice Teaching</v>
      </c>
      <c r="C160" s="327">
        <f>Data!ME30</f>
        <v>0</v>
      </c>
      <c r="D160" s="327">
        <f>Data!MY30</f>
        <v>0</v>
      </c>
      <c r="E160" s="327">
        <f>Data!NS30</f>
        <v>0</v>
      </c>
      <c r="F160" s="327">
        <f>Data!OM30</f>
        <v>0</v>
      </c>
      <c r="G160" s="327">
        <f>Data!PG30</f>
        <v>0</v>
      </c>
      <c r="H160" s="341">
        <f>Data!QA30</f>
        <v>0</v>
      </c>
      <c r="I160" s="342">
        <f t="shared" si="6"/>
        <v>0</v>
      </c>
    </row>
    <row r="161" spans="2:10">
      <c r="B161" s="127" t="str">
        <f>$B$50</f>
        <v>Technology</v>
      </c>
      <c r="C161" s="327">
        <f>Data!MF30</f>
        <v>0</v>
      </c>
      <c r="D161" s="327">
        <f>Data!MZ30</f>
        <v>0</v>
      </c>
      <c r="E161" s="327">
        <f>Data!NT30</f>
        <v>0</v>
      </c>
      <c r="F161" s="327">
        <f>Data!ON30</f>
        <v>0</v>
      </c>
      <c r="G161" s="327">
        <f>Data!PH30</f>
        <v>0</v>
      </c>
      <c r="H161" s="341">
        <f>Data!QB30</f>
        <v>1477078.87</v>
      </c>
      <c r="I161" s="342">
        <f t="shared" si="6"/>
        <v>1477078.87</v>
      </c>
    </row>
    <row r="162" spans="2:10">
      <c r="B162" s="127" t="str">
        <f>$B$51</f>
        <v>Nursing</v>
      </c>
      <c r="C162" s="327">
        <f>Data!MG30</f>
        <v>0</v>
      </c>
      <c r="D162" s="327">
        <f>Data!NA30</f>
        <v>0</v>
      </c>
      <c r="E162" s="327">
        <f>Data!NU30</f>
        <v>0</v>
      </c>
      <c r="F162" s="327">
        <f>Data!OO30</f>
        <v>0</v>
      </c>
      <c r="G162" s="327">
        <f>Data!PI30</f>
        <v>0</v>
      </c>
      <c r="H162" s="341">
        <f>Data!QC30</f>
        <v>0</v>
      </c>
      <c r="I162" s="342">
        <f t="shared" si="6"/>
        <v>0</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24200712.620000001</v>
      </c>
      <c r="I163" s="342">
        <f>SUM(I143:I162)</f>
        <v>24200712.620000001</v>
      </c>
      <c r="J163" s="347">
        <f>H138-I163</f>
        <v>-1.7422772943973541E-3</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3959763.039545523</v>
      </c>
      <c r="D168" s="321">
        <f t="shared" si="8"/>
        <v>1422422.1701023248</v>
      </c>
      <c r="E168" s="321">
        <f t="shared" si="8"/>
        <v>1798214.4217748302</v>
      </c>
      <c r="F168" s="321">
        <f t="shared" si="8"/>
        <v>65911.878577321564</v>
      </c>
      <c r="G168" s="321">
        <f t="shared" si="8"/>
        <v>0</v>
      </c>
      <c r="H168" s="133">
        <f t="shared" ref="H168:H188" si="9">SUM(C168:G168)</f>
        <v>7246311.5099999998</v>
      </c>
      <c r="I168" s="347"/>
      <c r="J168" s="288"/>
    </row>
    <row r="169" spans="2:10">
      <c r="B169" s="127" t="str">
        <f>$B$33</f>
        <v>Science</v>
      </c>
      <c r="C169" s="141">
        <f t="shared" si="8"/>
        <v>981052.44617957599</v>
      </c>
      <c r="D169" s="141">
        <f t="shared" si="8"/>
        <v>734888.4372293026</v>
      </c>
      <c r="E169" s="141">
        <f t="shared" si="8"/>
        <v>269005.34936034749</v>
      </c>
      <c r="F169" s="141">
        <f t="shared" si="8"/>
        <v>93147.637230773864</v>
      </c>
      <c r="G169" s="141">
        <f t="shared" si="8"/>
        <v>0</v>
      </c>
      <c r="H169" s="136">
        <f t="shared" si="9"/>
        <v>2078093.8699999999</v>
      </c>
      <c r="I169" s="347"/>
      <c r="J169" s="288"/>
    </row>
    <row r="170" spans="2:10">
      <c r="B170" s="127" t="str">
        <f>$B$34</f>
        <v>Fine Arts</v>
      </c>
      <c r="C170" s="141">
        <f t="shared" si="8"/>
        <v>395205.64906050346</v>
      </c>
      <c r="D170" s="141">
        <f t="shared" si="8"/>
        <v>240992.07093949648</v>
      </c>
      <c r="E170" s="141">
        <f t="shared" si="8"/>
        <v>0</v>
      </c>
      <c r="F170" s="141">
        <f t="shared" si="8"/>
        <v>0</v>
      </c>
      <c r="G170" s="141">
        <f t="shared" si="8"/>
        <v>0</v>
      </c>
      <c r="H170" s="136">
        <f t="shared" si="9"/>
        <v>636197.72</v>
      </c>
      <c r="I170" s="347"/>
      <c r="J170" s="288"/>
    </row>
    <row r="171" spans="2:10">
      <c r="B171" s="127" t="str">
        <f>$B$35</f>
        <v>Teacher Education</v>
      </c>
      <c r="C171" s="141">
        <f t="shared" si="8"/>
        <v>244027.8899815265</v>
      </c>
      <c r="D171" s="141">
        <f t="shared" si="8"/>
        <v>406423.04694513901</v>
      </c>
      <c r="E171" s="141">
        <f t="shared" si="8"/>
        <v>737463.19146566687</v>
      </c>
      <c r="F171" s="141">
        <f t="shared" si="8"/>
        <v>676571.64160766767</v>
      </c>
      <c r="G171" s="141">
        <f t="shared" si="8"/>
        <v>0</v>
      </c>
      <c r="H171" s="136">
        <f t="shared" si="9"/>
        <v>2064485.77</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329779.46975791646</v>
      </c>
      <c r="D173" s="141">
        <f t="shared" si="8"/>
        <v>238082.01042725708</v>
      </c>
      <c r="E173" s="141">
        <f t="shared" si="8"/>
        <v>206640.31078213759</v>
      </c>
      <c r="F173" s="141">
        <f t="shared" si="8"/>
        <v>33935.529032688864</v>
      </c>
      <c r="G173" s="141">
        <f t="shared" si="8"/>
        <v>0</v>
      </c>
      <c r="H173" s="136">
        <f t="shared" si="9"/>
        <v>808437.32</v>
      </c>
      <c r="I173" s="347"/>
      <c r="J173" s="288"/>
    </row>
    <row r="174" spans="2:10">
      <c r="B174" s="127" t="str">
        <f>$B$38</f>
        <v>Home Economics</v>
      </c>
      <c r="C174" s="141">
        <f t="shared" si="8"/>
        <v>34964.607665508964</v>
      </c>
      <c r="D174" s="141">
        <f t="shared" si="8"/>
        <v>42427.253447304254</v>
      </c>
      <c r="E174" s="141">
        <f t="shared" si="8"/>
        <v>34355.798887186778</v>
      </c>
      <c r="F174" s="141">
        <f t="shared" si="8"/>
        <v>0</v>
      </c>
      <c r="G174" s="141">
        <f t="shared" si="8"/>
        <v>0</v>
      </c>
      <c r="H174" s="136">
        <f t="shared" si="9"/>
        <v>111747.66</v>
      </c>
      <c r="I174" s="347"/>
      <c r="J174" s="288"/>
    </row>
    <row r="175" spans="2:10">
      <c r="B175" s="127" t="str">
        <f>$B$39</f>
        <v>Law</v>
      </c>
      <c r="C175" s="141">
        <f t="shared" si="8"/>
        <v>0</v>
      </c>
      <c r="D175" s="141">
        <f t="shared" si="8"/>
        <v>0</v>
      </c>
      <c r="E175" s="141">
        <f t="shared" si="8"/>
        <v>0</v>
      </c>
      <c r="F175" s="141">
        <f t="shared" si="8"/>
        <v>0</v>
      </c>
      <c r="G175" s="141">
        <f t="shared" si="8"/>
        <v>4663772.45</v>
      </c>
      <c r="H175" s="136">
        <f t="shared" si="9"/>
        <v>4663772.45</v>
      </c>
      <c r="I175" s="347"/>
      <c r="J175" s="288"/>
    </row>
    <row r="176" spans="2:10">
      <c r="B176" s="127" t="str">
        <f>$B$40</f>
        <v>Social Service</v>
      </c>
      <c r="C176" s="141">
        <f t="shared" si="8"/>
        <v>386530.92538169964</v>
      </c>
      <c r="D176" s="141">
        <f t="shared" si="8"/>
        <v>616434.23461830046</v>
      </c>
      <c r="E176" s="141">
        <f t="shared" si="8"/>
        <v>0</v>
      </c>
      <c r="F176" s="141">
        <f t="shared" si="8"/>
        <v>0</v>
      </c>
      <c r="G176" s="141">
        <f t="shared" si="8"/>
        <v>0</v>
      </c>
      <c r="H176" s="136">
        <f t="shared" si="9"/>
        <v>1002965.1600000001</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44055.291954307242</v>
      </c>
      <c r="D181" s="141">
        <f t="shared" si="8"/>
        <v>142207.10742751413</v>
      </c>
      <c r="E181" s="141">
        <f t="shared" si="8"/>
        <v>27291.330618178625</v>
      </c>
      <c r="F181" s="141">
        <f t="shared" si="8"/>
        <v>0</v>
      </c>
      <c r="G181" s="141">
        <f t="shared" si="8"/>
        <v>0</v>
      </c>
      <c r="H181" s="136">
        <f t="shared" si="9"/>
        <v>213553.72999999998</v>
      </c>
      <c r="I181" s="347"/>
      <c r="J181" s="288"/>
    </row>
    <row r="182" spans="2:10">
      <c r="B182" s="127" t="str">
        <f>$B$46</f>
        <v>Pharmacy</v>
      </c>
      <c r="C182" s="141">
        <f t="shared" si="8"/>
        <v>0</v>
      </c>
      <c r="D182" s="141">
        <f t="shared" si="8"/>
        <v>17577.47965045524</v>
      </c>
      <c r="E182" s="141">
        <f t="shared" si="8"/>
        <v>243317.81193618712</v>
      </c>
      <c r="F182" s="141">
        <f t="shared" si="8"/>
        <v>373102.64186395751</v>
      </c>
      <c r="G182" s="141">
        <f t="shared" si="8"/>
        <v>1917798.3065494001</v>
      </c>
      <c r="H182" s="136">
        <f t="shared" si="9"/>
        <v>2551796.2400000002</v>
      </c>
      <c r="I182" s="347"/>
      <c r="J182" s="288"/>
    </row>
    <row r="183" spans="2:10">
      <c r="B183" s="127" t="str">
        <f>$B$47</f>
        <v>Business Administration</v>
      </c>
      <c r="C183" s="141">
        <f t="shared" si="8"/>
        <v>365590.02462755417</v>
      </c>
      <c r="D183" s="141">
        <f t="shared" si="8"/>
        <v>598106.75045314908</v>
      </c>
      <c r="E183" s="141">
        <f t="shared" si="8"/>
        <v>382575.54491929704</v>
      </c>
      <c r="F183" s="141">
        <f t="shared" si="8"/>
        <v>0</v>
      </c>
      <c r="G183" s="141">
        <f t="shared" si="8"/>
        <v>0</v>
      </c>
      <c r="H183" s="136">
        <f t="shared" si="9"/>
        <v>1346272.3200000003</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c r="B186" s="127" t="str">
        <f>$B$50</f>
        <v>Technology</v>
      </c>
      <c r="C186" s="141">
        <f t="shared" si="10"/>
        <v>451261.03205558046</v>
      </c>
      <c r="D186" s="141">
        <f t="shared" si="10"/>
        <v>985516.22002609482</v>
      </c>
      <c r="E186" s="141">
        <f t="shared" si="10"/>
        <v>40301.617918324759</v>
      </c>
      <c r="F186" s="141">
        <f t="shared" si="10"/>
        <v>0</v>
      </c>
      <c r="G186" s="141">
        <f t="shared" si="10"/>
        <v>0</v>
      </c>
      <c r="H186" s="136">
        <f t="shared" si="9"/>
        <v>1477078.8699999999</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7192230.3762096958</v>
      </c>
      <c r="D188" s="133">
        <f>SUM(D168:D187)</f>
        <v>5445076.7812663382</v>
      </c>
      <c r="E188" s="133">
        <f>SUM(E168:E187)</f>
        <v>3739165.3776621562</v>
      </c>
      <c r="F188" s="133">
        <f>SUM(F168:F187)</f>
        <v>1242669.3283124096</v>
      </c>
      <c r="G188" s="133">
        <f>SUM(G168:G187)</f>
        <v>6581570.7565494003</v>
      </c>
      <c r="H188" s="133">
        <f t="shared" si="9"/>
        <v>24200712.619999997</v>
      </c>
      <c r="I188" s="347"/>
      <c r="J188" s="288"/>
    </row>
    <row r="189" spans="2:10">
      <c r="B189" s="328"/>
      <c r="C189" s="329"/>
      <c r="D189" s="329"/>
      <c r="E189" s="329"/>
      <c r="F189" s="329"/>
      <c r="G189" s="329"/>
      <c r="H189" s="344"/>
    </row>
    <row r="190" spans="2:10">
      <c r="B190" s="474" t="s">
        <v>34</v>
      </c>
      <c r="C190" s="474"/>
      <c r="D190" s="474"/>
      <c r="E190" s="474"/>
      <c r="F190" s="474"/>
      <c r="G190" s="474"/>
      <c r="H190" s="122">
        <f>H15</f>
        <v>8732930</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1277359.8349024986</v>
      </c>
      <c r="D193" s="135">
        <f t="shared" si="11"/>
        <v>458851.93892109697</v>
      </c>
      <c r="E193" s="135">
        <f t="shared" si="11"/>
        <v>580076.85156362806</v>
      </c>
      <c r="F193" s="135">
        <f t="shared" si="11"/>
        <v>21262.177937623299</v>
      </c>
      <c r="G193" s="135">
        <f t="shared" si="11"/>
        <v>0</v>
      </c>
      <c r="H193" s="135">
        <f>SUM(C193:G193)</f>
        <v>2337550.8033248466</v>
      </c>
    </row>
    <row r="194" spans="2:8">
      <c r="B194" s="127" t="str">
        <f>$B$33</f>
        <v>Science</v>
      </c>
      <c r="C194" s="138">
        <f t="shared" si="11"/>
        <v>460007.16475006309</v>
      </c>
      <c r="D194" s="138">
        <f t="shared" si="11"/>
        <v>344582.95041606505</v>
      </c>
      <c r="E194" s="138">
        <f t="shared" si="11"/>
        <v>126134.32497288016</v>
      </c>
      <c r="F194" s="138">
        <f t="shared" si="11"/>
        <v>43676.136451784063</v>
      </c>
      <c r="G194" s="138">
        <f t="shared" si="11"/>
        <v>0</v>
      </c>
      <c r="H194" s="138">
        <f t="shared" ref="H194:H213" si="12">SUM(C194:G194)</f>
        <v>974400.57659079239</v>
      </c>
    </row>
    <row r="195" spans="2:8">
      <c r="B195" s="127" t="str">
        <f>$B$34</f>
        <v>Fine Arts</v>
      </c>
      <c r="C195" s="138">
        <f t="shared" si="11"/>
        <v>241951.97306356468</v>
      </c>
      <c r="D195" s="138">
        <f t="shared" si="11"/>
        <v>147539.65990895807</v>
      </c>
      <c r="E195" s="138">
        <f t="shared" si="11"/>
        <v>0</v>
      </c>
      <c r="F195" s="138">
        <f t="shared" si="11"/>
        <v>0</v>
      </c>
      <c r="G195" s="138">
        <f t="shared" si="11"/>
        <v>0</v>
      </c>
      <c r="H195" s="138">
        <f t="shared" si="12"/>
        <v>389491.63297252276</v>
      </c>
    </row>
    <row r="196" spans="2:8">
      <c r="B196" s="127" t="str">
        <f>$B$35</f>
        <v>Teacher Education</v>
      </c>
      <c r="C196" s="138">
        <f t="shared" si="11"/>
        <v>70174.900906685521</v>
      </c>
      <c r="D196" s="138">
        <f t="shared" si="11"/>
        <v>116874.74348824396</v>
      </c>
      <c r="E196" s="138">
        <f t="shared" si="11"/>
        <v>212071.68732782526</v>
      </c>
      <c r="F196" s="138">
        <f t="shared" si="11"/>
        <v>194561.15409466458</v>
      </c>
      <c r="G196" s="138">
        <f t="shared" si="11"/>
        <v>0</v>
      </c>
      <c r="H196" s="138">
        <f t="shared" si="12"/>
        <v>593682.48581741937</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230925.12669476063</v>
      </c>
      <c r="D198" s="138">
        <f t="shared" si="11"/>
        <v>166714.80023306658</v>
      </c>
      <c r="E198" s="138">
        <f t="shared" si="11"/>
        <v>144698.03102855021</v>
      </c>
      <c r="F198" s="138">
        <f t="shared" si="11"/>
        <v>23763.050947592481</v>
      </c>
      <c r="G198" s="138">
        <f t="shared" si="11"/>
        <v>0</v>
      </c>
      <c r="H198" s="138">
        <f t="shared" si="12"/>
        <v>566101.00890396989</v>
      </c>
    </row>
    <row r="199" spans="2:8">
      <c r="B199" s="127" t="str">
        <f>$B$38</f>
        <v>Home Economics</v>
      </c>
      <c r="C199" s="138">
        <f t="shared" si="11"/>
        <v>18529.450074941251</v>
      </c>
      <c r="D199" s="138">
        <f t="shared" si="11"/>
        <v>22484.269867675619</v>
      </c>
      <c r="E199" s="138">
        <f t="shared" si="11"/>
        <v>18206.812624779464</v>
      </c>
      <c r="F199" s="138">
        <f t="shared" si="11"/>
        <v>0</v>
      </c>
      <c r="G199" s="138">
        <f t="shared" si="11"/>
        <v>0</v>
      </c>
      <c r="H199" s="138">
        <f t="shared" si="12"/>
        <v>59220.532567396331</v>
      </c>
    </row>
    <row r="200" spans="2:8">
      <c r="B200" s="127" t="str">
        <f>$B$39</f>
        <v>Law</v>
      </c>
      <c r="C200" s="138">
        <f t="shared" si="11"/>
        <v>0</v>
      </c>
      <c r="D200" s="138">
        <f t="shared" si="11"/>
        <v>0</v>
      </c>
      <c r="E200" s="138">
        <f t="shared" si="11"/>
        <v>0</v>
      </c>
      <c r="F200" s="138">
        <f t="shared" si="11"/>
        <v>0</v>
      </c>
      <c r="G200" s="138">
        <f t="shared" si="11"/>
        <v>1142084.1739625093</v>
      </c>
      <c r="H200" s="138">
        <f t="shared" si="12"/>
        <v>1142084.1739625093</v>
      </c>
    </row>
    <row r="201" spans="2:8">
      <c r="B201" s="127" t="str">
        <f>$B$40</f>
        <v>Social Service</v>
      </c>
      <c r="C201" s="138">
        <f t="shared" si="11"/>
        <v>51398.198758030216</v>
      </c>
      <c r="D201" s="138">
        <f t="shared" si="11"/>
        <v>81969.144592707671</v>
      </c>
      <c r="E201" s="138">
        <f t="shared" si="11"/>
        <v>0</v>
      </c>
      <c r="F201" s="138">
        <f t="shared" si="11"/>
        <v>0</v>
      </c>
      <c r="G201" s="138">
        <f t="shared" si="11"/>
        <v>0</v>
      </c>
      <c r="H201" s="138">
        <f t="shared" si="12"/>
        <v>133367.34335073788</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3053.3417550895824</v>
      </c>
      <c r="D204" s="138">
        <f t="shared" si="11"/>
        <v>1660.9526254690661</v>
      </c>
      <c r="E204" s="138">
        <f t="shared" si="11"/>
        <v>0</v>
      </c>
      <c r="F204" s="138">
        <f t="shared" si="11"/>
        <v>0</v>
      </c>
      <c r="G204" s="138">
        <f t="shared" si="11"/>
        <v>0</v>
      </c>
      <c r="H204" s="138">
        <f t="shared" si="12"/>
        <v>4714.2943805586483</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84224.196430936601</v>
      </c>
      <c r="D206" s="138">
        <f t="shared" si="11"/>
        <v>271869.25380661897</v>
      </c>
      <c r="E206" s="138">
        <f t="shared" si="11"/>
        <v>52175.125595152938</v>
      </c>
      <c r="F206" s="138">
        <f t="shared" si="11"/>
        <v>0</v>
      </c>
      <c r="G206" s="138">
        <f t="shared" si="11"/>
        <v>0</v>
      </c>
      <c r="H206" s="138">
        <f t="shared" si="12"/>
        <v>408268.57583270851</v>
      </c>
    </row>
    <row r="207" spans="2:8">
      <c r="B207" s="127" t="str">
        <f>$B$46</f>
        <v>Pharmacy</v>
      </c>
      <c r="C207" s="138">
        <f t="shared" si="11"/>
        <v>0</v>
      </c>
      <c r="D207" s="138">
        <f t="shared" si="11"/>
        <v>5256.8083344845563</v>
      </c>
      <c r="E207" s="138">
        <f t="shared" si="11"/>
        <v>72767.832883343275</v>
      </c>
      <c r="F207" s="138">
        <f t="shared" si="11"/>
        <v>111581.92848869896</v>
      </c>
      <c r="G207" s="138">
        <f t="shared" si="11"/>
        <v>573546.28321063938</v>
      </c>
      <c r="H207" s="138">
        <f t="shared" si="12"/>
        <v>763152.85291716619</v>
      </c>
    </row>
    <row r="208" spans="2:8">
      <c r="B208" s="127" t="str">
        <f>$B$47</f>
        <v>Business Administration</v>
      </c>
      <c r="C208" s="138">
        <f t="shared" si="11"/>
        <v>315428.72871221852</v>
      </c>
      <c r="D208" s="138">
        <f t="shared" si="11"/>
        <v>516042.66861994076</v>
      </c>
      <c r="E208" s="138">
        <f t="shared" si="11"/>
        <v>330083.72669143922</v>
      </c>
      <c r="F208" s="138">
        <f t="shared" si="11"/>
        <v>0</v>
      </c>
      <c r="G208" s="138">
        <f t="shared" si="11"/>
        <v>0</v>
      </c>
      <c r="H208" s="138">
        <f t="shared" si="12"/>
        <v>1161555.1240235986</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14646.363790183543</v>
      </c>
      <c r="E210" s="138">
        <f t="shared" si="13"/>
        <v>0</v>
      </c>
      <c r="F210" s="138">
        <f t="shared" si="13"/>
        <v>0</v>
      </c>
      <c r="G210" s="138">
        <f t="shared" si="13"/>
        <v>0</v>
      </c>
      <c r="H210" s="138">
        <f t="shared" si="12"/>
        <v>14646.363790183543</v>
      </c>
    </row>
    <row r="211" spans="2:8">
      <c r="B211" s="127" t="str">
        <f>$B$50</f>
        <v>Technology</v>
      </c>
      <c r="C211" s="138">
        <f t="shared" si="13"/>
        <v>56425.767942236234</v>
      </c>
      <c r="D211" s="138">
        <f t="shared" si="13"/>
        <v>123229.14141554575</v>
      </c>
      <c r="E211" s="138">
        <f t="shared" si="13"/>
        <v>5039.3222078080407</v>
      </c>
      <c r="F211" s="138">
        <f t="shared" si="13"/>
        <v>0</v>
      </c>
      <c r="G211" s="138">
        <f t="shared" si="13"/>
        <v>0</v>
      </c>
      <c r="H211" s="138">
        <f t="shared" si="12"/>
        <v>184694.23156559002</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2809478.6839910247</v>
      </c>
      <c r="D213" s="135">
        <f>SUM(D193:D212)</f>
        <v>2271722.6960200565</v>
      </c>
      <c r="E213" s="135">
        <f>SUM(E193:E212)</f>
        <v>1541253.7148954067</v>
      </c>
      <c r="F213" s="135">
        <f>SUM(F193:F212)</f>
        <v>394844.4479203634</v>
      </c>
      <c r="G213" s="135">
        <f>SUM(G193:G212)</f>
        <v>1715630.4571731486</v>
      </c>
      <c r="H213" s="135">
        <f t="shared" si="12"/>
        <v>8732930</v>
      </c>
    </row>
    <row r="214" spans="2:8">
      <c r="B214" s="143"/>
      <c r="C214" s="144"/>
      <c r="D214" s="144"/>
      <c r="E214" s="144"/>
      <c r="F214" s="144"/>
      <c r="G214" s="144"/>
      <c r="H214" s="144"/>
    </row>
    <row r="215" spans="2:8">
      <c r="B215" s="474" t="s">
        <v>35</v>
      </c>
      <c r="C215" s="474"/>
      <c r="D215" s="474"/>
      <c r="E215" s="474"/>
      <c r="F215" s="474"/>
      <c r="G215" s="474"/>
      <c r="H215" s="122">
        <f>H17</f>
        <v>42649252</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11660956.166612828</v>
      </c>
      <c r="D218" s="135">
        <f t="shared" si="14"/>
        <v>3869445.0553997834</v>
      </c>
      <c r="E218" s="135">
        <f t="shared" si="14"/>
        <v>1662620.3498210956</v>
      </c>
      <c r="F218" s="135">
        <f t="shared" si="14"/>
        <v>155609.29768071629</v>
      </c>
      <c r="G218" s="135">
        <f t="shared" si="14"/>
        <v>0</v>
      </c>
      <c r="H218" s="135">
        <f>SUM(C218:G218)</f>
        <v>17348630.869514424</v>
      </c>
    </row>
    <row r="219" spans="2:8">
      <c r="B219" s="127" t="str">
        <f>$B$33</f>
        <v>Science</v>
      </c>
      <c r="C219" s="138">
        <f t="shared" si="14"/>
        <v>3232252.660333924</v>
      </c>
      <c r="D219" s="138">
        <f t="shared" si="14"/>
        <v>1645936.3118190949</v>
      </c>
      <c r="E219" s="138">
        <f t="shared" si="14"/>
        <v>192880.05787170734</v>
      </c>
      <c r="F219" s="138">
        <f t="shared" si="14"/>
        <v>46993.121236911473</v>
      </c>
      <c r="G219" s="138">
        <f t="shared" si="14"/>
        <v>0</v>
      </c>
      <c r="H219" s="138">
        <f t="shared" ref="H219:H238" si="15">SUM(C219:G219)</f>
        <v>5118062.1512616379</v>
      </c>
    </row>
    <row r="220" spans="2:8">
      <c r="B220" s="127" t="str">
        <f>$B$34</f>
        <v>Fine Arts</v>
      </c>
      <c r="C220" s="138">
        <f t="shared" si="14"/>
        <v>985863.72756472486</v>
      </c>
      <c r="D220" s="138">
        <f t="shared" si="14"/>
        <v>349155.59568301379</v>
      </c>
      <c r="E220" s="138">
        <f t="shared" si="14"/>
        <v>0</v>
      </c>
      <c r="F220" s="138">
        <f t="shared" si="14"/>
        <v>0</v>
      </c>
      <c r="G220" s="138">
        <f t="shared" si="14"/>
        <v>0</v>
      </c>
      <c r="H220" s="138">
        <f t="shared" si="15"/>
        <v>1335019.3232477386</v>
      </c>
    </row>
    <row r="221" spans="2:8">
      <c r="B221" s="127" t="str">
        <f>$B$35</f>
        <v>Teacher Education</v>
      </c>
      <c r="C221" s="138">
        <f t="shared" si="14"/>
        <v>422109.67237496807</v>
      </c>
      <c r="D221" s="138">
        <f t="shared" si="14"/>
        <v>835303.24553259648</v>
      </c>
      <c r="E221" s="138">
        <f t="shared" si="14"/>
        <v>834759.59472345468</v>
      </c>
      <c r="F221" s="138">
        <f t="shared" si="14"/>
        <v>514707.67694390769</v>
      </c>
      <c r="G221" s="138">
        <f t="shared" si="14"/>
        <v>0</v>
      </c>
      <c r="H221" s="138">
        <f t="shared" si="15"/>
        <v>2606880.1895749266</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1100998.8072835009</v>
      </c>
      <c r="D223" s="138">
        <f t="shared" si="14"/>
        <v>620237.32998719905</v>
      </c>
      <c r="E223" s="138">
        <f t="shared" si="14"/>
        <v>200641.25245074771</v>
      </c>
      <c r="F223" s="138">
        <f t="shared" si="14"/>
        <v>62953.049204164425</v>
      </c>
      <c r="G223" s="138">
        <f t="shared" si="14"/>
        <v>0</v>
      </c>
      <c r="H223" s="138">
        <f t="shared" si="15"/>
        <v>1984830.438925612</v>
      </c>
    </row>
    <row r="224" spans="2:8">
      <c r="B224" s="127" t="str">
        <f>$B$38</f>
        <v>Home Economics</v>
      </c>
      <c r="C224" s="138">
        <f t="shared" si="14"/>
        <v>119997.73294940565</v>
      </c>
      <c r="D224" s="138">
        <f t="shared" si="14"/>
        <v>182849.56382402219</v>
      </c>
      <c r="E224" s="138">
        <f t="shared" si="14"/>
        <v>47429.522427469012</v>
      </c>
      <c r="F224" s="138">
        <f t="shared" si="14"/>
        <v>0</v>
      </c>
      <c r="G224" s="138">
        <f t="shared" si="14"/>
        <v>0</v>
      </c>
      <c r="H224" s="138">
        <f t="shared" si="15"/>
        <v>350276.81920089689</v>
      </c>
    </row>
    <row r="225" spans="2:10">
      <c r="B225" s="127" t="str">
        <f>$B$39</f>
        <v>Law</v>
      </c>
      <c r="C225" s="138">
        <f t="shared" si="14"/>
        <v>0</v>
      </c>
      <c r="D225" s="138">
        <f t="shared" si="14"/>
        <v>0</v>
      </c>
      <c r="E225" s="138">
        <f t="shared" si="14"/>
        <v>0</v>
      </c>
      <c r="F225" s="138">
        <f t="shared" si="14"/>
        <v>0</v>
      </c>
      <c r="G225" s="138">
        <f t="shared" si="14"/>
        <v>2757612.3912833715</v>
      </c>
      <c r="H225" s="138">
        <f t="shared" si="15"/>
        <v>2757612.3912833715</v>
      </c>
    </row>
    <row r="226" spans="2:10">
      <c r="B226" s="127" t="str">
        <f>$B$40</f>
        <v>Social Service</v>
      </c>
      <c r="C226" s="138">
        <f t="shared" si="14"/>
        <v>140703.22412498936</v>
      </c>
      <c r="D226" s="138">
        <f t="shared" si="14"/>
        <v>403139.75262153463</v>
      </c>
      <c r="E226" s="138">
        <f t="shared" si="14"/>
        <v>0</v>
      </c>
      <c r="F226" s="138">
        <f t="shared" si="14"/>
        <v>0</v>
      </c>
      <c r="G226" s="138">
        <f t="shared" si="14"/>
        <v>0</v>
      </c>
      <c r="H226" s="138">
        <f t="shared" si="15"/>
        <v>543842.97674652399</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13646.801002089269</v>
      </c>
      <c r="D229" s="138">
        <f t="shared" si="14"/>
        <v>7836.4098781723796</v>
      </c>
      <c r="E229" s="138">
        <f t="shared" si="14"/>
        <v>0</v>
      </c>
      <c r="F229" s="138">
        <f t="shared" si="14"/>
        <v>0</v>
      </c>
      <c r="G229" s="138">
        <f t="shared" si="14"/>
        <v>0</v>
      </c>
      <c r="H229" s="138">
        <f t="shared" si="15"/>
        <v>21483.210880261649</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359208.89994005085</v>
      </c>
      <c r="D231" s="138">
        <f t="shared" si="14"/>
        <v>1651741.0598770003</v>
      </c>
      <c r="E231" s="138">
        <f t="shared" si="14"/>
        <v>256981.77606155939</v>
      </c>
      <c r="F231" s="138">
        <f t="shared" si="14"/>
        <v>0</v>
      </c>
      <c r="G231" s="138">
        <f t="shared" si="14"/>
        <v>0</v>
      </c>
      <c r="H231" s="138">
        <f t="shared" si="15"/>
        <v>2267931.7358786105</v>
      </c>
    </row>
    <row r="232" spans="2:10">
      <c r="B232" s="127" t="str">
        <f>$B$46</f>
        <v>Pharmacy</v>
      </c>
      <c r="C232" s="138">
        <f t="shared" si="14"/>
        <v>0</v>
      </c>
      <c r="D232" s="138">
        <f t="shared" si="14"/>
        <v>37150.387570594983</v>
      </c>
      <c r="E232" s="138">
        <f t="shared" si="14"/>
        <v>58640.136819416242</v>
      </c>
      <c r="F232" s="138">
        <f t="shared" si="14"/>
        <v>60736.392542045956</v>
      </c>
      <c r="G232" s="138">
        <f t="shared" si="14"/>
        <v>1250984.207134387</v>
      </c>
      <c r="H232" s="138">
        <f t="shared" si="15"/>
        <v>1407511.1240664441</v>
      </c>
    </row>
    <row r="233" spans="2:10">
      <c r="B233" s="127" t="str">
        <f>$B$47</f>
        <v>Business Administration</v>
      </c>
      <c r="C233" s="138">
        <f t="shared" si="14"/>
        <v>1904120.8892455359</v>
      </c>
      <c r="D233" s="138">
        <f t="shared" si="14"/>
        <v>3374590.283463343</v>
      </c>
      <c r="E233" s="138">
        <f t="shared" si="14"/>
        <v>1059834.2375156258</v>
      </c>
      <c r="F233" s="138">
        <f t="shared" si="14"/>
        <v>0</v>
      </c>
      <c r="G233" s="138">
        <f t="shared" si="14"/>
        <v>0</v>
      </c>
      <c r="H233" s="138">
        <f t="shared" si="15"/>
        <v>6338545.4102245048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22638.517425831316</v>
      </c>
      <c r="E235" s="138">
        <f t="shared" si="16"/>
        <v>0</v>
      </c>
      <c r="F235" s="138">
        <f t="shared" si="16"/>
        <v>0</v>
      </c>
      <c r="G235" s="138">
        <f t="shared" si="16"/>
        <v>0</v>
      </c>
      <c r="H235" s="138">
        <f t="shared" si="15"/>
        <v>22638.517425831316</v>
      </c>
    </row>
    <row r="236" spans="2:10">
      <c r="B236" s="127" t="str">
        <f>$B$50</f>
        <v>Technology</v>
      </c>
      <c r="C236" s="138">
        <f t="shared" si="16"/>
        <v>178663.29128022617</v>
      </c>
      <c r="D236" s="138">
        <f t="shared" si="16"/>
        <v>355250.58114381455</v>
      </c>
      <c r="E236" s="138">
        <f t="shared" si="16"/>
        <v>12072.969345173931</v>
      </c>
      <c r="F236" s="138">
        <f t="shared" si="16"/>
        <v>0</v>
      </c>
      <c r="G236" s="138">
        <f t="shared" si="16"/>
        <v>0</v>
      </c>
      <c r="H236" s="138">
        <f t="shared" si="15"/>
        <v>545986.8417692146</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20118521.872712243</v>
      </c>
      <c r="D238" s="135">
        <f>SUM(D218:D237)</f>
        <v>13355274.094226003</v>
      </c>
      <c r="E238" s="135">
        <f>SUM(E218:E237)</f>
        <v>4325859.8970362497</v>
      </c>
      <c r="F238" s="135">
        <f>SUM(F218:F237)</f>
        <v>840999.53760774585</v>
      </c>
      <c r="G238" s="135">
        <f>SUM(G218:G237)</f>
        <v>4008596.5984177585</v>
      </c>
      <c r="H238" s="135">
        <f t="shared" si="15"/>
        <v>42649252</v>
      </c>
    </row>
    <row r="239" spans="2:10">
      <c r="B239" s="328"/>
      <c r="C239" s="348"/>
      <c r="D239" s="348"/>
      <c r="E239" s="348"/>
      <c r="F239" s="348"/>
      <c r="G239" s="348"/>
      <c r="H239" s="348"/>
    </row>
    <row r="240" spans="2:10">
      <c r="B240" s="120" t="s">
        <v>11</v>
      </c>
      <c r="C240" s="121"/>
      <c r="D240" s="121"/>
      <c r="E240" s="121"/>
      <c r="F240" s="121"/>
      <c r="G240" s="121"/>
      <c r="H240" s="122">
        <f>H16</f>
        <v>10518435</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2875900.6014071763</v>
      </c>
      <c r="D243" s="135">
        <f t="shared" si="17"/>
        <v>954307.62305735215</v>
      </c>
      <c r="E243" s="135">
        <f t="shared" si="17"/>
        <v>410046.20853070193</v>
      </c>
      <c r="F243" s="135">
        <f t="shared" si="17"/>
        <v>38377.373723934594</v>
      </c>
      <c r="G243" s="135">
        <f t="shared" si="17"/>
        <v>0</v>
      </c>
      <c r="H243" s="135">
        <f>SUM(C243:G243)</f>
        <v>4278631.8067191644</v>
      </c>
    </row>
    <row r="244" spans="2:8">
      <c r="B244" s="127" t="str">
        <f>$B$33</f>
        <v>Science</v>
      </c>
      <c r="C244" s="138">
        <f t="shared" si="17"/>
        <v>797159.10401662998</v>
      </c>
      <c r="D244" s="138">
        <f t="shared" si="17"/>
        <v>405931.48292516085</v>
      </c>
      <c r="E244" s="138">
        <f t="shared" si="17"/>
        <v>47569.330208177904</v>
      </c>
      <c r="F244" s="138">
        <f t="shared" si="17"/>
        <v>11589.748190134094</v>
      </c>
      <c r="G244" s="138">
        <f t="shared" si="17"/>
        <v>0</v>
      </c>
      <c r="H244" s="138">
        <f t="shared" ref="H244:H263" si="18">SUM(C244:G244)</f>
        <v>1262249.6653401027</v>
      </c>
    </row>
    <row r="245" spans="2:8">
      <c r="B245" s="127" t="str">
        <f>$B$34</f>
        <v>Fine Arts</v>
      </c>
      <c r="C245" s="138">
        <f t="shared" si="17"/>
        <v>243140.10330702324</v>
      </c>
      <c r="D245" s="138">
        <f t="shared" si="17"/>
        <v>86111.0163919888</v>
      </c>
      <c r="E245" s="138">
        <f t="shared" si="17"/>
        <v>0</v>
      </c>
      <c r="F245" s="138">
        <f t="shared" si="17"/>
        <v>0</v>
      </c>
      <c r="G245" s="138">
        <f t="shared" si="17"/>
        <v>0</v>
      </c>
      <c r="H245" s="138">
        <f t="shared" si="18"/>
        <v>329251.11969901202</v>
      </c>
    </row>
    <row r="246" spans="2:8">
      <c r="B246" s="127" t="str">
        <f>$B$35</f>
        <v>Teacher Education</v>
      </c>
      <c r="C246" s="138">
        <f t="shared" si="17"/>
        <v>104103.42370711209</v>
      </c>
      <c r="D246" s="138">
        <f t="shared" si="17"/>
        <v>206007.90122705218</v>
      </c>
      <c r="E246" s="138">
        <f t="shared" si="17"/>
        <v>205873.82254031094</v>
      </c>
      <c r="F246" s="138">
        <f t="shared" si="17"/>
        <v>126940.54385609135</v>
      </c>
      <c r="G246" s="138">
        <f t="shared" si="17"/>
        <v>0</v>
      </c>
      <c r="H246" s="138">
        <f t="shared" si="18"/>
        <v>642925.69133056654</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271535.46302497946</v>
      </c>
      <c r="D248" s="138">
        <f t="shared" si="17"/>
        <v>152966.95098061519</v>
      </c>
      <c r="E248" s="138">
        <f t="shared" si="17"/>
        <v>49483.446326837817</v>
      </c>
      <c r="F248" s="138">
        <f t="shared" si="17"/>
        <v>15525.889084896617</v>
      </c>
      <c r="G248" s="138">
        <f t="shared" si="17"/>
        <v>0</v>
      </c>
      <c r="H248" s="138">
        <f t="shared" si="18"/>
        <v>489511.74941732909</v>
      </c>
    </row>
    <row r="249" spans="2:8">
      <c r="B249" s="127" t="str">
        <f>$B$38</f>
        <v>Home Economics</v>
      </c>
      <c r="C249" s="138">
        <f t="shared" si="17"/>
        <v>29594.618779613804</v>
      </c>
      <c r="D249" s="138">
        <f t="shared" si="17"/>
        <v>45095.54474393429</v>
      </c>
      <c r="E249" s="138">
        <f t="shared" si="17"/>
        <v>11697.376280699484</v>
      </c>
      <c r="F249" s="138">
        <f t="shared" si="17"/>
        <v>0</v>
      </c>
      <c r="G249" s="138">
        <f t="shared" si="17"/>
        <v>0</v>
      </c>
      <c r="H249" s="138">
        <f t="shared" si="18"/>
        <v>86387.539804247572</v>
      </c>
    </row>
    <row r="250" spans="2:8">
      <c r="B250" s="127" t="str">
        <f>$B$39</f>
        <v>Law</v>
      </c>
      <c r="C250" s="138">
        <f t="shared" si="17"/>
        <v>0</v>
      </c>
      <c r="D250" s="138">
        <f t="shared" si="17"/>
        <v>0</v>
      </c>
      <c r="E250" s="138">
        <f t="shared" si="17"/>
        <v>0</v>
      </c>
      <c r="F250" s="138">
        <f t="shared" si="17"/>
        <v>0</v>
      </c>
      <c r="G250" s="138">
        <f t="shared" si="17"/>
        <v>680100.24403027538</v>
      </c>
      <c r="H250" s="138">
        <f t="shared" si="18"/>
        <v>680100.24403027538</v>
      </c>
    </row>
    <row r="251" spans="2:8">
      <c r="B251" s="127" t="str">
        <f>$B$40</f>
        <v>Social Service</v>
      </c>
      <c r="C251" s="138">
        <f t="shared" si="17"/>
        <v>34701.141235704024</v>
      </c>
      <c r="D251" s="138">
        <f t="shared" si="17"/>
        <v>99424.939125912264</v>
      </c>
      <c r="E251" s="138">
        <f t="shared" si="17"/>
        <v>0</v>
      </c>
      <c r="F251" s="138">
        <f t="shared" si="17"/>
        <v>0</v>
      </c>
      <c r="G251" s="138">
        <f t="shared" si="17"/>
        <v>0</v>
      </c>
      <c r="H251" s="138">
        <f t="shared" si="18"/>
        <v>134126.08036161627</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3365.6625278776482</v>
      </c>
      <c r="D254" s="138">
        <f t="shared" si="17"/>
        <v>1932.6662033114694</v>
      </c>
      <c r="E254" s="138">
        <f t="shared" si="17"/>
        <v>0</v>
      </c>
      <c r="F254" s="138">
        <f t="shared" si="17"/>
        <v>0</v>
      </c>
      <c r="G254" s="138">
        <f t="shared" si="17"/>
        <v>0</v>
      </c>
      <c r="H254" s="138">
        <f t="shared" si="18"/>
        <v>5298.3287311891181</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88590.427457928905</v>
      </c>
      <c r="D256" s="138">
        <f t="shared" si="17"/>
        <v>407363.08752020635</v>
      </c>
      <c r="E256" s="138">
        <f t="shared" si="17"/>
        <v>63378.511484517207</v>
      </c>
      <c r="F256" s="138">
        <f t="shared" si="17"/>
        <v>0</v>
      </c>
      <c r="G256" s="138">
        <f t="shared" si="17"/>
        <v>0</v>
      </c>
      <c r="H256" s="138">
        <f t="shared" si="18"/>
        <v>559332.02646265249</v>
      </c>
    </row>
    <row r="257" spans="2:10">
      <c r="B257" s="127" t="str">
        <f>$B$46</f>
        <v>Pharmacy</v>
      </c>
      <c r="C257" s="138">
        <f t="shared" si="17"/>
        <v>0</v>
      </c>
      <c r="D257" s="138">
        <f t="shared" si="17"/>
        <v>9162.2694082914095</v>
      </c>
      <c r="E257" s="138">
        <f t="shared" si="17"/>
        <v>14462.210674319364</v>
      </c>
      <c r="F257" s="138">
        <f t="shared" si="17"/>
        <v>14979.202849512933</v>
      </c>
      <c r="G257" s="138">
        <f t="shared" si="17"/>
        <v>308525.83460946946</v>
      </c>
      <c r="H257" s="138">
        <f t="shared" si="18"/>
        <v>347129.51754159317</v>
      </c>
    </row>
    <row r="258" spans="2:10">
      <c r="B258" s="127" t="str">
        <f>$B$47</f>
        <v>Business Administration</v>
      </c>
      <c r="C258" s="138">
        <f t="shared" si="17"/>
        <v>469606.63707938819</v>
      </c>
      <c r="D258" s="138">
        <f t="shared" si="17"/>
        <v>832263.33132972056</v>
      </c>
      <c r="E258" s="138">
        <f t="shared" si="17"/>
        <v>261383.18998144849</v>
      </c>
      <c r="F258" s="138">
        <f t="shared" si="17"/>
        <v>0</v>
      </c>
      <c r="G258" s="138">
        <f t="shared" si="17"/>
        <v>0</v>
      </c>
      <c r="H258" s="138">
        <f t="shared" si="18"/>
        <v>1563253.1583905572</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5583.2579206775781</v>
      </c>
      <c r="E260" s="138">
        <f t="shared" si="19"/>
        <v>0</v>
      </c>
      <c r="F260" s="138">
        <f t="shared" si="19"/>
        <v>0</v>
      </c>
      <c r="G260" s="138">
        <f t="shared" si="19"/>
        <v>0</v>
      </c>
      <c r="H260" s="138">
        <f t="shared" si="18"/>
        <v>5583.2579206775781</v>
      </c>
    </row>
    <row r="261" spans="2:10">
      <c r="B261" s="127" t="str">
        <f>$B$50</f>
        <v>Technology</v>
      </c>
      <c r="C261" s="138">
        <f t="shared" si="19"/>
        <v>44063.099071869445</v>
      </c>
      <c r="D261" s="138">
        <f t="shared" si="19"/>
        <v>87614.20121678662</v>
      </c>
      <c r="E261" s="138">
        <f t="shared" si="19"/>
        <v>2977.5139623598689</v>
      </c>
      <c r="F261" s="138">
        <f t="shared" si="19"/>
        <v>0</v>
      </c>
      <c r="G261" s="138">
        <f t="shared" si="19"/>
        <v>0</v>
      </c>
      <c r="H261" s="138">
        <f t="shared" si="18"/>
        <v>134654.81425101592</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4961760.2816153029</v>
      </c>
      <c r="D263" s="135">
        <f>SUM(D243:D262)</f>
        <v>3293764.2720510093</v>
      </c>
      <c r="E263" s="135">
        <f>SUM(E243:E262)</f>
        <v>1066871.6099893732</v>
      </c>
      <c r="F263" s="135">
        <f>SUM(F243:F262)</f>
        <v>207412.75770456958</v>
      </c>
      <c r="G263" s="135">
        <f>SUM(G243:G262)</f>
        <v>988626.07863974478</v>
      </c>
      <c r="H263" s="135">
        <f t="shared" si="18"/>
        <v>10518435</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25095043.408523332</v>
      </c>
      <c r="D268" s="135">
        <f t="shared" si="20"/>
        <v>8616454.0607231334</v>
      </c>
      <c r="E268" s="135">
        <f t="shared" si="20"/>
        <v>6867368.4875163529</v>
      </c>
      <c r="F268" s="135">
        <f t="shared" si="20"/>
        <v>369732.01497587282</v>
      </c>
      <c r="G268" s="135">
        <f t="shared" si="20"/>
        <v>0</v>
      </c>
      <c r="H268" s="135">
        <f>SUM(C268:G268)</f>
        <v>40948597.971738689</v>
      </c>
    </row>
    <row r="269" spans="2:10">
      <c r="B269" s="127" t="str">
        <f>$B$33</f>
        <v>Science</v>
      </c>
      <c r="C269" s="138">
        <f t="shared" si="20"/>
        <v>7386710.9419205748</v>
      </c>
      <c r="D269" s="138">
        <f t="shared" si="20"/>
        <v>4566759.1805448895</v>
      </c>
      <c r="E269" s="138">
        <f t="shared" si="20"/>
        <v>1161023.4528879535</v>
      </c>
      <c r="F269" s="138">
        <f t="shared" si="20"/>
        <v>377347.15882388921</v>
      </c>
      <c r="G269" s="138">
        <f t="shared" si="20"/>
        <v>0</v>
      </c>
      <c r="H269" s="138">
        <f t="shared" ref="H269:H288" si="21">SUM(C269:G269)</f>
        <v>13491840.734177308</v>
      </c>
    </row>
    <row r="270" spans="2:10">
      <c r="B270" s="127" t="str">
        <f>$B$34</f>
        <v>Fine Arts</v>
      </c>
      <c r="C270" s="138">
        <f t="shared" si="20"/>
        <v>2874054.3284535715</v>
      </c>
      <c r="D270" s="138">
        <f t="shared" si="20"/>
        <v>1438400.3657415644</v>
      </c>
      <c r="E270" s="138">
        <f t="shared" si="20"/>
        <v>0</v>
      </c>
      <c r="F270" s="138">
        <f t="shared" si="20"/>
        <v>0</v>
      </c>
      <c r="G270" s="138">
        <f t="shared" si="20"/>
        <v>0</v>
      </c>
      <c r="H270" s="138">
        <f t="shared" si="21"/>
        <v>4312454.6941951364</v>
      </c>
    </row>
    <row r="271" spans="2:10">
      <c r="B271" s="127" t="str">
        <f>$B$35</f>
        <v>Teacher Education</v>
      </c>
      <c r="C271" s="138">
        <f t="shared" si="20"/>
        <v>1132741.5984089863</v>
      </c>
      <c r="D271" s="138">
        <f t="shared" si="20"/>
        <v>2051470.9362551619</v>
      </c>
      <c r="E271" s="138">
        <f t="shared" si="20"/>
        <v>2873589.6628582859</v>
      </c>
      <c r="F271" s="138">
        <f t="shared" si="20"/>
        <v>2323259.2224450172</v>
      </c>
      <c r="G271" s="138">
        <f t="shared" si="20"/>
        <v>0</v>
      </c>
      <c r="H271" s="138">
        <f t="shared" si="21"/>
        <v>8381061.4199674521</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2895197.5026540835</v>
      </c>
      <c r="D273" s="138">
        <f t="shared" si="20"/>
        <v>1872480.4846278653</v>
      </c>
      <c r="E273" s="138">
        <f t="shared" si="20"/>
        <v>1204227.7658344959</v>
      </c>
      <c r="F273" s="138">
        <f t="shared" si="20"/>
        <v>235166.62526424963</v>
      </c>
      <c r="G273" s="138">
        <f t="shared" si="20"/>
        <v>0</v>
      </c>
      <c r="H273" s="138">
        <f t="shared" si="21"/>
        <v>6207072.3783806935</v>
      </c>
    </row>
    <row r="274" spans="2:10">
      <c r="B274" s="127" t="str">
        <f>$B$38</f>
        <v>Home Economics</v>
      </c>
      <c r="C274" s="138">
        <f t="shared" si="20"/>
        <v>280274.04501636827</v>
      </c>
      <c r="D274" s="138">
        <f t="shared" si="20"/>
        <v>386518.75466937106</v>
      </c>
      <c r="E274" s="138">
        <f t="shared" si="20"/>
        <v>187533.14355346805</v>
      </c>
      <c r="F274" s="138">
        <f t="shared" si="20"/>
        <v>0</v>
      </c>
      <c r="G274" s="138">
        <f t="shared" si="20"/>
        <v>0</v>
      </c>
      <c r="H274" s="138">
        <f t="shared" si="21"/>
        <v>854325.94323920738</v>
      </c>
    </row>
    <row r="275" spans="2:10">
      <c r="B275" s="127" t="str">
        <f>$B$39</f>
        <v>Law</v>
      </c>
      <c r="C275" s="138">
        <f t="shared" si="20"/>
        <v>0</v>
      </c>
      <c r="D275" s="138">
        <f t="shared" si="20"/>
        <v>0</v>
      </c>
      <c r="E275" s="138">
        <f t="shared" si="20"/>
        <v>0</v>
      </c>
      <c r="F275" s="138">
        <f t="shared" si="20"/>
        <v>0</v>
      </c>
      <c r="G275" s="138">
        <f t="shared" si="20"/>
        <v>14001118.815639792</v>
      </c>
      <c r="H275" s="138">
        <f t="shared" si="21"/>
        <v>14001118.815639792</v>
      </c>
    </row>
    <row r="276" spans="2:10">
      <c r="B276" s="127" t="str">
        <f>$B$40</f>
        <v>Social Service</v>
      </c>
      <c r="C276" s="138">
        <f t="shared" si="20"/>
        <v>827441.59402896371</v>
      </c>
      <c r="D276" s="138">
        <f t="shared" si="20"/>
        <v>1542424.7484811966</v>
      </c>
      <c r="E276" s="138">
        <f t="shared" si="20"/>
        <v>0</v>
      </c>
      <c r="F276" s="138">
        <f t="shared" si="20"/>
        <v>0</v>
      </c>
      <c r="G276" s="138">
        <f t="shared" si="20"/>
        <v>0</v>
      </c>
      <c r="H276" s="138">
        <f t="shared" si="21"/>
        <v>2369866.3425101601</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32785.029527480743</v>
      </c>
      <c r="D279" s="138">
        <f t="shared" si="20"/>
        <v>18349.014720938932</v>
      </c>
      <c r="E279" s="138">
        <f t="shared" si="20"/>
        <v>0</v>
      </c>
      <c r="F279" s="138">
        <f t="shared" si="20"/>
        <v>0</v>
      </c>
      <c r="G279" s="138">
        <f t="shared" si="20"/>
        <v>0</v>
      </c>
      <c r="H279" s="138">
        <f t="shared" si="21"/>
        <v>51134.044248419676</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926929.30255149561</v>
      </c>
      <c r="D281" s="138">
        <f t="shared" si="20"/>
        <v>3605699.0018602391</v>
      </c>
      <c r="E281" s="138">
        <f t="shared" si="20"/>
        <v>617171.27167385002</v>
      </c>
      <c r="F281" s="138">
        <f t="shared" si="20"/>
        <v>0</v>
      </c>
      <c r="G281" s="138">
        <f t="shared" si="20"/>
        <v>0</v>
      </c>
      <c r="H281" s="138">
        <f t="shared" si="21"/>
        <v>5149799.5760855842</v>
      </c>
    </row>
    <row r="282" spans="2:10">
      <c r="B282" s="127" t="str">
        <f>$B$46</f>
        <v>Pharmacy</v>
      </c>
      <c r="C282" s="138">
        <f t="shared" si="20"/>
        <v>0</v>
      </c>
      <c r="D282" s="138">
        <f t="shared" si="20"/>
        <v>91045.091116087511</v>
      </c>
      <c r="E282" s="138">
        <f t="shared" si="20"/>
        <v>692315.01127067744</v>
      </c>
      <c r="F282" s="138">
        <f t="shared" si="20"/>
        <v>1025214.0266506139</v>
      </c>
      <c r="G282" s="138">
        <f t="shared" si="20"/>
        <v>6440061.0730707534</v>
      </c>
      <c r="H282" s="138">
        <f t="shared" si="21"/>
        <v>8248635.2021081317</v>
      </c>
    </row>
    <row r="283" spans="2:10">
      <c r="B283" s="127" t="str">
        <f>$B$47</f>
        <v>Business Administration</v>
      </c>
      <c r="C283" s="138">
        <f t="shared" si="20"/>
        <v>4368719.3147191368</v>
      </c>
      <c r="D283" s="138">
        <f t="shared" si="20"/>
        <v>7470668.2031499892</v>
      </c>
      <c r="E283" s="138">
        <f t="shared" si="20"/>
        <v>3408897.6680397056</v>
      </c>
      <c r="F283" s="138">
        <f t="shared" si="20"/>
        <v>0</v>
      </c>
      <c r="G283" s="138">
        <f t="shared" si="20"/>
        <v>0</v>
      </c>
      <c r="H283" s="138">
        <f t="shared" si="21"/>
        <v>15248285.185908832</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103880.1058033591</v>
      </c>
      <c r="E285" s="138">
        <f t="shared" si="22"/>
        <v>0</v>
      </c>
      <c r="F285" s="138">
        <f t="shared" si="22"/>
        <v>0</v>
      </c>
      <c r="G285" s="138">
        <f t="shared" si="22"/>
        <v>0</v>
      </c>
      <c r="H285" s="138">
        <f t="shared" si="21"/>
        <v>103880.1058033591</v>
      </c>
    </row>
    <row r="286" spans="2:10">
      <c r="B286" s="127" t="str">
        <f>$B$50</f>
        <v>Technology</v>
      </c>
      <c r="C286" s="138">
        <f t="shared" si="22"/>
        <v>965464.50562177226</v>
      </c>
      <c r="D286" s="138">
        <f t="shared" si="22"/>
        <v>2064942.4886840708</v>
      </c>
      <c r="E286" s="138">
        <f t="shared" si="22"/>
        <v>81383.593433666596</v>
      </c>
      <c r="F286" s="138">
        <f t="shared" si="22"/>
        <v>0</v>
      </c>
      <c r="G286" s="138">
        <f t="shared" si="22"/>
        <v>0</v>
      </c>
      <c r="H286" s="138">
        <f t="shared" si="21"/>
        <v>3111790.5877395095</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46785361.571425766</v>
      </c>
      <c r="D288" s="135">
        <f>SUM(D268:D287)</f>
        <v>33829092.436377868</v>
      </c>
      <c r="E288" s="135">
        <f>SUM(E268:E287)</f>
        <v>17093510.057068456</v>
      </c>
      <c r="F288" s="135">
        <f>SUM(F268:F287)</f>
        <v>4330719.0481596431</v>
      </c>
      <c r="G288" s="135">
        <f>SUM(G268:G287)</f>
        <v>20441179.888710544</v>
      </c>
      <c r="H288" s="135">
        <f t="shared" si="21"/>
        <v>122479863.00174227</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337.57120538772313</v>
      </c>
      <c r="D293" s="133">
        <f t="shared" si="23"/>
        <v>646.2986844226773</v>
      </c>
      <c r="E293" s="133">
        <f t="shared" si="23"/>
        <v>1187.3043719772395</v>
      </c>
      <c r="F293" s="133">
        <f t="shared" si="23"/>
        <v>1053.3675640338256</v>
      </c>
      <c r="G293" s="134">
        <f t="shared" si="23"/>
        <v>0</v>
      </c>
      <c r="H293" s="135">
        <f t="shared" si="23"/>
        <v>436.51964109009663</v>
      </c>
    </row>
    <row r="294" spans="2:10">
      <c r="B294" s="127" t="str">
        <f>$B$33</f>
        <v>Science</v>
      </c>
      <c r="C294" s="136">
        <f t="shared" si="23"/>
        <v>358.47379122200215</v>
      </c>
      <c r="D294" s="136">
        <f t="shared" si="23"/>
        <v>805.28287436869857</v>
      </c>
      <c r="E294" s="136">
        <f t="shared" si="23"/>
        <v>1730.2883053471737</v>
      </c>
      <c r="F294" s="136">
        <f t="shared" si="23"/>
        <v>3559.8788568291434</v>
      </c>
      <c r="G294" s="137">
        <f t="shared" si="23"/>
        <v>0</v>
      </c>
      <c r="H294" s="138">
        <f t="shared" si="23"/>
        <v>498.70040416120759</v>
      </c>
    </row>
    <row r="295" spans="2:10">
      <c r="B295" s="127" t="str">
        <f>$B$34</f>
        <v>Fine Arts</v>
      </c>
      <c r="C295" s="136">
        <f t="shared" si="23"/>
        <v>457.28788042220702</v>
      </c>
      <c r="D295" s="136">
        <f t="shared" si="23"/>
        <v>1195.6777770087817</v>
      </c>
      <c r="E295" s="136">
        <f t="shared" si="23"/>
        <v>0</v>
      </c>
      <c r="F295" s="136">
        <f t="shared" si="23"/>
        <v>0</v>
      </c>
      <c r="G295" s="137">
        <f t="shared" si="23"/>
        <v>0</v>
      </c>
      <c r="H295" s="138">
        <f t="shared" si="23"/>
        <v>575.91542390426491</v>
      </c>
    </row>
    <row r="296" spans="2:10">
      <c r="B296" s="127" t="str">
        <f>$B$35</f>
        <v>Teacher Education</v>
      </c>
      <c r="C296" s="136">
        <f t="shared" si="23"/>
        <v>420.93704883277087</v>
      </c>
      <c r="D296" s="136">
        <f t="shared" si="23"/>
        <v>712.81130516162682</v>
      </c>
      <c r="E296" s="136">
        <f t="shared" si="23"/>
        <v>989.528120818969</v>
      </c>
      <c r="F296" s="136">
        <f t="shared" si="23"/>
        <v>2001.084601589162</v>
      </c>
      <c r="G296" s="137">
        <f t="shared" si="23"/>
        <v>0</v>
      </c>
      <c r="H296" s="138">
        <f t="shared" si="23"/>
        <v>869.94617188784014</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412.48005451689465</v>
      </c>
      <c r="D298" s="136">
        <f t="shared" si="23"/>
        <v>876.21922537569731</v>
      </c>
      <c r="E298" s="136">
        <f t="shared" si="23"/>
        <v>1725.2546788459827</v>
      </c>
      <c r="F298" s="136">
        <f t="shared" si="23"/>
        <v>1656.1029948186592</v>
      </c>
      <c r="G298" s="137">
        <f t="shared" si="23"/>
        <v>0</v>
      </c>
      <c r="H298" s="138">
        <f t="shared" si="23"/>
        <v>620.95562008610375</v>
      </c>
    </row>
    <row r="299" spans="2:10">
      <c r="B299" s="127" t="str">
        <f>$B$38</f>
        <v>Home Economics</v>
      </c>
      <c r="C299" s="136">
        <f t="shared" si="23"/>
        <v>366.37130067499118</v>
      </c>
      <c r="D299" s="136">
        <f t="shared" si="23"/>
        <v>613.52183280852546</v>
      </c>
      <c r="E299" s="136">
        <f t="shared" si="23"/>
        <v>1136.5645063846548</v>
      </c>
      <c r="F299" s="136">
        <f t="shared" si="23"/>
        <v>0</v>
      </c>
      <c r="G299" s="137">
        <f t="shared" si="23"/>
        <v>0</v>
      </c>
      <c r="H299" s="138">
        <f t="shared" si="23"/>
        <v>547.64483540974834</v>
      </c>
    </row>
    <row r="300" spans="2:10">
      <c r="B300" s="127" t="str">
        <f>$B$39</f>
        <v>Law</v>
      </c>
      <c r="C300" s="136">
        <f t="shared" si="23"/>
        <v>0</v>
      </c>
      <c r="D300" s="136">
        <f t="shared" si="23"/>
        <v>0</v>
      </c>
      <c r="E300" s="136">
        <f t="shared" si="23"/>
        <v>0</v>
      </c>
      <c r="F300" s="136">
        <f t="shared" si="23"/>
        <v>0</v>
      </c>
      <c r="G300" s="137">
        <f t="shared" si="23"/>
        <v>785.6969032345562</v>
      </c>
      <c r="H300" s="138">
        <f t="shared" si="23"/>
        <v>785.6969032345562</v>
      </c>
    </row>
    <row r="301" spans="2:10">
      <c r="B301" s="127" t="str">
        <f>$B$40</f>
        <v>Social Service</v>
      </c>
      <c r="C301" s="136">
        <f t="shared" si="23"/>
        <v>922.45439691077331</v>
      </c>
      <c r="D301" s="136">
        <f t="shared" si="23"/>
        <v>1110.4569823478737</v>
      </c>
      <c r="E301" s="136">
        <f t="shared" si="23"/>
        <v>0</v>
      </c>
      <c r="F301" s="136">
        <f t="shared" si="23"/>
        <v>0</v>
      </c>
      <c r="G301" s="137">
        <f t="shared" si="23"/>
        <v>0</v>
      </c>
      <c r="H301" s="138">
        <f t="shared" si="23"/>
        <v>1036.6869389808223</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376.83941985610051</v>
      </c>
      <c r="D304" s="136">
        <f t="shared" si="23"/>
        <v>679.5931378125531</v>
      </c>
      <c r="E304" s="136">
        <f t="shared" si="23"/>
        <v>0</v>
      </c>
      <c r="F304" s="136">
        <f t="shared" si="23"/>
        <v>0</v>
      </c>
      <c r="G304" s="137">
        <f t="shared" si="23"/>
        <v>0</v>
      </c>
      <c r="H304" s="138">
        <f t="shared" si="23"/>
        <v>448.54424779315502</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404.77262120152648</v>
      </c>
      <c r="D306" s="136">
        <f t="shared" si="23"/>
        <v>633.57916040418888</v>
      </c>
      <c r="E306" s="136">
        <f t="shared" si="23"/>
        <v>690.34817860609621</v>
      </c>
      <c r="F306" s="136">
        <f t="shared" si="23"/>
        <v>0</v>
      </c>
      <c r="G306" s="137">
        <f t="shared" si="23"/>
        <v>0</v>
      </c>
      <c r="H306" s="138">
        <f t="shared" si="23"/>
        <v>580.25910716457292</v>
      </c>
    </row>
    <row r="307" spans="2:10">
      <c r="B307" s="127" t="str">
        <f>$B$46</f>
        <v>Pharmacy</v>
      </c>
      <c r="C307" s="136">
        <f t="shared" si="23"/>
        <v>0</v>
      </c>
      <c r="D307" s="136">
        <f t="shared" si="23"/>
        <v>711.28977434443368</v>
      </c>
      <c r="E307" s="136">
        <f t="shared" si="23"/>
        <v>3393.7010356405758</v>
      </c>
      <c r="F307" s="136">
        <f t="shared" si="23"/>
        <v>7483.314063143167</v>
      </c>
      <c r="G307" s="137">
        <f t="shared" si="23"/>
        <v>796.64288385338364</v>
      </c>
      <c r="H307" s="138">
        <f t="shared" si="23"/>
        <v>964.41426424741394</v>
      </c>
    </row>
    <row r="308" spans="2:10">
      <c r="B308" s="127" t="str">
        <f>$B$47</f>
        <v>Business Administration</v>
      </c>
      <c r="C308" s="136">
        <f t="shared" si="23"/>
        <v>359.89120312374467</v>
      </c>
      <c r="D308" s="136">
        <f t="shared" si="23"/>
        <v>642.52758262234363</v>
      </c>
      <c r="E308" s="136">
        <f t="shared" si="23"/>
        <v>924.57219095191363</v>
      </c>
      <c r="F308" s="136">
        <f t="shared" si="23"/>
        <v>0</v>
      </c>
      <c r="G308" s="137">
        <f t="shared" si="23"/>
        <v>0</v>
      </c>
      <c r="H308" s="138">
        <f t="shared" si="23"/>
        <v>555.43238210428115</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1331.7962282481935</v>
      </c>
      <c r="E310" s="136">
        <f t="shared" si="24"/>
        <v>0</v>
      </c>
      <c r="F310" s="136">
        <f t="shared" si="24"/>
        <v>0</v>
      </c>
      <c r="G310" s="137">
        <f t="shared" si="24"/>
        <v>0</v>
      </c>
      <c r="H310" s="138">
        <f t="shared" si="24"/>
        <v>1331.7962282481935</v>
      </c>
    </row>
    <row r="311" spans="2:10">
      <c r="B311" s="127" t="str">
        <f>$B$50</f>
        <v>Technology</v>
      </c>
      <c r="C311" s="136">
        <f t="shared" si="24"/>
        <v>847.64223496204761</v>
      </c>
      <c r="D311" s="136">
        <f t="shared" si="24"/>
        <v>1687.0445168987505</v>
      </c>
      <c r="E311" s="136">
        <f t="shared" si="24"/>
        <v>1937.7046055634903</v>
      </c>
      <c r="F311" s="136">
        <f t="shared" si="24"/>
        <v>0</v>
      </c>
      <c r="G311" s="137">
        <f t="shared" si="24"/>
        <v>0</v>
      </c>
      <c r="H311" s="138">
        <f t="shared" si="24"/>
        <v>1293.8838202659083</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364.77538688756857</v>
      </c>
      <c r="D313" s="135">
        <f t="shared" si="24"/>
        <v>735.17532188151404</v>
      </c>
      <c r="E313" s="135">
        <f t="shared" si="24"/>
        <v>1135.8568713581271</v>
      </c>
      <c r="F313" s="135">
        <f t="shared" si="24"/>
        <v>2282.9304418342872</v>
      </c>
      <c r="G313" s="135">
        <f t="shared" si="24"/>
        <v>789.11287402372386</v>
      </c>
      <c r="H313" s="135">
        <f t="shared" si="24"/>
        <v>564.10358645441647</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1.9145551341689822</v>
      </c>
      <c r="E318" s="128">
        <f t="shared" si="25"/>
        <v>3.5171968255217174</v>
      </c>
      <c r="F318" s="128">
        <f t="shared" si="25"/>
        <v>3.1204307334921011</v>
      </c>
      <c r="G318" s="128">
        <f t="shared" si="25"/>
        <v>0</v>
      </c>
      <c r="H318" s="128">
        <f t="shared" si="25"/>
        <v>1.2931187083588027</v>
      </c>
    </row>
    <row r="319" spans="2:10">
      <c r="B319" s="127" t="str">
        <f>$B$33</f>
        <v>Science</v>
      </c>
      <c r="C319" s="128">
        <f t="shared" ref="C319:H334" si="26">IF($C$293=0,"",C294/$C$293)</f>
        <v>1.0619205237314924</v>
      </c>
      <c r="D319" s="128">
        <f t="shared" si="26"/>
        <v>2.3855200370060512</v>
      </c>
      <c r="E319" s="128">
        <f t="shared" si="26"/>
        <v>5.1256987495714323</v>
      </c>
      <c r="F319" s="128">
        <f t="shared" si="26"/>
        <v>10.545564313580551</v>
      </c>
      <c r="G319" s="128">
        <f t="shared" si="26"/>
        <v>0</v>
      </c>
      <c r="H319" s="128">
        <f t="shared" si="26"/>
        <v>1.4773191439371045</v>
      </c>
    </row>
    <row r="320" spans="2:10">
      <c r="B320" s="127" t="str">
        <f>$B$34</f>
        <v>Fine Arts</v>
      </c>
      <c r="C320" s="128">
        <f t="shared" si="26"/>
        <v>1.3546412523455051</v>
      </c>
      <c r="D320" s="128">
        <f t="shared" si="26"/>
        <v>3.5420016812022395</v>
      </c>
      <c r="E320" s="128">
        <f t="shared" si="26"/>
        <v>0</v>
      </c>
      <c r="F320" s="128">
        <f t="shared" si="26"/>
        <v>0</v>
      </c>
      <c r="G320" s="128">
        <f t="shared" si="26"/>
        <v>0</v>
      </c>
      <c r="H320" s="128">
        <f t="shared" si="26"/>
        <v>1.7060561289366714</v>
      </c>
    </row>
    <row r="321" spans="2:8">
      <c r="B321" s="127" t="str">
        <f>$B$35</f>
        <v>Teacher Education</v>
      </c>
      <c r="C321" s="128">
        <f t="shared" si="26"/>
        <v>1.246957803611527</v>
      </c>
      <c r="D321" s="128">
        <f t="shared" si="26"/>
        <v>2.1115879962063571</v>
      </c>
      <c r="E321" s="128">
        <f t="shared" si="26"/>
        <v>2.9313167267404507</v>
      </c>
      <c r="F321" s="128">
        <f t="shared" si="26"/>
        <v>5.9278889006270026</v>
      </c>
      <c r="G321" s="128">
        <f t="shared" si="26"/>
        <v>0</v>
      </c>
      <c r="H321" s="128">
        <f t="shared" si="26"/>
        <v>2.5770745786467444</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1.2219053282199639</v>
      </c>
      <c r="D323" s="128">
        <f t="shared" si="26"/>
        <v>2.5956574831946964</v>
      </c>
      <c r="E323" s="128">
        <f t="shared" si="26"/>
        <v>5.1107874466496988</v>
      </c>
      <c r="F323" s="128">
        <f t="shared" si="26"/>
        <v>4.9059367872224593</v>
      </c>
      <c r="G323" s="128">
        <f t="shared" si="26"/>
        <v>0</v>
      </c>
      <c r="H323" s="128">
        <f t="shared" si="26"/>
        <v>1.8394804123559492</v>
      </c>
    </row>
    <row r="324" spans="2:8">
      <c r="B324" s="127" t="str">
        <f>$B$38</f>
        <v>Home Economics</v>
      </c>
      <c r="C324" s="128">
        <f t="shared" si="26"/>
        <v>1.0853156158689223</v>
      </c>
      <c r="D324" s="128">
        <f t="shared" si="26"/>
        <v>1.8174590220272329</v>
      </c>
      <c r="E324" s="128">
        <f t="shared" si="26"/>
        <v>3.3668881949786988</v>
      </c>
      <c r="F324" s="128">
        <f t="shared" si="26"/>
        <v>0</v>
      </c>
      <c r="G324" s="128">
        <f t="shared" si="26"/>
        <v>0</v>
      </c>
      <c r="H324" s="128">
        <f t="shared" si="26"/>
        <v>1.6223090911463895</v>
      </c>
    </row>
    <row r="325" spans="2:8">
      <c r="B325" s="127" t="str">
        <f>$B$39</f>
        <v>Law</v>
      </c>
      <c r="C325" s="128">
        <f t="shared" si="26"/>
        <v>0</v>
      </c>
      <c r="D325" s="128">
        <f t="shared" si="26"/>
        <v>0</v>
      </c>
      <c r="E325" s="128">
        <f t="shared" si="26"/>
        <v>0</v>
      </c>
      <c r="F325" s="128">
        <f t="shared" si="26"/>
        <v>0</v>
      </c>
      <c r="G325" s="128">
        <f t="shared" si="26"/>
        <v>2.3274997709953689</v>
      </c>
      <c r="H325" s="128">
        <f t="shared" si="26"/>
        <v>2.3274997709953689</v>
      </c>
    </row>
    <row r="326" spans="2:8">
      <c r="B326" s="127" t="str">
        <f>$B$40</f>
        <v>Social Service</v>
      </c>
      <c r="C326" s="128">
        <f t="shared" si="26"/>
        <v>2.7326216874785652</v>
      </c>
      <c r="D326" s="128">
        <f t="shared" si="26"/>
        <v>3.2895488851676182</v>
      </c>
      <c r="E326" s="128">
        <f t="shared" si="26"/>
        <v>0</v>
      </c>
      <c r="F326" s="128">
        <f t="shared" si="26"/>
        <v>0</v>
      </c>
      <c r="G326" s="128">
        <f t="shared" si="26"/>
        <v>0</v>
      </c>
      <c r="H326" s="128">
        <f t="shared" si="26"/>
        <v>3.0710170844996036</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1.1163257228153545</v>
      </c>
      <c r="D329" s="128">
        <f t="shared" si="26"/>
        <v>2.0131845577053733</v>
      </c>
      <c r="E329" s="128">
        <f t="shared" si="26"/>
        <v>0</v>
      </c>
      <c r="F329" s="128">
        <f t="shared" si="26"/>
        <v>0</v>
      </c>
      <c r="G329" s="128">
        <f t="shared" si="26"/>
        <v>0</v>
      </c>
      <c r="H329" s="128">
        <f t="shared" si="26"/>
        <v>1.3287396573945693</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1.1990733058425942</v>
      </c>
      <c r="D331" s="128">
        <f t="shared" si="26"/>
        <v>1.876875605182263</v>
      </c>
      <c r="E331" s="128">
        <f t="shared" si="26"/>
        <v>2.0450446234393276</v>
      </c>
      <c r="F331" s="128">
        <f t="shared" si="26"/>
        <v>0</v>
      </c>
      <c r="G331" s="128">
        <f t="shared" si="26"/>
        <v>0</v>
      </c>
      <c r="H331" s="128">
        <f t="shared" si="26"/>
        <v>1.7189235867973587</v>
      </c>
    </row>
    <row r="332" spans="2:8">
      <c r="B332" s="127" t="str">
        <f>$B$46</f>
        <v>Pharmacy</v>
      </c>
      <c r="C332" s="128">
        <f t="shared" si="26"/>
        <v>0</v>
      </c>
      <c r="D332" s="128">
        <f t="shared" si="26"/>
        <v>2.1070807076908995</v>
      </c>
      <c r="E332" s="128">
        <f t="shared" si="26"/>
        <v>10.053289443756563</v>
      </c>
      <c r="F332" s="128">
        <f t="shared" si="26"/>
        <v>22.168105406230012</v>
      </c>
      <c r="G332" s="128">
        <f t="shared" si="26"/>
        <v>2.359925465024145</v>
      </c>
      <c r="H332" s="128">
        <f t="shared" si="26"/>
        <v>2.8569209957932271</v>
      </c>
    </row>
    <row r="333" spans="2:8">
      <c r="B333" s="127" t="str">
        <f>$B$47</f>
        <v>Business Administration</v>
      </c>
      <c r="C333" s="128">
        <f t="shared" si="26"/>
        <v>1.0661193768300987</v>
      </c>
      <c r="D333" s="128">
        <f t="shared" si="26"/>
        <v>1.9033838561092842</v>
      </c>
      <c r="E333" s="128">
        <f t="shared" si="26"/>
        <v>2.7388953091836745</v>
      </c>
      <c r="F333" s="128">
        <f t="shared" si="26"/>
        <v>0</v>
      </c>
      <c r="G333" s="128">
        <f t="shared" si="26"/>
        <v>0</v>
      </c>
      <c r="H333" s="128">
        <f t="shared" si="26"/>
        <v>1.6453784364289303</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3.9452305380091186</v>
      </c>
      <c r="E335" s="128">
        <f t="shared" si="27"/>
        <v>0</v>
      </c>
      <c r="F335" s="128">
        <f t="shared" si="27"/>
        <v>0</v>
      </c>
      <c r="G335" s="128">
        <f t="shared" si="27"/>
        <v>0</v>
      </c>
      <c r="H335" s="128">
        <f t="shared" si="27"/>
        <v>3.9452305380091186</v>
      </c>
    </row>
    <row r="336" spans="2:8">
      <c r="B336" s="127" t="str">
        <f>$B$50</f>
        <v>Technology</v>
      </c>
      <c r="C336" s="128">
        <f t="shared" si="27"/>
        <v>2.5110027793646492</v>
      </c>
      <c r="D336" s="128">
        <f t="shared" si="27"/>
        <v>4.9975960329941858</v>
      </c>
      <c r="E336" s="128">
        <f t="shared" si="27"/>
        <v>5.7401359317300384</v>
      </c>
      <c r="F336" s="128">
        <f t="shared" si="27"/>
        <v>0</v>
      </c>
      <c r="G336" s="128">
        <f t="shared" si="27"/>
        <v>0</v>
      </c>
      <c r="H336" s="128">
        <f t="shared" si="27"/>
        <v>3.8329211722303036</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1.0805879798562783</v>
      </c>
      <c r="D338" s="128">
        <f t="shared" si="27"/>
        <v>2.1778377721438531</v>
      </c>
      <c r="E338" s="128">
        <f t="shared" si="27"/>
        <v>3.3647919408692442</v>
      </c>
      <c r="F338" s="128">
        <f t="shared" si="27"/>
        <v>6.7628115354572049</v>
      </c>
      <c r="G338" s="128">
        <f t="shared" si="27"/>
        <v>2.3376190309756275</v>
      </c>
      <c r="H338" s="128">
        <f t="shared" si="27"/>
        <v>1.671065474338979</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10127.136161631694</v>
      </c>
      <c r="D343" s="135">
        <f t="shared" si="28"/>
        <v>19388.960532680318</v>
      </c>
      <c r="E343" s="135">
        <f>E293*24</f>
        <v>28495.304927453748</v>
      </c>
      <c r="F343" s="135">
        <f>F293*18</f>
        <v>18960.616152608862</v>
      </c>
      <c r="G343" s="135">
        <f>G293*24</f>
        <v>0</v>
      </c>
      <c r="H343" s="135">
        <f>IF((C32/30+D32/30+E32/24+F32/18+G32/24)=0,0,H268/(C32/30+D32/30+E32/24+F32/18+G32/24))</f>
        <v>12865.185199578589</v>
      </c>
    </row>
    <row r="344" spans="2:10">
      <c r="B344" s="127" t="str">
        <f>$B$33</f>
        <v>Science</v>
      </c>
      <c r="C344" s="138">
        <f t="shared" si="28"/>
        <v>10754.213736660064</v>
      </c>
      <c r="D344" s="138">
        <f t="shared" si="28"/>
        <v>24158.486231060957</v>
      </c>
      <c r="E344" s="138">
        <f>E294*24</f>
        <v>41526.919328332166</v>
      </c>
      <c r="F344" s="138">
        <f>F294*18</f>
        <v>64077.819422924578</v>
      </c>
      <c r="G344" s="138">
        <f>G294*24</f>
        <v>0</v>
      </c>
      <c r="H344" s="138">
        <f t="shared" ref="H344:H363" si="29">IF((C33/30+D33/30+E33/24+F33/18+G33/24)=0,0,H269/(C33/30+D33/30+E33/24+F33/18+G33/24))</f>
        <v>14830.318141803222</v>
      </c>
    </row>
    <row r="345" spans="2:10">
      <c r="B345" s="127" t="str">
        <f>$B$34</f>
        <v>Fine Arts</v>
      </c>
      <c r="C345" s="138">
        <f t="shared" si="28"/>
        <v>13718.63641266621</v>
      </c>
      <c r="D345" s="138">
        <f t="shared" si="28"/>
        <v>35870.33331026345</v>
      </c>
      <c r="E345" s="138">
        <f t="shared" ref="E345:E363" si="30">E295*24</f>
        <v>0</v>
      </c>
      <c r="F345" s="138">
        <f t="shared" ref="F345:F363" si="31">F295*18</f>
        <v>0</v>
      </c>
      <c r="G345" s="138">
        <f t="shared" ref="G345:G363" si="32">G295*24</f>
        <v>0</v>
      </c>
      <c r="H345" s="138">
        <f t="shared" si="29"/>
        <v>17277.46271712795</v>
      </c>
    </row>
    <row r="346" spans="2:10">
      <c r="B346" s="127" t="str">
        <f>$B$35</f>
        <v>Teacher Education</v>
      </c>
      <c r="C346" s="138">
        <f t="shared" si="28"/>
        <v>12628.111464983125</v>
      </c>
      <c r="D346" s="138">
        <f t="shared" si="28"/>
        <v>21384.339154848803</v>
      </c>
      <c r="E346" s="138">
        <f t="shared" si="30"/>
        <v>23748.674899655256</v>
      </c>
      <c r="F346" s="138">
        <f t="shared" si="31"/>
        <v>36019.522828604917</v>
      </c>
      <c r="G346" s="138">
        <f t="shared" si="32"/>
        <v>0</v>
      </c>
      <c r="H346" s="138">
        <f t="shared" si="29"/>
        <v>22582.346200738601</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12374.40163550684</v>
      </c>
      <c r="D348" s="138">
        <f t="shared" si="28"/>
        <v>26286.576761270921</v>
      </c>
      <c r="E348" s="138">
        <f t="shared" si="30"/>
        <v>41406.112292303587</v>
      </c>
      <c r="F348" s="138">
        <f t="shared" si="31"/>
        <v>29809.853906735865</v>
      </c>
      <c r="G348" s="138">
        <f t="shared" si="32"/>
        <v>0</v>
      </c>
      <c r="H348" s="138">
        <f t="shared" si="29"/>
        <v>18140.199511430645</v>
      </c>
    </row>
    <row r="349" spans="2:10">
      <c r="B349" s="127" t="str">
        <f>$B$38</f>
        <v>Home Economics</v>
      </c>
      <c r="C349" s="138">
        <f t="shared" si="28"/>
        <v>10991.139020249735</v>
      </c>
      <c r="D349" s="138">
        <f t="shared" si="28"/>
        <v>18405.654984255765</v>
      </c>
      <c r="E349" s="138">
        <f t="shared" si="30"/>
        <v>27277.548153231714</v>
      </c>
      <c r="F349" s="138">
        <f t="shared" si="31"/>
        <v>0</v>
      </c>
      <c r="G349" s="138">
        <f t="shared" si="32"/>
        <v>0</v>
      </c>
      <c r="H349" s="138">
        <f t="shared" si="29"/>
        <v>16006.106664903184</v>
      </c>
    </row>
    <row r="350" spans="2:10">
      <c r="B350" s="127" t="str">
        <f>$B$39</f>
        <v>Law</v>
      </c>
      <c r="C350" s="138">
        <f t="shared" si="28"/>
        <v>0</v>
      </c>
      <c r="D350" s="138">
        <f t="shared" si="28"/>
        <v>0</v>
      </c>
      <c r="E350" s="138">
        <f t="shared" si="30"/>
        <v>0</v>
      </c>
      <c r="F350" s="138">
        <f t="shared" si="31"/>
        <v>0</v>
      </c>
      <c r="G350" s="138">
        <f t="shared" si="32"/>
        <v>18856.725677629351</v>
      </c>
      <c r="H350" s="138">
        <f t="shared" si="29"/>
        <v>18856.725677629351</v>
      </c>
    </row>
    <row r="351" spans="2:10">
      <c r="B351" s="127" t="str">
        <f>$B$40</f>
        <v>Social Service</v>
      </c>
      <c r="C351" s="138">
        <f t="shared" si="28"/>
        <v>27673.631907323201</v>
      </c>
      <c r="D351" s="138">
        <f t="shared" si="28"/>
        <v>33313.70947043621</v>
      </c>
      <c r="E351" s="138">
        <f t="shared" si="30"/>
        <v>0</v>
      </c>
      <c r="F351" s="138">
        <f t="shared" si="31"/>
        <v>0</v>
      </c>
      <c r="G351" s="138">
        <f t="shared" si="32"/>
        <v>0</v>
      </c>
      <c r="H351" s="138">
        <f t="shared" si="29"/>
        <v>31100.608169424679</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11305.182595683014</v>
      </c>
      <c r="D354" s="138">
        <f t="shared" si="28"/>
        <v>20387.794134376592</v>
      </c>
      <c r="E354" s="138">
        <f t="shared" si="30"/>
        <v>0</v>
      </c>
      <c r="F354" s="138">
        <f t="shared" si="31"/>
        <v>0</v>
      </c>
      <c r="G354" s="138">
        <f t="shared" si="32"/>
        <v>0</v>
      </c>
      <c r="H354" s="138">
        <f t="shared" si="29"/>
        <v>13456.327433794651</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12143.178636045794</v>
      </c>
      <c r="D356" s="138">
        <f t="shared" si="28"/>
        <v>19007.374812125665</v>
      </c>
      <c r="E356" s="138">
        <f t="shared" si="30"/>
        <v>16568.35628654631</v>
      </c>
      <c r="F356" s="138">
        <f t="shared" si="31"/>
        <v>0</v>
      </c>
      <c r="G356" s="138">
        <f t="shared" si="32"/>
        <v>0</v>
      </c>
      <c r="H356" s="138">
        <f t="shared" si="29"/>
        <v>16980.160167342699</v>
      </c>
    </row>
    <row r="357" spans="2:9">
      <c r="B357" s="127" t="str">
        <f>$B$46</f>
        <v>Pharmacy</v>
      </c>
      <c r="C357" s="138">
        <f t="shared" si="28"/>
        <v>0</v>
      </c>
      <c r="D357" s="138">
        <f t="shared" si="28"/>
        <v>21338.69323033301</v>
      </c>
      <c r="E357" s="138">
        <f t="shared" si="30"/>
        <v>81448.824855373823</v>
      </c>
      <c r="F357" s="138">
        <f t="shared" si="31"/>
        <v>134699.65313657699</v>
      </c>
      <c r="G357" s="138">
        <f t="shared" si="32"/>
        <v>19119.429212481205</v>
      </c>
      <c r="H357" s="138">
        <f t="shared" si="29"/>
        <v>23091.765472945717</v>
      </c>
    </row>
    <row r="358" spans="2:9">
      <c r="B358" s="127" t="str">
        <f>$B$47</f>
        <v>Business Administration</v>
      </c>
      <c r="C358" s="138">
        <f t="shared" si="28"/>
        <v>10796.736093712339</v>
      </c>
      <c r="D358" s="138">
        <f t="shared" si="28"/>
        <v>19275.827478670308</v>
      </c>
      <c r="E358" s="138">
        <f t="shared" si="30"/>
        <v>22189.732582845929</v>
      </c>
      <c r="F358" s="138">
        <f t="shared" si="31"/>
        <v>0</v>
      </c>
      <c r="G358" s="138">
        <f t="shared" si="32"/>
        <v>0</v>
      </c>
      <c r="H358" s="138">
        <f t="shared" si="29"/>
        <v>16121.677039525104</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39953.886847445807</v>
      </c>
      <c r="E360" s="138">
        <f t="shared" si="30"/>
        <v>0</v>
      </c>
      <c r="F360" s="138">
        <f t="shared" si="31"/>
        <v>0</v>
      </c>
      <c r="G360" s="138">
        <f t="shared" si="32"/>
        <v>0</v>
      </c>
      <c r="H360" s="138">
        <f t="shared" si="29"/>
        <v>39953.886847445807</v>
      </c>
    </row>
    <row r="361" spans="2:9">
      <c r="B361" s="127" t="str">
        <f>$B$50</f>
        <v>Technology</v>
      </c>
      <c r="C361" s="138">
        <f t="shared" si="33"/>
        <v>25429.267048861428</v>
      </c>
      <c r="D361" s="138">
        <f t="shared" si="33"/>
        <v>50611.335506962518</v>
      </c>
      <c r="E361" s="138">
        <f t="shared" si="30"/>
        <v>46504.910533523769</v>
      </c>
      <c r="F361" s="138">
        <f t="shared" si="31"/>
        <v>0</v>
      </c>
      <c r="G361" s="138">
        <f t="shared" si="32"/>
        <v>0</v>
      </c>
      <c r="H361" s="138">
        <f t="shared" si="29"/>
        <v>38647.782087429223</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10943.261606627057</v>
      </c>
      <c r="D363" s="135">
        <f t="shared" si="33"/>
        <v>22055.259656445422</v>
      </c>
      <c r="E363" s="135">
        <f t="shared" si="30"/>
        <v>27260.564912595051</v>
      </c>
      <c r="F363" s="135">
        <f t="shared" si="31"/>
        <v>41092.747953017169</v>
      </c>
      <c r="G363" s="135">
        <f t="shared" si="32"/>
        <v>18938.708976569374</v>
      </c>
      <c r="H363" s="135">
        <f t="shared" si="29"/>
        <v>16071.650771812916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84" priority="6" stopIfTrue="1">
      <formula>C32=0</formula>
    </cfRule>
  </conditionalFormatting>
  <conditionalFormatting sqref="C91:G110">
    <cfRule type="expression" dxfId="83" priority="5" stopIfTrue="1">
      <formula>C32=0</formula>
    </cfRule>
  </conditionalFormatting>
  <conditionalFormatting sqref="C143:H162">
    <cfRule type="expression" dxfId="82" priority="3" stopIfTrue="1">
      <formula>C32=0</formula>
    </cfRule>
  </conditionalFormatting>
  <conditionalFormatting sqref="H143:H162">
    <cfRule type="expression" dxfId="81" priority="1" stopIfTrue="1">
      <formula>OR(AND(#REF!&gt;0,H143&gt;0,H61=0),AND(#REF!&gt;0,H143&gt;0,H32=0))</formula>
    </cfRule>
    <cfRule type="expression" dxfId="80" priority="4" stopIfTrue="1">
      <formula>OR(AND(#REF!&gt;0,H143&gt;0,H61=0),AND(#REF!&gt;0,H143&gt;0,H32=0))</formula>
    </cfRule>
  </conditionalFormatting>
  <pageMargins left="0.25" right="0.25" top="0.5" bottom="0.5" header="0.17" footer="0.17"/>
  <pageSetup scale="62"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C000"/>
    <pageSetUpPr fitToPage="1"/>
  </sheetPr>
  <dimension ref="B1:J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customWidth="1"/>
    <col min="10"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108</v>
      </c>
      <c r="C3" s="119"/>
      <c r="D3" s="119"/>
      <c r="E3" s="119"/>
      <c r="F3" s="119"/>
      <c r="G3" s="119"/>
      <c r="H3" s="119"/>
    </row>
    <row r="4" spans="2:8">
      <c r="B4" s="292" t="s">
        <v>154</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ht="14.25" customHeight="1">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ht="15" customHeight="1">
      <c r="B10" s="474" t="s">
        <v>20</v>
      </c>
      <c r="C10" s="474"/>
      <c r="D10" s="474"/>
      <c r="E10" s="474"/>
      <c r="F10" s="474"/>
      <c r="G10" s="474"/>
      <c r="H10" s="296"/>
    </row>
    <row r="11" spans="2:8" ht="21" customHeight="1" thickBot="1">
      <c r="B11" s="476" t="s">
        <v>863</v>
      </c>
      <c r="C11" s="476"/>
      <c r="D11" s="476"/>
      <c r="E11" s="476"/>
      <c r="F11" s="476"/>
      <c r="G11" s="476"/>
      <c r="H11" s="476"/>
    </row>
    <row r="12" spans="2:8" ht="29.25" customHeight="1" thickBot="1">
      <c r="B12" s="491" t="s">
        <v>16</v>
      </c>
      <c r="C12" s="492"/>
      <c r="D12" s="492"/>
      <c r="E12" s="493"/>
      <c r="F12" s="297"/>
      <c r="G12" s="298"/>
      <c r="H12" s="299" t="s">
        <v>17</v>
      </c>
    </row>
    <row r="13" spans="2:8" ht="14.25" customHeight="1">
      <c r="B13" s="494" t="s">
        <v>12</v>
      </c>
      <c r="C13" s="495"/>
      <c r="D13" s="495"/>
      <c r="E13" s="496"/>
      <c r="F13" s="352"/>
      <c r="G13" s="301"/>
      <c r="H13" s="353">
        <f>Data!$G31</f>
        <v>260730041</v>
      </c>
    </row>
    <row r="14" spans="2:8" ht="14.25" customHeight="1">
      <c r="B14" s="468" t="s">
        <v>13</v>
      </c>
      <c r="C14" s="497"/>
      <c r="D14" s="497"/>
      <c r="E14" s="498"/>
      <c r="F14" s="354"/>
      <c r="G14" s="301"/>
      <c r="H14" s="355">
        <f>Data!$H31</f>
        <v>236037389</v>
      </c>
    </row>
    <row r="15" spans="2:8" ht="14.25" customHeight="1">
      <c r="B15" s="468" t="s">
        <v>14</v>
      </c>
      <c r="C15" s="497"/>
      <c r="D15" s="497"/>
      <c r="E15" s="498"/>
      <c r="F15" s="354"/>
      <c r="G15" s="301"/>
      <c r="H15" s="355">
        <f>Data!$I31</f>
        <v>137332694</v>
      </c>
    </row>
    <row r="16" spans="2:8" ht="14.25" customHeight="1">
      <c r="B16" s="468" t="s">
        <v>18</v>
      </c>
      <c r="C16" s="497"/>
      <c r="D16" s="497"/>
      <c r="E16" s="498"/>
      <c r="F16" s="354"/>
      <c r="G16" s="301"/>
      <c r="H16" s="355">
        <f>Data!$J31</f>
        <v>75248092</v>
      </c>
    </row>
    <row r="17" spans="2:9">
      <c r="B17" s="468" t="s">
        <v>15</v>
      </c>
      <c r="C17" s="497"/>
      <c r="D17" s="497"/>
      <c r="E17" s="498"/>
      <c r="F17" s="354"/>
      <c r="G17" s="301"/>
      <c r="H17" s="355">
        <f>Data!$K31</f>
        <v>70311100</v>
      </c>
    </row>
    <row r="18" spans="2:9">
      <c r="B18" s="468" t="s">
        <v>1</v>
      </c>
      <c r="C18" s="497"/>
      <c r="D18" s="497"/>
      <c r="E18" s="498"/>
      <c r="F18" s="356"/>
      <c r="G18" s="301"/>
      <c r="H18" s="357">
        <f>SUM(H13:H17)</f>
        <v>779659316</v>
      </c>
    </row>
    <row r="19" spans="2:9" ht="13.5" customHeight="1">
      <c r="B19" s="306"/>
      <c r="D19" s="306"/>
      <c r="E19" s="306"/>
      <c r="F19" s="306"/>
      <c r="G19" s="306"/>
      <c r="H19" s="296"/>
    </row>
    <row r="20" spans="2:9" ht="13.5" customHeight="1">
      <c r="B20" s="306"/>
      <c r="D20" s="499" t="s">
        <v>22</v>
      </c>
      <c r="E20" s="500"/>
      <c r="F20" s="501"/>
      <c r="G20" s="307" t="s">
        <v>23</v>
      </c>
      <c r="H20" s="307" t="s">
        <v>24</v>
      </c>
    </row>
    <row r="21" spans="2:9" ht="17.25" customHeight="1">
      <c r="B21" s="470" t="s">
        <v>21</v>
      </c>
      <c r="C21" s="502"/>
      <c r="D21" s="503" t="str">
        <f>Data!L31</f>
        <v>Eppler, Lori</v>
      </c>
      <c r="E21" s="504"/>
      <c r="F21" s="505"/>
      <c r="G21" s="308" t="str">
        <f>Data!M31</f>
        <v>806-834-1428</v>
      </c>
      <c r="H21" s="309" t="str">
        <f>Data!N31</f>
        <v>lori.eppler@ttu.edu</v>
      </c>
    </row>
    <row r="22" spans="2:9" ht="13.5" customHeight="1">
      <c r="B22" s="306"/>
      <c r="C22" s="306"/>
      <c r="D22" s="306"/>
      <c r="E22" s="306"/>
      <c r="F22" s="306"/>
      <c r="G22" s="306"/>
      <c r="H22" s="296"/>
    </row>
    <row r="23" spans="2:9" ht="15.75" customHeight="1" thickBot="1">
      <c r="B23" s="117" t="s">
        <v>918</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677</v>
      </c>
      <c r="C25" s="315">
        <f>Data!O31</f>
        <v>15164</v>
      </c>
      <c r="D25" s="316">
        <f>Data!P31</f>
        <v>17549</v>
      </c>
      <c r="E25" s="316">
        <f>Data!Q31</f>
        <v>4249</v>
      </c>
      <c r="F25" s="316">
        <f>Data!R31</f>
        <v>2442</v>
      </c>
      <c r="G25" s="316">
        <f>Data!S31</f>
        <v>688</v>
      </c>
      <c r="H25" s="317">
        <f>SUM(C25:G25)</f>
        <v>40092</v>
      </c>
    </row>
    <row r="26" spans="2:9">
      <c r="C26" s="318"/>
      <c r="D26" s="318"/>
      <c r="E26" s="318"/>
      <c r="F26" s="318"/>
      <c r="G26" s="318"/>
      <c r="H26" s="318"/>
      <c r="I26" s="318"/>
    </row>
    <row r="27" spans="2:9" ht="13.5" customHeight="1">
      <c r="B27" s="306"/>
      <c r="D27" s="499" t="s">
        <v>22</v>
      </c>
      <c r="E27" s="500"/>
      <c r="F27" s="501"/>
      <c r="G27" s="307" t="s">
        <v>23</v>
      </c>
      <c r="H27" s="307" t="s">
        <v>24</v>
      </c>
    </row>
    <row r="28" spans="2:9" ht="17.25" customHeight="1">
      <c r="B28" s="470" t="s">
        <v>909</v>
      </c>
      <c r="C28" s="502"/>
      <c r="D28" s="503" t="str">
        <f>Data!T31</f>
        <v>Brandon Hennington</v>
      </c>
      <c r="E28" s="504"/>
      <c r="F28" s="505"/>
      <c r="G28" s="308" t="str">
        <f>Data!U31</f>
        <v>(806) 742-2166</v>
      </c>
      <c r="H28" s="309" t="str">
        <f>Data!V31</f>
        <v>brandon.hennington@ttu.edu</v>
      </c>
    </row>
    <row r="29" spans="2:9" ht="13.5" customHeight="1">
      <c r="B29" s="306"/>
      <c r="C29" s="306"/>
      <c r="D29" s="306"/>
      <c r="E29" s="306"/>
      <c r="F29" s="306"/>
      <c r="G29" s="306"/>
      <c r="H29" s="296"/>
    </row>
    <row r="30" spans="2:9" ht="14.4" thickBot="1">
      <c r="B30" s="117" t="s">
        <v>919</v>
      </c>
    </row>
    <row r="31" spans="2:9" ht="14.4" thickBot="1">
      <c r="B31" s="124" t="s">
        <v>31</v>
      </c>
      <c r="C31" s="125" t="s">
        <v>25</v>
      </c>
      <c r="D31" s="125" t="s">
        <v>26</v>
      </c>
      <c r="E31" s="125" t="s">
        <v>27</v>
      </c>
      <c r="F31" s="125" t="s">
        <v>28</v>
      </c>
      <c r="G31" s="125" t="s">
        <v>29</v>
      </c>
      <c r="H31" s="126" t="s">
        <v>30</v>
      </c>
    </row>
    <row r="32" spans="2:9">
      <c r="B32" s="127" t="s">
        <v>42</v>
      </c>
      <c r="C32" s="140">
        <f>Data!W31</f>
        <v>290104</v>
      </c>
      <c r="D32" s="140">
        <f>Data!AQ31</f>
        <v>88303</v>
      </c>
      <c r="E32" s="140">
        <f>Data!BK31</f>
        <v>14045</v>
      </c>
      <c r="F32" s="140">
        <f>Data!CE31</f>
        <v>9654</v>
      </c>
      <c r="G32" s="140">
        <f>Data!CY31</f>
        <v>0</v>
      </c>
      <c r="H32" s="141">
        <f>SUM(C32:G32)</f>
        <v>402106</v>
      </c>
    </row>
    <row r="33" spans="2:8">
      <c r="B33" s="129" t="s">
        <v>43</v>
      </c>
      <c r="C33" s="140">
        <f>Data!X31</f>
        <v>121480.99999999977</v>
      </c>
      <c r="D33" s="140">
        <f>Data!AR31</f>
        <v>60159.999999999993</v>
      </c>
      <c r="E33" s="140">
        <f>Data!BL31</f>
        <v>10114</v>
      </c>
      <c r="F33" s="140">
        <f>Data!CF31</f>
        <v>13054.000000000002</v>
      </c>
      <c r="G33" s="140">
        <f>Data!CZ31</f>
        <v>0</v>
      </c>
      <c r="H33" s="141">
        <f t="shared" ref="H33:H52" si="0">SUM(C33:G33)</f>
        <v>204808.99999999977</v>
      </c>
    </row>
    <row r="34" spans="2:8">
      <c r="B34" s="129" t="s">
        <v>44</v>
      </c>
      <c r="C34" s="140">
        <f>Data!Y31</f>
        <v>30875.999999999993</v>
      </c>
      <c r="D34" s="140">
        <f>Data!AS31</f>
        <v>8607.9999999999982</v>
      </c>
      <c r="E34" s="140">
        <f>Data!BM31</f>
        <v>2598</v>
      </c>
      <c r="F34" s="140">
        <f>Data!CG31</f>
        <v>2177</v>
      </c>
      <c r="G34" s="140">
        <f>Data!DA31</f>
        <v>0</v>
      </c>
      <c r="H34" s="141">
        <f t="shared" si="0"/>
        <v>44258.999999999993</v>
      </c>
    </row>
    <row r="35" spans="2:8">
      <c r="B35" s="129" t="s">
        <v>45</v>
      </c>
      <c r="C35" s="140">
        <f>Data!Z31</f>
        <v>2291</v>
      </c>
      <c r="D35" s="140">
        <f>Data!AT31</f>
        <v>9347</v>
      </c>
      <c r="E35" s="140">
        <f>Data!BN31</f>
        <v>8902</v>
      </c>
      <c r="F35" s="140">
        <f>Data!CH31</f>
        <v>6086</v>
      </c>
      <c r="G35" s="140">
        <f>Data!DB31</f>
        <v>0</v>
      </c>
      <c r="H35" s="141">
        <f t="shared" si="0"/>
        <v>26626</v>
      </c>
    </row>
    <row r="36" spans="2:8">
      <c r="B36" s="129" t="s">
        <v>46</v>
      </c>
      <c r="C36" s="140">
        <f>Data!AA31</f>
        <v>21331.999999999996</v>
      </c>
      <c r="D36" s="140">
        <f>Data!AU31</f>
        <v>14681.000000000002</v>
      </c>
      <c r="E36" s="140">
        <f>Data!BO31</f>
        <v>3858</v>
      </c>
      <c r="F36" s="140">
        <f>Data!CI31</f>
        <v>2340</v>
      </c>
      <c r="G36" s="140">
        <f>Data!DC31</f>
        <v>0</v>
      </c>
      <c r="H36" s="141">
        <f t="shared" si="0"/>
        <v>42211</v>
      </c>
    </row>
    <row r="37" spans="2:8">
      <c r="B37" s="129" t="s">
        <v>47</v>
      </c>
      <c r="C37" s="140">
        <f>Data!AB31</f>
        <v>48397</v>
      </c>
      <c r="D37" s="140">
        <f>Data!AV31</f>
        <v>54780.000000000007</v>
      </c>
      <c r="E37" s="140">
        <f>Data!BP31</f>
        <v>22592</v>
      </c>
      <c r="F37" s="140">
        <f>Data!CJ31</f>
        <v>10862</v>
      </c>
      <c r="G37" s="140">
        <f>Data!DD31</f>
        <v>0</v>
      </c>
      <c r="H37" s="141">
        <f t="shared" si="0"/>
        <v>136631</v>
      </c>
    </row>
    <row r="38" spans="2:8">
      <c r="B38" s="129" t="s">
        <v>48</v>
      </c>
      <c r="C38" s="140">
        <f>Data!AC31</f>
        <v>10265.000000000002</v>
      </c>
      <c r="D38" s="140">
        <f>Data!AW31</f>
        <v>2189</v>
      </c>
      <c r="E38" s="140">
        <f>Data!BQ31</f>
        <v>334</v>
      </c>
      <c r="F38" s="140">
        <f>Data!CK31</f>
        <v>238</v>
      </c>
      <c r="G38" s="140">
        <f>Data!DE31</f>
        <v>0</v>
      </c>
      <c r="H38" s="141">
        <f t="shared" si="0"/>
        <v>13026.000000000002</v>
      </c>
    </row>
    <row r="39" spans="2:8">
      <c r="B39" s="129" t="s">
        <v>49</v>
      </c>
      <c r="C39" s="140">
        <f>Data!AD31</f>
        <v>0</v>
      </c>
      <c r="D39" s="140">
        <f>Data!AX31</f>
        <v>0</v>
      </c>
      <c r="E39" s="140">
        <f>Data!BR31</f>
        <v>0</v>
      </c>
      <c r="F39" s="140">
        <f>Data!CL31</f>
        <v>0</v>
      </c>
      <c r="G39" s="140">
        <f>Data!DF31</f>
        <v>13141</v>
      </c>
      <c r="H39" s="141">
        <f t="shared" si="0"/>
        <v>13141</v>
      </c>
    </row>
    <row r="40" spans="2:8">
      <c r="B40" s="129" t="s">
        <v>50</v>
      </c>
      <c r="C40" s="140">
        <f>Data!AE31</f>
        <v>540</v>
      </c>
      <c r="D40" s="140">
        <f>Data!AY31</f>
        <v>531</v>
      </c>
      <c r="E40" s="140">
        <f>Data!BS31</f>
        <v>863</v>
      </c>
      <c r="F40" s="140">
        <f>Data!CM31</f>
        <v>0</v>
      </c>
      <c r="G40" s="140">
        <f>Data!DG31</f>
        <v>0</v>
      </c>
      <c r="H40" s="141">
        <f t="shared" si="0"/>
        <v>1934</v>
      </c>
    </row>
    <row r="41" spans="2:8">
      <c r="B41" s="129" t="s">
        <v>51</v>
      </c>
      <c r="C41" s="140">
        <f>Data!AF31</f>
        <v>161</v>
      </c>
      <c r="D41" s="140">
        <f>Data!AZ31</f>
        <v>0</v>
      </c>
      <c r="E41" s="140">
        <f>Data!BT31</f>
        <v>646</v>
      </c>
      <c r="F41" s="140">
        <f>Data!CN31</f>
        <v>3</v>
      </c>
      <c r="G41" s="140">
        <f>Data!DH31</f>
        <v>0</v>
      </c>
      <c r="H41" s="141">
        <f t="shared" si="0"/>
        <v>810</v>
      </c>
    </row>
    <row r="42" spans="2:8">
      <c r="B42" s="129" t="s">
        <v>52</v>
      </c>
      <c r="C42" s="140">
        <f>Data!AG31</f>
        <v>0</v>
      </c>
      <c r="D42" s="140">
        <f>Data!BA31</f>
        <v>0</v>
      </c>
      <c r="E42" s="140">
        <f>Data!BU31</f>
        <v>0</v>
      </c>
      <c r="F42" s="140">
        <f>Data!CO31</f>
        <v>0</v>
      </c>
      <c r="G42" s="140">
        <f>Data!DI31</f>
        <v>3624</v>
      </c>
      <c r="H42" s="141">
        <f t="shared" si="0"/>
        <v>3624</v>
      </c>
    </row>
    <row r="43" spans="2:8">
      <c r="B43" s="129" t="s">
        <v>53</v>
      </c>
      <c r="C43" s="140">
        <f>Data!AH31</f>
        <v>0</v>
      </c>
      <c r="D43" s="140">
        <f>Data!BB31</f>
        <v>0</v>
      </c>
      <c r="E43" s="140">
        <f>Data!BV31</f>
        <v>0</v>
      </c>
      <c r="F43" s="140">
        <f>Data!CP31</f>
        <v>0</v>
      </c>
      <c r="G43" s="140">
        <f>Data!DJ31</f>
        <v>0</v>
      </c>
      <c r="H43" s="141">
        <f t="shared" si="0"/>
        <v>0</v>
      </c>
    </row>
    <row r="44" spans="2:8">
      <c r="B44" s="129" t="s">
        <v>54</v>
      </c>
      <c r="C44" s="140">
        <f>Data!AI31</f>
        <v>0</v>
      </c>
      <c r="D44" s="140">
        <f>Data!BC31</f>
        <v>0</v>
      </c>
      <c r="E44" s="140">
        <f>Data!BW31</f>
        <v>0</v>
      </c>
      <c r="F44" s="140">
        <f>Data!CQ31</f>
        <v>0</v>
      </c>
      <c r="G44" s="140">
        <f>Data!DK31</f>
        <v>0</v>
      </c>
      <c r="H44" s="141">
        <f t="shared" si="0"/>
        <v>0</v>
      </c>
    </row>
    <row r="45" spans="2:8">
      <c r="B45" s="129" t="s">
        <v>55</v>
      </c>
      <c r="C45" s="140">
        <f>Data!AJ31</f>
        <v>12479.000000000002</v>
      </c>
      <c r="D45" s="140">
        <f>Data!BD31</f>
        <v>6566</v>
      </c>
      <c r="E45" s="140">
        <f>Data!BX31</f>
        <v>1154</v>
      </c>
      <c r="F45" s="140">
        <f>Data!CR31</f>
        <v>1459</v>
      </c>
      <c r="G45" s="140">
        <f>Data!DL31</f>
        <v>0</v>
      </c>
      <c r="H45" s="141">
        <f t="shared" si="0"/>
        <v>21658</v>
      </c>
    </row>
    <row r="46" spans="2:8">
      <c r="B46" s="129" t="s">
        <v>56</v>
      </c>
      <c r="C46" s="140">
        <f>Data!AK31</f>
        <v>0</v>
      </c>
      <c r="D46" s="140">
        <f>Data!BE31</f>
        <v>0</v>
      </c>
      <c r="E46" s="140">
        <f>Data!BY31</f>
        <v>0</v>
      </c>
      <c r="F46" s="140">
        <f>Data!CS31</f>
        <v>0</v>
      </c>
      <c r="G46" s="140">
        <f>Data!DM31</f>
        <v>0</v>
      </c>
      <c r="H46" s="141">
        <f t="shared" si="0"/>
        <v>0</v>
      </c>
    </row>
    <row r="47" spans="2:8">
      <c r="B47" s="129" t="s">
        <v>57</v>
      </c>
      <c r="C47" s="140">
        <f>Data!AL31</f>
        <v>39408</v>
      </c>
      <c r="D47" s="140">
        <f>Data!BF31</f>
        <v>100653</v>
      </c>
      <c r="E47" s="140">
        <f>Data!BZ31</f>
        <v>21849</v>
      </c>
      <c r="F47" s="140">
        <f>Data!CT31</f>
        <v>2076</v>
      </c>
      <c r="G47" s="140">
        <f>Data!DN31</f>
        <v>0</v>
      </c>
      <c r="H47" s="141">
        <f t="shared" si="0"/>
        <v>163986</v>
      </c>
    </row>
    <row r="48" spans="2:8">
      <c r="B48" s="129" t="s">
        <v>58</v>
      </c>
      <c r="C48" s="140">
        <f>Data!AM31</f>
        <v>0</v>
      </c>
      <c r="D48" s="140">
        <f>Data!BG31</f>
        <v>0</v>
      </c>
      <c r="E48" s="140">
        <f>Data!CA31</f>
        <v>0</v>
      </c>
      <c r="F48" s="140">
        <f>Data!CU31</f>
        <v>0</v>
      </c>
      <c r="G48" s="140">
        <f>Data!DO31</f>
        <v>0</v>
      </c>
      <c r="H48" s="141">
        <f t="shared" si="0"/>
        <v>0</v>
      </c>
    </row>
    <row r="49" spans="2:8">
      <c r="B49" s="129" t="s">
        <v>59</v>
      </c>
      <c r="C49" s="140">
        <f>Data!AN31</f>
        <v>1</v>
      </c>
      <c r="D49" s="140">
        <f>Data!BH31</f>
        <v>2615</v>
      </c>
      <c r="E49" s="140">
        <f>Data!CB31</f>
        <v>0</v>
      </c>
      <c r="F49" s="140">
        <f>Data!CV31</f>
        <v>0</v>
      </c>
      <c r="G49" s="140">
        <f>Data!DP31</f>
        <v>0</v>
      </c>
      <c r="H49" s="141">
        <f t="shared" si="0"/>
        <v>2616</v>
      </c>
    </row>
    <row r="50" spans="2:8">
      <c r="B50" s="129" t="s">
        <v>60</v>
      </c>
      <c r="C50" s="140">
        <f>Data!AO31</f>
        <v>2119</v>
      </c>
      <c r="D50" s="140">
        <f>Data!BI31</f>
        <v>835</v>
      </c>
      <c r="E50" s="140">
        <f>Data!CC31</f>
        <v>652</v>
      </c>
      <c r="F50" s="140">
        <f>Data!CW31</f>
        <v>31</v>
      </c>
      <c r="G50" s="140">
        <f>Data!DQ31</f>
        <v>0</v>
      </c>
      <c r="H50" s="141">
        <f t="shared" si="0"/>
        <v>3637</v>
      </c>
    </row>
    <row r="51" spans="2:8">
      <c r="B51" s="129" t="s">
        <v>0</v>
      </c>
      <c r="C51" s="140">
        <f>Data!AP31</f>
        <v>0</v>
      </c>
      <c r="D51" s="140">
        <f>Data!BJ31</f>
        <v>0</v>
      </c>
      <c r="E51" s="140">
        <f>Data!CD31</f>
        <v>0</v>
      </c>
      <c r="F51" s="140">
        <f>Data!CX31</f>
        <v>0</v>
      </c>
      <c r="G51" s="140">
        <f>Data!DR31</f>
        <v>0</v>
      </c>
      <c r="H51" s="141">
        <f t="shared" si="0"/>
        <v>0</v>
      </c>
    </row>
    <row r="52" spans="2:8">
      <c r="B52" s="142" t="s">
        <v>33</v>
      </c>
      <c r="C52" s="141">
        <f>SUM(C32:C51)</f>
        <v>579453.99999999977</v>
      </c>
      <c r="D52" s="141">
        <f>SUM(D32:D51)</f>
        <v>349268</v>
      </c>
      <c r="E52" s="141">
        <f>SUM(E32:E51)</f>
        <v>87607</v>
      </c>
      <c r="F52" s="141">
        <f>SUM(F32:F51)</f>
        <v>47980</v>
      </c>
      <c r="G52" s="141">
        <f>SUM(G32:G51)</f>
        <v>16765</v>
      </c>
      <c r="H52" s="141">
        <f t="shared" si="0"/>
        <v>1081073.9999999998</v>
      </c>
    </row>
    <row r="53" spans="2:8">
      <c r="B53" s="143"/>
      <c r="C53" s="144"/>
      <c r="D53" s="144"/>
      <c r="E53" s="144"/>
      <c r="F53" s="144"/>
      <c r="G53" s="144"/>
      <c r="H53" s="144"/>
    </row>
    <row r="54" spans="2:8" ht="13.5" customHeight="1">
      <c r="B54" s="306"/>
      <c r="D54" s="499" t="s">
        <v>22</v>
      </c>
      <c r="E54" s="500"/>
      <c r="F54" s="501"/>
      <c r="G54" s="307" t="s">
        <v>23</v>
      </c>
      <c r="H54" s="307" t="s">
        <v>24</v>
      </c>
    </row>
    <row r="55" spans="2:8" ht="14.25" customHeight="1">
      <c r="B55" s="470" t="s">
        <v>910</v>
      </c>
      <c r="C55" s="502"/>
      <c r="D55" s="503" t="str">
        <f>Data!T31</f>
        <v>Brandon Hennington</v>
      </c>
      <c r="E55" s="504"/>
      <c r="F55" s="505"/>
      <c r="G55" s="308" t="str">
        <f>Data!U31</f>
        <v>(806) 742-2166</v>
      </c>
      <c r="H55" s="309" t="str">
        <f>Data!V31</f>
        <v>brandon.hennington@ttu.edu</v>
      </c>
    </row>
    <row r="56" spans="2:8" ht="13.5" customHeight="1">
      <c r="B56" s="306"/>
      <c r="C56" s="306"/>
      <c r="D56" s="306"/>
      <c r="E56" s="306"/>
      <c r="F56" s="306"/>
      <c r="G56" s="306"/>
      <c r="H56" s="296"/>
    </row>
    <row r="57" spans="2:8" ht="16.5" customHeight="1">
      <c r="B57" s="117" t="s">
        <v>9</v>
      </c>
    </row>
    <row r="58" spans="2:8" ht="39.75" customHeight="1">
      <c r="B58" s="473" t="s">
        <v>39</v>
      </c>
      <c r="C58" s="473"/>
      <c r="D58" s="473"/>
      <c r="E58" s="473"/>
      <c r="F58" s="473"/>
      <c r="G58" s="473"/>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Data!DS31</f>
        <v>14338336.355455076</v>
      </c>
      <c r="D61" s="320">
        <f>Data!EM31</f>
        <v>12493771.95178427</v>
      </c>
      <c r="E61" s="320">
        <f>Data!FG31</f>
        <v>8331949.7073886376</v>
      </c>
      <c r="F61" s="320">
        <f>Data!GA31</f>
        <v>10000088.897702867</v>
      </c>
      <c r="G61" s="320">
        <f>Data!GU31</f>
        <v>0</v>
      </c>
      <c r="H61" s="321">
        <f>SUM(C61:G61)</f>
        <v>45164146.912330851</v>
      </c>
    </row>
    <row r="62" spans="2:8">
      <c r="B62" s="127" t="str">
        <f>$B$33</f>
        <v>Science</v>
      </c>
      <c r="C62" s="320">
        <f>Data!DT31</f>
        <v>7518836.936168652</v>
      </c>
      <c r="D62" s="320">
        <f>Data!EN31</f>
        <v>8463253.8889814243</v>
      </c>
      <c r="E62" s="320">
        <f>Data!FH31</f>
        <v>6621135.4008660112</v>
      </c>
      <c r="F62" s="320">
        <f>Data!GB31</f>
        <v>13258594.045991838</v>
      </c>
      <c r="G62" s="320">
        <f>Data!GV31</f>
        <v>0</v>
      </c>
      <c r="H62" s="141">
        <f t="shared" ref="H62:H81" si="1">SUM(C62:G62)</f>
        <v>35861820.272007927</v>
      </c>
    </row>
    <row r="63" spans="2:8">
      <c r="B63" s="127" t="str">
        <f>$B$34</f>
        <v>Fine Arts</v>
      </c>
      <c r="C63" s="320">
        <f>Data!DU31</f>
        <v>3515927.4213411631</v>
      </c>
      <c r="D63" s="320">
        <f>Data!EO31</f>
        <v>2918144.7552632024</v>
      </c>
      <c r="E63" s="320">
        <f>Data!FI31</f>
        <v>2131426.5726863937</v>
      </c>
      <c r="F63" s="320">
        <f>Data!GC31</f>
        <v>1993593.3935503166</v>
      </c>
      <c r="G63" s="320">
        <f>Data!GW31</f>
        <v>0</v>
      </c>
      <c r="H63" s="141">
        <f t="shared" si="1"/>
        <v>10559092.142841076</v>
      </c>
    </row>
    <row r="64" spans="2:8">
      <c r="B64" s="127" t="str">
        <f>$B$35</f>
        <v>Teacher Education</v>
      </c>
      <c r="C64" s="320">
        <f>Data!DV31</f>
        <v>387792.73258436943</v>
      </c>
      <c r="D64" s="320">
        <f>Data!EP31</f>
        <v>1012350.6604144513</v>
      </c>
      <c r="E64" s="320">
        <f>Data!FJ31</f>
        <v>2776844.4204907198</v>
      </c>
      <c r="F64" s="320">
        <f>Data!GD31</f>
        <v>3913297.0322556342</v>
      </c>
      <c r="G64" s="320">
        <f>Data!GX31</f>
        <v>0</v>
      </c>
      <c r="H64" s="141">
        <f t="shared" si="1"/>
        <v>8090284.8457451742</v>
      </c>
    </row>
    <row r="65" spans="2:8">
      <c r="B65" s="127" t="str">
        <f>$B$36</f>
        <v>Agriculture</v>
      </c>
      <c r="C65" s="320">
        <f>Data!DW31</f>
        <v>1590412.3382792228</v>
      </c>
      <c r="D65" s="320">
        <f>Data!EQ31</f>
        <v>2544001.2007241994</v>
      </c>
      <c r="E65" s="320">
        <f>Data!FK31</f>
        <v>3061034.6672463831</v>
      </c>
      <c r="F65" s="320">
        <f>Data!GE31</f>
        <v>2764353.7679710682</v>
      </c>
      <c r="G65" s="320">
        <f>Data!GY31</f>
        <v>0</v>
      </c>
      <c r="H65" s="141">
        <f t="shared" si="1"/>
        <v>9959801.9742208738</v>
      </c>
    </row>
    <row r="66" spans="2:8">
      <c r="B66" s="127" t="str">
        <f>$B$37</f>
        <v>Engineering</v>
      </c>
      <c r="C66" s="320">
        <f>Data!DX31</f>
        <v>4551282.0363519918</v>
      </c>
      <c r="D66" s="320">
        <f>Data!ER31</f>
        <v>9306525.975431053</v>
      </c>
      <c r="E66" s="320">
        <f>Data!FL31</f>
        <v>7695540.5266240872</v>
      </c>
      <c r="F66" s="320">
        <f>Data!GF31</f>
        <v>12716892.281472083</v>
      </c>
      <c r="G66" s="320">
        <f>Data!GZ31</f>
        <v>0</v>
      </c>
      <c r="H66" s="141">
        <f t="shared" si="1"/>
        <v>34270240.819879219</v>
      </c>
    </row>
    <row r="67" spans="2:8">
      <c r="B67" s="127" t="str">
        <f>$B$38</f>
        <v>Home Economics</v>
      </c>
      <c r="C67" s="320">
        <f>Data!DY31</f>
        <v>602875.62640124664</v>
      </c>
      <c r="D67" s="320">
        <f>Data!ES31</f>
        <v>289126.66867871385</v>
      </c>
      <c r="E67" s="320">
        <f>Data!FM31</f>
        <v>156311.98332047605</v>
      </c>
      <c r="F67" s="320">
        <f>Data!GG31</f>
        <v>341696.27465575503</v>
      </c>
      <c r="G67" s="320">
        <f>Data!HA31</f>
        <v>0</v>
      </c>
      <c r="H67" s="141">
        <f t="shared" si="1"/>
        <v>1390010.5530561917</v>
      </c>
    </row>
    <row r="68" spans="2:8">
      <c r="B68" s="127" t="str">
        <f>$B$39</f>
        <v>Law</v>
      </c>
      <c r="C68" s="320">
        <f>Data!DZ31</f>
        <v>0</v>
      </c>
      <c r="D68" s="320">
        <f>Data!ET31</f>
        <v>0</v>
      </c>
      <c r="E68" s="320">
        <f>Data!FN31</f>
        <v>0</v>
      </c>
      <c r="F68" s="320">
        <f>Data!GH31</f>
        <v>0</v>
      </c>
      <c r="G68" s="320">
        <f>Data!HB31</f>
        <v>6189252.36735537</v>
      </c>
      <c r="H68" s="141">
        <f t="shared" si="1"/>
        <v>6189252.36735537</v>
      </c>
    </row>
    <row r="69" spans="2:8">
      <c r="B69" s="127" t="str">
        <f>$B$40</f>
        <v>Social Service</v>
      </c>
      <c r="C69" s="320">
        <f>Data!EA31</f>
        <v>94309.495405179623</v>
      </c>
      <c r="D69" s="320">
        <f>Data!EU31</f>
        <v>116001.64745196325</v>
      </c>
      <c r="E69" s="320">
        <f>Data!FO31</f>
        <v>380784.04062238935</v>
      </c>
      <c r="F69" s="320">
        <f>Data!GI31</f>
        <v>0</v>
      </c>
      <c r="G69" s="320">
        <f>Data!HC31</f>
        <v>0</v>
      </c>
      <c r="H69" s="141">
        <f t="shared" si="1"/>
        <v>591095.18347953225</v>
      </c>
    </row>
    <row r="70" spans="2:8">
      <c r="B70" s="127" t="str">
        <f>$B$41</f>
        <v>Library Science</v>
      </c>
      <c r="C70" s="320">
        <f>Data!EB31</f>
        <v>30248.719999999998</v>
      </c>
      <c r="D70" s="320">
        <f>Data!EV31</f>
        <v>0</v>
      </c>
      <c r="E70" s="320">
        <f>Data!FP31</f>
        <v>546761.76217877306</v>
      </c>
      <c r="F70" s="320">
        <f>Data!GJ31</f>
        <v>1625</v>
      </c>
      <c r="G70" s="320">
        <f>Data!HD31</f>
        <v>0</v>
      </c>
      <c r="H70" s="141">
        <f t="shared" si="1"/>
        <v>578635.48217877303</v>
      </c>
    </row>
    <row r="71" spans="2:8">
      <c r="B71" s="127" t="str">
        <f>$B$42</f>
        <v>Veterinary Science</v>
      </c>
      <c r="C71" s="320">
        <f>Data!EC31</f>
        <v>0</v>
      </c>
      <c r="D71" s="320">
        <f>Data!EW31</f>
        <v>0</v>
      </c>
      <c r="E71" s="320">
        <f>Data!FQ31</f>
        <v>0</v>
      </c>
      <c r="F71" s="320">
        <f>Data!GK31</f>
        <v>0</v>
      </c>
      <c r="G71" s="320">
        <f>Data!HE31</f>
        <v>2479459.3362908852</v>
      </c>
      <c r="H71" s="141">
        <f t="shared" si="1"/>
        <v>2479459.3362908852</v>
      </c>
    </row>
    <row r="72" spans="2:8">
      <c r="B72" s="127" t="str">
        <f>$B$43</f>
        <v>Vocational Training</v>
      </c>
      <c r="C72" s="320">
        <f>Data!ED31</f>
        <v>0</v>
      </c>
      <c r="D72" s="320">
        <f>Data!EX31</f>
        <v>0</v>
      </c>
      <c r="E72" s="320">
        <f>Data!FR31</f>
        <v>0</v>
      </c>
      <c r="F72" s="320">
        <f>Data!GL31</f>
        <v>0</v>
      </c>
      <c r="G72" s="320">
        <f>Data!HF31</f>
        <v>0</v>
      </c>
      <c r="H72" s="141">
        <f t="shared" si="1"/>
        <v>0</v>
      </c>
    </row>
    <row r="73" spans="2:8">
      <c r="B73" s="127" t="str">
        <f>$B$44</f>
        <v>Physical Training</v>
      </c>
      <c r="C73" s="320">
        <f>Data!EE31</f>
        <v>0</v>
      </c>
      <c r="D73" s="320">
        <f>Data!EY31</f>
        <v>0</v>
      </c>
      <c r="E73" s="320">
        <f>Data!FS31</f>
        <v>0</v>
      </c>
      <c r="F73" s="320">
        <f>Data!GM31</f>
        <v>0</v>
      </c>
      <c r="G73" s="320">
        <f>Data!HG31</f>
        <v>0</v>
      </c>
      <c r="H73" s="141">
        <f t="shared" si="1"/>
        <v>0</v>
      </c>
    </row>
    <row r="74" spans="2:8">
      <c r="B74" s="127" t="str">
        <f>$B$45</f>
        <v>Health Services</v>
      </c>
      <c r="C74" s="320">
        <f>Data!EF31</f>
        <v>746082.2000753351</v>
      </c>
      <c r="D74" s="320">
        <f>Data!EZ31</f>
        <v>902630.95045687421</v>
      </c>
      <c r="E74" s="320">
        <f>Data!FT31</f>
        <v>418645.96864831925</v>
      </c>
      <c r="F74" s="320">
        <f>Data!GN31</f>
        <v>1118395.8784005533</v>
      </c>
      <c r="G74" s="320">
        <f>Data!HH31</f>
        <v>0</v>
      </c>
      <c r="H74" s="141">
        <f t="shared" si="1"/>
        <v>3185754.9975810815</v>
      </c>
    </row>
    <row r="75" spans="2:8">
      <c r="B75" s="127" t="str">
        <f>$B$46</f>
        <v>Pharmacy</v>
      </c>
      <c r="C75" s="320">
        <f>Data!EG31</f>
        <v>0</v>
      </c>
      <c r="D75" s="320">
        <f>Data!FA31</f>
        <v>0</v>
      </c>
      <c r="E75" s="320">
        <f>Data!FU31</f>
        <v>0</v>
      </c>
      <c r="F75" s="320">
        <f>Data!GO31</f>
        <v>0</v>
      </c>
      <c r="G75" s="320">
        <f>Data!HI31</f>
        <v>0</v>
      </c>
      <c r="H75" s="141">
        <f t="shared" si="1"/>
        <v>0</v>
      </c>
    </row>
    <row r="76" spans="2:8">
      <c r="B76" s="127" t="str">
        <f>$B$47</f>
        <v>Business Administration</v>
      </c>
      <c r="C76" s="320">
        <f>Data!EH31</f>
        <v>2933515.0748167299</v>
      </c>
      <c r="D76" s="320">
        <f>Data!FB31</f>
        <v>14275471.224618753</v>
      </c>
      <c r="E76" s="320">
        <f>Data!FV31</f>
        <v>8427921.7350792028</v>
      </c>
      <c r="F76" s="320">
        <f>Data!GP31</f>
        <v>4839717.379195014</v>
      </c>
      <c r="G76" s="320">
        <f>Data!HJ31</f>
        <v>0</v>
      </c>
      <c r="H76" s="141">
        <f t="shared" si="1"/>
        <v>30476625.4137097</v>
      </c>
    </row>
    <row r="77" spans="2:8">
      <c r="B77" s="127" t="str">
        <f>$B$48</f>
        <v>Optometry</v>
      </c>
      <c r="C77" s="320">
        <f>Data!EI31</f>
        <v>0</v>
      </c>
      <c r="D77" s="320">
        <f>Data!FC31</f>
        <v>0</v>
      </c>
      <c r="E77" s="320">
        <f>Data!FW31</f>
        <v>0</v>
      </c>
      <c r="F77" s="320">
        <f>Data!GQ31</f>
        <v>0</v>
      </c>
      <c r="G77" s="320">
        <f>Data!HK31</f>
        <v>0</v>
      </c>
      <c r="H77" s="141">
        <f t="shared" si="1"/>
        <v>0</v>
      </c>
    </row>
    <row r="78" spans="2:8">
      <c r="B78" s="127" t="str">
        <f>$B$49</f>
        <v>Teacher Ed-Practice Teaching</v>
      </c>
      <c r="C78" s="320">
        <f>Data!EJ31</f>
        <v>5439.8148148148148</v>
      </c>
      <c r="D78" s="320">
        <f>Data!FD31</f>
        <v>1171082.8316852103</v>
      </c>
      <c r="E78" s="320">
        <f>Data!FX31</f>
        <v>0</v>
      </c>
      <c r="F78" s="320">
        <f>Data!GR31</f>
        <v>0</v>
      </c>
      <c r="G78" s="320">
        <f>Data!HL31</f>
        <v>0</v>
      </c>
      <c r="H78" s="141">
        <f t="shared" si="1"/>
        <v>1176522.6465000252</v>
      </c>
    </row>
    <row r="79" spans="2:8">
      <c r="B79" s="127" t="str">
        <f>$B$50</f>
        <v>Technology</v>
      </c>
      <c r="C79" s="320">
        <f>Data!EK31</f>
        <v>345815.69834378385</v>
      </c>
      <c r="D79" s="320">
        <f>Data!FE31</f>
        <v>384621.91048011649</v>
      </c>
      <c r="E79" s="320">
        <f>Data!FY31</f>
        <v>233623.50014959613</v>
      </c>
      <c r="F79" s="320">
        <f>Data!GS31</f>
        <v>9976.4584385603866</v>
      </c>
      <c r="G79" s="320">
        <f>Data!HM31</f>
        <v>0</v>
      </c>
      <c r="H79" s="141">
        <f t="shared" si="1"/>
        <v>974037.56741205684</v>
      </c>
    </row>
    <row r="80" spans="2:8">
      <c r="B80" s="127" t="str">
        <f>$B$51</f>
        <v>Nursing</v>
      </c>
      <c r="C80" s="320">
        <f>Data!EL31</f>
        <v>0</v>
      </c>
      <c r="D80" s="320">
        <f>Data!FF31</f>
        <v>0</v>
      </c>
      <c r="E80" s="320">
        <f>Data!FZ31</f>
        <v>0</v>
      </c>
      <c r="F80" s="320">
        <f>Data!GT31</f>
        <v>0</v>
      </c>
      <c r="G80" s="320">
        <f>Data!HN31</f>
        <v>0</v>
      </c>
      <c r="H80" s="141">
        <f t="shared" si="1"/>
        <v>0</v>
      </c>
    </row>
    <row r="81" spans="2:8">
      <c r="B81" s="130" t="str">
        <f>$B$52</f>
        <v>Totals</v>
      </c>
      <c r="C81" s="321">
        <f>SUM(C61:C80)</f>
        <v>36660874.450037554</v>
      </c>
      <c r="D81" s="321">
        <f>SUM(D61:D80)</f>
        <v>53876983.665970229</v>
      </c>
      <c r="E81" s="321">
        <f>SUM(E61:E80)</f>
        <v>40781980.285300985</v>
      </c>
      <c r="F81" s="321">
        <f>SUM(F61:F80)</f>
        <v>50958230.409633689</v>
      </c>
      <c r="G81" s="321">
        <f>SUM(G61:G80)</f>
        <v>8668711.7036462557</v>
      </c>
      <c r="H81" s="321">
        <f t="shared" si="1"/>
        <v>190946780.51458868</v>
      </c>
    </row>
    <row r="82" spans="2:8">
      <c r="B82" s="143"/>
      <c r="C82" s="322"/>
      <c r="D82" s="322"/>
      <c r="E82" s="322"/>
      <c r="F82" s="322"/>
      <c r="G82" s="322"/>
      <c r="H82" s="323"/>
    </row>
    <row r="83" spans="2:8" ht="13.5" customHeight="1">
      <c r="B83" s="306"/>
      <c r="D83" s="499" t="s">
        <v>22</v>
      </c>
      <c r="E83" s="500"/>
      <c r="F83" s="501"/>
      <c r="G83" s="307" t="s">
        <v>23</v>
      </c>
      <c r="H83" s="307" t="s">
        <v>24</v>
      </c>
    </row>
    <row r="84" spans="2:8" ht="16.5" customHeight="1">
      <c r="B84" s="470" t="s">
        <v>38</v>
      </c>
      <c r="C84" s="502"/>
      <c r="D84" s="503" t="str">
        <f>Data!T31</f>
        <v>Brandon Hennington</v>
      </c>
      <c r="E84" s="504"/>
      <c r="F84" s="505"/>
      <c r="G84" s="308" t="str">
        <f>Data!U31</f>
        <v>(806) 742-2166</v>
      </c>
      <c r="H84" s="309" t="str">
        <f>Data!V31</f>
        <v>brandon.hennington@ttu.edu</v>
      </c>
    </row>
    <row r="85" spans="2:8" ht="13.5" customHeight="1">
      <c r="B85" s="306"/>
      <c r="C85" s="306"/>
      <c r="D85" s="306"/>
      <c r="E85" s="306"/>
      <c r="F85" s="306"/>
      <c r="G85" s="306"/>
      <c r="H85" s="296"/>
    </row>
    <row r="86" spans="2:8" ht="15" customHeight="1">
      <c r="B86" s="120" t="s">
        <v>32</v>
      </c>
      <c r="C86" s="324"/>
      <c r="D86" s="324"/>
      <c r="E86" s="324"/>
      <c r="F86" s="324"/>
      <c r="G86" s="324"/>
      <c r="H86" s="122">
        <f>H13+H14</f>
        <v>496767430</v>
      </c>
    </row>
    <row r="87" spans="2:8" ht="42.75" customHeight="1">
      <c r="B87" s="464" t="s">
        <v>8</v>
      </c>
      <c r="C87" s="464"/>
      <c r="D87" s="464"/>
      <c r="E87" s="464"/>
      <c r="F87" s="464"/>
      <c r="G87" s="464"/>
      <c r="H87" s="319"/>
    </row>
    <row r="88" spans="2:8" ht="15" customHeight="1">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Data!HR31</f>
        <v>1618994.4923374904</v>
      </c>
      <c r="D91" s="327">
        <f>Data!IL31</f>
        <v>574432.74273406388</v>
      </c>
      <c r="E91" s="327">
        <f>Data!JF31</f>
        <v>30129.856648102741</v>
      </c>
      <c r="F91" s="327">
        <f>Data!JZ31</f>
        <v>364103.1080934772</v>
      </c>
      <c r="G91" s="327">
        <f>Data!KT31</f>
        <v>0</v>
      </c>
      <c r="H91" s="133">
        <f t="shared" ref="H91:H111" si="2">SUM(C91:G91)</f>
        <v>2587660.1998131345</v>
      </c>
    </row>
    <row r="92" spans="2:8">
      <c r="B92" s="127" t="str">
        <f>$B$33</f>
        <v>Science</v>
      </c>
      <c r="C92" s="327">
        <f>Data!HS31</f>
        <v>392545.23766420147</v>
      </c>
      <c r="D92" s="327">
        <f>Data!IM31</f>
        <v>440639.66277337726</v>
      </c>
      <c r="E92" s="327">
        <f>Data!JG31</f>
        <v>94421.326168594722</v>
      </c>
      <c r="F92" s="327">
        <f>Data!KA31</f>
        <v>194820.98366821319</v>
      </c>
      <c r="G92" s="327">
        <f>Data!KU31</f>
        <v>0</v>
      </c>
      <c r="H92" s="136">
        <f t="shared" si="2"/>
        <v>1122427.2102743867</v>
      </c>
    </row>
    <row r="93" spans="2:8">
      <c r="B93" s="127" t="str">
        <f>$B$34</f>
        <v>Fine Arts</v>
      </c>
      <c r="C93" s="327">
        <f>Data!HT31</f>
        <v>259121.51746688032</v>
      </c>
      <c r="D93" s="327">
        <f>Data!IN31</f>
        <v>64435.628609464555</v>
      </c>
      <c r="E93" s="327">
        <f>Data!JH31</f>
        <v>1932.6176174205614</v>
      </c>
      <c r="F93" s="327">
        <f>Data!KB31</f>
        <v>61755.701222273266</v>
      </c>
      <c r="G93" s="327">
        <f>Data!KV31</f>
        <v>0</v>
      </c>
      <c r="H93" s="136">
        <f t="shared" si="2"/>
        <v>387245.46491603873</v>
      </c>
    </row>
    <row r="94" spans="2:8">
      <c r="B94" s="127" t="str">
        <f>$B$35</f>
        <v>Teacher Education</v>
      </c>
      <c r="C94" s="327">
        <f>Data!HU31</f>
        <v>57950</v>
      </c>
      <c r="D94" s="327">
        <f>Data!IO31</f>
        <v>253053</v>
      </c>
      <c r="E94" s="327">
        <f>Data!JI31</f>
        <v>540</v>
      </c>
      <c r="F94" s="327">
        <f>Data!KC31</f>
        <v>20898</v>
      </c>
      <c r="G94" s="327">
        <f>Data!KW31</f>
        <v>0</v>
      </c>
      <c r="H94" s="136">
        <f t="shared" si="2"/>
        <v>332441</v>
      </c>
    </row>
    <row r="95" spans="2:8">
      <c r="B95" s="127" t="str">
        <f>$B$36</f>
        <v>Agriculture</v>
      </c>
      <c r="C95" s="327">
        <f>Data!HV31</f>
        <v>310020.55303539219</v>
      </c>
      <c r="D95" s="327">
        <f>Data!IP31</f>
        <v>284738.93293403875</v>
      </c>
      <c r="E95" s="327">
        <f>Data!JJ31</f>
        <v>84225.400468552121</v>
      </c>
      <c r="F95" s="327">
        <f>Data!KD31</f>
        <v>159728.00442204249</v>
      </c>
      <c r="G95" s="327">
        <f>Data!KX31</f>
        <v>0</v>
      </c>
      <c r="H95" s="136">
        <f t="shared" si="2"/>
        <v>838712.89086002565</v>
      </c>
    </row>
    <row r="96" spans="2:8">
      <c r="B96" s="127" t="str">
        <f>$B$37</f>
        <v>Engineering</v>
      </c>
      <c r="C96" s="327">
        <f>Data!HW31</f>
        <v>304869.6060980513</v>
      </c>
      <c r="D96" s="327">
        <f>Data!IQ31</f>
        <v>258074.16393490604</v>
      </c>
      <c r="E96" s="327">
        <f>Data!JK31</f>
        <v>11276.569350771546</v>
      </c>
      <c r="F96" s="327">
        <f>Data!KE31</f>
        <v>252833.61771084944</v>
      </c>
      <c r="G96" s="327">
        <f>Data!KY31</f>
        <v>0</v>
      </c>
      <c r="H96" s="136">
        <f t="shared" si="2"/>
        <v>827053.95709457831</v>
      </c>
    </row>
    <row r="97" spans="2:9">
      <c r="B97" s="127" t="str">
        <f>$B$38</f>
        <v>Home Economics</v>
      </c>
      <c r="C97" s="327">
        <f>Data!HX31</f>
        <v>43742.552740248517</v>
      </c>
      <c r="D97" s="327">
        <f>Data!IR31</f>
        <v>24063.303646097029</v>
      </c>
      <c r="E97" s="327">
        <f>Data!JL31</f>
        <v>0</v>
      </c>
      <c r="F97" s="327">
        <f>Data!KF31</f>
        <v>6141.9240296545149</v>
      </c>
      <c r="G97" s="327">
        <f>Data!KZ31</f>
        <v>0</v>
      </c>
      <c r="H97" s="136">
        <f t="shared" si="2"/>
        <v>73947.780416000067</v>
      </c>
    </row>
    <row r="98" spans="2:9">
      <c r="B98" s="127" t="str">
        <f>$B$39</f>
        <v>Law</v>
      </c>
      <c r="C98" s="327">
        <f>Data!HY31</f>
        <v>0</v>
      </c>
      <c r="D98" s="327">
        <f>Data!IS31</f>
        <v>0</v>
      </c>
      <c r="E98" s="327">
        <f>Data!JM31</f>
        <v>0</v>
      </c>
      <c r="F98" s="327">
        <f>Data!KG31</f>
        <v>0</v>
      </c>
      <c r="G98" s="327">
        <f>Data!LA31</f>
        <v>594467</v>
      </c>
      <c r="H98" s="136">
        <f t="shared" si="2"/>
        <v>594467</v>
      </c>
    </row>
    <row r="99" spans="2:9">
      <c r="B99" s="127" t="str">
        <f>$B$40</f>
        <v>Social Service</v>
      </c>
      <c r="C99" s="327">
        <f>Data!HZ31</f>
        <v>3450.2054840044166</v>
      </c>
      <c r="D99" s="327">
        <f>Data!IT31</f>
        <v>6796.2735355318637</v>
      </c>
      <c r="E99" s="327">
        <f>Data!JN31</f>
        <v>4854</v>
      </c>
      <c r="F99" s="327">
        <f>Data!KH31</f>
        <v>0</v>
      </c>
      <c r="G99" s="327">
        <f>Data!LB31</f>
        <v>0</v>
      </c>
      <c r="H99" s="136">
        <f t="shared" si="2"/>
        <v>15100.47901953628</v>
      </c>
    </row>
    <row r="100" spans="2:9">
      <c r="B100" s="127" t="str">
        <f>$B$41</f>
        <v>Library Science</v>
      </c>
      <c r="C100" s="327">
        <f>Data!IA31</f>
        <v>17620.973078947631</v>
      </c>
      <c r="D100" s="327">
        <f>Data!IU31</f>
        <v>0</v>
      </c>
      <c r="E100" s="327">
        <f>Data!JO31</f>
        <v>15679.024999999981</v>
      </c>
      <c r="F100" s="327">
        <f>Data!KI31</f>
        <v>2086.3218750000001</v>
      </c>
      <c r="G100" s="327">
        <f>Data!LC31</f>
        <v>0</v>
      </c>
      <c r="H100" s="136">
        <f t="shared" si="2"/>
        <v>35386.319953947612</v>
      </c>
    </row>
    <row r="101" spans="2:9">
      <c r="B101" s="127" t="str">
        <f>$B$42</f>
        <v>Veterinary Science</v>
      </c>
      <c r="C101" s="327">
        <f>Data!IB31</f>
        <v>0</v>
      </c>
      <c r="D101" s="327">
        <f>Data!IV31</f>
        <v>0</v>
      </c>
      <c r="E101" s="327">
        <f>Data!JP31</f>
        <v>0</v>
      </c>
      <c r="F101" s="327">
        <f>Data!KJ31</f>
        <v>0</v>
      </c>
      <c r="G101" s="327">
        <f>Data!LD31</f>
        <v>1263941.7333</v>
      </c>
      <c r="H101" s="136">
        <f t="shared" si="2"/>
        <v>1263941.7333</v>
      </c>
      <c r="I101" s="107" t="s">
        <v>873</v>
      </c>
    </row>
    <row r="102" spans="2:9">
      <c r="B102" s="127" t="str">
        <f>$B$43</f>
        <v>Vocational Training</v>
      </c>
      <c r="C102" s="327">
        <f>Data!IC31</f>
        <v>0</v>
      </c>
      <c r="D102" s="327">
        <f>Data!IW31</f>
        <v>0</v>
      </c>
      <c r="E102" s="327">
        <f>Data!JQ31</f>
        <v>0</v>
      </c>
      <c r="F102" s="327">
        <f>Data!KK31</f>
        <v>0</v>
      </c>
      <c r="G102" s="327">
        <f>Data!LE31</f>
        <v>0</v>
      </c>
      <c r="H102" s="136">
        <f t="shared" si="2"/>
        <v>0</v>
      </c>
      <c r="I102" s="107" t="s">
        <v>873</v>
      </c>
    </row>
    <row r="103" spans="2:9">
      <c r="B103" s="127" t="str">
        <f>$B$44</f>
        <v>Physical Training</v>
      </c>
      <c r="C103" s="327">
        <f>Data!ID31</f>
        <v>0</v>
      </c>
      <c r="D103" s="327">
        <f>Data!IX31</f>
        <v>0</v>
      </c>
      <c r="E103" s="327">
        <f>Data!JR31</f>
        <v>0</v>
      </c>
      <c r="F103" s="327">
        <f>Data!KL31</f>
        <v>0</v>
      </c>
      <c r="G103" s="327">
        <f>Data!LF31</f>
        <v>0</v>
      </c>
      <c r="H103" s="136">
        <f t="shared" si="2"/>
        <v>0</v>
      </c>
    </row>
    <row r="104" spans="2:9">
      <c r="B104" s="127" t="str">
        <f>$B$45</f>
        <v>Health Services</v>
      </c>
      <c r="C104" s="327">
        <f>Data!IE31</f>
        <v>9413.9502238815221</v>
      </c>
      <c r="D104" s="327">
        <f>Data!IY31</f>
        <v>26756.707564085031</v>
      </c>
      <c r="E104" s="327">
        <f>Data!JS31</f>
        <v>0</v>
      </c>
      <c r="F104" s="327">
        <f>Data!KM31</f>
        <v>3862.6689096398186</v>
      </c>
      <c r="G104" s="327">
        <f>Data!LG31</f>
        <v>0</v>
      </c>
      <c r="H104" s="136">
        <f t="shared" si="2"/>
        <v>40033.326697606375</v>
      </c>
    </row>
    <row r="105" spans="2:9">
      <c r="B105" s="127" t="str">
        <f>$B$46</f>
        <v>Pharmacy</v>
      </c>
      <c r="C105" s="327">
        <f>Data!IF31</f>
        <v>0</v>
      </c>
      <c r="D105" s="327">
        <f>Data!IZ31</f>
        <v>0</v>
      </c>
      <c r="E105" s="327">
        <f>Data!JT31</f>
        <v>0</v>
      </c>
      <c r="F105" s="327">
        <f>Data!KN31</f>
        <v>0</v>
      </c>
      <c r="G105" s="327">
        <f>Data!LH31</f>
        <v>0</v>
      </c>
      <c r="H105" s="136">
        <f t="shared" si="2"/>
        <v>0</v>
      </c>
    </row>
    <row r="106" spans="2:9">
      <c r="B106" s="127" t="str">
        <f>$B$47</f>
        <v>Business Administration</v>
      </c>
      <c r="C106" s="327">
        <f>Data!IG31</f>
        <v>701411.52327930252</v>
      </c>
      <c r="D106" s="327">
        <f>Data!JA31</f>
        <v>2029090.253477491</v>
      </c>
      <c r="E106" s="327">
        <f>Data!JU31</f>
        <v>3.2521681120747163</v>
      </c>
      <c r="F106" s="327">
        <f>Data!KO31</f>
        <v>471572.01701829693</v>
      </c>
      <c r="G106" s="327">
        <f>Data!LI31</f>
        <v>0</v>
      </c>
      <c r="H106" s="136">
        <f t="shared" si="2"/>
        <v>3202077.045943202</v>
      </c>
    </row>
    <row r="107" spans="2:9">
      <c r="B107" s="127" t="str">
        <f>$B$48</f>
        <v>Optometry</v>
      </c>
      <c r="C107" s="327">
        <f>Data!IH31</f>
        <v>0</v>
      </c>
      <c r="D107" s="327">
        <f>Data!JB31</f>
        <v>0</v>
      </c>
      <c r="E107" s="327">
        <f>Data!JV31</f>
        <v>0</v>
      </c>
      <c r="F107" s="327">
        <f>Data!KP31</f>
        <v>0</v>
      </c>
      <c r="G107" s="327">
        <f>Data!LJ31</f>
        <v>0</v>
      </c>
      <c r="H107" s="136">
        <f t="shared" si="2"/>
        <v>0</v>
      </c>
    </row>
    <row r="108" spans="2:9">
      <c r="B108" s="127" t="str">
        <f>$B$49</f>
        <v>Teacher Ed-Practice Teaching</v>
      </c>
      <c r="C108" s="327">
        <f>Data!II31</f>
        <v>0</v>
      </c>
      <c r="D108" s="327">
        <f>Data!JC31</f>
        <v>69026.070351096103</v>
      </c>
      <c r="E108" s="327">
        <f>Data!JW31</f>
        <v>0</v>
      </c>
      <c r="F108" s="327">
        <f>Data!KQ31</f>
        <v>0</v>
      </c>
      <c r="G108" s="327">
        <f>Data!LK31</f>
        <v>0</v>
      </c>
      <c r="H108" s="136">
        <f t="shared" si="2"/>
        <v>69026.070351096103</v>
      </c>
    </row>
    <row r="109" spans="2:9">
      <c r="B109" s="127" t="str">
        <f>$B$50</f>
        <v>Technology</v>
      </c>
      <c r="C109" s="327">
        <f>Data!IJ31</f>
        <v>91405.447060170351</v>
      </c>
      <c r="D109" s="327">
        <f>Data!JD31</f>
        <v>43204.99872105314</v>
      </c>
      <c r="E109" s="327">
        <f>Data!JX31</f>
        <v>4685.6909679467099</v>
      </c>
      <c r="F109" s="327">
        <f>Data!KR31</f>
        <v>31921.261950022934</v>
      </c>
      <c r="G109" s="327">
        <f>Data!LL31</f>
        <v>0</v>
      </c>
      <c r="H109" s="136">
        <f t="shared" si="2"/>
        <v>171217.39869919315</v>
      </c>
    </row>
    <row r="110" spans="2:9">
      <c r="B110" s="127" t="str">
        <f>$B$51</f>
        <v>Nursing</v>
      </c>
      <c r="C110" s="327">
        <f>Data!IK31</f>
        <v>0</v>
      </c>
      <c r="D110" s="327">
        <f>Data!JE31</f>
        <v>0</v>
      </c>
      <c r="E110" s="327">
        <f>Data!JY31</f>
        <v>0</v>
      </c>
      <c r="F110" s="327">
        <f>Data!KS31</f>
        <v>0</v>
      </c>
      <c r="G110" s="327">
        <f>Data!HPM31</f>
        <v>0</v>
      </c>
      <c r="H110" s="136">
        <f t="shared" si="2"/>
        <v>0</v>
      </c>
    </row>
    <row r="111" spans="2:9">
      <c r="B111" s="130" t="str">
        <f>$B$52</f>
        <v>Totals</v>
      </c>
      <c r="C111" s="133">
        <f>SUM(C91:C110)</f>
        <v>3810546.0584685709</v>
      </c>
      <c r="D111" s="133">
        <f>SUM(D91:D110)</f>
        <v>4074311.7382812048</v>
      </c>
      <c r="E111" s="133">
        <f>SUM(E91:E110)</f>
        <v>247747.7383895005</v>
      </c>
      <c r="F111" s="133">
        <f>SUM(F91:F110)</f>
        <v>1569723.60889947</v>
      </c>
      <c r="G111" s="133">
        <f>SUM(G91:G110)</f>
        <v>1858408.7333</v>
      </c>
      <c r="H111" s="133">
        <f t="shared" si="2"/>
        <v>11560737.877338747</v>
      </c>
    </row>
    <row r="112" spans="2:9" ht="14.25" customHeight="1">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15957330.847792566</v>
      </c>
      <c r="D116" s="321">
        <f t="shared" si="3"/>
        <v>13068204.694518333</v>
      </c>
      <c r="E116" s="321">
        <f t="shared" si="3"/>
        <v>8362079.56403674</v>
      </c>
      <c r="F116" s="321">
        <f t="shared" si="3"/>
        <v>10364192.005796345</v>
      </c>
      <c r="G116" s="321">
        <f t="shared" si="3"/>
        <v>0</v>
      </c>
      <c r="H116" s="133">
        <f t="shared" ref="H116:H136" si="4">SUM(C116:G116)</f>
        <v>47751807.112143986</v>
      </c>
    </row>
    <row r="117" spans="2:8">
      <c r="B117" s="127" t="str">
        <f>$B$33</f>
        <v>Science</v>
      </c>
      <c r="C117" s="141">
        <f t="shared" si="3"/>
        <v>7911382.1738328533</v>
      </c>
      <c r="D117" s="141">
        <f t="shared" si="3"/>
        <v>8903893.5517548025</v>
      </c>
      <c r="E117" s="141">
        <f t="shared" si="3"/>
        <v>6715556.727034606</v>
      </c>
      <c r="F117" s="141">
        <f t="shared" si="3"/>
        <v>13453415.029660052</v>
      </c>
      <c r="G117" s="141">
        <f t="shared" si="3"/>
        <v>0</v>
      </c>
      <c r="H117" s="136">
        <f t="shared" si="4"/>
        <v>36984247.482282311</v>
      </c>
    </row>
    <row r="118" spans="2:8">
      <c r="B118" s="127" t="str">
        <f>$B$34</f>
        <v>Fine Arts</v>
      </c>
      <c r="C118" s="141">
        <f t="shared" si="3"/>
        <v>3775048.9388080435</v>
      </c>
      <c r="D118" s="141">
        <f t="shared" si="3"/>
        <v>2982580.3838726669</v>
      </c>
      <c r="E118" s="141">
        <f t="shared" si="3"/>
        <v>2133359.1903038141</v>
      </c>
      <c r="F118" s="141">
        <f t="shared" si="3"/>
        <v>2055349.0947725899</v>
      </c>
      <c r="G118" s="141">
        <f t="shared" si="3"/>
        <v>0</v>
      </c>
      <c r="H118" s="136">
        <f t="shared" si="4"/>
        <v>10946337.607757114</v>
      </c>
    </row>
    <row r="119" spans="2:8">
      <c r="B119" s="127" t="str">
        <f>$B$35</f>
        <v>Teacher Education</v>
      </c>
      <c r="C119" s="141">
        <f t="shared" si="3"/>
        <v>445742.73258436943</v>
      </c>
      <c r="D119" s="141">
        <f t="shared" si="3"/>
        <v>1265403.6604144513</v>
      </c>
      <c r="E119" s="141">
        <f t="shared" si="3"/>
        <v>2777384.4204907198</v>
      </c>
      <c r="F119" s="141">
        <f t="shared" si="3"/>
        <v>3934195.0322556342</v>
      </c>
      <c r="G119" s="141">
        <f t="shared" si="3"/>
        <v>0</v>
      </c>
      <c r="H119" s="136">
        <f t="shared" si="4"/>
        <v>8422725.8457451742</v>
      </c>
    </row>
    <row r="120" spans="2:8">
      <c r="B120" s="127" t="str">
        <f>$B$36</f>
        <v>Agriculture</v>
      </c>
      <c r="C120" s="141">
        <f t="shared" si="3"/>
        <v>1900432.891314615</v>
      </c>
      <c r="D120" s="141">
        <f t="shared" si="3"/>
        <v>2828740.1336582382</v>
      </c>
      <c r="E120" s="141">
        <f t="shared" si="3"/>
        <v>3145260.0677149352</v>
      </c>
      <c r="F120" s="141">
        <f t="shared" si="3"/>
        <v>2924081.7723931107</v>
      </c>
      <c r="G120" s="141">
        <f t="shared" si="3"/>
        <v>0</v>
      </c>
      <c r="H120" s="136">
        <f t="shared" si="4"/>
        <v>10798514.865080899</v>
      </c>
    </row>
    <row r="121" spans="2:8">
      <c r="B121" s="127" t="str">
        <f>$B$37</f>
        <v>Engineering</v>
      </c>
      <c r="C121" s="141">
        <f t="shared" si="3"/>
        <v>4856151.642450043</v>
      </c>
      <c r="D121" s="141">
        <f t="shared" si="3"/>
        <v>9564600.1393659599</v>
      </c>
      <c r="E121" s="141">
        <f t="shared" si="3"/>
        <v>7706817.0959748589</v>
      </c>
      <c r="F121" s="141">
        <f t="shared" si="3"/>
        <v>12969725.899182932</v>
      </c>
      <c r="G121" s="141">
        <f t="shared" si="3"/>
        <v>0</v>
      </c>
      <c r="H121" s="136">
        <f t="shared" si="4"/>
        <v>35097294.776973791</v>
      </c>
    </row>
    <row r="122" spans="2:8">
      <c r="B122" s="127" t="str">
        <f>$B$38</f>
        <v>Home Economics</v>
      </c>
      <c r="C122" s="141">
        <f t="shared" si="3"/>
        <v>646618.17914149514</v>
      </c>
      <c r="D122" s="141">
        <f t="shared" si="3"/>
        <v>313189.97232481086</v>
      </c>
      <c r="E122" s="141">
        <f t="shared" si="3"/>
        <v>156311.98332047605</v>
      </c>
      <c r="F122" s="141">
        <f t="shared" si="3"/>
        <v>347838.19868540956</v>
      </c>
      <c r="G122" s="141">
        <f t="shared" si="3"/>
        <v>0</v>
      </c>
      <c r="H122" s="136">
        <f t="shared" si="4"/>
        <v>1463958.3334721916</v>
      </c>
    </row>
    <row r="123" spans="2:8">
      <c r="B123" s="127" t="str">
        <f>$B$39</f>
        <v>Law</v>
      </c>
      <c r="C123" s="141">
        <f t="shared" si="3"/>
        <v>0</v>
      </c>
      <c r="D123" s="141">
        <f t="shared" si="3"/>
        <v>0</v>
      </c>
      <c r="E123" s="141">
        <f t="shared" si="3"/>
        <v>0</v>
      </c>
      <c r="F123" s="141">
        <f t="shared" si="3"/>
        <v>0</v>
      </c>
      <c r="G123" s="141">
        <f t="shared" si="3"/>
        <v>6783719.36735537</v>
      </c>
      <c r="H123" s="136">
        <f t="shared" si="4"/>
        <v>6783719.36735537</v>
      </c>
    </row>
    <row r="124" spans="2:8">
      <c r="B124" s="127" t="str">
        <f>$B$40</f>
        <v>Social Service</v>
      </c>
      <c r="C124" s="141">
        <f t="shared" si="3"/>
        <v>97759.700889184038</v>
      </c>
      <c r="D124" s="141">
        <f t="shared" si="3"/>
        <v>122797.9209874951</v>
      </c>
      <c r="E124" s="141">
        <f t="shared" si="3"/>
        <v>385638.04062238935</v>
      </c>
      <c r="F124" s="141">
        <f t="shared" si="3"/>
        <v>0</v>
      </c>
      <c r="G124" s="141">
        <f t="shared" si="3"/>
        <v>0</v>
      </c>
      <c r="H124" s="136">
        <f t="shared" si="4"/>
        <v>606195.66249906854</v>
      </c>
    </row>
    <row r="125" spans="2:8">
      <c r="B125" s="127" t="str">
        <f>$B$41</f>
        <v>Library Science</v>
      </c>
      <c r="C125" s="141">
        <f t="shared" si="3"/>
        <v>47869.693078947632</v>
      </c>
      <c r="D125" s="141">
        <f t="shared" si="3"/>
        <v>0</v>
      </c>
      <c r="E125" s="141">
        <f t="shared" si="3"/>
        <v>562440.78717877308</v>
      </c>
      <c r="F125" s="141">
        <f t="shared" si="3"/>
        <v>3711.3218750000001</v>
      </c>
      <c r="G125" s="141">
        <f t="shared" si="3"/>
        <v>0</v>
      </c>
      <c r="H125" s="136">
        <f t="shared" si="4"/>
        <v>614021.80213272071</v>
      </c>
    </row>
    <row r="126" spans="2:8">
      <c r="B126" s="127" t="str">
        <f>$B$42</f>
        <v>Veterinary Science</v>
      </c>
      <c r="C126" s="141">
        <f t="shared" si="3"/>
        <v>0</v>
      </c>
      <c r="D126" s="141">
        <f t="shared" si="3"/>
        <v>0</v>
      </c>
      <c r="E126" s="141">
        <f t="shared" si="3"/>
        <v>0</v>
      </c>
      <c r="F126" s="141">
        <f t="shared" si="3"/>
        <v>0</v>
      </c>
      <c r="G126" s="141">
        <f t="shared" si="3"/>
        <v>3743401.0695908852</v>
      </c>
      <c r="H126" s="136">
        <f t="shared" si="4"/>
        <v>3743401.0695908852</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9">
      <c r="B129" s="127" t="str">
        <f>$B$45</f>
        <v>Health Services</v>
      </c>
      <c r="C129" s="141">
        <f t="shared" si="3"/>
        <v>755496.15029921662</v>
      </c>
      <c r="D129" s="141">
        <f t="shared" si="3"/>
        <v>929387.65802095924</v>
      </c>
      <c r="E129" s="141">
        <f t="shared" si="3"/>
        <v>418645.96864831925</v>
      </c>
      <c r="F129" s="141">
        <f t="shared" si="3"/>
        <v>1122258.5473101931</v>
      </c>
      <c r="G129" s="141">
        <f t="shared" si="3"/>
        <v>0</v>
      </c>
      <c r="H129" s="136">
        <f t="shared" si="4"/>
        <v>3225788.3242786881</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3634926.5980960326</v>
      </c>
      <c r="D131" s="141">
        <f t="shared" si="3"/>
        <v>16304561.478096245</v>
      </c>
      <c r="E131" s="141">
        <f t="shared" si="3"/>
        <v>8427924.9872473143</v>
      </c>
      <c r="F131" s="141">
        <f t="shared" si="3"/>
        <v>5311289.3962133108</v>
      </c>
      <c r="G131" s="141">
        <f t="shared" si="3"/>
        <v>0</v>
      </c>
      <c r="H131" s="136">
        <f t="shared" si="4"/>
        <v>33678702.459652901</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5439.8148148148148</v>
      </c>
      <c r="D133" s="141">
        <f t="shared" si="5"/>
        <v>1240108.9020363064</v>
      </c>
      <c r="E133" s="141">
        <f t="shared" si="5"/>
        <v>0</v>
      </c>
      <c r="F133" s="141">
        <f t="shared" si="5"/>
        <v>0</v>
      </c>
      <c r="G133" s="141">
        <f t="shared" si="5"/>
        <v>0</v>
      </c>
      <c r="H133" s="136">
        <f t="shared" si="4"/>
        <v>1245548.7168511213</v>
      </c>
    </row>
    <row r="134" spans="2:9">
      <c r="B134" s="127" t="str">
        <f>$B$50</f>
        <v>Technology</v>
      </c>
      <c r="C134" s="141">
        <f t="shared" si="5"/>
        <v>437221.1454039542</v>
      </c>
      <c r="D134" s="141">
        <f t="shared" si="5"/>
        <v>427826.90920116962</v>
      </c>
      <c r="E134" s="141">
        <f t="shared" si="5"/>
        <v>238309.19111754285</v>
      </c>
      <c r="F134" s="141">
        <f t="shared" si="5"/>
        <v>41897.720388583322</v>
      </c>
      <c r="G134" s="141">
        <f t="shared" si="5"/>
        <v>0</v>
      </c>
      <c r="H134" s="136">
        <f t="shared" si="4"/>
        <v>1145254.96611125</v>
      </c>
    </row>
    <row r="135" spans="2:9">
      <c r="B135" s="127" t="str">
        <f>$B$51</f>
        <v>Nursing</v>
      </c>
      <c r="C135" s="141">
        <f t="shared" si="5"/>
        <v>0</v>
      </c>
      <c r="D135" s="141">
        <f t="shared" si="5"/>
        <v>0</v>
      </c>
      <c r="E135" s="141">
        <f t="shared" si="5"/>
        <v>0</v>
      </c>
      <c r="F135" s="141">
        <f t="shared" si="5"/>
        <v>0</v>
      </c>
      <c r="G135" s="141">
        <f t="shared" si="5"/>
        <v>0</v>
      </c>
      <c r="H135" s="136">
        <f t="shared" si="4"/>
        <v>0</v>
      </c>
    </row>
    <row r="136" spans="2:9">
      <c r="B136" s="130" t="str">
        <f>$B$52</f>
        <v>Totals</v>
      </c>
      <c r="C136" s="133">
        <f>SUM(C116:C135)</f>
        <v>40471420.508506127</v>
      </c>
      <c r="D136" s="133">
        <f>SUM(D116:D135)</f>
        <v>57951295.404251434</v>
      </c>
      <c r="E136" s="133">
        <f>SUM(E116:E135)</f>
        <v>41029728.023690484</v>
      </c>
      <c r="F136" s="133">
        <f>SUM(F116:F135)</f>
        <v>52527954.018533155</v>
      </c>
      <c r="G136" s="133">
        <f>SUM(G116:G135)</f>
        <v>10527120.436946254</v>
      </c>
      <c r="H136" s="133">
        <f t="shared" si="4"/>
        <v>202507518.39192745</v>
      </c>
    </row>
    <row r="137" spans="2:9">
      <c r="B137" s="328"/>
      <c r="C137" s="331"/>
      <c r="D137" s="331"/>
      <c r="E137" s="331"/>
      <c r="F137" s="331"/>
      <c r="G137" s="331"/>
      <c r="H137" s="332"/>
    </row>
    <row r="138" spans="2:9" ht="15" customHeight="1">
      <c r="B138" s="120" t="s">
        <v>4</v>
      </c>
      <c r="C138" s="325"/>
      <c r="D138" s="325"/>
      <c r="E138" s="325"/>
      <c r="F138" s="325"/>
      <c r="G138" s="325"/>
      <c r="H138" s="122">
        <f>H86-H81-H111</f>
        <v>294259911.60807252</v>
      </c>
    </row>
    <row r="139" spans="2:9" ht="202.5" customHeight="1" thickBot="1">
      <c r="B139" s="476" t="s">
        <v>862</v>
      </c>
      <c r="C139" s="476"/>
      <c r="D139" s="476"/>
      <c r="E139" s="476"/>
      <c r="F139" s="476"/>
      <c r="G139" s="464"/>
      <c r="H139" s="319"/>
    </row>
    <row r="140" spans="2:9" ht="36.75" customHeight="1" thickTop="1">
      <c r="B140" s="506" t="s">
        <v>864</v>
      </c>
      <c r="C140" s="507"/>
      <c r="D140" s="507"/>
      <c r="E140" s="507"/>
      <c r="F140" s="508"/>
      <c r="G140" s="333" t="s">
        <v>2</v>
      </c>
      <c r="H140" s="334">
        <v>1</v>
      </c>
      <c r="I140" s="509" t="str">
        <f>IF(H140+H141=1,"","Error, the two cells on the left must equal 100%")</f>
        <v/>
      </c>
    </row>
    <row r="141" spans="2:9" ht="67.5" customHeight="1" thickBot="1">
      <c r="B141" s="488"/>
      <c r="C141" s="489"/>
      <c r="D141" s="489"/>
      <c r="E141" s="489"/>
      <c r="F141" s="490"/>
      <c r="G141" s="333" t="s">
        <v>3</v>
      </c>
      <c r="H141" s="335">
        <f>1-H140</f>
        <v>0</v>
      </c>
      <c r="I141" s="510"/>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Data!LN31</f>
        <v>11691208.806178395</v>
      </c>
      <c r="D143" s="327">
        <f>Data!MH31</f>
        <v>9815296.7364178747</v>
      </c>
      <c r="E143" s="327">
        <f>Data!NB31</f>
        <v>10605847.653390821</v>
      </c>
      <c r="F143" s="327">
        <f>Data!NV31</f>
        <v>11565820.73200761</v>
      </c>
      <c r="G143" s="327">
        <f>Data!OP31</f>
        <v>0</v>
      </c>
      <c r="H143" s="341">
        <f>Data!PJ31</f>
        <v>15207269.05407759</v>
      </c>
      <c r="I143" s="342">
        <f t="shared" ref="I143:I162" si="6">SUM(C143:H143)</f>
        <v>58885442.982072286</v>
      </c>
    </row>
    <row r="144" spans="2:9">
      <c r="B144" s="127" t="str">
        <f>$B$33</f>
        <v>Science</v>
      </c>
      <c r="C144" s="327">
        <f>Data!LO31</f>
        <v>5708521.7955543324</v>
      </c>
      <c r="D144" s="327">
        <f>Data!MI31</f>
        <v>8132437.5293246312</v>
      </c>
      <c r="E144" s="327">
        <f>Data!NC31</f>
        <v>8998552.7726962343</v>
      </c>
      <c r="F144" s="327">
        <f>Data!NW31</f>
        <v>16063137.042093314</v>
      </c>
      <c r="G144" s="327">
        <f>Data!OQ31</f>
        <v>0</v>
      </c>
      <c r="H144" s="341">
        <f>Data!PK31</f>
        <v>13544592.165382216</v>
      </c>
      <c r="I144" s="342">
        <f t="shared" si="6"/>
        <v>52447241.305050723</v>
      </c>
    </row>
    <row r="145" spans="2:10">
      <c r="B145" s="127" t="str">
        <f>$B$34</f>
        <v>Fine Arts</v>
      </c>
      <c r="C145" s="327">
        <f>Data!LP31</f>
        <v>3454848.9174480569</v>
      </c>
      <c r="D145" s="327">
        <f>Data!MJ31</f>
        <v>836737.86905323493</v>
      </c>
      <c r="E145" s="327">
        <f>Data!ND31</f>
        <v>1425147.1377154838</v>
      </c>
      <c r="F145" s="327">
        <f>Data!NX31</f>
        <v>6375787.0158561198</v>
      </c>
      <c r="G145" s="327">
        <f>Data!OR31</f>
        <v>0</v>
      </c>
      <c r="H145" s="341">
        <f>Data!PL31</f>
        <v>4210208.5078216204</v>
      </c>
      <c r="I145" s="342">
        <f t="shared" si="6"/>
        <v>16302729.447894517</v>
      </c>
    </row>
    <row r="146" spans="2:10">
      <c r="B146" s="127" t="str">
        <f>$B$35</f>
        <v>Teacher Education</v>
      </c>
      <c r="C146" s="327">
        <f>Data!LQ31</f>
        <v>406687.96747080557</v>
      </c>
      <c r="D146" s="327">
        <f>Data!MK31</f>
        <v>1104608.4339538168</v>
      </c>
      <c r="E146" s="327">
        <f>Data!NE31</f>
        <v>2908760.1749731796</v>
      </c>
      <c r="F146" s="327">
        <f>Data!NY31</f>
        <v>3842862.171988464</v>
      </c>
      <c r="G146" s="327">
        <f>Data!OS31</f>
        <v>0</v>
      </c>
      <c r="H146" s="341">
        <f>Data!PN31</f>
        <v>2876870.0080237295</v>
      </c>
      <c r="I146" s="342">
        <f t="shared" si="6"/>
        <v>11139788.756409995</v>
      </c>
    </row>
    <row r="147" spans="2:10">
      <c r="B147" s="127" t="str">
        <f>$B$36</f>
        <v>Agriculture</v>
      </c>
      <c r="C147" s="327">
        <f>Data!LR31</f>
        <v>1716356.2999545538</v>
      </c>
      <c r="D147" s="327">
        <f>Data!ML31</f>
        <v>2885493.4638732956</v>
      </c>
      <c r="E147" s="327">
        <f>Data!NF31</f>
        <v>3758883.2824509451</v>
      </c>
      <c r="F147" s="327">
        <f>Data!NZ31</f>
        <v>2559680.1908638147</v>
      </c>
      <c r="G147" s="327">
        <f>Data!OT31</f>
        <v>0</v>
      </c>
      <c r="H147" s="341">
        <f>Data!PM31</f>
        <v>3802120.082966629</v>
      </c>
      <c r="I147" s="342">
        <f t="shared" si="6"/>
        <v>14722533.320109239</v>
      </c>
    </row>
    <row r="148" spans="2:10">
      <c r="B148" s="127" t="str">
        <f>$B$37</f>
        <v>Engineering</v>
      </c>
      <c r="C148" s="327">
        <f>Data!LS31</f>
        <v>8648036.6241224334</v>
      </c>
      <c r="D148" s="327">
        <f>Data!MM31</f>
        <v>10177609.246719699</v>
      </c>
      <c r="E148" s="327">
        <f>Data!NG31</f>
        <v>11229324.351930322</v>
      </c>
      <c r="F148" s="327">
        <f>Data!OA31</f>
        <v>15178582.817800252</v>
      </c>
      <c r="G148" s="327">
        <f>Data!OU31</f>
        <v>0</v>
      </c>
      <c r="H148" s="341">
        <f>Data!PO31</f>
        <v>15748799.674956087</v>
      </c>
      <c r="I148" s="342">
        <f t="shared" si="6"/>
        <v>60982352.715528801</v>
      </c>
    </row>
    <row r="149" spans="2:10">
      <c r="B149" s="127" t="str">
        <f>$B$38</f>
        <v>Home Economics</v>
      </c>
      <c r="C149" s="327">
        <f>Data!LT31</f>
        <v>628004.31206218491</v>
      </c>
      <c r="D149" s="327">
        <f>Data!MN31</f>
        <v>313289.09753464058</v>
      </c>
      <c r="E149" s="327">
        <f>Data!NH31</f>
        <v>253173.55411944116</v>
      </c>
      <c r="F149" s="327">
        <f>Data!OB31</f>
        <v>468573.94329066499</v>
      </c>
      <c r="G149" s="327">
        <f>Data!OV31</f>
        <v>0</v>
      </c>
      <c r="H149" s="341">
        <f>Data!PP31</f>
        <v>579014.83158347616</v>
      </c>
      <c r="I149" s="342">
        <f t="shared" si="6"/>
        <v>2242055.7385904081</v>
      </c>
    </row>
    <row r="150" spans="2:10">
      <c r="B150" s="127" t="str">
        <f>$B$39</f>
        <v>Law</v>
      </c>
      <c r="C150" s="327">
        <f>Data!LU31</f>
        <v>0</v>
      </c>
      <c r="D150" s="327">
        <f>Data!MO31</f>
        <v>0</v>
      </c>
      <c r="E150" s="327">
        <f>Data!NI31</f>
        <v>0</v>
      </c>
      <c r="F150" s="327">
        <f>Data!OC31</f>
        <v>0</v>
      </c>
      <c r="G150" s="327">
        <f>Data!OW31</f>
        <v>6198461</v>
      </c>
      <c r="H150" s="341">
        <f>Data!PQ31</f>
        <v>2158095.440617634</v>
      </c>
      <c r="I150" s="342">
        <f t="shared" si="6"/>
        <v>8356556.440617634</v>
      </c>
    </row>
    <row r="151" spans="2:10">
      <c r="B151" s="127" t="str">
        <f>$B$40</f>
        <v>Social Service</v>
      </c>
      <c r="C151" s="327">
        <f>Data!LV31</f>
        <v>85843.683557785756</v>
      </c>
      <c r="D151" s="327">
        <f>Data!MP31</f>
        <v>98338.598353246518</v>
      </c>
      <c r="E151" s="327">
        <f>Data!NJ31</f>
        <v>404864.40654064948</v>
      </c>
      <c r="F151" s="327">
        <f>Data!OD31</f>
        <v>0</v>
      </c>
      <c r="G151" s="327">
        <f>Data!OX31</f>
        <v>0</v>
      </c>
      <c r="H151" s="341">
        <f>Data!PR31</f>
        <v>205086.21746562564</v>
      </c>
      <c r="I151" s="342">
        <f t="shared" si="6"/>
        <v>794132.90591730736</v>
      </c>
    </row>
    <row r="152" spans="2:10">
      <c r="B152" s="127" t="str">
        <f>$B$41</f>
        <v>Library Science</v>
      </c>
      <c r="C152" s="327">
        <f>Data!LW31</f>
        <v>0</v>
      </c>
      <c r="D152" s="327">
        <f>Data!MQ31</f>
        <v>0</v>
      </c>
      <c r="E152" s="327">
        <f>Data!NK31</f>
        <v>108855.22954045609</v>
      </c>
      <c r="F152" s="327">
        <f>Data!OE31</f>
        <v>248.81424689697866</v>
      </c>
      <c r="G152" s="327">
        <f>Data!OY31</f>
        <v>0</v>
      </c>
      <c r="H152" s="341">
        <f>Data!PS31</f>
        <v>37986.353355736872</v>
      </c>
      <c r="I152" s="342">
        <f t="shared" si="6"/>
        <v>147090.39714308994</v>
      </c>
    </row>
    <row r="153" spans="2:10">
      <c r="B153" s="127" t="str">
        <f>$B$42</f>
        <v>Veterinary Science</v>
      </c>
      <c r="C153" s="327">
        <f>Data!LX31</f>
        <v>0</v>
      </c>
      <c r="D153" s="327">
        <f>Data!MR31</f>
        <v>0</v>
      </c>
      <c r="E153" s="327">
        <f>Data!NL31</f>
        <v>0</v>
      </c>
      <c r="F153" s="327">
        <f>Data!OF31</f>
        <v>0</v>
      </c>
      <c r="G153" s="327">
        <f>Data!OZ31</f>
        <v>6737165.1958495192</v>
      </c>
      <c r="H153" s="341">
        <f>Data!PT31</f>
        <v>2345654.0093445866</v>
      </c>
      <c r="I153" s="342">
        <f t="shared" si="6"/>
        <v>9082819.2051941063</v>
      </c>
      <c r="J153" s="107" t="s">
        <v>873</v>
      </c>
    </row>
    <row r="154" spans="2:10">
      <c r="B154" s="127" t="str">
        <f>$B$43</f>
        <v>Vocational Training</v>
      </c>
      <c r="C154" s="327">
        <f>Data!LY31</f>
        <v>0</v>
      </c>
      <c r="D154" s="327">
        <f>Data!MS31</f>
        <v>0</v>
      </c>
      <c r="E154" s="327">
        <f>Data!NM31</f>
        <v>0</v>
      </c>
      <c r="F154" s="327">
        <f>Data!OG31</f>
        <v>0</v>
      </c>
      <c r="G154" s="327">
        <f>Data!PA31</f>
        <v>0</v>
      </c>
      <c r="H154" s="341">
        <f>Data!PU31</f>
        <v>0</v>
      </c>
      <c r="I154" s="342">
        <f t="shared" si="6"/>
        <v>0</v>
      </c>
    </row>
    <row r="155" spans="2:10">
      <c r="B155" s="127" t="str">
        <f>$B$44</f>
        <v>Physical Training</v>
      </c>
      <c r="C155" s="327">
        <f>Data!LZ31</f>
        <v>0</v>
      </c>
      <c r="D155" s="327">
        <f>Data!MT31</f>
        <v>0</v>
      </c>
      <c r="E155" s="327">
        <f>Data!NN31</f>
        <v>0</v>
      </c>
      <c r="F155" s="327">
        <f>Data!OH31</f>
        <v>0</v>
      </c>
      <c r="G155" s="327">
        <f>Data!PB31</f>
        <v>0</v>
      </c>
      <c r="H155" s="341">
        <f>Data!PV31</f>
        <v>0</v>
      </c>
      <c r="I155" s="342">
        <f t="shared" si="6"/>
        <v>0</v>
      </c>
    </row>
    <row r="156" spans="2:10">
      <c r="B156" s="127" t="str">
        <f>$B$45</f>
        <v>Health Services</v>
      </c>
      <c r="C156" s="327">
        <f>Data!MA31</f>
        <v>599726.17909204459</v>
      </c>
      <c r="D156" s="327">
        <f>Data!MU31</f>
        <v>728181.33442418766</v>
      </c>
      <c r="E156" s="327">
        <f>Data!NO31</f>
        <v>496806.85333589546</v>
      </c>
      <c r="F156" s="327">
        <f>Data!OI31</f>
        <v>947277.91938195296</v>
      </c>
      <c r="G156" s="327">
        <f>Data!PC31</f>
        <v>0</v>
      </c>
      <c r="H156" s="341">
        <f>Data!PW31</f>
        <v>965114.35166869988</v>
      </c>
      <c r="I156" s="342">
        <f t="shared" si="6"/>
        <v>3737106.6379027804</v>
      </c>
    </row>
    <row r="157" spans="2:10">
      <c r="B157" s="127" t="str">
        <f>$B$46</f>
        <v>Pharmacy</v>
      </c>
      <c r="C157" s="327">
        <f>Data!MB31</f>
        <v>0</v>
      </c>
      <c r="D157" s="327">
        <f>Data!MV31</f>
        <v>0</v>
      </c>
      <c r="E157" s="327">
        <f>Data!NP31</f>
        <v>0</v>
      </c>
      <c r="F157" s="327">
        <f>Data!OJ31</f>
        <v>0</v>
      </c>
      <c r="G157" s="327">
        <f>Data!PD31</f>
        <v>0</v>
      </c>
      <c r="H157" s="341">
        <f>Data!PX31</f>
        <v>0</v>
      </c>
      <c r="I157" s="342">
        <f t="shared" si="6"/>
        <v>0</v>
      </c>
    </row>
    <row r="158" spans="2:10">
      <c r="B158" s="127" t="str">
        <f>$B$47</f>
        <v>Business Administration</v>
      </c>
      <c r="C158" s="327">
        <f>Data!MC31</f>
        <v>3723581.5097716013</v>
      </c>
      <c r="D158" s="327">
        <f>Data!MW31</f>
        <v>15324195.749123359</v>
      </c>
      <c r="E158" s="327">
        <f>Data!NQ31</f>
        <v>9624277.2673119921</v>
      </c>
      <c r="F158" s="327">
        <f>Data!OK31</f>
        <v>9257069.3973260913</v>
      </c>
      <c r="G158" s="327">
        <f>Data!PE31</f>
        <v>0</v>
      </c>
      <c r="H158" s="341">
        <f>Data!PY31</f>
        <v>13205643.474049404</v>
      </c>
      <c r="I158" s="342">
        <f t="shared" si="6"/>
        <v>51134767.397582449</v>
      </c>
    </row>
    <row r="159" spans="2:10">
      <c r="B159" s="127" t="str">
        <f>$B$48</f>
        <v>Optometry</v>
      </c>
      <c r="C159" s="327">
        <f>Data!MD31</f>
        <v>0</v>
      </c>
      <c r="D159" s="327">
        <f>Data!MX31</f>
        <v>0</v>
      </c>
      <c r="E159" s="327">
        <f>Data!NR31</f>
        <v>0</v>
      </c>
      <c r="F159" s="327">
        <f>Data!OL31</f>
        <v>0</v>
      </c>
      <c r="G159" s="327">
        <f>Data!PF31</f>
        <v>0</v>
      </c>
      <c r="H159" s="341">
        <f>Data!PZ31</f>
        <v>0</v>
      </c>
      <c r="I159" s="342">
        <f t="shared" si="6"/>
        <v>0</v>
      </c>
    </row>
    <row r="160" spans="2:10">
      <c r="B160" s="127" t="str">
        <f>$B$49</f>
        <v>Teacher Ed-Practice Teaching</v>
      </c>
      <c r="C160" s="327">
        <f>Data!ME31</f>
        <v>6447.1121333349547</v>
      </c>
      <c r="D160" s="327">
        <f>Data!MY31</f>
        <v>1156599.041408906</v>
      </c>
      <c r="E160" s="327">
        <f>Data!NS31</f>
        <v>0</v>
      </c>
      <c r="F160" s="327">
        <f>Data!OM31</f>
        <v>0</v>
      </c>
      <c r="G160" s="327">
        <f>Data!PG31</f>
        <v>0</v>
      </c>
      <c r="H160" s="341">
        <f>Data!QA31</f>
        <v>404933.49855660746</v>
      </c>
      <c r="I160" s="342">
        <f t="shared" si="6"/>
        <v>1567979.6520988483</v>
      </c>
    </row>
    <row r="161" spans="2:9">
      <c r="B161" s="127" t="str">
        <f>$B$50</f>
        <v>Technology</v>
      </c>
      <c r="C161" s="327">
        <f>Data!MF31</f>
        <v>220404.83173208986</v>
      </c>
      <c r="D161" s="327">
        <f>Data!MZ31</f>
        <v>1465257.7496187882</v>
      </c>
      <c r="E161" s="327">
        <f>Data!NT31</f>
        <v>325953.72883490555</v>
      </c>
      <c r="F161" s="327">
        <f>Data!ON31</f>
        <v>3947.2342942565751</v>
      </c>
      <c r="G161" s="327">
        <f>Data!PH31</f>
        <v>0</v>
      </c>
      <c r="H161" s="341">
        <f>Data!QB31</f>
        <v>701751.34077326721</v>
      </c>
      <c r="I161" s="342">
        <f t="shared" si="6"/>
        <v>2717314.8852533074</v>
      </c>
    </row>
    <row r="162" spans="2:9">
      <c r="B162" s="127" t="str">
        <f>$B$51</f>
        <v>Nursing</v>
      </c>
      <c r="C162" s="327">
        <f>Data!MG31</f>
        <v>0</v>
      </c>
      <c r="D162" s="327">
        <f>Data!NA31</f>
        <v>0</v>
      </c>
      <c r="E162" s="327">
        <f>Data!NU31</f>
        <v>0</v>
      </c>
      <c r="F162" s="327">
        <f>Data!OO31</f>
        <v>0</v>
      </c>
      <c r="G162" s="327">
        <f>Data!PI31</f>
        <v>0</v>
      </c>
      <c r="H162" s="341">
        <f>Data!QC31</f>
        <v>0</v>
      </c>
      <c r="I162" s="342">
        <f t="shared" si="6"/>
        <v>0</v>
      </c>
    </row>
    <row r="163" spans="2:9" ht="14.4" thickBot="1">
      <c r="B163" s="130" t="str">
        <f>$B$52</f>
        <v>Totals</v>
      </c>
      <c r="C163" s="133">
        <f t="shared" ref="C163:H163" si="7">SUM(C143:C162)</f>
        <v>36889668.03907761</v>
      </c>
      <c r="D163" s="133">
        <f t="shared" si="7"/>
        <v>52038044.849805683</v>
      </c>
      <c r="E163" s="133">
        <f t="shared" si="7"/>
        <v>50140446.412840322</v>
      </c>
      <c r="F163" s="133">
        <f t="shared" si="7"/>
        <v>66262987.279149443</v>
      </c>
      <c r="G163" s="134">
        <f t="shared" si="7"/>
        <v>12935626.195849519</v>
      </c>
      <c r="H163" s="343">
        <f t="shared" si="7"/>
        <v>75993139.010642916</v>
      </c>
      <c r="I163" s="342">
        <f>SUM(I143:I162)</f>
        <v>294259911.7873655</v>
      </c>
    </row>
    <row r="164" spans="2:9" ht="15" customHeight="1" thickTop="1">
      <c r="B164" s="143"/>
      <c r="C164" s="329"/>
      <c r="D164" s="329"/>
      <c r="E164" s="329"/>
      <c r="F164" s="329"/>
      <c r="G164" s="329"/>
      <c r="H164" s="344"/>
      <c r="I164" s="345"/>
    </row>
    <row r="165" spans="2:9" ht="19.5" customHeight="1">
      <c r="B165" s="469" t="s">
        <v>63</v>
      </c>
      <c r="C165" s="469"/>
      <c r="D165" s="469"/>
      <c r="E165" s="469"/>
      <c r="F165" s="469"/>
      <c r="G165" s="469"/>
      <c r="H165" s="346"/>
      <c r="I165" s="346"/>
    </row>
    <row r="166" spans="2:9" ht="43.5" customHeight="1" thickBot="1">
      <c r="B166" s="476" t="s">
        <v>40</v>
      </c>
      <c r="C166" s="476"/>
      <c r="D166" s="476"/>
      <c r="E166" s="476"/>
      <c r="F166" s="476"/>
      <c r="G166" s="476"/>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C143+$H$140*IF($H116=0,0,$H143*C116/$H116)+IF($H32=0,0,$H$141*$H143*C32/$H32)</f>
        <v>16773056.766767927</v>
      </c>
      <c r="D168" s="321">
        <f t="shared" ref="C168:G183" si="8">D143+$H$140*IF($H116=0,0,$H143*D116/$H116)+IF($H32=0,0,$H$141*$H143*D32/$H32)</f>
        <v>13977059.753607642</v>
      </c>
      <c r="E168" s="321">
        <f t="shared" si="8"/>
        <v>13268875.53594337</v>
      </c>
      <c r="F168" s="321">
        <f t="shared" si="8"/>
        <v>14866450.925753351</v>
      </c>
      <c r="G168" s="321">
        <f t="shared" si="8"/>
        <v>0</v>
      </c>
      <c r="H168" s="133">
        <f t="shared" ref="H168:H188" si="9">SUM(C168:G168)</f>
        <v>58885442.982072294</v>
      </c>
      <c r="I168" s="347"/>
    </row>
    <row r="169" spans="2:9">
      <c r="B169" s="127" t="str">
        <f>$B$33</f>
        <v>Science</v>
      </c>
      <c r="C169" s="141">
        <f t="shared" si="8"/>
        <v>8605875.4610676132</v>
      </c>
      <c r="D169" s="141">
        <f t="shared" si="8"/>
        <v>11393274.64383588</v>
      </c>
      <c r="E169" s="141">
        <f t="shared" si="8"/>
        <v>11457964.09571282</v>
      </c>
      <c r="F169" s="141">
        <f t="shared" si="8"/>
        <v>20990127.104434416</v>
      </c>
      <c r="G169" s="141">
        <f t="shared" si="8"/>
        <v>0</v>
      </c>
      <c r="H169" s="136">
        <f t="shared" si="9"/>
        <v>52447241.305050731</v>
      </c>
      <c r="I169" s="347"/>
    </row>
    <row r="170" spans="2:9">
      <c r="B170" s="127" t="str">
        <f>$B$34</f>
        <v>Fine Arts</v>
      </c>
      <c r="C170" s="141">
        <f t="shared" si="8"/>
        <v>4906817.9439057754</v>
      </c>
      <c r="D170" s="141">
        <f t="shared" si="8"/>
        <v>1983905.6029027617</v>
      </c>
      <c r="E170" s="141">
        <f t="shared" si="8"/>
        <v>2245685.2332052076</v>
      </c>
      <c r="F170" s="141">
        <f t="shared" si="8"/>
        <v>7166320.6678807717</v>
      </c>
      <c r="G170" s="141">
        <f t="shared" si="8"/>
        <v>0</v>
      </c>
      <c r="H170" s="136">
        <f t="shared" si="9"/>
        <v>16302729.447894515</v>
      </c>
      <c r="I170" s="347"/>
    </row>
    <row r="171" spans="2:9">
      <c r="B171" s="127" t="str">
        <f>$B$35</f>
        <v>Teacher Education</v>
      </c>
      <c r="C171" s="141">
        <f t="shared" si="8"/>
        <v>558936.05462827883</v>
      </c>
      <c r="D171" s="141">
        <f t="shared" si="8"/>
        <v>1536820.2743200522</v>
      </c>
      <c r="E171" s="141">
        <f t="shared" si="8"/>
        <v>3857404.8401795672</v>
      </c>
      <c r="F171" s="141">
        <f t="shared" si="8"/>
        <v>5186627.587282097</v>
      </c>
      <c r="G171" s="141">
        <f t="shared" si="8"/>
        <v>0</v>
      </c>
      <c r="H171" s="136">
        <f t="shared" si="9"/>
        <v>11139788.756409995</v>
      </c>
      <c r="I171" s="347"/>
    </row>
    <row r="172" spans="2:9">
      <c r="B172" s="127" t="str">
        <f>$B$36</f>
        <v>Agriculture</v>
      </c>
      <c r="C172" s="141">
        <f t="shared" si="8"/>
        <v>2385492.2091677049</v>
      </c>
      <c r="D172" s="141">
        <f t="shared" si="8"/>
        <v>3881483.1722779912</v>
      </c>
      <c r="E172" s="141">
        <f t="shared" si="8"/>
        <v>4866318.5750838779</v>
      </c>
      <c r="F172" s="141">
        <f t="shared" si="8"/>
        <v>3589239.3635796648</v>
      </c>
      <c r="G172" s="141">
        <f t="shared" si="8"/>
        <v>0</v>
      </c>
      <c r="H172" s="136">
        <f t="shared" si="9"/>
        <v>14722533.320109239</v>
      </c>
      <c r="I172" s="347"/>
    </row>
    <row r="173" spans="2:9">
      <c r="B173" s="127" t="str">
        <f>$B$37</f>
        <v>Engineering</v>
      </c>
      <c r="C173" s="141">
        <f t="shared" si="8"/>
        <v>10827080.903578691</v>
      </c>
      <c r="D173" s="141">
        <f t="shared" si="8"/>
        <v>14469420.696095441</v>
      </c>
      <c r="E173" s="141">
        <f t="shared" si="8"/>
        <v>14687514.487304058</v>
      </c>
      <c r="F173" s="141">
        <f t="shared" si="8"/>
        <v>20998336.628550604</v>
      </c>
      <c r="G173" s="141">
        <f t="shared" si="8"/>
        <v>0</v>
      </c>
      <c r="H173" s="136">
        <f t="shared" si="9"/>
        <v>60982352.715528794</v>
      </c>
      <c r="I173" s="347"/>
    </row>
    <row r="174" spans="2:9">
      <c r="B174" s="127" t="str">
        <f>$B$38</f>
        <v>Home Economics</v>
      </c>
      <c r="C174" s="141">
        <f t="shared" si="8"/>
        <v>883750.33128557878</v>
      </c>
      <c r="D174" s="141">
        <f t="shared" si="8"/>
        <v>437159.86279691476</v>
      </c>
      <c r="E174" s="141">
        <f t="shared" si="8"/>
        <v>314997.00539357797</v>
      </c>
      <c r="F174" s="141">
        <f t="shared" si="8"/>
        <v>606148.53911433625</v>
      </c>
      <c r="G174" s="141">
        <f t="shared" si="8"/>
        <v>0</v>
      </c>
      <c r="H174" s="136">
        <f t="shared" si="9"/>
        <v>2242055.7385904077</v>
      </c>
      <c r="I174" s="347"/>
    </row>
    <row r="175" spans="2:9">
      <c r="B175" s="127" t="str">
        <f>$B$39</f>
        <v>Law</v>
      </c>
      <c r="C175" s="141">
        <f t="shared" si="8"/>
        <v>0</v>
      </c>
      <c r="D175" s="141">
        <f t="shared" si="8"/>
        <v>0</v>
      </c>
      <c r="E175" s="141">
        <f t="shared" si="8"/>
        <v>0</v>
      </c>
      <c r="F175" s="141">
        <f t="shared" si="8"/>
        <v>0</v>
      </c>
      <c r="G175" s="141">
        <f t="shared" si="8"/>
        <v>8356556.440617634</v>
      </c>
      <c r="H175" s="136">
        <f t="shared" si="9"/>
        <v>8356556.440617634</v>
      </c>
      <c r="I175" s="347"/>
    </row>
    <row r="176" spans="2:9">
      <c r="B176" s="127" t="str">
        <f>$B$40</f>
        <v>Social Service</v>
      </c>
      <c r="C176" s="141">
        <f t="shared" si="8"/>
        <v>118917.43930404124</v>
      </c>
      <c r="D176" s="141">
        <f t="shared" si="8"/>
        <v>139883.20628419955</v>
      </c>
      <c r="E176" s="141">
        <f t="shared" si="8"/>
        <v>535332.26032906654</v>
      </c>
      <c r="F176" s="141">
        <f t="shared" si="8"/>
        <v>0</v>
      </c>
      <c r="G176" s="141">
        <f t="shared" si="8"/>
        <v>0</v>
      </c>
      <c r="H176" s="136">
        <f t="shared" si="9"/>
        <v>794132.90591730736</v>
      </c>
      <c r="I176" s="347"/>
    </row>
    <row r="177" spans="2:9">
      <c r="B177" s="127" t="str">
        <f>$B$41</f>
        <v>Library Science</v>
      </c>
      <c r="C177" s="141">
        <f t="shared" si="8"/>
        <v>2961.4503426614983</v>
      </c>
      <c r="D177" s="141">
        <f t="shared" si="8"/>
        <v>0</v>
      </c>
      <c r="E177" s="141">
        <f t="shared" si="8"/>
        <v>143650.53226300277</v>
      </c>
      <c r="F177" s="141">
        <f t="shared" si="8"/>
        <v>478.41453742567421</v>
      </c>
      <c r="G177" s="141">
        <f t="shared" si="8"/>
        <v>0</v>
      </c>
      <c r="H177" s="136">
        <f t="shared" si="9"/>
        <v>147090.39714308994</v>
      </c>
      <c r="I177" s="347"/>
    </row>
    <row r="178" spans="2:9">
      <c r="B178" s="127" t="str">
        <f>$B$42</f>
        <v>Veterinary Science</v>
      </c>
      <c r="C178" s="141">
        <f t="shared" si="8"/>
        <v>0</v>
      </c>
      <c r="D178" s="141">
        <f t="shared" si="8"/>
        <v>0</v>
      </c>
      <c r="E178" s="141">
        <f t="shared" si="8"/>
        <v>0</v>
      </c>
      <c r="F178" s="141">
        <f t="shared" si="8"/>
        <v>0</v>
      </c>
      <c r="G178" s="141">
        <f t="shared" si="8"/>
        <v>9082819.2051941063</v>
      </c>
      <c r="H178" s="136">
        <f t="shared" si="9"/>
        <v>9082819.2051941063</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825760.90424632723</v>
      </c>
      <c r="D181" s="141">
        <f t="shared" si="8"/>
        <v>1006242.1607557971</v>
      </c>
      <c r="E181" s="141">
        <f t="shared" si="8"/>
        <v>622060.33930388256</v>
      </c>
      <c r="F181" s="141">
        <f t="shared" si="8"/>
        <v>1283043.2335967738</v>
      </c>
      <c r="G181" s="141">
        <f t="shared" si="8"/>
        <v>0</v>
      </c>
      <c r="H181" s="136">
        <f t="shared" si="9"/>
        <v>3737106.6379027804</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5148860.4309622664</v>
      </c>
      <c r="D183" s="141">
        <f t="shared" si="8"/>
        <v>21717322.86375621</v>
      </c>
      <c r="E183" s="141">
        <f t="shared" si="8"/>
        <v>12928922.769642532</v>
      </c>
      <c r="F183" s="141">
        <f t="shared" si="8"/>
        <v>11339661.333221443</v>
      </c>
      <c r="G183" s="141">
        <f t="shared" si="8"/>
        <v>0</v>
      </c>
      <c r="H183" s="136">
        <f t="shared" si="9"/>
        <v>51134767.397582449</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8215.6204338628086</v>
      </c>
      <c r="D185" s="141">
        <f t="shared" si="10"/>
        <v>1559764.0316649857</v>
      </c>
      <c r="E185" s="141">
        <f t="shared" si="10"/>
        <v>0</v>
      </c>
      <c r="F185" s="141">
        <f t="shared" si="10"/>
        <v>0</v>
      </c>
      <c r="G185" s="141">
        <f t="shared" si="10"/>
        <v>0</v>
      </c>
      <c r="H185" s="136">
        <f t="shared" si="9"/>
        <v>1567979.6520988485</v>
      </c>
      <c r="I185" s="347"/>
    </row>
    <row r="186" spans="2:9">
      <c r="B186" s="127" t="str">
        <f>$B$50</f>
        <v>Technology</v>
      </c>
      <c r="C186" s="141">
        <f t="shared" si="10"/>
        <v>488310.69905477646</v>
      </c>
      <c r="D186" s="141">
        <f t="shared" si="10"/>
        <v>1727407.3285638487</v>
      </c>
      <c r="E186" s="141">
        <f t="shared" si="10"/>
        <v>471976.92832661018</v>
      </c>
      <c r="F186" s="141">
        <f t="shared" si="10"/>
        <v>29619.929308072136</v>
      </c>
      <c r="G186" s="141">
        <f t="shared" si="10"/>
        <v>0</v>
      </c>
      <c r="H186" s="136">
        <f t="shared" si="9"/>
        <v>2717314.8852533074</v>
      </c>
      <c r="I186" s="347"/>
    </row>
    <row r="187" spans="2:9">
      <c r="B187" s="127" t="str">
        <f>$B$51</f>
        <v>Nursing</v>
      </c>
      <c r="C187" s="141">
        <f t="shared" si="10"/>
        <v>0</v>
      </c>
      <c r="D187" s="141">
        <f t="shared" si="10"/>
        <v>0</v>
      </c>
      <c r="E187" s="141">
        <f t="shared" si="10"/>
        <v>0</v>
      </c>
      <c r="F187" s="141">
        <f t="shared" si="10"/>
        <v>0</v>
      </c>
      <c r="G187" s="141">
        <f t="shared" si="10"/>
        <v>0</v>
      </c>
      <c r="H187" s="136">
        <f t="shared" si="9"/>
        <v>0</v>
      </c>
      <c r="I187" s="347"/>
    </row>
    <row r="188" spans="2:9">
      <c r="B188" s="130" t="str">
        <f>$B$52</f>
        <v>Totals</v>
      </c>
      <c r="C188" s="133">
        <f>SUM(C168:C187)</f>
        <v>51534036.214745507</v>
      </c>
      <c r="D188" s="133">
        <f>SUM(D168:D187)</f>
        <v>73829743.59686172</v>
      </c>
      <c r="E188" s="133">
        <f>SUM(E168:E187)</f>
        <v>65400702.602687575</v>
      </c>
      <c r="F188" s="133">
        <f>SUM(F168:F187)</f>
        <v>86056053.727258965</v>
      </c>
      <c r="G188" s="133">
        <f>SUM(G168:G187)</f>
        <v>17439375.64581174</v>
      </c>
      <c r="H188" s="133">
        <f t="shared" si="9"/>
        <v>294259911.7873655</v>
      </c>
      <c r="I188" s="347"/>
    </row>
    <row r="189" spans="2:9">
      <c r="B189" s="328"/>
      <c r="C189" s="329"/>
      <c r="D189" s="329"/>
      <c r="E189" s="329"/>
      <c r="F189" s="329"/>
      <c r="G189" s="329"/>
      <c r="H189" s="344"/>
    </row>
    <row r="190" spans="2:9" ht="15" customHeight="1">
      <c r="B190" s="474" t="s">
        <v>34</v>
      </c>
      <c r="C190" s="474"/>
      <c r="D190" s="474"/>
      <c r="E190" s="474"/>
      <c r="F190" s="474"/>
      <c r="G190" s="474"/>
      <c r="H190" s="122">
        <f>H15</f>
        <v>137332694</v>
      </c>
    </row>
    <row r="191" spans="2:9" ht="43.5" customHeight="1" thickBot="1">
      <c r="B191" s="476" t="s">
        <v>227</v>
      </c>
      <c r="C191" s="476"/>
      <c r="D191" s="476"/>
      <c r="E191" s="476"/>
      <c r="F191" s="476"/>
      <c r="G191" s="476"/>
      <c r="H191" s="476"/>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10821638.879280321</v>
      </c>
      <c r="D193" s="135">
        <f t="shared" si="11"/>
        <v>8862346.3004877325</v>
      </c>
      <c r="E193" s="135">
        <f t="shared" si="11"/>
        <v>5670835.9427374676</v>
      </c>
      <c r="F193" s="135">
        <f t="shared" si="11"/>
        <v>7028590.4473659005</v>
      </c>
      <c r="G193" s="135">
        <f t="shared" si="11"/>
        <v>0</v>
      </c>
      <c r="H193" s="135">
        <f>SUM(C193:G193)</f>
        <v>32383411.569871426</v>
      </c>
    </row>
    <row r="194" spans="2:8">
      <c r="B194" s="127" t="str">
        <f>$B$33</f>
        <v>Science</v>
      </c>
      <c r="C194" s="138">
        <f t="shared" si="11"/>
        <v>5365190.5658795172</v>
      </c>
      <c r="D194" s="138">
        <f t="shared" si="11"/>
        <v>6038273.0392515622</v>
      </c>
      <c r="E194" s="138">
        <f t="shared" si="11"/>
        <v>4554228.4274530383</v>
      </c>
      <c r="F194" s="138">
        <f t="shared" si="11"/>
        <v>9123580.9129196033</v>
      </c>
      <c r="G194" s="138">
        <f t="shared" si="11"/>
        <v>0</v>
      </c>
      <c r="H194" s="138">
        <f t="shared" ref="H194:H213" si="12">SUM(C194:G194)</f>
        <v>25081272.945503719</v>
      </c>
    </row>
    <row r="195" spans="2:8">
      <c r="B195" s="127" t="str">
        <f>$B$34</f>
        <v>Fine Arts</v>
      </c>
      <c r="C195" s="138">
        <f t="shared" si="11"/>
        <v>2560090.8295413502</v>
      </c>
      <c r="D195" s="138">
        <f t="shared" si="11"/>
        <v>2022669.5899559036</v>
      </c>
      <c r="E195" s="138">
        <f t="shared" si="11"/>
        <v>1446760.9262143846</v>
      </c>
      <c r="F195" s="138">
        <f t="shared" si="11"/>
        <v>1393857.5245847912</v>
      </c>
      <c r="G195" s="138">
        <f t="shared" si="11"/>
        <v>0</v>
      </c>
      <c r="H195" s="138">
        <f t="shared" si="12"/>
        <v>7423378.8702964298</v>
      </c>
    </row>
    <row r="196" spans="2:8">
      <c r="B196" s="127" t="str">
        <f>$B$35</f>
        <v>Teacher Education</v>
      </c>
      <c r="C196" s="138">
        <f t="shared" si="11"/>
        <v>302285.3214677152</v>
      </c>
      <c r="D196" s="138">
        <f t="shared" si="11"/>
        <v>858147.36688366416</v>
      </c>
      <c r="E196" s="138">
        <f t="shared" si="11"/>
        <v>1883513.6975083495</v>
      </c>
      <c r="F196" s="138">
        <f t="shared" si="11"/>
        <v>2668017.4977771137</v>
      </c>
      <c r="G196" s="138">
        <f t="shared" si="11"/>
        <v>0</v>
      </c>
      <c r="H196" s="138">
        <f t="shared" si="12"/>
        <v>5711963.8836368425</v>
      </c>
    </row>
    <row r="197" spans="2:8">
      <c r="B197" s="127" t="str">
        <f>$B$36</f>
        <v>Agriculture</v>
      </c>
      <c r="C197" s="138">
        <f t="shared" si="11"/>
        <v>1288799.4026242986</v>
      </c>
      <c r="D197" s="138">
        <f t="shared" si="11"/>
        <v>1918341.137484858</v>
      </c>
      <c r="E197" s="138">
        <f t="shared" si="11"/>
        <v>2132992.6012620241</v>
      </c>
      <c r="F197" s="138">
        <f t="shared" si="11"/>
        <v>1982998.1151704665</v>
      </c>
      <c r="G197" s="138">
        <f t="shared" si="11"/>
        <v>0</v>
      </c>
      <c r="H197" s="138">
        <f t="shared" si="12"/>
        <v>7323131.2565416479</v>
      </c>
    </row>
    <row r="198" spans="2:8">
      <c r="B198" s="127" t="str">
        <f>$B$37</f>
        <v>Engineering</v>
      </c>
      <c r="C198" s="138">
        <f t="shared" si="11"/>
        <v>3293252.4818139006</v>
      </c>
      <c r="D198" s="138">
        <f t="shared" si="11"/>
        <v>6486338.4559862548</v>
      </c>
      <c r="E198" s="138">
        <f t="shared" si="11"/>
        <v>5226462.5153674036</v>
      </c>
      <c r="F198" s="138">
        <f t="shared" si="11"/>
        <v>8795561.8256559856</v>
      </c>
      <c r="G198" s="138">
        <f t="shared" si="11"/>
        <v>0</v>
      </c>
      <c r="H198" s="138">
        <f t="shared" si="12"/>
        <v>23801615.278823547</v>
      </c>
    </row>
    <row r="199" spans="2:8">
      <c r="B199" s="127" t="str">
        <f>$B$38</f>
        <v>Home Economics</v>
      </c>
      <c r="C199" s="138">
        <f t="shared" si="11"/>
        <v>438511.20805802161</v>
      </c>
      <c r="D199" s="138">
        <f t="shared" si="11"/>
        <v>212393.21371717661</v>
      </c>
      <c r="E199" s="138">
        <f t="shared" si="11"/>
        <v>106004.6853783369</v>
      </c>
      <c r="F199" s="138">
        <f t="shared" si="11"/>
        <v>235890.28832560516</v>
      </c>
      <c r="G199" s="138">
        <f t="shared" si="11"/>
        <v>0</v>
      </c>
      <c r="H199" s="138">
        <f t="shared" si="12"/>
        <v>992799.39547914034</v>
      </c>
    </row>
    <row r="200" spans="2:8">
      <c r="B200" s="127" t="str">
        <f>$B$39</f>
        <v>Law</v>
      </c>
      <c r="C200" s="138">
        <f t="shared" si="11"/>
        <v>0</v>
      </c>
      <c r="D200" s="138">
        <f t="shared" si="11"/>
        <v>0</v>
      </c>
      <c r="E200" s="138">
        <f t="shared" si="11"/>
        <v>0</v>
      </c>
      <c r="F200" s="138">
        <f t="shared" si="11"/>
        <v>0</v>
      </c>
      <c r="G200" s="138">
        <f t="shared" si="11"/>
        <v>4600453.6693588067</v>
      </c>
      <c r="H200" s="138">
        <f t="shared" si="12"/>
        <v>4600453.6693588067</v>
      </c>
    </row>
    <row r="201" spans="2:8">
      <c r="B201" s="127" t="str">
        <f>$B$40</f>
        <v>Social Service</v>
      </c>
      <c r="C201" s="138">
        <f t="shared" si="11"/>
        <v>66296.813048502721</v>
      </c>
      <c r="D201" s="138">
        <f t="shared" si="11"/>
        <v>83276.756540828253</v>
      </c>
      <c r="E201" s="138">
        <f t="shared" si="11"/>
        <v>261524.66559318293</v>
      </c>
      <c r="F201" s="138">
        <f t="shared" si="11"/>
        <v>0</v>
      </c>
      <c r="G201" s="138">
        <f t="shared" si="11"/>
        <v>0</v>
      </c>
      <c r="H201" s="138">
        <f t="shared" si="12"/>
        <v>411098.23518251395</v>
      </c>
    </row>
    <row r="202" spans="2:8">
      <c r="B202" s="127" t="str">
        <f>$B$41</f>
        <v>Library Science</v>
      </c>
      <c r="C202" s="138">
        <f t="shared" si="11"/>
        <v>32463.357230825142</v>
      </c>
      <c r="D202" s="138">
        <f t="shared" si="11"/>
        <v>0</v>
      </c>
      <c r="E202" s="138">
        <f t="shared" si="11"/>
        <v>381425.38673181745</v>
      </c>
      <c r="F202" s="138">
        <f t="shared" si="11"/>
        <v>2516.8736224817562</v>
      </c>
      <c r="G202" s="138">
        <f t="shared" si="11"/>
        <v>0</v>
      </c>
      <c r="H202" s="138">
        <f t="shared" si="12"/>
        <v>416405.61758512433</v>
      </c>
    </row>
    <row r="203" spans="2:8">
      <c r="B203" s="127" t="str">
        <f>$B$42</f>
        <v>Veterinary Science</v>
      </c>
      <c r="C203" s="138">
        <f t="shared" si="11"/>
        <v>0</v>
      </c>
      <c r="D203" s="138">
        <f t="shared" si="11"/>
        <v>0</v>
      </c>
      <c r="E203" s="138">
        <f t="shared" si="11"/>
        <v>0</v>
      </c>
      <c r="F203" s="138">
        <f t="shared" si="11"/>
        <v>0</v>
      </c>
      <c r="G203" s="138">
        <f t="shared" si="11"/>
        <v>2538628.4800272924</v>
      </c>
      <c r="H203" s="138">
        <f t="shared" si="12"/>
        <v>2538628.4800272924</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512347.99799589207</v>
      </c>
      <c r="D206" s="138">
        <f t="shared" si="11"/>
        <v>630274.43059840973</v>
      </c>
      <c r="E206" s="138">
        <f t="shared" si="11"/>
        <v>283909.35390083323</v>
      </c>
      <c r="F206" s="138">
        <f t="shared" si="11"/>
        <v>761071.93891117803</v>
      </c>
      <c r="G206" s="138">
        <f t="shared" si="11"/>
        <v>0</v>
      </c>
      <c r="H206" s="138">
        <f t="shared" si="12"/>
        <v>2187603.7214063131</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2465065.3278099862</v>
      </c>
      <c r="D208" s="138">
        <f t="shared" si="11"/>
        <v>11057117.138446147</v>
      </c>
      <c r="E208" s="138">
        <f t="shared" si="11"/>
        <v>5715489.7384527326</v>
      </c>
      <c r="F208" s="138">
        <f t="shared" si="11"/>
        <v>3601909.1399062048</v>
      </c>
      <c r="G208" s="138">
        <f t="shared" si="11"/>
        <v>0</v>
      </c>
      <c r="H208" s="138">
        <f t="shared" si="12"/>
        <v>22839581.344615072</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3689.0700617533707</v>
      </c>
      <c r="D210" s="138">
        <f t="shared" si="13"/>
        <v>840993.44914404431</v>
      </c>
      <c r="E210" s="138">
        <f t="shared" si="13"/>
        <v>0</v>
      </c>
      <c r="F210" s="138">
        <f t="shared" si="13"/>
        <v>0</v>
      </c>
      <c r="G210" s="138">
        <f t="shared" si="13"/>
        <v>0</v>
      </c>
      <c r="H210" s="138">
        <f t="shared" si="12"/>
        <v>844682.5192057977</v>
      </c>
    </row>
    <row r="211" spans="2:8">
      <c r="B211" s="127" t="str">
        <f>$B$50</f>
        <v>Technology</v>
      </c>
      <c r="C211" s="138">
        <f t="shared" si="13"/>
        <v>296506.31368600245</v>
      </c>
      <c r="D211" s="138">
        <f t="shared" si="13"/>
        <v>290135.50940157165</v>
      </c>
      <c r="E211" s="138">
        <f t="shared" si="13"/>
        <v>161611.99090787757</v>
      </c>
      <c r="F211" s="138">
        <f t="shared" si="13"/>
        <v>28413.398470899654</v>
      </c>
      <c r="G211" s="138">
        <f t="shared" si="13"/>
        <v>0</v>
      </c>
      <c r="H211" s="138">
        <f t="shared" si="12"/>
        <v>776667.21246635134</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27446137.568498086</v>
      </c>
      <c r="D213" s="135">
        <f>SUM(D193:D212)</f>
        <v>39300306.387898155</v>
      </c>
      <c r="E213" s="135">
        <f>SUM(E193:E212)</f>
        <v>27824759.93150745</v>
      </c>
      <c r="F213" s="135">
        <f>SUM(F193:F212)</f>
        <v>35622407.962710232</v>
      </c>
      <c r="G213" s="135">
        <f>SUM(G193:G212)</f>
        <v>7139082.1493860986</v>
      </c>
      <c r="H213" s="135">
        <f t="shared" si="12"/>
        <v>137332694.00000003</v>
      </c>
    </row>
    <row r="214" spans="2:8">
      <c r="B214" s="143"/>
      <c r="C214" s="144"/>
      <c r="D214" s="144"/>
      <c r="E214" s="144"/>
      <c r="F214" s="144"/>
      <c r="G214" s="144"/>
      <c r="H214" s="144"/>
    </row>
    <row r="215" spans="2:8" ht="15" customHeight="1">
      <c r="B215" s="474" t="s">
        <v>35</v>
      </c>
      <c r="C215" s="474"/>
      <c r="D215" s="474"/>
      <c r="E215" s="474"/>
      <c r="F215" s="474"/>
      <c r="G215" s="474"/>
      <c r="H215" s="122">
        <f>H17</f>
        <v>70311100</v>
      </c>
    </row>
    <row r="216" spans="2:8" ht="60.75" customHeight="1" thickBot="1">
      <c r="B216" s="476" t="s">
        <v>228</v>
      </c>
      <c r="C216" s="476"/>
      <c r="D216" s="476"/>
      <c r="E216" s="476"/>
      <c r="F216" s="476"/>
      <c r="G216" s="476"/>
      <c r="H216" s="476"/>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13314188.406803936</v>
      </c>
      <c r="D218" s="135">
        <f t="shared" si="14"/>
        <v>7780996.2481584586</v>
      </c>
      <c r="E218" s="135">
        <f t="shared" si="14"/>
        <v>1194636.656712852</v>
      </c>
      <c r="F218" s="135">
        <f t="shared" si="14"/>
        <v>861705.53228553908</v>
      </c>
      <c r="G218" s="135">
        <f t="shared" si="14"/>
        <v>0</v>
      </c>
      <c r="H218" s="135">
        <f>SUM(C218:G218)</f>
        <v>23151526.843960784</v>
      </c>
    </row>
    <row r="219" spans="2:8">
      <c r="B219" s="127" t="str">
        <f>$B$33</f>
        <v>Science</v>
      </c>
      <c r="C219" s="138">
        <f t="shared" si="14"/>
        <v>5575314.1006223485</v>
      </c>
      <c r="D219" s="138">
        <f t="shared" si="14"/>
        <v>5301119.2630965281</v>
      </c>
      <c r="E219" s="138">
        <f t="shared" si="14"/>
        <v>860274.48529681633</v>
      </c>
      <c r="F219" s="138">
        <f t="shared" si="14"/>
        <v>1165185.8316195803</v>
      </c>
      <c r="G219" s="138">
        <f t="shared" si="14"/>
        <v>0</v>
      </c>
      <c r="H219" s="138">
        <f t="shared" ref="H219:H238" si="15">SUM(C219:G219)</f>
        <v>12901893.680635273</v>
      </c>
    </row>
    <row r="220" spans="2:8">
      <c r="B220" s="127" t="str">
        <f>$B$34</f>
        <v>Fine Arts</v>
      </c>
      <c r="C220" s="138">
        <f t="shared" si="14"/>
        <v>1417039.6866243768</v>
      </c>
      <c r="D220" s="138">
        <f t="shared" si="14"/>
        <v>758511.21370902448</v>
      </c>
      <c r="E220" s="138">
        <f t="shared" si="14"/>
        <v>220980.1377102164</v>
      </c>
      <c r="F220" s="138">
        <f t="shared" si="14"/>
        <v>194316.65048535515</v>
      </c>
      <c r="G220" s="138">
        <f t="shared" si="14"/>
        <v>0</v>
      </c>
      <c r="H220" s="138">
        <f t="shared" si="15"/>
        <v>2590847.6885289727</v>
      </c>
    </row>
    <row r="221" spans="2:8">
      <c r="B221" s="127" t="str">
        <f>$B$35</f>
        <v>Teacher Education</v>
      </c>
      <c r="C221" s="138">
        <f t="shared" si="14"/>
        <v>105144.38146315741</v>
      </c>
      <c r="D221" s="138">
        <f t="shared" si="14"/>
        <v>823629.68338037329</v>
      </c>
      <c r="E221" s="138">
        <f t="shared" si="14"/>
        <v>757184.44414793944</v>
      </c>
      <c r="F221" s="138">
        <f t="shared" si="14"/>
        <v>543229.73580793361</v>
      </c>
      <c r="G221" s="138">
        <f t="shared" si="14"/>
        <v>0</v>
      </c>
      <c r="H221" s="138">
        <f t="shared" si="15"/>
        <v>2229188.2447994035</v>
      </c>
    </row>
    <row r="222" spans="2:8">
      <c r="B222" s="127" t="str">
        <f>$B$36</f>
        <v>Agriculture</v>
      </c>
      <c r="C222" s="138">
        <f t="shared" si="14"/>
        <v>979022.23717681062</v>
      </c>
      <c r="D222" s="138">
        <f t="shared" si="14"/>
        <v>1293645.8095332473</v>
      </c>
      <c r="E222" s="138">
        <f t="shared" si="14"/>
        <v>328152.95276597957</v>
      </c>
      <c r="F222" s="138">
        <f t="shared" si="14"/>
        <v>208865.85307107534</v>
      </c>
      <c r="G222" s="138">
        <f t="shared" si="14"/>
        <v>0</v>
      </c>
      <c r="H222" s="138">
        <f t="shared" si="15"/>
        <v>2809686.8525471133</v>
      </c>
    </row>
    <row r="223" spans="2:8">
      <c r="B223" s="127" t="str">
        <f>$B$37</f>
        <v>Engineering</v>
      </c>
      <c r="C223" s="138">
        <f t="shared" si="14"/>
        <v>2221157.847958284</v>
      </c>
      <c r="D223" s="138">
        <f t="shared" si="14"/>
        <v>4827049.7545283893</v>
      </c>
      <c r="E223" s="138">
        <f t="shared" si="14"/>
        <v>1921625.5855077785</v>
      </c>
      <c r="F223" s="138">
        <f t="shared" si="14"/>
        <v>969530.29746069259</v>
      </c>
      <c r="G223" s="138">
        <f t="shared" si="14"/>
        <v>0</v>
      </c>
      <c r="H223" s="138">
        <f t="shared" si="15"/>
        <v>9939363.4854551442</v>
      </c>
    </row>
    <row r="224" spans="2:8">
      <c r="B224" s="127" t="str">
        <f>$B$38</f>
        <v>Home Economics</v>
      </c>
      <c r="C224" s="138">
        <f t="shared" si="14"/>
        <v>471107.40974216984</v>
      </c>
      <c r="D224" s="138">
        <f t="shared" si="14"/>
        <v>192888.13276127499</v>
      </c>
      <c r="E224" s="138">
        <f t="shared" si="14"/>
        <v>28409.301768749916</v>
      </c>
      <c r="F224" s="138">
        <f t="shared" si="14"/>
        <v>21243.620953382877</v>
      </c>
      <c r="G224" s="138">
        <f t="shared" si="14"/>
        <v>0</v>
      </c>
      <c r="H224" s="138">
        <f t="shared" si="15"/>
        <v>713648.4652255777</v>
      </c>
    </row>
    <row r="225" spans="2:8">
      <c r="B225" s="127" t="str">
        <f>$B$39</f>
        <v>Law</v>
      </c>
      <c r="C225" s="138">
        <f t="shared" si="14"/>
        <v>0</v>
      </c>
      <c r="D225" s="138">
        <f t="shared" si="14"/>
        <v>0</v>
      </c>
      <c r="E225" s="138">
        <f t="shared" si="14"/>
        <v>0</v>
      </c>
      <c r="F225" s="138">
        <f t="shared" si="14"/>
        <v>0</v>
      </c>
      <c r="G225" s="138">
        <f t="shared" si="14"/>
        <v>945756.78681174666</v>
      </c>
      <c r="H225" s="138">
        <f t="shared" si="15"/>
        <v>945756.78681174666</v>
      </c>
    </row>
    <row r="226" spans="2:8">
      <c r="B226" s="127" t="str">
        <f>$B$40</f>
        <v>Social Service</v>
      </c>
      <c r="C226" s="138">
        <f t="shared" si="14"/>
        <v>24783.049319120473</v>
      </c>
      <c r="D226" s="138">
        <f t="shared" si="14"/>
        <v>46790.131793621294</v>
      </c>
      <c r="E226" s="138">
        <f t="shared" si="14"/>
        <v>73404.872534225084</v>
      </c>
      <c r="F226" s="138">
        <f t="shared" si="14"/>
        <v>0</v>
      </c>
      <c r="G226" s="138">
        <f t="shared" si="14"/>
        <v>0</v>
      </c>
      <c r="H226" s="138">
        <f t="shared" si="15"/>
        <v>144978.05364696684</v>
      </c>
    </row>
    <row r="227" spans="2:8">
      <c r="B227" s="127" t="str">
        <f>$B$41</f>
        <v>Library Science</v>
      </c>
      <c r="C227" s="138">
        <f t="shared" si="14"/>
        <v>7389.0202599599925</v>
      </c>
      <c r="D227" s="138">
        <f t="shared" si="14"/>
        <v>0</v>
      </c>
      <c r="E227" s="138">
        <f t="shared" si="14"/>
        <v>54947.332163510313</v>
      </c>
      <c r="F227" s="138">
        <f t="shared" si="14"/>
        <v>267.77673470650683</v>
      </c>
      <c r="G227" s="138">
        <f t="shared" si="14"/>
        <v>0</v>
      </c>
      <c r="H227" s="138">
        <f t="shared" si="15"/>
        <v>62604.129158176816</v>
      </c>
    </row>
    <row r="228" spans="2:8">
      <c r="B228" s="127" t="str">
        <f>$B$42</f>
        <v>Veterinary Science</v>
      </c>
      <c r="C228" s="138">
        <f t="shared" si="14"/>
        <v>0</v>
      </c>
      <c r="D228" s="138">
        <f t="shared" si="14"/>
        <v>0</v>
      </c>
      <c r="E228" s="138">
        <f t="shared" si="14"/>
        <v>0</v>
      </c>
      <c r="F228" s="138">
        <f t="shared" si="14"/>
        <v>0</v>
      </c>
      <c r="G228" s="138">
        <f t="shared" si="14"/>
        <v>260819.00885821247</v>
      </c>
      <c r="H228" s="138">
        <f t="shared" si="15"/>
        <v>260819.00885821247</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572717.91195056378</v>
      </c>
      <c r="D231" s="138">
        <f t="shared" si="14"/>
        <v>578576.28127479739</v>
      </c>
      <c r="E231" s="138">
        <f t="shared" si="14"/>
        <v>98156.689344722763</v>
      </c>
      <c r="F231" s="138">
        <f t="shared" si="14"/>
        <v>130228.75197893116</v>
      </c>
      <c r="G231" s="138">
        <f t="shared" si="14"/>
        <v>0</v>
      </c>
      <c r="H231" s="138">
        <f t="shared" si="15"/>
        <v>1379679.6345490152</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1808611.8658664806</v>
      </c>
      <c r="D233" s="138">
        <f t="shared" si="14"/>
        <v>8869241.3096485212</v>
      </c>
      <c r="E233" s="138">
        <f t="shared" si="14"/>
        <v>1858427.6477407692</v>
      </c>
      <c r="F233" s="138">
        <f t="shared" si="14"/>
        <v>185301.50041690274</v>
      </c>
      <c r="G233" s="138">
        <f t="shared" si="14"/>
        <v>0</v>
      </c>
      <c r="H233" s="138">
        <f t="shared" si="15"/>
        <v>12721582.323672673</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45.89453577614902</v>
      </c>
      <c r="D235" s="138">
        <f t="shared" si="16"/>
        <v>230425.97860700506</v>
      </c>
      <c r="E235" s="138">
        <f t="shared" si="16"/>
        <v>0</v>
      </c>
      <c r="F235" s="138">
        <f t="shared" si="16"/>
        <v>0</v>
      </c>
      <c r="G235" s="138">
        <f t="shared" si="16"/>
        <v>0</v>
      </c>
      <c r="H235" s="138">
        <f t="shared" si="15"/>
        <v>230471.8731427812</v>
      </c>
    </row>
    <row r="236" spans="2:8">
      <c r="B236" s="127" t="str">
        <f>$B$50</f>
        <v>Technology</v>
      </c>
      <c r="C236" s="138">
        <f t="shared" si="16"/>
        <v>97250.521309659773</v>
      </c>
      <c r="D236" s="138">
        <f t="shared" si="16"/>
        <v>73577.702537992052</v>
      </c>
      <c r="E236" s="138">
        <f t="shared" si="16"/>
        <v>55457.678901871092</v>
      </c>
      <c r="F236" s="138">
        <f t="shared" si="16"/>
        <v>2767.0262586339045</v>
      </c>
      <c r="G236" s="138">
        <f t="shared" si="16"/>
        <v>0</v>
      </c>
      <c r="H236" s="138">
        <f t="shared" si="15"/>
        <v>229052.92900815682</v>
      </c>
    </row>
    <row r="237" spans="2:8">
      <c r="B237" s="127" t="str">
        <f>$B$51</f>
        <v>Nursing</v>
      </c>
      <c r="C237" s="138">
        <f t="shared" si="16"/>
        <v>0</v>
      </c>
      <c r="D237" s="138">
        <f t="shared" si="16"/>
        <v>0</v>
      </c>
      <c r="E237" s="138">
        <f t="shared" si="16"/>
        <v>0</v>
      </c>
      <c r="F237" s="138">
        <f t="shared" si="16"/>
        <v>0</v>
      </c>
      <c r="G237" s="138">
        <f t="shared" si="16"/>
        <v>0</v>
      </c>
      <c r="H237" s="138">
        <f t="shared" si="15"/>
        <v>0</v>
      </c>
    </row>
    <row r="238" spans="2:8">
      <c r="B238" s="130" t="str">
        <f>$B$52</f>
        <v>Totals</v>
      </c>
      <c r="C238" s="135">
        <f>SUM(C218:C237)</f>
        <v>26593772.333632648</v>
      </c>
      <c r="D238" s="135">
        <f>SUM(D218:D237)</f>
        <v>30776451.509029232</v>
      </c>
      <c r="E238" s="135">
        <f>SUM(E218:E237)</f>
        <v>7451657.784595429</v>
      </c>
      <c r="F238" s="135">
        <f>SUM(F218:F237)</f>
        <v>4282642.5770727322</v>
      </c>
      <c r="G238" s="135">
        <f>SUM(G218:G237)</f>
        <v>1206575.7956699592</v>
      </c>
      <c r="H238" s="135">
        <f t="shared" si="15"/>
        <v>70311100</v>
      </c>
    </row>
    <row r="239" spans="2:8">
      <c r="B239" s="328"/>
      <c r="C239" s="348"/>
      <c r="D239" s="348"/>
      <c r="E239" s="348"/>
      <c r="F239" s="348"/>
      <c r="G239" s="348"/>
      <c r="H239" s="348"/>
    </row>
    <row r="240" spans="2:8" ht="15" customHeight="1">
      <c r="B240" s="120" t="s">
        <v>11</v>
      </c>
      <c r="C240" s="121"/>
      <c r="D240" s="121"/>
      <c r="E240" s="121"/>
      <c r="F240" s="121"/>
      <c r="G240" s="121"/>
      <c r="H240" s="122">
        <f>H16</f>
        <v>75248092</v>
      </c>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14249062.724669591</v>
      </c>
      <c r="D243" s="135">
        <f t="shared" si="17"/>
        <v>8327349.757479012</v>
      </c>
      <c r="E243" s="135">
        <f t="shared" si="17"/>
        <v>1278519.7365835707</v>
      </c>
      <c r="F243" s="135">
        <f t="shared" si="17"/>
        <v>922211.38867591601</v>
      </c>
      <c r="G243" s="135">
        <f t="shared" si="17"/>
        <v>0</v>
      </c>
      <c r="H243" s="135">
        <f>SUM(C243:G243)</f>
        <v>24777143.607408091</v>
      </c>
    </row>
    <row r="244" spans="2:8">
      <c r="B244" s="127" t="str">
        <f>$B$33</f>
        <v>Science</v>
      </c>
      <c r="C244" s="138">
        <f t="shared" si="17"/>
        <v>5966792.5601011468</v>
      </c>
      <c r="D244" s="138">
        <f t="shared" si="17"/>
        <v>5673344.7494415501</v>
      </c>
      <c r="E244" s="138">
        <f t="shared" si="17"/>
        <v>920679.85872596886</v>
      </c>
      <c r="F244" s="138">
        <f t="shared" si="17"/>
        <v>1247000.9807101109</v>
      </c>
      <c r="G244" s="138">
        <f t="shared" si="17"/>
        <v>0</v>
      </c>
      <c r="H244" s="138">
        <f t="shared" ref="H244:H263" si="18">SUM(C244:G244)</f>
        <v>13807818.148978777</v>
      </c>
    </row>
    <row r="245" spans="2:8">
      <c r="B245" s="127" t="str">
        <f>$B$34</f>
        <v>Fine Arts</v>
      </c>
      <c r="C245" s="138">
        <f t="shared" si="17"/>
        <v>1516539.1055859213</v>
      </c>
      <c r="D245" s="138">
        <f t="shared" si="17"/>
        <v>811771.13702115789</v>
      </c>
      <c r="E245" s="138">
        <f t="shared" si="17"/>
        <v>236496.56643959534</v>
      </c>
      <c r="F245" s="138">
        <f t="shared" si="17"/>
        <v>207960.86525248285</v>
      </c>
      <c r="G245" s="138">
        <f t="shared" si="17"/>
        <v>0</v>
      </c>
      <c r="H245" s="138">
        <f t="shared" si="18"/>
        <v>2772767.6742991577</v>
      </c>
    </row>
    <row r="246" spans="2:8">
      <c r="B246" s="127" t="str">
        <f>$B$35</f>
        <v>Teacher Education</v>
      </c>
      <c r="C246" s="138">
        <f t="shared" si="17"/>
        <v>112527.2409281431</v>
      </c>
      <c r="D246" s="138">
        <f t="shared" si="17"/>
        <v>881461.99090808141</v>
      </c>
      <c r="E246" s="138">
        <f t="shared" si="17"/>
        <v>810351.20648394059</v>
      </c>
      <c r="F246" s="138">
        <f t="shared" si="17"/>
        <v>581373.36974120827</v>
      </c>
      <c r="G246" s="138">
        <f t="shared" si="17"/>
        <v>0</v>
      </c>
      <c r="H246" s="138">
        <f t="shared" si="18"/>
        <v>2385713.8080613734</v>
      </c>
    </row>
    <row r="247" spans="2:8">
      <c r="B247" s="127" t="str">
        <f>$B$36</f>
        <v>Agriculture</v>
      </c>
      <c r="C247" s="138">
        <f t="shared" si="17"/>
        <v>1047765.6497071795</v>
      </c>
      <c r="D247" s="138">
        <f t="shared" si="17"/>
        <v>1384480.9552285809</v>
      </c>
      <c r="E247" s="138">
        <f t="shared" si="17"/>
        <v>351194.67025556532</v>
      </c>
      <c r="F247" s="138">
        <f t="shared" si="17"/>
        <v>223531.6604000045</v>
      </c>
      <c r="G247" s="138">
        <f t="shared" si="17"/>
        <v>0</v>
      </c>
      <c r="H247" s="138">
        <f t="shared" si="18"/>
        <v>3006972.9355913303</v>
      </c>
    </row>
    <row r="248" spans="2:8">
      <c r="B248" s="127" t="str">
        <f>$B$37</f>
        <v>Engineering</v>
      </c>
      <c r="C248" s="138">
        <f t="shared" si="17"/>
        <v>2377119.54570028</v>
      </c>
      <c r="D248" s="138">
        <f t="shared" si="17"/>
        <v>5165987.7888033278</v>
      </c>
      <c r="E248" s="138">
        <f t="shared" si="17"/>
        <v>2056555.2074685672</v>
      </c>
      <c r="F248" s="138">
        <f t="shared" si="17"/>
        <v>1037607.2201986535</v>
      </c>
      <c r="G248" s="138">
        <f t="shared" si="17"/>
        <v>0</v>
      </c>
      <c r="H248" s="138">
        <f t="shared" si="18"/>
        <v>10637269.762170829</v>
      </c>
    </row>
    <row r="249" spans="2:8">
      <c r="B249" s="127" t="str">
        <f>$B$38</f>
        <v>Home Economics</v>
      </c>
      <c r="C249" s="138">
        <f t="shared" si="17"/>
        <v>504186.87390981638</v>
      </c>
      <c r="D249" s="138">
        <f t="shared" si="17"/>
        <v>206432.04216302454</v>
      </c>
      <c r="E249" s="138">
        <f t="shared" si="17"/>
        <v>30404.100535344434</v>
      </c>
      <c r="F249" s="138">
        <f t="shared" si="17"/>
        <v>22735.271442393623</v>
      </c>
      <c r="G249" s="138">
        <f t="shared" si="17"/>
        <v>0</v>
      </c>
      <c r="H249" s="138">
        <f t="shared" si="18"/>
        <v>763758.28805057902</v>
      </c>
    </row>
    <row r="250" spans="2:8">
      <c r="B250" s="127" t="str">
        <f>$B$39</f>
        <v>Law</v>
      </c>
      <c r="C250" s="138">
        <f t="shared" si="17"/>
        <v>0</v>
      </c>
      <c r="D250" s="138">
        <f t="shared" si="17"/>
        <v>0</v>
      </c>
      <c r="E250" s="138">
        <f t="shared" si="17"/>
        <v>0</v>
      </c>
      <c r="F250" s="138">
        <f t="shared" si="17"/>
        <v>0</v>
      </c>
      <c r="G250" s="138">
        <f t="shared" si="17"/>
        <v>1012164.419325465</v>
      </c>
      <c r="H250" s="138">
        <f t="shared" si="18"/>
        <v>1012164.419325465</v>
      </c>
    </row>
    <row r="251" spans="2:8">
      <c r="B251" s="127" t="str">
        <f>$B$40</f>
        <v>Social Service</v>
      </c>
      <c r="C251" s="138">
        <f t="shared" si="17"/>
        <v>26523.225709819853</v>
      </c>
      <c r="D251" s="138">
        <f t="shared" si="17"/>
        <v>50075.566189386031</v>
      </c>
      <c r="E251" s="138">
        <f t="shared" si="17"/>
        <v>78559.098089827094</v>
      </c>
      <c r="F251" s="138">
        <f t="shared" si="17"/>
        <v>0</v>
      </c>
      <c r="G251" s="138">
        <f t="shared" si="17"/>
        <v>0</v>
      </c>
      <c r="H251" s="138">
        <f t="shared" si="18"/>
        <v>155157.88998903299</v>
      </c>
    </row>
    <row r="252" spans="2:8">
      <c r="B252" s="127" t="str">
        <f>$B$41</f>
        <v>Library Science</v>
      </c>
      <c r="C252" s="138">
        <f t="shared" si="17"/>
        <v>7907.8506282981407</v>
      </c>
      <c r="D252" s="138">
        <f t="shared" si="17"/>
        <v>0</v>
      </c>
      <c r="E252" s="138">
        <f t="shared" si="17"/>
        <v>58805.535765965586</v>
      </c>
      <c r="F252" s="138">
        <f t="shared" si="17"/>
        <v>286.57905179487761</v>
      </c>
      <c r="G252" s="138">
        <f t="shared" si="17"/>
        <v>0</v>
      </c>
      <c r="H252" s="138">
        <f t="shared" si="18"/>
        <v>66999.965446058603</v>
      </c>
    </row>
    <row r="253" spans="2:8">
      <c r="B253" s="127" t="str">
        <f>$B$42</f>
        <v>Veterinary Science</v>
      </c>
      <c r="C253" s="138">
        <f t="shared" si="17"/>
        <v>0</v>
      </c>
      <c r="D253" s="138">
        <f t="shared" si="17"/>
        <v>0</v>
      </c>
      <c r="E253" s="138">
        <f t="shared" si="17"/>
        <v>0</v>
      </c>
      <c r="F253" s="138">
        <f t="shared" si="17"/>
        <v>0</v>
      </c>
      <c r="G253" s="138">
        <f t="shared" si="17"/>
        <v>279132.77951719693</v>
      </c>
      <c r="H253" s="138">
        <f t="shared" si="18"/>
        <v>279132.77951719693</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612932.0993200778</v>
      </c>
      <c r="D256" s="138">
        <f t="shared" si="17"/>
        <v>619201.82222129696</v>
      </c>
      <c r="E256" s="138">
        <f t="shared" si="17"/>
        <v>105048.89825684874</v>
      </c>
      <c r="F256" s="138">
        <f t="shared" si="17"/>
        <v>139372.94552290879</v>
      </c>
      <c r="G256" s="138">
        <f t="shared" si="17"/>
        <v>0</v>
      </c>
      <c r="H256" s="138">
        <f t="shared" si="18"/>
        <v>1476555.7653211323</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1935606.0718010755</v>
      </c>
      <c r="D258" s="138">
        <f t="shared" si="17"/>
        <v>9492007.4645202868</v>
      </c>
      <c r="E258" s="138">
        <f t="shared" si="17"/>
        <v>1988919.7383135946</v>
      </c>
      <c r="F258" s="138">
        <f t="shared" si="17"/>
        <v>198312.70384205529</v>
      </c>
      <c r="G258" s="138">
        <f t="shared" si="17"/>
        <v>0</v>
      </c>
      <c r="H258" s="138">
        <f t="shared" si="18"/>
        <v>13614845.978477012</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49.117084647814536</v>
      </c>
      <c r="D260" s="138">
        <f t="shared" si="19"/>
        <v>246605.66023586527</v>
      </c>
      <c r="E260" s="138">
        <f t="shared" si="19"/>
        <v>0</v>
      </c>
      <c r="F260" s="138">
        <f t="shared" si="19"/>
        <v>0</v>
      </c>
      <c r="G260" s="138">
        <f t="shared" si="19"/>
        <v>0</v>
      </c>
      <c r="H260" s="138">
        <f t="shared" si="18"/>
        <v>246654.77732051309</v>
      </c>
    </row>
    <row r="261" spans="2:9">
      <c r="B261" s="127" t="str">
        <f>$B$50</f>
        <v>Technology</v>
      </c>
      <c r="C261" s="138">
        <f t="shared" si="19"/>
        <v>104079.102368719</v>
      </c>
      <c r="D261" s="138">
        <f t="shared" si="19"/>
        <v>78744.063593478975</v>
      </c>
      <c r="E261" s="138">
        <f t="shared" si="19"/>
        <v>59351.717212708303</v>
      </c>
      <c r="F261" s="138">
        <f t="shared" si="19"/>
        <v>2961.3168685470687</v>
      </c>
      <c r="G261" s="138">
        <f t="shared" si="19"/>
        <v>0</v>
      </c>
      <c r="H261" s="138">
        <f t="shared" si="18"/>
        <v>245136.20004345337</v>
      </c>
    </row>
    <row r="262" spans="2:9">
      <c r="B262" s="127" t="str">
        <f>$B$51</f>
        <v>Nursing</v>
      </c>
      <c r="C262" s="138">
        <f t="shared" si="19"/>
        <v>0</v>
      </c>
      <c r="D262" s="138">
        <f t="shared" si="19"/>
        <v>0</v>
      </c>
      <c r="E262" s="138">
        <f t="shared" si="19"/>
        <v>0</v>
      </c>
      <c r="F262" s="138">
        <f t="shared" si="19"/>
        <v>0</v>
      </c>
      <c r="G262" s="138">
        <f t="shared" si="19"/>
        <v>0</v>
      </c>
      <c r="H262" s="138">
        <f t="shared" si="18"/>
        <v>0</v>
      </c>
    </row>
    <row r="263" spans="2:9">
      <c r="B263" s="130" t="str">
        <f>$B$52</f>
        <v>Totals</v>
      </c>
      <c r="C263" s="135">
        <f>SUM(C243:C262)</f>
        <v>28461091.167514712</v>
      </c>
      <c r="D263" s="135">
        <f>SUM(D243:D262)</f>
        <v>32937462.997805052</v>
      </c>
      <c r="E263" s="135">
        <f>SUM(E243:E262)</f>
        <v>7974886.3341314979</v>
      </c>
      <c r="F263" s="135">
        <f>SUM(F243:F262)</f>
        <v>4583354.3017060757</v>
      </c>
      <c r="G263" s="135">
        <f>SUM(G243:G262)</f>
        <v>1291297.1988426619</v>
      </c>
      <c r="H263" s="135">
        <f t="shared" si="18"/>
        <v>75248092</v>
      </c>
      <c r="I263" s="349"/>
    </row>
    <row r="264" spans="2:9">
      <c r="B264" s="483"/>
      <c r="C264" s="483"/>
      <c r="D264" s="483"/>
      <c r="E264" s="483"/>
      <c r="F264" s="483"/>
      <c r="G264" s="483"/>
      <c r="H264" s="483"/>
      <c r="I264" s="350"/>
    </row>
    <row r="265" spans="2:9" ht="15" customHeight="1">
      <c r="B265" s="120" t="s">
        <v>229</v>
      </c>
      <c r="C265" s="121"/>
      <c r="D265" s="121"/>
      <c r="E265" s="121"/>
      <c r="F265" s="121"/>
      <c r="G265" s="121"/>
      <c r="H265" s="122"/>
    </row>
    <row r="266" spans="2:9" ht="45" customHeight="1" thickBot="1">
      <c r="B266" s="476" t="s">
        <v>230</v>
      </c>
      <c r="C266" s="476"/>
      <c r="D266" s="476"/>
      <c r="E266" s="476"/>
      <c r="F266" s="476"/>
      <c r="G266" s="476"/>
      <c r="H266" s="476"/>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71115277.62531434</v>
      </c>
      <c r="D268" s="135">
        <f t="shared" si="20"/>
        <v>52015956.754251175</v>
      </c>
      <c r="E268" s="135">
        <f t="shared" si="20"/>
        <v>29774947.436014004</v>
      </c>
      <c r="F268" s="135">
        <f t="shared" si="20"/>
        <v>34043150.299877048</v>
      </c>
      <c r="G268" s="135">
        <f t="shared" si="20"/>
        <v>0</v>
      </c>
      <c r="H268" s="135">
        <f>SUM(C268:G268)</f>
        <v>186949332.11545655</v>
      </c>
    </row>
    <row r="269" spans="2:9">
      <c r="B269" s="127" t="str">
        <f>$B$33</f>
        <v>Science</v>
      </c>
      <c r="C269" s="138">
        <f t="shared" si="20"/>
        <v>33424554.861503478</v>
      </c>
      <c r="D269" s="138">
        <f t="shared" si="20"/>
        <v>37309905.247380324</v>
      </c>
      <c r="E269" s="138">
        <f t="shared" si="20"/>
        <v>24508703.59422325</v>
      </c>
      <c r="F269" s="138">
        <f t="shared" si="20"/>
        <v>45979309.85934376</v>
      </c>
      <c r="G269" s="138">
        <f t="shared" si="20"/>
        <v>0</v>
      </c>
      <c r="H269" s="138">
        <f t="shared" ref="H269:H288" si="21">SUM(C269:G269)</f>
        <v>141222473.5624508</v>
      </c>
    </row>
    <row r="270" spans="2:9">
      <c r="B270" s="127" t="str">
        <f>$B$34</f>
        <v>Fine Arts</v>
      </c>
      <c r="C270" s="138">
        <f t="shared" si="20"/>
        <v>14175536.504465468</v>
      </c>
      <c r="D270" s="138">
        <f t="shared" si="20"/>
        <v>8559437.9274615142</v>
      </c>
      <c r="E270" s="138">
        <f t="shared" si="20"/>
        <v>6283282.0538732186</v>
      </c>
      <c r="F270" s="138">
        <f t="shared" si="20"/>
        <v>11017804.802975992</v>
      </c>
      <c r="G270" s="138">
        <f t="shared" si="20"/>
        <v>0</v>
      </c>
      <c r="H270" s="138">
        <f t="shared" si="21"/>
        <v>40036061.288776189</v>
      </c>
    </row>
    <row r="271" spans="2:9">
      <c r="B271" s="127" t="str">
        <f>$B$35</f>
        <v>Teacher Education</v>
      </c>
      <c r="C271" s="138">
        <f t="shared" si="20"/>
        <v>1524635.731071664</v>
      </c>
      <c r="D271" s="138">
        <f t="shared" si="20"/>
        <v>5365462.9759066217</v>
      </c>
      <c r="E271" s="138">
        <f t="shared" si="20"/>
        <v>10085838.608810516</v>
      </c>
      <c r="F271" s="138">
        <f t="shared" si="20"/>
        <v>12913443.222863987</v>
      </c>
      <c r="G271" s="138">
        <f t="shared" si="20"/>
        <v>0</v>
      </c>
      <c r="H271" s="138">
        <f t="shared" si="21"/>
        <v>29889380.538652789</v>
      </c>
    </row>
    <row r="272" spans="2:9">
      <c r="B272" s="127" t="str">
        <f>$B$36</f>
        <v>Agriculture</v>
      </c>
      <c r="C272" s="138">
        <f t="shared" si="20"/>
        <v>7601512.3899906091</v>
      </c>
      <c r="D272" s="138">
        <f t="shared" si="20"/>
        <v>11306691.208182914</v>
      </c>
      <c r="E272" s="138">
        <f t="shared" si="20"/>
        <v>10823918.867082382</v>
      </c>
      <c r="F272" s="138">
        <f t="shared" si="20"/>
        <v>8928716.7646143213</v>
      </c>
      <c r="G272" s="138">
        <f t="shared" si="20"/>
        <v>0</v>
      </c>
      <c r="H272" s="138">
        <f t="shared" si="21"/>
        <v>38660839.229870223</v>
      </c>
    </row>
    <row r="273" spans="2:9">
      <c r="B273" s="127" t="str">
        <f>$B$37</f>
        <v>Engineering</v>
      </c>
      <c r="C273" s="138">
        <f t="shared" si="20"/>
        <v>23574762.421501197</v>
      </c>
      <c r="D273" s="138">
        <f t="shared" si="20"/>
        <v>40513396.834779367</v>
      </c>
      <c r="E273" s="138">
        <f t="shared" si="20"/>
        <v>31598974.891622666</v>
      </c>
      <c r="F273" s="138">
        <f t="shared" si="20"/>
        <v>44770761.871048868</v>
      </c>
      <c r="G273" s="138">
        <f t="shared" si="20"/>
        <v>0</v>
      </c>
      <c r="H273" s="138">
        <f t="shared" si="21"/>
        <v>140457896.0189521</v>
      </c>
    </row>
    <row r="274" spans="2:9">
      <c r="B274" s="127" t="str">
        <f>$B$38</f>
        <v>Home Economics</v>
      </c>
      <c r="C274" s="138">
        <f t="shared" si="20"/>
        <v>2944174.0021370817</v>
      </c>
      <c r="D274" s="138">
        <f t="shared" si="20"/>
        <v>1362063.2237632019</v>
      </c>
      <c r="E274" s="138">
        <f t="shared" si="20"/>
        <v>636127.07639648521</v>
      </c>
      <c r="F274" s="138">
        <f t="shared" si="20"/>
        <v>1233855.9185211274</v>
      </c>
      <c r="G274" s="138">
        <f t="shared" si="20"/>
        <v>0</v>
      </c>
      <c r="H274" s="138">
        <f t="shared" si="21"/>
        <v>6176220.2208178956</v>
      </c>
    </row>
    <row r="275" spans="2:9">
      <c r="B275" s="127" t="str">
        <f>$B$39</f>
        <v>Law</v>
      </c>
      <c r="C275" s="138">
        <f t="shared" si="20"/>
        <v>0</v>
      </c>
      <c r="D275" s="138">
        <f t="shared" si="20"/>
        <v>0</v>
      </c>
      <c r="E275" s="138">
        <f t="shared" si="20"/>
        <v>0</v>
      </c>
      <c r="F275" s="138">
        <f t="shared" si="20"/>
        <v>0</v>
      </c>
      <c r="G275" s="138">
        <f t="shared" si="20"/>
        <v>21698650.683469024</v>
      </c>
      <c r="H275" s="138">
        <f t="shared" si="21"/>
        <v>21698650.683469024</v>
      </c>
    </row>
    <row r="276" spans="2:9">
      <c r="B276" s="127" t="str">
        <f>$B$40</f>
        <v>Social Service</v>
      </c>
      <c r="C276" s="138">
        <f t="shared" si="20"/>
        <v>334280.2282706683</v>
      </c>
      <c r="D276" s="138">
        <f t="shared" si="20"/>
        <v>442823.58179553022</v>
      </c>
      <c r="E276" s="138">
        <f t="shared" si="20"/>
        <v>1334458.9371686911</v>
      </c>
      <c r="F276" s="138">
        <f t="shared" si="20"/>
        <v>0</v>
      </c>
      <c r="G276" s="138">
        <f t="shared" si="20"/>
        <v>0</v>
      </c>
      <c r="H276" s="138">
        <f t="shared" si="21"/>
        <v>2111562.7472348893</v>
      </c>
    </row>
    <row r="277" spans="2:9">
      <c r="B277" s="127" t="str">
        <f>$B$41</f>
        <v>Library Science</v>
      </c>
      <c r="C277" s="138">
        <f t="shared" si="20"/>
        <v>98591.371540692402</v>
      </c>
      <c r="D277" s="138">
        <f t="shared" si="20"/>
        <v>0</v>
      </c>
      <c r="E277" s="138">
        <f t="shared" si="20"/>
        <v>1201269.574103069</v>
      </c>
      <c r="F277" s="138">
        <f t="shared" si="20"/>
        <v>7260.9658214088149</v>
      </c>
      <c r="G277" s="138">
        <f t="shared" si="20"/>
        <v>0</v>
      </c>
      <c r="H277" s="138">
        <f t="shared" si="21"/>
        <v>1307121.9114651703</v>
      </c>
    </row>
    <row r="278" spans="2:9">
      <c r="B278" s="127" t="str">
        <f>$B$42</f>
        <v>Veterinary Science</v>
      </c>
      <c r="C278" s="138">
        <f t="shared" si="20"/>
        <v>0</v>
      </c>
      <c r="D278" s="138">
        <f t="shared" si="20"/>
        <v>0</v>
      </c>
      <c r="E278" s="138">
        <f t="shared" si="20"/>
        <v>0</v>
      </c>
      <c r="F278" s="138">
        <f t="shared" si="20"/>
        <v>0</v>
      </c>
      <c r="G278" s="138">
        <f t="shared" si="20"/>
        <v>15904800.543187693</v>
      </c>
      <c r="H278" s="138">
        <f t="shared" si="21"/>
        <v>15904800.543187693</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3279255.0638120775</v>
      </c>
      <c r="D281" s="138">
        <f t="shared" si="20"/>
        <v>3763682.3528712606</v>
      </c>
      <c r="E281" s="138">
        <f t="shared" si="20"/>
        <v>1527821.2494546063</v>
      </c>
      <c r="F281" s="138">
        <f t="shared" si="20"/>
        <v>3435975.4173199851</v>
      </c>
      <c r="G281" s="138">
        <f t="shared" si="20"/>
        <v>0</v>
      </c>
      <c r="H281" s="138">
        <f t="shared" si="21"/>
        <v>12006734.08345793</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14993070.294535842</v>
      </c>
      <c r="D283" s="138">
        <f t="shared" si="20"/>
        <v>67440250.254467413</v>
      </c>
      <c r="E283" s="138">
        <f t="shared" si="20"/>
        <v>30919684.881396942</v>
      </c>
      <c r="F283" s="138">
        <f t="shared" si="20"/>
        <v>20636474.073599916</v>
      </c>
      <c r="G283" s="138">
        <f t="shared" si="20"/>
        <v>0</v>
      </c>
      <c r="H283" s="138">
        <f t="shared" si="21"/>
        <v>133989479.50400011</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17439.516930854956</v>
      </c>
      <c r="D285" s="138">
        <f t="shared" si="22"/>
        <v>4117898.0216882071</v>
      </c>
      <c r="E285" s="138">
        <f t="shared" si="22"/>
        <v>0</v>
      </c>
      <c r="F285" s="138">
        <f t="shared" si="22"/>
        <v>0</v>
      </c>
      <c r="G285" s="138">
        <f t="shared" si="22"/>
        <v>0</v>
      </c>
      <c r="H285" s="138">
        <f t="shared" si="21"/>
        <v>4135337.5386190619</v>
      </c>
    </row>
    <row r="286" spans="2:9">
      <c r="B286" s="127" t="str">
        <f>$B$50</f>
        <v>Technology</v>
      </c>
      <c r="C286" s="138">
        <f t="shared" si="22"/>
        <v>1423367.7818231119</v>
      </c>
      <c r="D286" s="138">
        <f t="shared" si="22"/>
        <v>2597691.5132980607</v>
      </c>
      <c r="E286" s="138">
        <f t="shared" si="22"/>
        <v>986707.50646660989</v>
      </c>
      <c r="F286" s="138">
        <f t="shared" si="22"/>
        <v>105659.3912947361</v>
      </c>
      <c r="G286" s="138">
        <f t="shared" si="22"/>
        <v>0</v>
      </c>
      <c r="H286" s="138">
        <f t="shared" si="21"/>
        <v>5113426.1928825192</v>
      </c>
    </row>
    <row r="287" spans="2:9">
      <c r="B287" s="127" t="str">
        <f>$B$51</f>
        <v>Nursing</v>
      </c>
      <c r="C287" s="138">
        <f t="shared" si="22"/>
        <v>0</v>
      </c>
      <c r="D287" s="138">
        <f t="shared" si="22"/>
        <v>0</v>
      </c>
      <c r="E287" s="138">
        <f t="shared" si="22"/>
        <v>0</v>
      </c>
      <c r="F287" s="138">
        <f t="shared" si="22"/>
        <v>0</v>
      </c>
      <c r="G287" s="138">
        <f t="shared" si="22"/>
        <v>0</v>
      </c>
      <c r="H287" s="138">
        <f t="shared" si="21"/>
        <v>0</v>
      </c>
    </row>
    <row r="288" spans="2:9">
      <c r="B288" s="130" t="str">
        <f>$B$52</f>
        <v>Totals</v>
      </c>
      <c r="C288" s="135">
        <f>SUM(C268:C287)</f>
        <v>174506457.79289711</v>
      </c>
      <c r="D288" s="135">
        <f>SUM(D268:D287)</f>
        <v>234795259.89584559</v>
      </c>
      <c r="E288" s="135">
        <f>SUM(E268:E287)</f>
        <v>149681734.67661244</v>
      </c>
      <c r="F288" s="135">
        <f>SUM(F268:F287)</f>
        <v>183072412.58728117</v>
      </c>
      <c r="G288" s="135">
        <f>SUM(G268:G287)</f>
        <v>37603451.22665672</v>
      </c>
      <c r="H288" s="135">
        <f t="shared" si="21"/>
        <v>779659316.17929292</v>
      </c>
      <c r="I288" s="351"/>
    </row>
    <row r="289" spans="2:8">
      <c r="H289" s="139"/>
    </row>
    <row r="290" spans="2:8" ht="15" customHeight="1">
      <c r="B290" s="120" t="s">
        <v>220</v>
      </c>
      <c r="C290" s="121"/>
      <c r="D290" s="121"/>
      <c r="E290" s="121"/>
      <c r="F290" s="121"/>
      <c r="G290" s="121"/>
      <c r="H290" s="122"/>
    </row>
    <row r="291" spans="2:8" ht="30" customHeight="1" thickBot="1">
      <c r="B291" s="476" t="s">
        <v>231</v>
      </c>
      <c r="C291" s="476"/>
      <c r="D291" s="476"/>
      <c r="E291" s="476"/>
      <c r="F291" s="476"/>
      <c r="G291" s="476"/>
      <c r="H291" s="476"/>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245.13718399372067</v>
      </c>
      <c r="D293" s="133">
        <f t="shared" si="23"/>
        <v>589.06216951010924</v>
      </c>
      <c r="E293" s="133">
        <f t="shared" si="23"/>
        <v>2119.967777573087</v>
      </c>
      <c r="F293" s="133">
        <f t="shared" si="23"/>
        <v>3526.325906347322</v>
      </c>
      <c r="G293" s="134">
        <f t="shared" si="23"/>
        <v>0</v>
      </c>
      <c r="H293" s="135">
        <f t="shared" si="23"/>
        <v>464.92549754407185</v>
      </c>
    </row>
    <row r="294" spans="2:8">
      <c r="B294" s="127" t="str">
        <f>$B$33</f>
        <v>Science</v>
      </c>
      <c r="C294" s="133">
        <f t="shared" si="23"/>
        <v>275.142243326146</v>
      </c>
      <c r="D294" s="133">
        <f t="shared" si="23"/>
        <v>620.17794626629529</v>
      </c>
      <c r="E294" s="133">
        <f t="shared" si="23"/>
        <v>2423.2453622921939</v>
      </c>
      <c r="F294" s="133">
        <f t="shared" si="23"/>
        <v>3522.2391496356481</v>
      </c>
      <c r="G294" s="134">
        <f t="shared" si="23"/>
        <v>0</v>
      </c>
      <c r="H294" s="138">
        <f t="shared" si="23"/>
        <v>689.5325574679382</v>
      </c>
    </row>
    <row r="295" spans="2:8">
      <c r="B295" s="127" t="str">
        <f>$B$34</f>
        <v>Fine Arts</v>
      </c>
      <c r="C295" s="133">
        <f t="shared" si="23"/>
        <v>459.11181838533071</v>
      </c>
      <c r="D295" s="133">
        <f t="shared" si="23"/>
        <v>994.35849529060363</v>
      </c>
      <c r="E295" s="133">
        <f t="shared" si="23"/>
        <v>2418.5073340543568</v>
      </c>
      <c r="F295" s="133">
        <f t="shared" si="23"/>
        <v>5061.0035842792795</v>
      </c>
      <c r="G295" s="134">
        <f t="shared" si="23"/>
        <v>0</v>
      </c>
      <c r="H295" s="138">
        <f t="shared" si="23"/>
        <v>904.58576309397404</v>
      </c>
    </row>
    <row r="296" spans="2:8">
      <c r="B296" s="127" t="str">
        <f>$B$35</f>
        <v>Teacher Education</v>
      </c>
      <c r="C296" s="133">
        <f t="shared" si="23"/>
        <v>665.48918859522655</v>
      </c>
      <c r="D296" s="133">
        <f t="shared" si="23"/>
        <v>574.03048848899346</v>
      </c>
      <c r="E296" s="133">
        <f t="shared" si="23"/>
        <v>1132.9856895990245</v>
      </c>
      <c r="F296" s="133">
        <f t="shared" si="23"/>
        <v>2121.8276738192553</v>
      </c>
      <c r="G296" s="134">
        <f t="shared" si="23"/>
        <v>0</v>
      </c>
      <c r="H296" s="138">
        <f t="shared" si="23"/>
        <v>1122.5636798111916</v>
      </c>
    </row>
    <row r="297" spans="2:8">
      <c r="B297" s="127" t="str">
        <f>$B$36</f>
        <v>Agriculture</v>
      </c>
      <c r="C297" s="133">
        <f t="shared" si="23"/>
        <v>356.34316472860542</v>
      </c>
      <c r="D297" s="133">
        <f t="shared" si="23"/>
        <v>770.15810967801326</v>
      </c>
      <c r="E297" s="133">
        <f t="shared" si="23"/>
        <v>2805.5777260452001</v>
      </c>
      <c r="F297" s="133">
        <f t="shared" si="23"/>
        <v>3815.6909250488552</v>
      </c>
      <c r="G297" s="134">
        <f t="shared" si="23"/>
        <v>0</v>
      </c>
      <c r="H297" s="138">
        <f t="shared" si="23"/>
        <v>915.8948906652347</v>
      </c>
    </row>
    <row r="298" spans="2:8">
      <c r="B298" s="127" t="str">
        <f>$B$37</f>
        <v>Engineering</v>
      </c>
      <c r="C298" s="133">
        <f t="shared" si="23"/>
        <v>487.11206110918437</v>
      </c>
      <c r="D298" s="133">
        <f t="shared" si="23"/>
        <v>739.56547708615119</v>
      </c>
      <c r="E298" s="133">
        <f t="shared" si="23"/>
        <v>1398.679837624941</v>
      </c>
      <c r="F298" s="133">
        <f t="shared" si="23"/>
        <v>4121.7788502162466</v>
      </c>
      <c r="G298" s="134">
        <f t="shared" si="23"/>
        <v>0</v>
      </c>
      <c r="H298" s="138">
        <f t="shared" si="23"/>
        <v>1028.0089878501371</v>
      </c>
    </row>
    <row r="299" spans="2:8">
      <c r="B299" s="127" t="str">
        <f>$B$38</f>
        <v>Home Economics</v>
      </c>
      <c r="C299" s="133">
        <f t="shared" si="23"/>
        <v>286.8167561750688</v>
      </c>
      <c r="D299" s="133">
        <f t="shared" si="23"/>
        <v>622.23080117094651</v>
      </c>
      <c r="E299" s="133">
        <f t="shared" si="23"/>
        <v>1904.5720850194168</v>
      </c>
      <c r="F299" s="133">
        <f t="shared" si="23"/>
        <v>5184.2685652148211</v>
      </c>
      <c r="G299" s="134">
        <f t="shared" si="23"/>
        <v>0</v>
      </c>
      <c r="H299" s="138">
        <f t="shared" si="23"/>
        <v>474.14557199584635</v>
      </c>
    </row>
    <row r="300" spans="2:8">
      <c r="B300" s="127" t="str">
        <f>$B$39</f>
        <v>Law</v>
      </c>
      <c r="C300" s="133">
        <f t="shared" si="23"/>
        <v>0</v>
      </c>
      <c r="D300" s="133">
        <f t="shared" si="23"/>
        <v>0</v>
      </c>
      <c r="E300" s="133">
        <f t="shared" si="23"/>
        <v>0</v>
      </c>
      <c r="F300" s="133">
        <f t="shared" si="23"/>
        <v>0</v>
      </c>
      <c r="G300" s="134">
        <f t="shared" si="23"/>
        <v>1651.2176153617704</v>
      </c>
      <c r="H300" s="138">
        <f t="shared" si="23"/>
        <v>1651.2176153617704</v>
      </c>
    </row>
    <row r="301" spans="2:8">
      <c r="B301" s="127" t="str">
        <f>$B$40</f>
        <v>Social Service</v>
      </c>
      <c r="C301" s="133">
        <f t="shared" si="23"/>
        <v>619.03745976049686</v>
      </c>
      <c r="D301" s="133">
        <f t="shared" si="23"/>
        <v>833.94271524581961</v>
      </c>
      <c r="E301" s="133">
        <f t="shared" si="23"/>
        <v>1546.3023605662702</v>
      </c>
      <c r="F301" s="133">
        <f t="shared" si="23"/>
        <v>0</v>
      </c>
      <c r="G301" s="134">
        <f t="shared" si="23"/>
        <v>0</v>
      </c>
      <c r="H301" s="138">
        <f t="shared" si="23"/>
        <v>1091.8111412796738</v>
      </c>
    </row>
    <row r="302" spans="2:8">
      <c r="B302" s="127" t="str">
        <f>$B$41</f>
        <v>Library Science</v>
      </c>
      <c r="C302" s="133">
        <f t="shared" si="23"/>
        <v>612.36876733349322</v>
      </c>
      <c r="D302" s="133">
        <f t="shared" si="23"/>
        <v>0</v>
      </c>
      <c r="E302" s="133">
        <f t="shared" si="23"/>
        <v>1859.5504243081564</v>
      </c>
      <c r="F302" s="133">
        <f t="shared" si="23"/>
        <v>2420.3219404696051</v>
      </c>
      <c r="G302" s="134">
        <f t="shared" si="23"/>
        <v>0</v>
      </c>
      <c r="H302" s="138">
        <f t="shared" si="23"/>
        <v>1613.730754895272</v>
      </c>
    </row>
    <row r="303" spans="2:8">
      <c r="B303" s="127" t="str">
        <f>$B$42</f>
        <v>Veterinary Science</v>
      </c>
      <c r="C303" s="133">
        <f t="shared" si="23"/>
        <v>0</v>
      </c>
      <c r="D303" s="133">
        <f t="shared" si="23"/>
        <v>0</v>
      </c>
      <c r="E303" s="133">
        <f t="shared" si="23"/>
        <v>0</v>
      </c>
      <c r="F303" s="133">
        <f t="shared" si="23"/>
        <v>0</v>
      </c>
      <c r="G303" s="134">
        <f t="shared" si="23"/>
        <v>4388.7418717405335</v>
      </c>
      <c r="H303" s="138">
        <f t="shared" si="23"/>
        <v>4388.7418717405335</v>
      </c>
    </row>
    <row r="304" spans="2:8">
      <c r="B304" s="127" t="str">
        <f>$B$43</f>
        <v>Vocational Training</v>
      </c>
      <c r="C304" s="133">
        <f t="shared" si="23"/>
        <v>0</v>
      </c>
      <c r="D304" s="133">
        <f t="shared" si="23"/>
        <v>0</v>
      </c>
      <c r="E304" s="133">
        <f t="shared" si="23"/>
        <v>0</v>
      </c>
      <c r="F304" s="133">
        <f t="shared" si="23"/>
        <v>0</v>
      </c>
      <c r="G304" s="134">
        <f t="shared" si="23"/>
        <v>0</v>
      </c>
      <c r="H304" s="138">
        <f t="shared" si="23"/>
        <v>0</v>
      </c>
    </row>
    <row r="305" spans="2:9">
      <c r="B305" s="127" t="str">
        <f>$B$44</f>
        <v>Physical Training</v>
      </c>
      <c r="C305" s="133">
        <f t="shared" si="23"/>
        <v>0</v>
      </c>
      <c r="D305" s="133">
        <f t="shared" si="23"/>
        <v>0</v>
      </c>
      <c r="E305" s="133">
        <f t="shared" si="23"/>
        <v>0</v>
      </c>
      <c r="F305" s="133">
        <f t="shared" si="23"/>
        <v>0</v>
      </c>
      <c r="G305" s="134">
        <f t="shared" si="23"/>
        <v>0</v>
      </c>
      <c r="H305" s="138">
        <f t="shared" si="23"/>
        <v>0</v>
      </c>
    </row>
    <row r="306" spans="2:9">
      <c r="B306" s="127" t="str">
        <f>$B$45</f>
        <v>Health Services</v>
      </c>
      <c r="C306" s="133">
        <f t="shared" si="23"/>
        <v>262.78187866111682</v>
      </c>
      <c r="D306" s="133">
        <f t="shared" si="23"/>
        <v>573.20779056826996</v>
      </c>
      <c r="E306" s="133">
        <f t="shared" si="23"/>
        <v>1323.9352248306814</v>
      </c>
      <c r="F306" s="133">
        <f t="shared" si="23"/>
        <v>2355.0208480603051</v>
      </c>
      <c r="G306" s="134">
        <f t="shared" si="23"/>
        <v>0</v>
      </c>
      <c r="H306" s="138">
        <f t="shared" si="23"/>
        <v>554.37870918173098</v>
      </c>
    </row>
    <row r="307" spans="2:9">
      <c r="B307" s="127" t="str">
        <f>$B$46</f>
        <v>Pharmacy</v>
      </c>
      <c r="C307" s="133">
        <f t="shared" si="23"/>
        <v>0</v>
      </c>
      <c r="D307" s="133">
        <f t="shared" si="23"/>
        <v>0</v>
      </c>
      <c r="E307" s="133">
        <f t="shared" si="23"/>
        <v>0</v>
      </c>
      <c r="F307" s="133">
        <f t="shared" si="23"/>
        <v>0</v>
      </c>
      <c r="G307" s="134">
        <f t="shared" si="23"/>
        <v>0</v>
      </c>
      <c r="H307" s="138">
        <f t="shared" si="23"/>
        <v>0</v>
      </c>
    </row>
    <row r="308" spans="2:9">
      <c r="B308" s="127" t="str">
        <f>$B$47</f>
        <v>Business Administration</v>
      </c>
      <c r="C308" s="133">
        <f t="shared" si="23"/>
        <v>380.45752878948036</v>
      </c>
      <c r="D308" s="133">
        <f t="shared" si="23"/>
        <v>670.02722476694601</v>
      </c>
      <c r="E308" s="133">
        <f t="shared" si="23"/>
        <v>1415.1533196666639</v>
      </c>
      <c r="F308" s="133">
        <f t="shared" si="23"/>
        <v>9940.4981086704793</v>
      </c>
      <c r="G308" s="134">
        <f t="shared" si="23"/>
        <v>0</v>
      </c>
      <c r="H308" s="138">
        <f t="shared" si="23"/>
        <v>817.07877199273173</v>
      </c>
    </row>
    <row r="309" spans="2:9">
      <c r="B309" s="127" t="str">
        <f>$B$48</f>
        <v>Optometry</v>
      </c>
      <c r="C309" s="133">
        <f t="shared" ref="C309:H313" si="24">IF(C48=0,0,C284/C48)</f>
        <v>0</v>
      </c>
      <c r="D309" s="133">
        <f t="shared" si="24"/>
        <v>0</v>
      </c>
      <c r="E309" s="133">
        <f t="shared" si="24"/>
        <v>0</v>
      </c>
      <c r="F309" s="133">
        <f t="shared" si="24"/>
        <v>0</v>
      </c>
      <c r="G309" s="134">
        <f t="shared" si="24"/>
        <v>0</v>
      </c>
      <c r="H309" s="138">
        <f t="shared" si="24"/>
        <v>0</v>
      </c>
    </row>
    <row r="310" spans="2:9">
      <c r="B310" s="127" t="str">
        <f>$B$49</f>
        <v>Teacher Ed-Practice Teaching</v>
      </c>
      <c r="C310" s="133">
        <f t="shared" si="24"/>
        <v>17439.516930854956</v>
      </c>
      <c r="D310" s="133">
        <f t="shared" si="24"/>
        <v>1574.721996821494</v>
      </c>
      <c r="E310" s="133">
        <f t="shared" si="24"/>
        <v>0</v>
      </c>
      <c r="F310" s="133">
        <f t="shared" si="24"/>
        <v>0</v>
      </c>
      <c r="G310" s="134">
        <f t="shared" si="24"/>
        <v>0</v>
      </c>
      <c r="H310" s="138">
        <f t="shared" si="24"/>
        <v>1580.7865208788462</v>
      </c>
    </row>
    <row r="311" spans="2:9">
      <c r="B311" s="127" t="str">
        <f>$B$50</f>
        <v>Technology</v>
      </c>
      <c r="C311" s="133">
        <f t="shared" si="24"/>
        <v>671.71674460741474</v>
      </c>
      <c r="D311" s="133">
        <f t="shared" si="24"/>
        <v>3111.0078003569588</v>
      </c>
      <c r="E311" s="133">
        <f t="shared" si="24"/>
        <v>1513.3550712678066</v>
      </c>
      <c r="F311" s="133">
        <f t="shared" si="24"/>
        <v>3408.3674611205192</v>
      </c>
      <c r="G311" s="134">
        <f t="shared" si="24"/>
        <v>0</v>
      </c>
      <c r="H311" s="138">
        <f t="shared" si="24"/>
        <v>1405.9461624642615</v>
      </c>
    </row>
    <row r="312" spans="2:9">
      <c r="B312" s="127" t="str">
        <f>$B$51</f>
        <v>Nursing</v>
      </c>
      <c r="C312" s="133">
        <f t="shared" si="24"/>
        <v>0</v>
      </c>
      <c r="D312" s="133">
        <f t="shared" si="24"/>
        <v>0</v>
      </c>
      <c r="E312" s="133">
        <f t="shared" si="24"/>
        <v>0</v>
      </c>
      <c r="F312" s="133">
        <f t="shared" si="24"/>
        <v>0</v>
      </c>
      <c r="G312" s="134">
        <f t="shared" si="24"/>
        <v>0</v>
      </c>
      <c r="H312" s="138">
        <f t="shared" si="24"/>
        <v>0</v>
      </c>
    </row>
    <row r="313" spans="2:9">
      <c r="B313" s="130" t="str">
        <f>$B$52</f>
        <v>Totals</v>
      </c>
      <c r="C313" s="135">
        <f t="shared" si="24"/>
        <v>301.15670578319794</v>
      </c>
      <c r="D313" s="135">
        <f t="shared" si="24"/>
        <v>672.24956164276603</v>
      </c>
      <c r="E313" s="135">
        <f t="shared" si="24"/>
        <v>1708.5590726381731</v>
      </c>
      <c r="F313" s="135">
        <f t="shared" si="24"/>
        <v>3815.5984282467939</v>
      </c>
      <c r="G313" s="135">
        <f t="shared" si="24"/>
        <v>2242.9735297737379</v>
      </c>
      <c r="H313" s="135">
        <f t="shared" si="24"/>
        <v>721.18959125766889</v>
      </c>
      <c r="I313" s="349"/>
    </row>
    <row r="315" spans="2:9" ht="15" customHeight="1">
      <c r="B315" s="120" t="s">
        <v>37</v>
      </c>
      <c r="C315" s="121"/>
      <c r="D315" s="121"/>
      <c r="E315" s="121"/>
      <c r="F315" s="121"/>
      <c r="G315" s="121"/>
      <c r="H315" s="122"/>
    </row>
    <row r="316" spans="2:9" ht="55.5" customHeight="1" thickBot="1">
      <c r="B316" s="476" t="s">
        <v>232</v>
      </c>
      <c r="C316" s="476"/>
      <c r="D316" s="476"/>
      <c r="E316" s="476"/>
      <c r="F316" s="476"/>
      <c r="G316" s="476"/>
      <c r="H316" s="476"/>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2.4029898684207711</v>
      </c>
      <c r="E318" s="128">
        <f t="shared" si="25"/>
        <v>8.648087340463988</v>
      </c>
      <c r="F318" s="128">
        <f t="shared" si="25"/>
        <v>14.385112241632223</v>
      </c>
      <c r="G318" s="128">
        <f t="shared" si="25"/>
        <v>0</v>
      </c>
      <c r="H318" s="128">
        <f t="shared" si="25"/>
        <v>1.896593123775058</v>
      </c>
    </row>
    <row r="319" spans="2:9">
      <c r="B319" s="127" t="str">
        <f>$B$33</f>
        <v>Science</v>
      </c>
      <c r="C319" s="128">
        <f t="shared" ref="C319:H334" si="26">IF($C$293=0,"",C294/$C$293)</f>
        <v>1.1224010933126896</v>
      </c>
      <c r="D319" s="128">
        <f t="shared" si="26"/>
        <v>2.529921965172699</v>
      </c>
      <c r="E319" s="128">
        <f t="shared" si="26"/>
        <v>9.8852622960467187</v>
      </c>
      <c r="F319" s="128">
        <f t="shared" si="26"/>
        <v>14.36844093683426</v>
      </c>
      <c r="G319" s="128">
        <f t="shared" si="26"/>
        <v>0</v>
      </c>
      <c r="H319" s="128">
        <f t="shared" si="26"/>
        <v>2.8128435932657241</v>
      </c>
    </row>
    <row r="320" spans="2:9">
      <c r="B320" s="127" t="str">
        <f>$B$34</f>
        <v>Fine Arts</v>
      </c>
      <c r="C320" s="128">
        <f t="shared" si="26"/>
        <v>1.8728771005099378</v>
      </c>
      <c r="D320" s="128">
        <f t="shared" si="26"/>
        <v>4.0563348207348042</v>
      </c>
      <c r="E320" s="128">
        <f t="shared" si="26"/>
        <v>9.8659342277355542</v>
      </c>
      <c r="F320" s="128">
        <f t="shared" si="26"/>
        <v>20.645597301178594</v>
      </c>
      <c r="G320" s="128">
        <f t="shared" si="26"/>
        <v>0</v>
      </c>
      <c r="H320" s="128">
        <f t="shared" si="26"/>
        <v>3.690120561706157</v>
      </c>
    </row>
    <row r="321" spans="2:8">
      <c r="B321" s="127" t="str">
        <f>$B$35</f>
        <v>Teacher Education</v>
      </c>
      <c r="C321" s="128">
        <f t="shared" si="26"/>
        <v>2.7147623128944542</v>
      </c>
      <c r="D321" s="128">
        <f t="shared" si="26"/>
        <v>2.3416704032289837</v>
      </c>
      <c r="E321" s="128">
        <f t="shared" si="26"/>
        <v>4.6218434557363866</v>
      </c>
      <c r="F321" s="128">
        <f t="shared" si="26"/>
        <v>8.6556745053969752</v>
      </c>
      <c r="G321" s="128">
        <f t="shared" si="26"/>
        <v>0</v>
      </c>
      <c r="H321" s="128">
        <f t="shared" si="26"/>
        <v>4.5793284459037711</v>
      </c>
    </row>
    <row r="322" spans="2:8">
      <c r="B322" s="127" t="str">
        <f>$B$36</f>
        <v>Agriculture</v>
      </c>
      <c r="C322" s="128">
        <f t="shared" si="26"/>
        <v>1.4536479489693956</v>
      </c>
      <c r="D322" s="128">
        <f t="shared" si="26"/>
        <v>3.1417433174794946</v>
      </c>
      <c r="E322" s="128">
        <f t="shared" si="26"/>
        <v>11.444929244667616</v>
      </c>
      <c r="F322" s="128">
        <f t="shared" si="26"/>
        <v>15.565532992116758</v>
      </c>
      <c r="G322" s="128">
        <f t="shared" si="26"/>
        <v>0</v>
      </c>
      <c r="H322" s="128">
        <f t="shared" si="26"/>
        <v>3.7362544341241022</v>
      </c>
    </row>
    <row r="323" spans="2:8">
      <c r="B323" s="127" t="str">
        <f>$B$37</f>
        <v>Engineering</v>
      </c>
      <c r="C323" s="128">
        <f t="shared" si="26"/>
        <v>1.9870998482289086</v>
      </c>
      <c r="D323" s="128">
        <f t="shared" si="26"/>
        <v>3.0169453080814357</v>
      </c>
      <c r="E323" s="128">
        <f t="shared" si="26"/>
        <v>5.7057024758054204</v>
      </c>
      <c r="F323" s="128">
        <f t="shared" si="26"/>
        <v>16.814172305747906</v>
      </c>
      <c r="G323" s="128">
        <f t="shared" si="26"/>
        <v>0</v>
      </c>
      <c r="H323" s="128">
        <f t="shared" si="26"/>
        <v>4.1936069065575552</v>
      </c>
    </row>
    <row r="324" spans="2:8">
      <c r="B324" s="127" t="str">
        <f>$B$38</f>
        <v>Home Economics</v>
      </c>
      <c r="C324" s="128">
        <f t="shared" si="26"/>
        <v>1.1700254996092954</v>
      </c>
      <c r="D324" s="128">
        <f t="shared" si="26"/>
        <v>2.538296275716724</v>
      </c>
      <c r="E324" s="128">
        <f t="shared" si="26"/>
        <v>7.7694132484943754</v>
      </c>
      <c r="F324" s="128">
        <f t="shared" si="26"/>
        <v>21.14843811434017</v>
      </c>
      <c r="G324" s="128">
        <f t="shared" si="26"/>
        <v>0</v>
      </c>
      <c r="H324" s="128">
        <f t="shared" si="26"/>
        <v>1.9342050205161525</v>
      </c>
    </row>
    <row r="325" spans="2:8">
      <c r="B325" s="127" t="str">
        <f>$B$39</f>
        <v>Law</v>
      </c>
      <c r="C325" s="128">
        <f t="shared" si="26"/>
        <v>0</v>
      </c>
      <c r="D325" s="128">
        <f t="shared" si="26"/>
        <v>0</v>
      </c>
      <c r="E325" s="128">
        <f t="shared" si="26"/>
        <v>0</v>
      </c>
      <c r="F325" s="128">
        <f t="shared" si="26"/>
        <v>0</v>
      </c>
      <c r="G325" s="128">
        <f t="shared" si="26"/>
        <v>6.7358920766751869</v>
      </c>
      <c r="H325" s="128">
        <f t="shared" si="26"/>
        <v>6.7358920766751869</v>
      </c>
    </row>
    <row r="326" spans="2:8">
      <c r="B326" s="127" t="str">
        <f>$B$40</f>
        <v>Social Service</v>
      </c>
      <c r="C326" s="128">
        <f t="shared" si="26"/>
        <v>2.5252695232737676</v>
      </c>
      <c r="D326" s="128">
        <f t="shared" si="26"/>
        <v>3.4019429515319124</v>
      </c>
      <c r="E326" s="128">
        <f t="shared" si="26"/>
        <v>6.3079061910325267</v>
      </c>
      <c r="F326" s="128">
        <f t="shared" si="26"/>
        <v>0</v>
      </c>
      <c r="G326" s="128">
        <f t="shared" si="26"/>
        <v>0</v>
      </c>
      <c r="H326" s="128">
        <f t="shared" si="26"/>
        <v>4.4538781244531274</v>
      </c>
    </row>
    <row r="327" spans="2:8">
      <c r="B327" s="127" t="str">
        <f>$B$41</f>
        <v>Library Science</v>
      </c>
      <c r="C327" s="128">
        <f t="shared" si="26"/>
        <v>2.4980656029286008</v>
      </c>
      <c r="D327" s="128">
        <f t="shared" si="26"/>
        <v>0</v>
      </c>
      <c r="E327" s="128">
        <f t="shared" si="26"/>
        <v>7.5857542051057818</v>
      </c>
      <c r="F327" s="128">
        <f t="shared" si="26"/>
        <v>9.8733366396654176</v>
      </c>
      <c r="G327" s="128">
        <f t="shared" si="26"/>
        <v>0</v>
      </c>
      <c r="H327" s="128">
        <f t="shared" si="26"/>
        <v>6.5829701092454771</v>
      </c>
    </row>
    <row r="328" spans="2:8">
      <c r="B328" s="127" t="str">
        <f>$B$42</f>
        <v>Veterinary Science</v>
      </c>
      <c r="C328" s="128">
        <f t="shared" si="26"/>
        <v>0</v>
      </c>
      <c r="D328" s="128">
        <f t="shared" si="26"/>
        <v>0</v>
      </c>
      <c r="E328" s="128">
        <f t="shared" si="26"/>
        <v>0</v>
      </c>
      <c r="F328" s="128">
        <f t="shared" si="26"/>
        <v>0</v>
      </c>
      <c r="G328" s="128">
        <f t="shared" si="26"/>
        <v>17.903207502999436</v>
      </c>
      <c r="H328" s="128">
        <f t="shared" si="26"/>
        <v>17.903207502999436</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1.0719788584495127</v>
      </c>
      <c r="D331" s="128">
        <f t="shared" si="26"/>
        <v>2.3383143317129442</v>
      </c>
      <c r="E331" s="128">
        <f t="shared" si="26"/>
        <v>5.4007931528845283</v>
      </c>
      <c r="F331" s="128">
        <f t="shared" si="26"/>
        <v>9.6069507273145085</v>
      </c>
      <c r="G331" s="128">
        <f t="shared" si="26"/>
        <v>0</v>
      </c>
      <c r="H331" s="128">
        <f t="shared" si="26"/>
        <v>2.2615039470957279</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1.5520188434539004</v>
      </c>
      <c r="D333" s="128">
        <f t="shared" si="26"/>
        <v>2.7332745438738058</v>
      </c>
      <c r="E333" s="128">
        <f t="shared" si="26"/>
        <v>5.7729035498054584</v>
      </c>
      <c r="F333" s="128">
        <f t="shared" si="26"/>
        <v>40.550755893994079</v>
      </c>
      <c r="G333" s="128">
        <f t="shared" si="26"/>
        <v>0</v>
      </c>
      <c r="H333" s="128">
        <f t="shared" si="26"/>
        <v>3.3331490501810679</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71.141866960916374</v>
      </c>
      <c r="D335" s="128">
        <f t="shared" si="27"/>
        <v>6.423839791118068</v>
      </c>
      <c r="E335" s="128">
        <f t="shared" si="27"/>
        <v>0</v>
      </c>
      <c r="F335" s="128">
        <f t="shared" si="27"/>
        <v>0</v>
      </c>
      <c r="G335" s="128">
        <f t="shared" si="27"/>
        <v>0</v>
      </c>
      <c r="H335" s="128">
        <f t="shared" si="27"/>
        <v>6.4485790981401623</v>
      </c>
    </row>
    <row r="336" spans="2:8">
      <c r="B336" s="127" t="str">
        <f>$B$50</f>
        <v>Technology</v>
      </c>
      <c r="C336" s="128">
        <f t="shared" si="27"/>
        <v>2.740166684074421</v>
      </c>
      <c r="D336" s="128">
        <f t="shared" si="27"/>
        <v>12.690884955407864</v>
      </c>
      <c r="E336" s="128">
        <f t="shared" si="27"/>
        <v>6.1735027163670608</v>
      </c>
      <c r="F336" s="128">
        <f t="shared" si="27"/>
        <v>13.903918636871616</v>
      </c>
      <c r="G336" s="128">
        <f t="shared" si="27"/>
        <v>0</v>
      </c>
      <c r="H336" s="128">
        <f t="shared" si="27"/>
        <v>5.7353443470260128</v>
      </c>
    </row>
    <row r="337" spans="2:9">
      <c r="B337" s="127" t="str">
        <f>$B$51</f>
        <v>Nursing</v>
      </c>
      <c r="C337" s="128">
        <f t="shared" si="27"/>
        <v>0</v>
      </c>
      <c r="D337" s="128">
        <f t="shared" si="27"/>
        <v>0</v>
      </c>
      <c r="E337" s="128">
        <f t="shared" si="27"/>
        <v>0</v>
      </c>
      <c r="F337" s="128">
        <f t="shared" si="27"/>
        <v>0</v>
      </c>
      <c r="G337" s="128">
        <f t="shared" si="27"/>
        <v>0</v>
      </c>
      <c r="H337" s="128">
        <f t="shared" si="27"/>
        <v>0</v>
      </c>
    </row>
    <row r="338" spans="2:9">
      <c r="B338" s="130" t="str">
        <f>$B$52</f>
        <v>Totals</v>
      </c>
      <c r="C338" s="128">
        <f t="shared" si="27"/>
        <v>1.2285231513098895</v>
      </c>
      <c r="D338" s="128">
        <f t="shared" si="27"/>
        <v>2.7423402304400546</v>
      </c>
      <c r="E338" s="128">
        <f t="shared" si="27"/>
        <v>6.9698078635101677</v>
      </c>
      <c r="F338" s="128">
        <f t="shared" si="27"/>
        <v>15.565155665427456</v>
      </c>
      <c r="G338" s="128">
        <f t="shared" si="27"/>
        <v>9.1498706692787692</v>
      </c>
      <c r="H338" s="128">
        <f t="shared" si="27"/>
        <v>2.9419836660771241</v>
      </c>
      <c r="I338" s="349"/>
    </row>
    <row r="340" spans="2:9" ht="15" customHeight="1">
      <c r="B340" s="120" t="s">
        <v>233</v>
      </c>
      <c r="C340" s="121"/>
      <c r="D340" s="121"/>
      <c r="E340" s="121"/>
      <c r="F340" s="121"/>
      <c r="G340" s="121"/>
      <c r="H340" s="122"/>
    </row>
    <row r="341" spans="2:9" ht="55.5" customHeight="1" thickBot="1">
      <c r="B341" s="476" t="s">
        <v>234</v>
      </c>
      <c r="C341" s="476"/>
      <c r="D341" s="476"/>
      <c r="E341" s="476"/>
      <c r="F341" s="476"/>
      <c r="G341" s="476"/>
      <c r="H341" s="476"/>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7354.1155198116203</v>
      </c>
      <c r="D343" s="135">
        <f t="shared" si="28"/>
        <v>17671.865085303278</v>
      </c>
      <c r="E343" s="135">
        <f>E293*24</f>
        <v>50879.226661754088</v>
      </c>
      <c r="F343" s="135">
        <f>F293*18</f>
        <v>63473.866314251798</v>
      </c>
      <c r="G343" s="135">
        <f>G293*24</f>
        <v>0</v>
      </c>
      <c r="H343" s="135">
        <f>IF((C32/30+D32/30+E32/24+F32/18+G32/24)=0,0,H268/(C32/30+D32/30+E32/24+F32/18+G32/24))</f>
        <v>13611.056249316554</v>
      </c>
    </row>
    <row r="344" spans="2:9">
      <c r="B344" s="127" t="str">
        <f>$B$33</f>
        <v>Science</v>
      </c>
      <c r="C344" s="138">
        <f t="shared" si="28"/>
        <v>8254.2672997843802</v>
      </c>
      <c r="D344" s="138">
        <f t="shared" si="28"/>
        <v>18605.338387988857</v>
      </c>
      <c r="E344" s="138">
        <f>E294*24</f>
        <v>58157.888695012654</v>
      </c>
      <c r="F344" s="138">
        <f>F294*18</f>
        <v>63400.304693441663</v>
      </c>
      <c r="G344" s="138">
        <f>G294*24</f>
        <v>0</v>
      </c>
      <c r="H344" s="138">
        <f t="shared" ref="H344:H363" si="29">IF((C33/30+D33/30+E33/24+F33/18+G33/24)=0,0,H269/(C33/30+D33/30+E33/24+F33/18+G33/24))</f>
        <v>19610.585717656802</v>
      </c>
    </row>
    <row r="345" spans="2:9">
      <c r="B345" s="127" t="str">
        <f>$B$34</f>
        <v>Fine Arts</v>
      </c>
      <c r="C345" s="138">
        <f t="shared" si="28"/>
        <v>13773.354551559922</v>
      </c>
      <c r="D345" s="138">
        <f t="shared" si="28"/>
        <v>29830.754858718108</v>
      </c>
      <c r="E345" s="138">
        <f t="shared" ref="E345:E363" si="30">E295*24</f>
        <v>58044.176017304562</v>
      </c>
      <c r="F345" s="138">
        <f t="shared" ref="F345:F363" si="31">F295*18</f>
        <v>91098.064517027029</v>
      </c>
      <c r="G345" s="138">
        <f t="shared" ref="G345:G363" si="32">G295*24</f>
        <v>0</v>
      </c>
      <c r="H345" s="138">
        <f t="shared" si="29"/>
        <v>25907.811834165765</v>
      </c>
    </row>
    <row r="346" spans="2:9">
      <c r="B346" s="127" t="str">
        <f>$B$35</f>
        <v>Teacher Education</v>
      </c>
      <c r="C346" s="138">
        <f t="shared" si="28"/>
        <v>19964.675657856795</v>
      </c>
      <c r="D346" s="138">
        <f t="shared" si="28"/>
        <v>17220.914654669803</v>
      </c>
      <c r="E346" s="138">
        <f t="shared" si="30"/>
        <v>27191.656550376589</v>
      </c>
      <c r="F346" s="138">
        <f t="shared" si="31"/>
        <v>38192.898128746594</v>
      </c>
      <c r="G346" s="138">
        <f t="shared" si="32"/>
        <v>0</v>
      </c>
      <c r="H346" s="138">
        <f t="shared" si="29"/>
        <v>27247.438615556621</v>
      </c>
    </row>
    <row r="347" spans="2:9">
      <c r="B347" s="127" t="str">
        <f>$B$36</f>
        <v>Agriculture</v>
      </c>
      <c r="C347" s="138">
        <f t="shared" si="28"/>
        <v>10690.294941858163</v>
      </c>
      <c r="D347" s="138">
        <f t="shared" si="28"/>
        <v>23104.743290340397</v>
      </c>
      <c r="E347" s="138">
        <f t="shared" si="30"/>
        <v>67333.865425084805</v>
      </c>
      <c r="F347" s="138">
        <f t="shared" si="31"/>
        <v>68682.43665087939</v>
      </c>
      <c r="G347" s="138">
        <f t="shared" si="32"/>
        <v>0</v>
      </c>
      <c r="H347" s="138">
        <f t="shared" si="29"/>
        <v>25926.281742600549</v>
      </c>
    </row>
    <row r="348" spans="2:9">
      <c r="B348" s="127" t="str">
        <f>$B$37</f>
        <v>Engineering</v>
      </c>
      <c r="C348" s="138">
        <f t="shared" si="28"/>
        <v>14613.36183327553</v>
      </c>
      <c r="D348" s="138">
        <f t="shared" si="28"/>
        <v>22186.964312584536</v>
      </c>
      <c r="E348" s="138">
        <f t="shared" si="30"/>
        <v>33568.316102998586</v>
      </c>
      <c r="F348" s="138">
        <f t="shared" si="31"/>
        <v>74192.019303892434</v>
      </c>
      <c r="G348" s="138">
        <f t="shared" si="32"/>
        <v>0</v>
      </c>
      <c r="H348" s="138">
        <f t="shared" si="29"/>
        <v>28181.698011431421</v>
      </c>
    </row>
    <row r="349" spans="2:9">
      <c r="B349" s="127" t="str">
        <f>$B$38</f>
        <v>Home Economics</v>
      </c>
      <c r="C349" s="138">
        <f t="shared" si="28"/>
        <v>8604.5026852520641</v>
      </c>
      <c r="D349" s="138">
        <f t="shared" si="28"/>
        <v>18666.924035128395</v>
      </c>
      <c r="E349" s="138">
        <f t="shared" si="30"/>
        <v>45709.730040466005</v>
      </c>
      <c r="F349" s="138">
        <f t="shared" si="31"/>
        <v>93316.83417386678</v>
      </c>
      <c r="G349" s="138">
        <f t="shared" si="32"/>
        <v>0</v>
      </c>
      <c r="H349" s="138">
        <f t="shared" si="29"/>
        <v>13964.748203685775</v>
      </c>
    </row>
    <row r="350" spans="2:9">
      <c r="B350" s="127" t="str">
        <f>$B$39</f>
        <v>Law</v>
      </c>
      <c r="C350" s="138">
        <f t="shared" si="28"/>
        <v>0</v>
      </c>
      <c r="D350" s="138">
        <f t="shared" si="28"/>
        <v>0</v>
      </c>
      <c r="E350" s="138">
        <f t="shared" si="30"/>
        <v>0</v>
      </c>
      <c r="F350" s="138">
        <f t="shared" si="31"/>
        <v>0</v>
      </c>
      <c r="G350" s="138">
        <f t="shared" si="32"/>
        <v>39629.222768682492</v>
      </c>
      <c r="H350" s="138">
        <f t="shared" si="29"/>
        <v>39629.222768682492</v>
      </c>
    </row>
    <row r="351" spans="2:9">
      <c r="B351" s="127" t="str">
        <f>$B$40</f>
        <v>Social Service</v>
      </c>
      <c r="C351" s="138">
        <f t="shared" si="28"/>
        <v>18571.123792814906</v>
      </c>
      <c r="D351" s="138">
        <f t="shared" si="28"/>
        <v>25018.281457374589</v>
      </c>
      <c r="E351" s="138">
        <f t="shared" si="30"/>
        <v>37111.256653590484</v>
      </c>
      <c r="F351" s="138">
        <f t="shared" si="31"/>
        <v>0</v>
      </c>
      <c r="G351" s="138">
        <f t="shared" si="32"/>
        <v>0</v>
      </c>
      <c r="H351" s="138">
        <f t="shared" si="29"/>
        <v>29467.092646608526</v>
      </c>
    </row>
    <row r="352" spans="2:9">
      <c r="B352" s="127" t="str">
        <f>$B$41</f>
        <v>Library Science</v>
      </c>
      <c r="C352" s="138">
        <f t="shared" si="28"/>
        <v>18371.063020004796</v>
      </c>
      <c r="D352" s="138">
        <f t="shared" si="28"/>
        <v>0</v>
      </c>
      <c r="E352" s="138">
        <f t="shared" si="30"/>
        <v>44629.210183395757</v>
      </c>
      <c r="F352" s="138">
        <f t="shared" si="31"/>
        <v>43565.794928452895</v>
      </c>
      <c r="G352" s="138">
        <f t="shared" si="32"/>
        <v>0</v>
      </c>
      <c r="H352" s="138">
        <f t="shared" si="29"/>
        <v>40281.106670729445</v>
      </c>
    </row>
    <row r="353" spans="2:9">
      <c r="B353" s="127" t="str">
        <f>$B$42</f>
        <v>Veterinary Science</v>
      </c>
      <c r="C353" s="138">
        <f t="shared" si="28"/>
        <v>0</v>
      </c>
      <c r="D353" s="138">
        <f t="shared" si="28"/>
        <v>0</v>
      </c>
      <c r="E353" s="138">
        <f t="shared" si="30"/>
        <v>0</v>
      </c>
      <c r="F353" s="138">
        <f t="shared" si="31"/>
        <v>0</v>
      </c>
      <c r="G353" s="138">
        <f t="shared" si="32"/>
        <v>105329.8049217728</v>
      </c>
      <c r="H353" s="138">
        <f t="shared" si="29"/>
        <v>105329.8049217728</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7883.4563598335044</v>
      </c>
      <c r="D356" s="138">
        <f t="shared" si="28"/>
        <v>17196.233717048097</v>
      </c>
      <c r="E356" s="138">
        <f t="shared" si="30"/>
        <v>31774.445395936353</v>
      </c>
      <c r="F356" s="138">
        <f t="shared" si="31"/>
        <v>42390.375265085488</v>
      </c>
      <c r="G356" s="138">
        <f t="shared" si="32"/>
        <v>0</v>
      </c>
      <c r="H356" s="138">
        <f t="shared" si="29"/>
        <v>15716.191942860247</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11413.725863684411</v>
      </c>
      <c r="D358" s="138">
        <f t="shared" si="28"/>
        <v>20100.816743008381</v>
      </c>
      <c r="E358" s="138">
        <f t="shared" si="30"/>
        <v>33963.679671999933</v>
      </c>
      <c r="F358" s="138">
        <f t="shared" si="31"/>
        <v>178928.96595606863</v>
      </c>
      <c r="G358" s="138">
        <f t="shared" si="32"/>
        <v>0</v>
      </c>
      <c r="H358" s="138">
        <f t="shared" si="29"/>
        <v>23530.009030028017</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523185.50792564865</v>
      </c>
      <c r="D360" s="138">
        <f t="shared" si="33"/>
        <v>47241.659904644825</v>
      </c>
      <c r="E360" s="138">
        <f t="shared" si="30"/>
        <v>0</v>
      </c>
      <c r="F360" s="138">
        <f t="shared" si="31"/>
        <v>0</v>
      </c>
      <c r="G360" s="138">
        <f t="shared" si="32"/>
        <v>0</v>
      </c>
      <c r="H360" s="138">
        <f t="shared" si="29"/>
        <v>47423.595626365386</v>
      </c>
    </row>
    <row r="361" spans="2:9">
      <c r="B361" s="127" t="str">
        <f>$B$50</f>
        <v>Technology</v>
      </c>
      <c r="C361" s="138">
        <f t="shared" si="33"/>
        <v>20151.502338222443</v>
      </c>
      <c r="D361" s="138">
        <f t="shared" si="33"/>
        <v>93330.234010708766</v>
      </c>
      <c r="E361" s="138">
        <f t="shared" si="30"/>
        <v>36320.521710427362</v>
      </c>
      <c r="F361" s="138">
        <f t="shared" si="31"/>
        <v>61350.614300169349</v>
      </c>
      <c r="G361" s="138">
        <f t="shared" si="32"/>
        <v>0</v>
      </c>
      <c r="H361" s="138">
        <f t="shared" si="29"/>
        <v>40150.790207592625</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9034.7011734959378</v>
      </c>
      <c r="D363" s="135">
        <f t="shared" si="33"/>
        <v>20167.486849282981</v>
      </c>
      <c r="E363" s="135">
        <f t="shared" si="30"/>
        <v>41005.417743316153</v>
      </c>
      <c r="F363" s="135">
        <f t="shared" si="31"/>
        <v>68680.771708442291</v>
      </c>
      <c r="G363" s="135">
        <f t="shared" si="32"/>
        <v>53831.36471456971</v>
      </c>
      <c r="H363" s="135">
        <f t="shared" si="29"/>
        <v>20532.593775360241</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79" priority="6" stopIfTrue="1">
      <formula>C32=0</formula>
    </cfRule>
  </conditionalFormatting>
  <conditionalFormatting sqref="C91:G110">
    <cfRule type="expression" dxfId="78" priority="5" stopIfTrue="1">
      <formula>C32=0</formula>
    </cfRule>
  </conditionalFormatting>
  <conditionalFormatting sqref="C293:G312">
    <cfRule type="expression" dxfId="77" priority="7" stopIfTrue="1">
      <formula>C32=0</formula>
    </cfRule>
  </conditionalFormatting>
  <conditionalFormatting sqref="C143:H162">
    <cfRule type="expression" dxfId="76" priority="3" stopIfTrue="1">
      <formula>C32=0</formula>
    </cfRule>
  </conditionalFormatting>
  <conditionalFormatting sqref="H143:H162">
    <cfRule type="expression" dxfId="75" priority="1" stopIfTrue="1">
      <formula>OR(AND(#REF!&gt;0,H143&gt;0,H61=0),AND(#REF!&gt;0,H143&gt;0,H32=0))</formula>
    </cfRule>
    <cfRule type="expression" dxfId="74" priority="4" stopIfTrue="1">
      <formula>OR(AND(#REF!&gt;0,H143&gt;0,H61=0),AND(#REF!&gt;0,H143&gt;0,H32=0))</formula>
    </cfRule>
  </conditionalFormatting>
  <pageMargins left="0.25" right="0.25" top="0.5" bottom="0.5" header="0.17" footer="0.17"/>
  <pageSetup scale="4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84</v>
      </c>
      <c r="C3" s="119"/>
      <c r="D3" s="119"/>
      <c r="E3" s="119"/>
      <c r="F3" s="119"/>
      <c r="G3" s="119"/>
      <c r="H3" s="119"/>
    </row>
    <row r="4" spans="2:8">
      <c r="B4" s="292" t="s">
        <v>155</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76" t="s">
        <v>863</v>
      </c>
      <c r="C11" s="476"/>
      <c r="D11" s="476"/>
      <c r="E11" s="476"/>
      <c r="F11" s="476"/>
      <c r="G11" s="476"/>
      <c r="H11" s="476"/>
    </row>
    <row r="12" spans="2:8" ht="14.4" thickBot="1">
      <c r="B12" s="491" t="s">
        <v>16</v>
      </c>
      <c r="C12" s="492"/>
      <c r="D12" s="492"/>
      <c r="E12" s="493"/>
      <c r="F12" s="297"/>
      <c r="G12" s="298"/>
      <c r="H12" s="299" t="s">
        <v>17</v>
      </c>
    </row>
    <row r="13" spans="2:8">
      <c r="B13" s="494" t="s">
        <v>12</v>
      </c>
      <c r="C13" s="495"/>
      <c r="D13" s="495"/>
      <c r="E13" s="496"/>
      <c r="F13" s="352"/>
      <c r="G13" s="301"/>
      <c r="H13" s="353">
        <f>Data!$G32</f>
        <v>54321567</v>
      </c>
    </row>
    <row r="14" spans="2:8">
      <c r="B14" s="468" t="s">
        <v>13</v>
      </c>
      <c r="C14" s="497"/>
      <c r="D14" s="497"/>
      <c r="E14" s="498"/>
      <c r="F14" s="354"/>
      <c r="G14" s="301"/>
      <c r="H14" s="355">
        <f>Data!$H32</f>
        <v>983086</v>
      </c>
    </row>
    <row r="15" spans="2:8">
      <c r="B15" s="468" t="s">
        <v>14</v>
      </c>
      <c r="C15" s="497"/>
      <c r="D15" s="497"/>
      <c r="E15" s="498"/>
      <c r="F15" s="354"/>
      <c r="G15" s="301"/>
      <c r="H15" s="355">
        <f>Data!$I32</f>
        <v>8061498</v>
      </c>
    </row>
    <row r="16" spans="2:8">
      <c r="B16" s="468" t="s">
        <v>18</v>
      </c>
      <c r="C16" s="497"/>
      <c r="D16" s="497"/>
      <c r="E16" s="498"/>
      <c r="F16" s="354"/>
      <c r="G16" s="301"/>
      <c r="H16" s="355">
        <f>Data!$J32</f>
        <v>11280046</v>
      </c>
    </row>
    <row r="17" spans="2:23">
      <c r="B17" s="468" t="s">
        <v>15</v>
      </c>
      <c r="C17" s="497"/>
      <c r="D17" s="497"/>
      <c r="E17" s="498"/>
      <c r="F17" s="354"/>
      <c r="G17" s="301"/>
      <c r="H17" s="355">
        <f>Data!$K32</f>
        <v>19996170</v>
      </c>
    </row>
    <row r="18" spans="2:23">
      <c r="B18" s="468" t="s">
        <v>1</v>
      </c>
      <c r="C18" s="497"/>
      <c r="D18" s="497"/>
      <c r="E18" s="498"/>
      <c r="F18" s="356"/>
      <c r="G18" s="301"/>
      <c r="H18" s="357">
        <f>SUM(H13:H17)</f>
        <v>94642367</v>
      </c>
    </row>
    <row r="19" spans="2:23" ht="13.5" customHeight="1">
      <c r="B19" s="306"/>
      <c r="D19" s="306"/>
      <c r="E19" s="306"/>
      <c r="F19" s="306"/>
      <c r="G19" s="306"/>
      <c r="H19" s="296"/>
    </row>
    <row r="20" spans="2:23" ht="13.5" customHeight="1">
      <c r="B20" s="306"/>
      <c r="D20" s="499" t="s">
        <v>22</v>
      </c>
      <c r="E20" s="500"/>
      <c r="F20" s="501"/>
      <c r="G20" s="307" t="s">
        <v>23</v>
      </c>
      <c r="H20" s="307" t="s">
        <v>24</v>
      </c>
    </row>
    <row r="21" spans="2:23" ht="17.25" customHeight="1">
      <c r="B21" s="470" t="s">
        <v>21</v>
      </c>
      <c r="C21" s="502"/>
      <c r="D21" s="503" t="str">
        <f>Data!L32</f>
        <v>Gina Councilman</v>
      </c>
      <c r="E21" s="504"/>
      <c r="F21" s="505"/>
      <c r="G21" s="308" t="str">
        <f>Data!M32</f>
        <v>325-942-2014</v>
      </c>
      <c r="H21" s="309" t="str">
        <f>Data!N32</f>
        <v xml:space="preserve">jackie.baxter@angelo.edu </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Data!O32</f>
        <v>7036</v>
      </c>
      <c r="D25" s="316">
        <f>Data!P32</f>
        <v>2492</v>
      </c>
      <c r="E25" s="316">
        <f>Data!Q32</f>
        <v>1234</v>
      </c>
      <c r="F25" s="316">
        <f>Data!R32</f>
        <v>42</v>
      </c>
      <c r="G25" s="316">
        <f>Data!S32</f>
        <v>81</v>
      </c>
      <c r="H25" s="317">
        <f>SUM(C25:G25)</f>
        <v>10885</v>
      </c>
    </row>
    <row r="26" spans="2:23">
      <c r="C26" s="318"/>
      <c r="D26" s="318"/>
      <c r="E26" s="318"/>
      <c r="F26" s="318"/>
      <c r="G26" s="318"/>
      <c r="H26" s="318"/>
      <c r="I26" s="318"/>
    </row>
    <row r="27" spans="2:23" ht="13.5" customHeight="1">
      <c r="B27" s="306"/>
      <c r="D27" s="499" t="s">
        <v>22</v>
      </c>
      <c r="E27" s="500"/>
      <c r="F27" s="501"/>
      <c r="G27" s="307" t="s">
        <v>23</v>
      </c>
      <c r="H27" s="307" t="s">
        <v>24</v>
      </c>
    </row>
    <row r="28" spans="2:23" ht="17.25" customHeight="1">
      <c r="B28" s="470" t="s">
        <v>909</v>
      </c>
      <c r="C28" s="502"/>
      <c r="D28" s="503" t="str">
        <f>Data!T32</f>
        <v>Courtney Wilson</v>
      </c>
      <c r="E28" s="504"/>
      <c r="F28" s="505"/>
      <c r="G28" s="308" t="str">
        <f>Data!U32</f>
        <v>(325) 942-2043</v>
      </c>
      <c r="H28" s="309" t="str">
        <f>Data!V32</f>
        <v>Rosalinda.Castro@angelo.edu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Data!W32</f>
        <v>82894</v>
      </c>
      <c r="D32" s="140">
        <f>Data!AQ32</f>
        <v>12313</v>
      </c>
      <c r="E32" s="140">
        <f>Data!BK32</f>
        <v>5514</v>
      </c>
      <c r="F32" s="140">
        <f>Data!CE32</f>
        <v>48</v>
      </c>
      <c r="G32" s="140">
        <f>Data!CY32</f>
        <v>0</v>
      </c>
      <c r="H32" s="141">
        <f>SUM(C32:G32)</f>
        <v>100769</v>
      </c>
      <c r="W32" s="144"/>
    </row>
    <row r="33" spans="2:23">
      <c r="B33" s="129" t="s">
        <v>43</v>
      </c>
      <c r="C33" s="140">
        <f>Data!X32</f>
        <v>19598</v>
      </c>
      <c r="D33" s="140">
        <f>Data!AR32</f>
        <v>7265</v>
      </c>
      <c r="E33" s="140">
        <f>Data!BL32</f>
        <v>740</v>
      </c>
      <c r="F33" s="140">
        <f>Data!CF32</f>
        <v>0</v>
      </c>
      <c r="G33" s="140">
        <f>Data!CZ32</f>
        <v>0</v>
      </c>
      <c r="H33" s="141">
        <f t="shared" ref="H33:H52" si="0">SUM(C33:G33)</f>
        <v>27603</v>
      </c>
      <c r="W33" s="144"/>
    </row>
    <row r="34" spans="2:23">
      <c r="B34" s="129" t="s">
        <v>44</v>
      </c>
      <c r="C34" s="140">
        <f>Data!Y32</f>
        <v>9335</v>
      </c>
      <c r="D34" s="140">
        <f>Data!AS32</f>
        <v>1479</v>
      </c>
      <c r="E34" s="140">
        <f>Data!BM32</f>
        <v>0</v>
      </c>
      <c r="F34" s="140">
        <f>Data!CG32</f>
        <v>0</v>
      </c>
      <c r="G34" s="140">
        <f>Data!DA32</f>
        <v>0</v>
      </c>
      <c r="H34" s="141">
        <f t="shared" si="0"/>
        <v>10814</v>
      </c>
      <c r="W34" s="144"/>
    </row>
    <row r="35" spans="2:23">
      <c r="B35" s="129" t="s">
        <v>45</v>
      </c>
      <c r="C35" s="140">
        <f>Data!Z32</f>
        <v>911</v>
      </c>
      <c r="D35" s="140">
        <f>Data!AT32</f>
        <v>1879</v>
      </c>
      <c r="E35" s="140">
        <f>Data!BN32</f>
        <v>11109</v>
      </c>
      <c r="F35" s="140">
        <f>Data!CH32</f>
        <v>318</v>
      </c>
      <c r="G35" s="140">
        <f>Data!DB32</f>
        <v>0</v>
      </c>
      <c r="H35" s="141">
        <f t="shared" si="0"/>
        <v>14217</v>
      </c>
      <c r="W35" s="144"/>
    </row>
    <row r="36" spans="2:23">
      <c r="B36" s="129" t="s">
        <v>46</v>
      </c>
      <c r="C36" s="140">
        <f>Data!AA32</f>
        <v>2468</v>
      </c>
      <c r="D36" s="140">
        <f>Data!AU32</f>
        <v>3038</v>
      </c>
      <c r="E36" s="140">
        <f>Data!BO32</f>
        <v>299</v>
      </c>
      <c r="F36" s="140">
        <f>Data!CI32</f>
        <v>0</v>
      </c>
      <c r="G36" s="140">
        <f>Data!DC32</f>
        <v>0</v>
      </c>
      <c r="H36" s="141">
        <f t="shared" si="0"/>
        <v>5805</v>
      </c>
      <c r="W36" s="144"/>
    </row>
    <row r="37" spans="2:23">
      <c r="B37" s="129" t="s">
        <v>47</v>
      </c>
      <c r="C37" s="140">
        <f>Data!AB32</f>
        <v>3340</v>
      </c>
      <c r="D37" s="140">
        <f>Data!AV32</f>
        <v>2559</v>
      </c>
      <c r="E37" s="140">
        <f>Data!BP32</f>
        <v>831</v>
      </c>
      <c r="F37" s="140">
        <f>Data!CJ32</f>
        <v>0</v>
      </c>
      <c r="G37" s="140">
        <f>Data!DD32</f>
        <v>0</v>
      </c>
      <c r="H37" s="141">
        <f t="shared" si="0"/>
        <v>6730</v>
      </c>
      <c r="W37" s="144"/>
    </row>
    <row r="38" spans="2:23">
      <c r="B38" s="129" t="s">
        <v>48</v>
      </c>
      <c r="C38" s="140">
        <f>Data!AC32</f>
        <v>306</v>
      </c>
      <c r="D38" s="140">
        <f>Data!AW32</f>
        <v>192</v>
      </c>
      <c r="E38" s="140">
        <f>Data!BQ32</f>
        <v>69</v>
      </c>
      <c r="F38" s="140">
        <f>Data!CK32</f>
        <v>0</v>
      </c>
      <c r="G38" s="140">
        <f>Data!DE32</f>
        <v>0</v>
      </c>
      <c r="H38" s="141">
        <f t="shared" si="0"/>
        <v>567</v>
      </c>
      <c r="W38" s="144"/>
    </row>
    <row r="39" spans="2:23">
      <c r="B39" s="129" t="s">
        <v>49</v>
      </c>
      <c r="C39" s="140">
        <f>Data!AD32</f>
        <v>0</v>
      </c>
      <c r="D39" s="140">
        <f>Data!AX32</f>
        <v>0</v>
      </c>
      <c r="E39" s="140">
        <f>Data!BR32</f>
        <v>0</v>
      </c>
      <c r="F39" s="140">
        <f>Data!CL32</f>
        <v>0</v>
      </c>
      <c r="G39" s="140">
        <f>Data!DF32</f>
        <v>0</v>
      </c>
      <c r="H39" s="141">
        <f t="shared" si="0"/>
        <v>0</v>
      </c>
      <c r="W39" s="144"/>
    </row>
    <row r="40" spans="2:23">
      <c r="B40" s="129" t="s">
        <v>50</v>
      </c>
      <c r="C40" s="140">
        <f>Data!AE32</f>
        <v>1389</v>
      </c>
      <c r="D40" s="140">
        <f>Data!AY32</f>
        <v>2817</v>
      </c>
      <c r="E40" s="140">
        <f>Data!BS32</f>
        <v>2550</v>
      </c>
      <c r="F40" s="140">
        <f>Data!CM32</f>
        <v>425</v>
      </c>
      <c r="G40" s="140">
        <f>Data!DG32</f>
        <v>0</v>
      </c>
      <c r="H40" s="141">
        <f t="shared" si="0"/>
        <v>7181</v>
      </c>
      <c r="W40" s="144"/>
    </row>
    <row r="41" spans="2:23">
      <c r="B41" s="129" t="s">
        <v>51</v>
      </c>
      <c r="C41" s="140">
        <f>Data!AF32</f>
        <v>0</v>
      </c>
      <c r="D41" s="140">
        <f>Data!AZ32</f>
        <v>0</v>
      </c>
      <c r="E41" s="140">
        <f>Data!BT32</f>
        <v>0</v>
      </c>
      <c r="F41" s="140">
        <f>Data!CN32</f>
        <v>0</v>
      </c>
      <c r="G41" s="140">
        <f>Data!DH32</f>
        <v>0</v>
      </c>
      <c r="H41" s="141">
        <f t="shared" si="0"/>
        <v>0</v>
      </c>
      <c r="W41" s="144"/>
    </row>
    <row r="42" spans="2:23">
      <c r="B42" s="129" t="s">
        <v>52</v>
      </c>
      <c r="C42" s="140">
        <f>Data!AG32</f>
        <v>0</v>
      </c>
      <c r="D42" s="140">
        <f>Data!BA32</f>
        <v>0</v>
      </c>
      <c r="E42" s="140">
        <f>Data!BU32</f>
        <v>0</v>
      </c>
      <c r="F42" s="140">
        <f>Data!CO32</f>
        <v>0</v>
      </c>
      <c r="G42" s="140">
        <f>Data!DI32</f>
        <v>0</v>
      </c>
      <c r="H42" s="141">
        <f t="shared" si="0"/>
        <v>0</v>
      </c>
      <c r="W42" s="144"/>
    </row>
    <row r="43" spans="2:23">
      <c r="B43" s="129" t="s">
        <v>53</v>
      </c>
      <c r="C43" s="140">
        <f>Data!AH32</f>
        <v>0</v>
      </c>
      <c r="D43" s="140">
        <f>Data!BB32</f>
        <v>0</v>
      </c>
      <c r="E43" s="140">
        <f>Data!BV32</f>
        <v>0</v>
      </c>
      <c r="F43" s="140">
        <f>Data!CP32</f>
        <v>0</v>
      </c>
      <c r="G43" s="140">
        <f>Data!DJ32</f>
        <v>0</v>
      </c>
      <c r="H43" s="141">
        <f t="shared" si="0"/>
        <v>0</v>
      </c>
      <c r="W43" s="144"/>
    </row>
    <row r="44" spans="2:23">
      <c r="B44" s="129" t="s">
        <v>54</v>
      </c>
      <c r="C44" s="140">
        <f>Data!AI32</f>
        <v>0</v>
      </c>
      <c r="D44" s="140">
        <f>Data!BC32</f>
        <v>0</v>
      </c>
      <c r="E44" s="140">
        <f>Data!BW32</f>
        <v>0</v>
      </c>
      <c r="F44" s="140">
        <f>Data!CQ32</f>
        <v>0</v>
      </c>
      <c r="G44" s="140">
        <f>Data!DK32</f>
        <v>0</v>
      </c>
      <c r="H44" s="141">
        <f t="shared" si="0"/>
        <v>0</v>
      </c>
      <c r="W44" s="144"/>
    </row>
    <row r="45" spans="2:23">
      <c r="B45" s="129" t="s">
        <v>55</v>
      </c>
      <c r="C45" s="140">
        <f>Data!AJ32</f>
        <v>5169.9999999999982</v>
      </c>
      <c r="D45" s="140">
        <f>Data!BD32</f>
        <v>3897</v>
      </c>
      <c r="E45" s="140">
        <f>Data!BX32</f>
        <v>783</v>
      </c>
      <c r="F45" s="140">
        <f>Data!CR32</f>
        <v>0</v>
      </c>
      <c r="G45" s="140">
        <f>Data!DL32</f>
        <v>2687.0000000000005</v>
      </c>
      <c r="H45" s="141">
        <f t="shared" si="0"/>
        <v>12536.999999999998</v>
      </c>
      <c r="W45" s="144"/>
    </row>
    <row r="46" spans="2:23">
      <c r="B46" s="129" t="s">
        <v>56</v>
      </c>
      <c r="C46" s="140">
        <f>Data!AK32</f>
        <v>0</v>
      </c>
      <c r="D46" s="140">
        <f>Data!BE32</f>
        <v>0</v>
      </c>
      <c r="E46" s="140">
        <f>Data!BY32</f>
        <v>0</v>
      </c>
      <c r="F46" s="140">
        <f>Data!CS32</f>
        <v>0</v>
      </c>
      <c r="G46" s="140">
        <f>Data!DM32</f>
        <v>0</v>
      </c>
      <c r="H46" s="141">
        <f t="shared" si="0"/>
        <v>0</v>
      </c>
      <c r="W46" s="144"/>
    </row>
    <row r="47" spans="2:23">
      <c r="B47" s="129" t="s">
        <v>57</v>
      </c>
      <c r="C47" s="140">
        <f>Data!AL32</f>
        <v>6459</v>
      </c>
      <c r="D47" s="140">
        <f>Data!BF32</f>
        <v>10338</v>
      </c>
      <c r="E47" s="140">
        <f>Data!BZ32</f>
        <v>3765</v>
      </c>
      <c r="F47" s="140">
        <f>Data!CT32</f>
        <v>0</v>
      </c>
      <c r="G47" s="140">
        <f>Data!DN32</f>
        <v>0</v>
      </c>
      <c r="H47" s="141">
        <f t="shared" si="0"/>
        <v>20562</v>
      </c>
      <c r="W47" s="144"/>
    </row>
    <row r="48" spans="2:23">
      <c r="B48" s="129" t="s">
        <v>58</v>
      </c>
      <c r="C48" s="140">
        <f>Data!AM32</f>
        <v>0</v>
      </c>
      <c r="D48" s="140">
        <f>Data!BG32</f>
        <v>0</v>
      </c>
      <c r="E48" s="140">
        <f>Data!CA32</f>
        <v>0</v>
      </c>
      <c r="F48" s="140">
        <f>Data!CU32</f>
        <v>0</v>
      </c>
      <c r="G48" s="140">
        <f>Data!DO32</f>
        <v>0</v>
      </c>
      <c r="H48" s="141">
        <f t="shared" si="0"/>
        <v>0</v>
      </c>
      <c r="W48" s="144"/>
    </row>
    <row r="49" spans="2:23">
      <c r="B49" s="129" t="s">
        <v>59</v>
      </c>
      <c r="C49" s="140">
        <f>Data!AN32</f>
        <v>0</v>
      </c>
      <c r="D49" s="140">
        <f>Data!BH32</f>
        <v>774</v>
      </c>
      <c r="E49" s="140">
        <f>Data!CB32</f>
        <v>0</v>
      </c>
      <c r="F49" s="140">
        <f>Data!CV32</f>
        <v>0</v>
      </c>
      <c r="G49" s="140">
        <f>Data!DP32</f>
        <v>0</v>
      </c>
      <c r="H49" s="141">
        <f t="shared" si="0"/>
        <v>774</v>
      </c>
      <c r="W49" s="144"/>
    </row>
    <row r="50" spans="2:23">
      <c r="B50" s="129" t="s">
        <v>60</v>
      </c>
      <c r="C50" s="140">
        <f>Data!AO32</f>
        <v>3674</v>
      </c>
      <c r="D50" s="140">
        <f>Data!BI32</f>
        <v>1636</v>
      </c>
      <c r="E50" s="140">
        <f>Data!CC32</f>
        <v>438</v>
      </c>
      <c r="F50" s="140">
        <f>Data!CW32</f>
        <v>0</v>
      </c>
      <c r="G50" s="140">
        <f>Data!DQ32</f>
        <v>0</v>
      </c>
      <c r="H50" s="141">
        <f t="shared" si="0"/>
        <v>5748</v>
      </c>
      <c r="W50" s="144"/>
    </row>
    <row r="51" spans="2:23">
      <c r="B51" s="129" t="s">
        <v>0</v>
      </c>
      <c r="C51" s="140">
        <f>Data!AP32</f>
        <v>404</v>
      </c>
      <c r="D51" s="140">
        <f>Data!BJ32</f>
        <v>3270</v>
      </c>
      <c r="E51" s="140">
        <f>Data!CD32</f>
        <v>988</v>
      </c>
      <c r="F51" s="140">
        <f>Data!CX32</f>
        <v>0</v>
      </c>
      <c r="G51" s="140">
        <f>Data!DR32</f>
        <v>0</v>
      </c>
      <c r="H51" s="141">
        <f t="shared" si="0"/>
        <v>4662</v>
      </c>
      <c r="W51" s="144"/>
    </row>
    <row r="52" spans="2:23">
      <c r="B52" s="142" t="s">
        <v>33</v>
      </c>
      <c r="C52" s="141">
        <f>SUM(C32:C51)</f>
        <v>135948</v>
      </c>
      <c r="D52" s="141">
        <f>SUM(D32:D51)</f>
        <v>51457</v>
      </c>
      <c r="E52" s="141">
        <f>SUM(E32:E51)</f>
        <v>27086</v>
      </c>
      <c r="F52" s="141">
        <f>SUM(F32:F51)</f>
        <v>791</v>
      </c>
      <c r="G52" s="141">
        <f>SUM(G32:G51)</f>
        <v>2687.0000000000005</v>
      </c>
      <c r="H52" s="141">
        <f t="shared" si="0"/>
        <v>217969</v>
      </c>
    </row>
    <row r="53" spans="2:23">
      <c r="B53" s="143"/>
      <c r="C53" s="144"/>
      <c r="D53" s="144"/>
      <c r="E53" s="144"/>
      <c r="F53" s="144"/>
      <c r="G53" s="144"/>
      <c r="H53" s="144"/>
    </row>
    <row r="54" spans="2:23" ht="13.5" customHeight="1">
      <c r="B54" s="306"/>
      <c r="D54" s="499" t="s">
        <v>22</v>
      </c>
      <c r="E54" s="500"/>
      <c r="F54" s="501"/>
      <c r="G54" s="307" t="s">
        <v>23</v>
      </c>
      <c r="H54" s="307" t="s">
        <v>24</v>
      </c>
    </row>
    <row r="55" spans="2:23" ht="27.6">
      <c r="B55" s="470" t="s">
        <v>910</v>
      </c>
      <c r="C55" s="502"/>
      <c r="D55" s="503" t="str">
        <f>Data!T32</f>
        <v>Courtney Wilson</v>
      </c>
      <c r="E55" s="504"/>
      <c r="F55" s="505"/>
      <c r="G55" s="308" t="str">
        <f>Data!U32</f>
        <v>(325) 942-2043</v>
      </c>
      <c r="H55" s="309" t="str">
        <f>Data!V32</f>
        <v>Rosalinda.Castro@angelo.edu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Data!DS32</f>
        <v>4703178.2645083005</v>
      </c>
      <c r="D61" s="320">
        <f>Data!EM32</f>
        <v>1436032.7700952999</v>
      </c>
      <c r="E61" s="320">
        <f>Data!FG32</f>
        <v>1290485.0032535396</v>
      </c>
      <c r="F61" s="320">
        <f>Data!GA32</f>
        <v>31065.814646177198</v>
      </c>
      <c r="G61" s="320">
        <f>Data!GU32</f>
        <v>0</v>
      </c>
      <c r="H61" s="321">
        <f>SUM(C61:G61)</f>
        <v>7460761.8525033165</v>
      </c>
    </row>
    <row r="62" spans="2:23">
      <c r="B62" s="127" t="str">
        <f>$B$33</f>
        <v>Science</v>
      </c>
      <c r="C62" s="320">
        <f>Data!DT32</f>
        <v>1993696.8836390602</v>
      </c>
      <c r="D62" s="320">
        <f>Data!EN32</f>
        <v>1152371.9329995364</v>
      </c>
      <c r="E62" s="320">
        <f>Data!FH32</f>
        <v>274486.43100844702</v>
      </c>
      <c r="F62" s="320">
        <f>Data!GB32</f>
        <v>0</v>
      </c>
      <c r="G62" s="320">
        <f>Data!GV32</f>
        <v>0</v>
      </c>
      <c r="H62" s="141">
        <f t="shared" ref="H62:H81" si="1">SUM(C62:G62)</f>
        <v>3420555.2476470433</v>
      </c>
    </row>
    <row r="63" spans="2:23">
      <c r="B63" s="127" t="str">
        <f>$B$34</f>
        <v>Fine Arts</v>
      </c>
      <c r="C63" s="320">
        <f>Data!DU32</f>
        <v>1307987.3449626751</v>
      </c>
      <c r="D63" s="320">
        <f>Data!EO32</f>
        <v>327631.9651951475</v>
      </c>
      <c r="E63" s="320">
        <f>Data!FI32</f>
        <v>0</v>
      </c>
      <c r="F63" s="320">
        <f>Data!GC32</f>
        <v>0</v>
      </c>
      <c r="G63" s="320">
        <f>Data!GW32</f>
        <v>0</v>
      </c>
      <c r="H63" s="141">
        <f t="shared" si="1"/>
        <v>1635619.3101578227</v>
      </c>
    </row>
    <row r="64" spans="2:23">
      <c r="B64" s="127" t="str">
        <f>$B$35</f>
        <v>Teacher Education</v>
      </c>
      <c r="C64" s="320">
        <f>Data!DV32</f>
        <v>123042.2587499716</v>
      </c>
      <c r="D64" s="320">
        <f>Data!EP32</f>
        <v>388643.05452516692</v>
      </c>
      <c r="E64" s="320">
        <f>Data!FJ32</f>
        <v>668757.52556871658</v>
      </c>
      <c r="F64" s="320">
        <f>Data!GD32</f>
        <v>26365.500845802926</v>
      </c>
      <c r="G64" s="320">
        <f>Data!GX32</f>
        <v>0</v>
      </c>
      <c r="H64" s="141">
        <f t="shared" si="1"/>
        <v>1206808.339689658</v>
      </c>
    </row>
    <row r="65" spans="2:8">
      <c r="B65" s="127" t="str">
        <f>$B$36</f>
        <v>Agriculture</v>
      </c>
      <c r="C65" s="320">
        <f>Data!DW32</f>
        <v>223272.65974663242</v>
      </c>
      <c r="D65" s="320">
        <f>Data!EQ32</f>
        <v>257158.98626036686</v>
      </c>
      <c r="E65" s="320">
        <f>Data!FK32</f>
        <v>95587.394253537437</v>
      </c>
      <c r="F65" s="320">
        <f>Data!GE32</f>
        <v>0</v>
      </c>
      <c r="G65" s="320">
        <f>Data!GY32</f>
        <v>0</v>
      </c>
      <c r="H65" s="141">
        <f t="shared" si="1"/>
        <v>576019.04026053671</v>
      </c>
    </row>
    <row r="66" spans="2:8">
      <c r="B66" s="127" t="str">
        <f>$B$37</f>
        <v>Engineering</v>
      </c>
      <c r="C66" s="320">
        <f>Data!DX32</f>
        <v>487746.47337995149</v>
      </c>
      <c r="D66" s="320">
        <f>Data!ER32</f>
        <v>836216.39390499506</v>
      </c>
      <c r="E66" s="320">
        <f>Data!FL32</f>
        <v>133523.20233957077</v>
      </c>
      <c r="F66" s="320">
        <f>Data!GF32</f>
        <v>0</v>
      </c>
      <c r="G66" s="320">
        <f>Data!GZ32</f>
        <v>0</v>
      </c>
      <c r="H66" s="141">
        <f t="shared" si="1"/>
        <v>1457486.0696245173</v>
      </c>
    </row>
    <row r="67" spans="2:8">
      <c r="B67" s="127" t="str">
        <f>$B$38</f>
        <v>Home Economics</v>
      </c>
      <c r="C67" s="320">
        <f>Data!DY32</f>
        <v>24258.443568609342</v>
      </c>
      <c r="D67" s="320">
        <f>Data!ES32</f>
        <v>23227.525267955749</v>
      </c>
      <c r="E67" s="320">
        <f>Data!FM32</f>
        <v>8888.5</v>
      </c>
      <c r="F67" s="320">
        <f>Data!GG32</f>
        <v>0</v>
      </c>
      <c r="G67" s="320">
        <f>Data!HA32</f>
        <v>0</v>
      </c>
      <c r="H67" s="141">
        <f t="shared" si="1"/>
        <v>56374.468836565095</v>
      </c>
    </row>
    <row r="68" spans="2:8">
      <c r="B68" s="127" t="str">
        <f>$B$39</f>
        <v>Law</v>
      </c>
      <c r="C68" s="320">
        <f>Data!DZ32</f>
        <v>0</v>
      </c>
      <c r="D68" s="320">
        <f>Data!ET32</f>
        <v>0</v>
      </c>
      <c r="E68" s="320">
        <f>Data!FN32</f>
        <v>0</v>
      </c>
      <c r="F68" s="320">
        <f>Data!GH32</f>
        <v>0</v>
      </c>
      <c r="G68" s="320">
        <f>Data!HB32</f>
        <v>0</v>
      </c>
      <c r="H68" s="141">
        <f t="shared" si="1"/>
        <v>0</v>
      </c>
    </row>
    <row r="69" spans="2:8">
      <c r="B69" s="127" t="str">
        <f>$B$40</f>
        <v>Social Service</v>
      </c>
      <c r="C69" s="320">
        <f>Data!EA32</f>
        <v>136184.31092145221</v>
      </c>
      <c r="D69" s="320">
        <f>Data!EU32</f>
        <v>267771.50093017955</v>
      </c>
      <c r="E69" s="320">
        <f>Data!FO32</f>
        <v>523735.22862455872</v>
      </c>
      <c r="F69" s="320">
        <f>Data!GI32</f>
        <v>261078.95952380943</v>
      </c>
      <c r="G69" s="320">
        <f>Data!HC32</f>
        <v>0</v>
      </c>
      <c r="H69" s="141">
        <f t="shared" si="1"/>
        <v>1188769.9999999998</v>
      </c>
    </row>
    <row r="70" spans="2:8">
      <c r="B70" s="127" t="str">
        <f>$B$41</f>
        <v>Library Science</v>
      </c>
      <c r="C70" s="320">
        <f>Data!EB32</f>
        <v>0</v>
      </c>
      <c r="D70" s="320">
        <f>Data!EV32</f>
        <v>0</v>
      </c>
      <c r="E70" s="320">
        <f>Data!FP32</f>
        <v>0</v>
      </c>
      <c r="F70" s="320">
        <f>Data!GJ32</f>
        <v>0</v>
      </c>
      <c r="G70" s="320">
        <f>Data!HD32</f>
        <v>0</v>
      </c>
      <c r="H70" s="141">
        <f t="shared" si="1"/>
        <v>0</v>
      </c>
    </row>
    <row r="71" spans="2:8">
      <c r="B71" s="127" t="str">
        <f>$B$42</f>
        <v>Veterinary Science</v>
      </c>
      <c r="C71" s="320">
        <f>Data!EC32</f>
        <v>0</v>
      </c>
      <c r="D71" s="320">
        <f>Data!EW32</f>
        <v>0</v>
      </c>
      <c r="E71" s="320">
        <f>Data!FQ32</f>
        <v>0</v>
      </c>
      <c r="F71" s="320">
        <f>Data!GK32</f>
        <v>0</v>
      </c>
      <c r="G71" s="320">
        <f>Data!HE32</f>
        <v>0</v>
      </c>
      <c r="H71" s="141">
        <f t="shared" si="1"/>
        <v>0</v>
      </c>
    </row>
    <row r="72" spans="2:8">
      <c r="B72" s="127" t="str">
        <f>$B$43</f>
        <v>Vocational Training</v>
      </c>
      <c r="C72" s="320">
        <f>Data!ED32</f>
        <v>0</v>
      </c>
      <c r="D72" s="320">
        <f>Data!EX32</f>
        <v>0</v>
      </c>
      <c r="E72" s="320">
        <f>Data!FR32</f>
        <v>0</v>
      </c>
      <c r="F72" s="320">
        <f>Data!GL32</f>
        <v>0</v>
      </c>
      <c r="G72" s="320">
        <f>Data!HF32</f>
        <v>0</v>
      </c>
      <c r="H72" s="141">
        <f t="shared" si="1"/>
        <v>0</v>
      </c>
    </row>
    <row r="73" spans="2:8">
      <c r="B73" s="127" t="str">
        <f>$B$44</f>
        <v>Physical Training</v>
      </c>
      <c r="C73" s="320">
        <f>Data!EE32</f>
        <v>0</v>
      </c>
      <c r="D73" s="320">
        <f>Data!EY32</f>
        <v>0</v>
      </c>
      <c r="E73" s="320">
        <f>Data!FS32</f>
        <v>0</v>
      </c>
      <c r="F73" s="320">
        <f>Data!GM32</f>
        <v>0</v>
      </c>
      <c r="G73" s="320">
        <f>Data!HG32</f>
        <v>0</v>
      </c>
      <c r="H73" s="141">
        <f t="shared" si="1"/>
        <v>0</v>
      </c>
    </row>
    <row r="74" spans="2:8">
      <c r="B74" s="127" t="str">
        <f>$B$45</f>
        <v>Health Services</v>
      </c>
      <c r="C74" s="320">
        <f>Data!EF32</f>
        <v>308572.21988060069</v>
      </c>
      <c r="D74" s="320">
        <f>Data!EZ32</f>
        <v>384321.01951994357</v>
      </c>
      <c r="E74" s="320">
        <f>Data!FT32</f>
        <v>362793.72350364126</v>
      </c>
      <c r="F74" s="320">
        <f>Data!GN32</f>
        <v>0</v>
      </c>
      <c r="G74" s="320">
        <f>Data!HH32</f>
        <v>939691.68062021129</v>
      </c>
      <c r="H74" s="141">
        <f t="shared" si="1"/>
        <v>1995378.6435243967</v>
      </c>
    </row>
    <row r="75" spans="2:8">
      <c r="B75" s="127" t="str">
        <f>$B$46</f>
        <v>Pharmacy</v>
      </c>
      <c r="C75" s="320">
        <f>Data!EG32</f>
        <v>0</v>
      </c>
      <c r="D75" s="320">
        <f>Data!FA32</f>
        <v>0</v>
      </c>
      <c r="E75" s="320">
        <f>Data!FU32</f>
        <v>0</v>
      </c>
      <c r="F75" s="320">
        <f>Data!GO32</f>
        <v>0</v>
      </c>
      <c r="G75" s="320">
        <f>Data!HI32</f>
        <v>0</v>
      </c>
      <c r="H75" s="141">
        <f t="shared" si="1"/>
        <v>0</v>
      </c>
    </row>
    <row r="76" spans="2:8">
      <c r="B76" s="127" t="str">
        <f>$B$47</f>
        <v>Business Administration</v>
      </c>
      <c r="C76" s="320">
        <f>Data!EH32</f>
        <v>484847.30883288325</v>
      </c>
      <c r="D76" s="320">
        <f>Data!FB32</f>
        <v>1353034.7950873452</v>
      </c>
      <c r="E76" s="320">
        <f>Data!FV32</f>
        <v>828729.43713913194</v>
      </c>
      <c r="F76" s="320">
        <f>Data!GP32</f>
        <v>0</v>
      </c>
      <c r="G76" s="320">
        <f>Data!HJ32</f>
        <v>0</v>
      </c>
      <c r="H76" s="141">
        <f t="shared" si="1"/>
        <v>2666611.5410593604</v>
      </c>
    </row>
    <row r="77" spans="2:8">
      <c r="B77" s="127" t="str">
        <f>$B$48</f>
        <v>Optometry</v>
      </c>
      <c r="C77" s="320">
        <f>Data!EI32</f>
        <v>0</v>
      </c>
      <c r="D77" s="320">
        <f>Data!FC32</f>
        <v>0</v>
      </c>
      <c r="E77" s="320">
        <f>Data!FW32</f>
        <v>0</v>
      </c>
      <c r="F77" s="320">
        <f>Data!GQ32</f>
        <v>0</v>
      </c>
      <c r="G77" s="320">
        <f>Data!HK32</f>
        <v>0</v>
      </c>
      <c r="H77" s="141">
        <f t="shared" si="1"/>
        <v>0</v>
      </c>
    </row>
    <row r="78" spans="2:8">
      <c r="B78" s="127" t="str">
        <f>$B$49</f>
        <v>Teacher Ed-Practice Teaching</v>
      </c>
      <c r="C78" s="320">
        <f>Data!EJ32</f>
        <v>0</v>
      </c>
      <c r="D78" s="320">
        <f>Data!FD32</f>
        <v>0</v>
      </c>
      <c r="E78" s="320">
        <f>Data!FX32</f>
        <v>0</v>
      </c>
      <c r="F78" s="320">
        <f>Data!GR32</f>
        <v>0</v>
      </c>
      <c r="G78" s="320">
        <f>Data!HL32</f>
        <v>0</v>
      </c>
      <c r="H78" s="141">
        <f t="shared" si="1"/>
        <v>0</v>
      </c>
    </row>
    <row r="79" spans="2:8">
      <c r="B79" s="127" t="str">
        <f>$B$50</f>
        <v>Technology</v>
      </c>
      <c r="C79" s="320">
        <f>Data!EK32</f>
        <v>253777.70413699572</v>
      </c>
      <c r="D79" s="320">
        <f>Data!FE32</f>
        <v>159234.10676253538</v>
      </c>
      <c r="E79" s="320">
        <f>Data!FY32</f>
        <v>183218.12240896357</v>
      </c>
      <c r="F79" s="320">
        <f>Data!GS32</f>
        <v>0</v>
      </c>
      <c r="G79" s="320">
        <f>Data!HM32</f>
        <v>0</v>
      </c>
      <c r="H79" s="141">
        <f t="shared" si="1"/>
        <v>596229.93330849474</v>
      </c>
    </row>
    <row r="80" spans="2:8">
      <c r="B80" s="127" t="str">
        <f>$B$51</f>
        <v>Nursing</v>
      </c>
      <c r="C80" s="320">
        <f>Data!EL32</f>
        <v>62597.342411686986</v>
      </c>
      <c r="D80" s="320">
        <f>Data!FF32</f>
        <v>973372.43718757504</v>
      </c>
      <c r="E80" s="320">
        <f>Data!FZ32</f>
        <v>471581.41736653139</v>
      </c>
      <c r="F80" s="320">
        <f>Data!GT32</f>
        <v>0</v>
      </c>
      <c r="G80" s="320">
        <f>Data!HN32</f>
        <v>0</v>
      </c>
      <c r="H80" s="141">
        <f t="shared" si="1"/>
        <v>1507551.1969657934</v>
      </c>
    </row>
    <row r="81" spans="2:8">
      <c r="B81" s="130" t="str">
        <f>$B$52</f>
        <v>Totals</v>
      </c>
      <c r="C81" s="321">
        <f>SUM(C61:C80)</f>
        <v>10109161.214738822</v>
      </c>
      <c r="D81" s="321">
        <f>SUM(D61:D80)</f>
        <v>7559016.4877360463</v>
      </c>
      <c r="E81" s="321">
        <f>SUM(E61:E80)</f>
        <v>4841785.9854666386</v>
      </c>
      <c r="F81" s="321">
        <f>SUM(F61:F80)</f>
        <v>318510.27501578955</v>
      </c>
      <c r="G81" s="321">
        <f>SUM(G61:G80)</f>
        <v>939691.68062021129</v>
      </c>
      <c r="H81" s="321">
        <f t="shared" si="1"/>
        <v>23768165.643577509</v>
      </c>
    </row>
    <row r="82" spans="2:8">
      <c r="B82" s="143"/>
      <c r="C82" s="322"/>
      <c r="D82" s="322"/>
      <c r="E82" s="322"/>
      <c r="F82" s="322"/>
      <c r="G82" s="322"/>
      <c r="H82" s="323"/>
    </row>
    <row r="83" spans="2:8" ht="13.5" customHeight="1">
      <c r="B83" s="306"/>
      <c r="D83" s="499" t="s">
        <v>22</v>
      </c>
      <c r="E83" s="500"/>
      <c r="F83" s="501"/>
      <c r="G83" s="307" t="s">
        <v>23</v>
      </c>
      <c r="H83" s="307" t="s">
        <v>24</v>
      </c>
    </row>
    <row r="84" spans="2:8" ht="16.5" customHeight="1">
      <c r="B84" s="470" t="s">
        <v>38</v>
      </c>
      <c r="C84" s="502"/>
      <c r="D84" s="503" t="str">
        <f>Data!T32</f>
        <v>Courtney Wilson</v>
      </c>
      <c r="E84" s="504"/>
      <c r="F84" s="505"/>
      <c r="G84" s="308" t="str">
        <f>Data!U32</f>
        <v>(325) 942-2043</v>
      </c>
      <c r="H84" s="309" t="str">
        <f>Data!V32</f>
        <v>Rosalinda.Castro@angelo.edu</v>
      </c>
    </row>
    <row r="85" spans="2:8" ht="13.5" customHeight="1">
      <c r="B85" s="306"/>
      <c r="C85" s="306"/>
      <c r="D85" s="306"/>
      <c r="E85" s="306"/>
      <c r="F85" s="306"/>
      <c r="G85" s="306"/>
      <c r="H85" s="296"/>
    </row>
    <row r="86" spans="2:8" ht="15" customHeight="1">
      <c r="B86" s="120" t="s">
        <v>32</v>
      </c>
      <c r="C86" s="324"/>
      <c r="D86" s="324"/>
      <c r="E86" s="324"/>
      <c r="F86" s="324"/>
      <c r="G86" s="324"/>
      <c r="H86" s="122">
        <f>H13+H14</f>
        <v>55304653</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Data!HR32</f>
        <v>0</v>
      </c>
      <c r="D91" s="327">
        <f>Data!IL32</f>
        <v>0</v>
      </c>
      <c r="E91" s="327">
        <f>Data!JF32</f>
        <v>0</v>
      </c>
      <c r="F91" s="327">
        <f>Data!JZ32</f>
        <v>0</v>
      </c>
      <c r="G91" s="327">
        <f>Data!KT32</f>
        <v>0</v>
      </c>
      <c r="H91" s="133">
        <f t="shared" ref="H91:H111" si="2">SUM(C91:G91)</f>
        <v>0</v>
      </c>
    </row>
    <row r="92" spans="2:8">
      <c r="B92" s="127" t="str">
        <f>$B$33</f>
        <v>Science</v>
      </c>
      <c r="C92" s="327">
        <f>Data!HS32</f>
        <v>24965</v>
      </c>
      <c r="D92" s="327">
        <f>Data!IM32</f>
        <v>0</v>
      </c>
      <c r="E92" s="327">
        <f>Data!JG32</f>
        <v>0</v>
      </c>
      <c r="F92" s="327">
        <f>Data!KA32</f>
        <v>0</v>
      </c>
      <c r="G92" s="327">
        <f>Data!KU32</f>
        <v>0</v>
      </c>
      <c r="H92" s="136">
        <f t="shared" si="2"/>
        <v>24965</v>
      </c>
    </row>
    <row r="93" spans="2:8">
      <c r="B93" s="127" t="str">
        <f>$B$34</f>
        <v>Fine Arts</v>
      </c>
      <c r="C93" s="327">
        <f>Data!HT32</f>
        <v>0</v>
      </c>
      <c r="D93" s="327">
        <f>Data!IN32</f>
        <v>0</v>
      </c>
      <c r="E93" s="327">
        <f>Data!JH32</f>
        <v>0</v>
      </c>
      <c r="F93" s="327">
        <f>Data!KB32</f>
        <v>0</v>
      </c>
      <c r="G93" s="327">
        <f>Data!KV32</f>
        <v>0</v>
      </c>
      <c r="H93" s="136">
        <f t="shared" si="2"/>
        <v>0</v>
      </c>
    </row>
    <row r="94" spans="2:8">
      <c r="B94" s="127" t="str">
        <f>$B$35</f>
        <v>Teacher Education</v>
      </c>
      <c r="C94" s="327">
        <f>Data!HU32</f>
        <v>0</v>
      </c>
      <c r="D94" s="327">
        <f>Data!IO32</f>
        <v>0</v>
      </c>
      <c r="E94" s="327">
        <f>Data!JI32</f>
        <v>0</v>
      </c>
      <c r="F94" s="327">
        <f>Data!KC32</f>
        <v>0</v>
      </c>
      <c r="G94" s="327">
        <f>Data!KW32</f>
        <v>0</v>
      </c>
      <c r="H94" s="136">
        <f t="shared" si="2"/>
        <v>0</v>
      </c>
    </row>
    <row r="95" spans="2:8">
      <c r="B95" s="127" t="str">
        <f>$B$36</f>
        <v>Agriculture</v>
      </c>
      <c r="C95" s="327">
        <f>Data!HV32</f>
        <v>0</v>
      </c>
      <c r="D95" s="327">
        <f>Data!IP32</f>
        <v>0</v>
      </c>
      <c r="E95" s="327">
        <f>Data!JJ32</f>
        <v>0</v>
      </c>
      <c r="F95" s="327">
        <f>Data!KD32</f>
        <v>0</v>
      </c>
      <c r="G95" s="327">
        <f>Data!KX32</f>
        <v>0</v>
      </c>
      <c r="H95" s="136">
        <f t="shared" si="2"/>
        <v>0</v>
      </c>
    </row>
    <row r="96" spans="2:8">
      <c r="B96" s="127" t="str">
        <f>$B$37</f>
        <v>Engineering</v>
      </c>
      <c r="C96" s="327">
        <f>Data!HW32</f>
        <v>0</v>
      </c>
      <c r="D96" s="327">
        <f>Data!IQ32</f>
        <v>0</v>
      </c>
      <c r="E96" s="327">
        <f>Data!JK32</f>
        <v>0</v>
      </c>
      <c r="F96" s="327">
        <f>Data!KE32</f>
        <v>0</v>
      </c>
      <c r="G96" s="327">
        <f>Data!KY32</f>
        <v>0</v>
      </c>
      <c r="H96" s="136">
        <f t="shared" si="2"/>
        <v>0</v>
      </c>
    </row>
    <row r="97" spans="2:8">
      <c r="B97" s="127" t="str">
        <f>$B$38</f>
        <v>Home Economics</v>
      </c>
      <c r="C97" s="327">
        <f>Data!HX32</f>
        <v>0</v>
      </c>
      <c r="D97" s="327">
        <f>Data!IR32</f>
        <v>0</v>
      </c>
      <c r="E97" s="327">
        <f>Data!JL32</f>
        <v>0</v>
      </c>
      <c r="F97" s="327">
        <f>Data!KF32</f>
        <v>0</v>
      </c>
      <c r="G97" s="327">
        <f>Data!KZ32</f>
        <v>0</v>
      </c>
      <c r="H97" s="136">
        <f t="shared" si="2"/>
        <v>0</v>
      </c>
    </row>
    <row r="98" spans="2:8">
      <c r="B98" s="127" t="str">
        <f>$B$39</f>
        <v>Law</v>
      </c>
      <c r="C98" s="327">
        <f>Data!HY32</f>
        <v>0</v>
      </c>
      <c r="D98" s="327">
        <f>Data!IS32</f>
        <v>0</v>
      </c>
      <c r="E98" s="327">
        <f>Data!JM32</f>
        <v>0</v>
      </c>
      <c r="F98" s="327">
        <f>Data!KG32</f>
        <v>0</v>
      </c>
      <c r="G98" s="327">
        <f>Data!LA32</f>
        <v>0</v>
      </c>
      <c r="H98" s="136">
        <f t="shared" si="2"/>
        <v>0</v>
      </c>
    </row>
    <row r="99" spans="2:8">
      <c r="B99" s="127" t="str">
        <f>$B$40</f>
        <v>Social Service</v>
      </c>
      <c r="C99" s="327">
        <f>Data!HZ32</f>
        <v>62468</v>
      </c>
      <c r="D99" s="327">
        <f>Data!IT32</f>
        <v>0</v>
      </c>
      <c r="E99" s="327">
        <f>Data!JN32</f>
        <v>0</v>
      </c>
      <c r="F99" s="327">
        <f>Data!KH32</f>
        <v>0</v>
      </c>
      <c r="G99" s="327">
        <f>Data!LB32</f>
        <v>0</v>
      </c>
      <c r="H99" s="136">
        <f t="shared" si="2"/>
        <v>62468</v>
      </c>
    </row>
    <row r="100" spans="2:8">
      <c r="B100" s="127" t="str">
        <f>$B$41</f>
        <v>Library Science</v>
      </c>
      <c r="C100" s="327">
        <f>Data!IA32</f>
        <v>0</v>
      </c>
      <c r="D100" s="327">
        <f>Data!IU32</f>
        <v>0</v>
      </c>
      <c r="E100" s="327">
        <f>Data!JO32</f>
        <v>0</v>
      </c>
      <c r="F100" s="327">
        <f>Data!KI32</f>
        <v>0</v>
      </c>
      <c r="G100" s="327">
        <f>Data!LC32</f>
        <v>0</v>
      </c>
      <c r="H100" s="136">
        <f t="shared" si="2"/>
        <v>0</v>
      </c>
    </row>
    <row r="101" spans="2:8">
      <c r="B101" s="127" t="str">
        <f>$B$42</f>
        <v>Veterinary Science</v>
      </c>
      <c r="C101" s="327">
        <f>Data!IB32</f>
        <v>0</v>
      </c>
      <c r="D101" s="327">
        <f>Data!IV32</f>
        <v>0</v>
      </c>
      <c r="E101" s="327">
        <f>Data!JP32</f>
        <v>0</v>
      </c>
      <c r="F101" s="327">
        <f>Data!KJ32</f>
        <v>0</v>
      </c>
      <c r="G101" s="327">
        <f>Data!LD32</f>
        <v>0</v>
      </c>
      <c r="H101" s="136">
        <f t="shared" si="2"/>
        <v>0</v>
      </c>
    </row>
    <row r="102" spans="2:8">
      <c r="B102" s="127" t="str">
        <f>$B$43</f>
        <v>Vocational Training</v>
      </c>
      <c r="C102" s="327">
        <f>Data!IC32</f>
        <v>0</v>
      </c>
      <c r="D102" s="327">
        <f>Data!IW32</f>
        <v>0</v>
      </c>
      <c r="E102" s="327">
        <f>Data!JQ32</f>
        <v>0</v>
      </c>
      <c r="F102" s="327">
        <f>Data!KK32</f>
        <v>0</v>
      </c>
      <c r="G102" s="327">
        <f>Data!LE32</f>
        <v>0</v>
      </c>
      <c r="H102" s="136">
        <f t="shared" si="2"/>
        <v>0</v>
      </c>
    </row>
    <row r="103" spans="2:8">
      <c r="B103" s="127" t="str">
        <f>$B$44</f>
        <v>Physical Training</v>
      </c>
      <c r="C103" s="327">
        <f>Data!ID32</f>
        <v>0</v>
      </c>
      <c r="D103" s="327">
        <f>Data!IX32</f>
        <v>0</v>
      </c>
      <c r="E103" s="327">
        <f>Data!JR32</f>
        <v>0</v>
      </c>
      <c r="F103" s="327">
        <f>Data!KL32</f>
        <v>0</v>
      </c>
      <c r="G103" s="327">
        <f>Data!LF32</f>
        <v>0</v>
      </c>
      <c r="H103" s="136">
        <f t="shared" si="2"/>
        <v>0</v>
      </c>
    </row>
    <row r="104" spans="2:8">
      <c r="B104" s="127" t="str">
        <f>$B$45</f>
        <v>Health Services</v>
      </c>
      <c r="C104" s="327">
        <f>Data!IE32</f>
        <v>0</v>
      </c>
      <c r="D104" s="327">
        <f>Data!IY32</f>
        <v>0</v>
      </c>
      <c r="E104" s="327">
        <f>Data!JS32</f>
        <v>0</v>
      </c>
      <c r="F104" s="327">
        <f>Data!KM32</f>
        <v>0</v>
      </c>
      <c r="G104" s="327">
        <f>Data!LG32</f>
        <v>0</v>
      </c>
      <c r="H104" s="136">
        <f t="shared" si="2"/>
        <v>0</v>
      </c>
    </row>
    <row r="105" spans="2:8">
      <c r="B105" s="127" t="str">
        <f>$B$46</f>
        <v>Pharmacy</v>
      </c>
      <c r="C105" s="327">
        <f>Data!IF32</f>
        <v>0</v>
      </c>
      <c r="D105" s="327">
        <f>Data!IZ32</f>
        <v>0</v>
      </c>
      <c r="E105" s="327">
        <f>Data!JT32</f>
        <v>0</v>
      </c>
      <c r="F105" s="327">
        <f>Data!KN32</f>
        <v>0</v>
      </c>
      <c r="G105" s="327">
        <f>Data!LH32</f>
        <v>0</v>
      </c>
      <c r="H105" s="136">
        <f t="shared" si="2"/>
        <v>0</v>
      </c>
    </row>
    <row r="106" spans="2:8">
      <c r="B106" s="127" t="str">
        <f>$B$47</f>
        <v>Business Administration</v>
      </c>
      <c r="C106" s="327">
        <f>Data!IG32</f>
        <v>0</v>
      </c>
      <c r="D106" s="327">
        <f>Data!JA32</f>
        <v>0</v>
      </c>
      <c r="E106" s="327">
        <f>Data!JU32</f>
        <v>0</v>
      </c>
      <c r="F106" s="327">
        <f>Data!KO32</f>
        <v>0</v>
      </c>
      <c r="G106" s="327">
        <f>Data!LI32</f>
        <v>0</v>
      </c>
      <c r="H106" s="136">
        <f t="shared" si="2"/>
        <v>0</v>
      </c>
    </row>
    <row r="107" spans="2:8">
      <c r="B107" s="127" t="str">
        <f>$B$48</f>
        <v>Optometry</v>
      </c>
      <c r="C107" s="327">
        <f>Data!IH32</f>
        <v>0</v>
      </c>
      <c r="D107" s="327">
        <f>Data!JB32</f>
        <v>0</v>
      </c>
      <c r="E107" s="327">
        <f>Data!JV32</f>
        <v>0</v>
      </c>
      <c r="F107" s="327">
        <f>Data!KP32</f>
        <v>0</v>
      </c>
      <c r="G107" s="327">
        <f>Data!LJ32</f>
        <v>0</v>
      </c>
      <c r="H107" s="136">
        <f t="shared" si="2"/>
        <v>0</v>
      </c>
    </row>
    <row r="108" spans="2:8">
      <c r="B108" s="127" t="str">
        <f>$B$49</f>
        <v>Teacher Ed-Practice Teaching</v>
      </c>
      <c r="C108" s="327">
        <f>Data!II32</f>
        <v>0</v>
      </c>
      <c r="D108" s="327">
        <f>Data!JC32</f>
        <v>0</v>
      </c>
      <c r="E108" s="327">
        <f>Data!JW32</f>
        <v>0</v>
      </c>
      <c r="F108" s="327">
        <f>Data!KQ32</f>
        <v>0</v>
      </c>
      <c r="G108" s="327">
        <f>Data!LK32</f>
        <v>0</v>
      </c>
      <c r="H108" s="136">
        <f t="shared" si="2"/>
        <v>0</v>
      </c>
    </row>
    <row r="109" spans="2:8">
      <c r="B109" s="127" t="str">
        <f>$B$50</f>
        <v>Technology</v>
      </c>
      <c r="C109" s="327">
        <f>Data!IJ32</f>
        <v>0</v>
      </c>
      <c r="D109" s="327">
        <f>Data!JD32</f>
        <v>0</v>
      </c>
      <c r="E109" s="327">
        <f>Data!JX32</f>
        <v>0</v>
      </c>
      <c r="F109" s="327">
        <f>Data!KR32</f>
        <v>0</v>
      </c>
      <c r="G109" s="327">
        <f>Data!LL32</f>
        <v>0</v>
      </c>
      <c r="H109" s="136">
        <f t="shared" si="2"/>
        <v>0</v>
      </c>
    </row>
    <row r="110" spans="2:8">
      <c r="B110" s="127" t="str">
        <f>$B$51</f>
        <v>Nursing</v>
      </c>
      <c r="C110" s="327">
        <f>Data!IK32</f>
        <v>0</v>
      </c>
      <c r="D110" s="327">
        <f>Data!JE32</f>
        <v>0</v>
      </c>
      <c r="E110" s="327">
        <f>Data!JY32</f>
        <v>0</v>
      </c>
      <c r="F110" s="327">
        <f>Data!KS32</f>
        <v>0</v>
      </c>
      <c r="G110" s="327">
        <f>Data!HPM32</f>
        <v>0</v>
      </c>
      <c r="H110" s="136">
        <f t="shared" si="2"/>
        <v>0</v>
      </c>
    </row>
    <row r="111" spans="2:8">
      <c r="B111" s="130" t="str">
        <f>$B$52</f>
        <v>Totals</v>
      </c>
      <c r="C111" s="133">
        <f>SUM(C91:C110)</f>
        <v>87433</v>
      </c>
      <c r="D111" s="133">
        <f>SUM(D91:D110)</f>
        <v>0</v>
      </c>
      <c r="E111" s="133">
        <f>SUM(E91:E110)</f>
        <v>0</v>
      </c>
      <c r="F111" s="133">
        <f>SUM(F91:F110)</f>
        <v>0</v>
      </c>
      <c r="G111" s="133">
        <f>SUM(G91:G110)</f>
        <v>0</v>
      </c>
      <c r="H111" s="133">
        <f t="shared" si="2"/>
        <v>87433</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4703178.2645083005</v>
      </c>
      <c r="D116" s="321">
        <f t="shared" si="3"/>
        <v>1436032.7700952999</v>
      </c>
      <c r="E116" s="321">
        <f t="shared" si="3"/>
        <v>1290485.0032535396</v>
      </c>
      <c r="F116" s="321">
        <f t="shared" si="3"/>
        <v>31065.814646177198</v>
      </c>
      <c r="G116" s="321">
        <f t="shared" si="3"/>
        <v>0</v>
      </c>
      <c r="H116" s="133">
        <f t="shared" ref="H116:H136" si="4">SUM(C116:G116)</f>
        <v>7460761.8525033165</v>
      </c>
    </row>
    <row r="117" spans="2:8">
      <c r="B117" s="127" t="str">
        <f>$B$33</f>
        <v>Science</v>
      </c>
      <c r="C117" s="141">
        <f t="shared" si="3"/>
        <v>2018661.8836390602</v>
      </c>
      <c r="D117" s="141">
        <f t="shared" si="3"/>
        <v>1152371.9329995364</v>
      </c>
      <c r="E117" s="141">
        <f t="shared" si="3"/>
        <v>274486.43100844702</v>
      </c>
      <c r="F117" s="141">
        <f t="shared" si="3"/>
        <v>0</v>
      </c>
      <c r="G117" s="141">
        <f t="shared" si="3"/>
        <v>0</v>
      </c>
      <c r="H117" s="136">
        <f t="shared" si="4"/>
        <v>3445520.2476470433</v>
      </c>
    </row>
    <row r="118" spans="2:8">
      <c r="B118" s="127" t="str">
        <f>$B$34</f>
        <v>Fine Arts</v>
      </c>
      <c r="C118" s="141">
        <f t="shared" si="3"/>
        <v>1307987.3449626751</v>
      </c>
      <c r="D118" s="141">
        <f t="shared" si="3"/>
        <v>327631.9651951475</v>
      </c>
      <c r="E118" s="141">
        <f t="shared" si="3"/>
        <v>0</v>
      </c>
      <c r="F118" s="141">
        <f t="shared" si="3"/>
        <v>0</v>
      </c>
      <c r="G118" s="141">
        <f t="shared" si="3"/>
        <v>0</v>
      </c>
      <c r="H118" s="136">
        <f t="shared" si="4"/>
        <v>1635619.3101578227</v>
      </c>
    </row>
    <row r="119" spans="2:8">
      <c r="B119" s="127" t="str">
        <f>$B$35</f>
        <v>Teacher Education</v>
      </c>
      <c r="C119" s="141">
        <f t="shared" si="3"/>
        <v>123042.2587499716</v>
      </c>
      <c r="D119" s="141">
        <f t="shared" si="3"/>
        <v>388643.05452516692</v>
      </c>
      <c r="E119" s="141">
        <f t="shared" si="3"/>
        <v>668757.52556871658</v>
      </c>
      <c r="F119" s="141">
        <f t="shared" si="3"/>
        <v>26365.500845802926</v>
      </c>
      <c r="G119" s="141">
        <f t="shared" si="3"/>
        <v>0</v>
      </c>
      <c r="H119" s="136">
        <f t="shared" si="4"/>
        <v>1206808.339689658</v>
      </c>
    </row>
    <row r="120" spans="2:8">
      <c r="B120" s="127" t="str">
        <f>$B$36</f>
        <v>Agriculture</v>
      </c>
      <c r="C120" s="141">
        <f t="shared" si="3"/>
        <v>223272.65974663242</v>
      </c>
      <c r="D120" s="141">
        <f t="shared" si="3"/>
        <v>257158.98626036686</v>
      </c>
      <c r="E120" s="141">
        <f t="shared" si="3"/>
        <v>95587.394253537437</v>
      </c>
      <c r="F120" s="141">
        <f t="shared" si="3"/>
        <v>0</v>
      </c>
      <c r="G120" s="141">
        <f t="shared" si="3"/>
        <v>0</v>
      </c>
      <c r="H120" s="136">
        <f t="shared" si="4"/>
        <v>576019.04026053671</v>
      </c>
    </row>
    <row r="121" spans="2:8">
      <c r="B121" s="127" t="str">
        <f>$B$37</f>
        <v>Engineering</v>
      </c>
      <c r="C121" s="141">
        <f t="shared" si="3"/>
        <v>487746.47337995149</v>
      </c>
      <c r="D121" s="141">
        <f t="shared" si="3"/>
        <v>836216.39390499506</v>
      </c>
      <c r="E121" s="141">
        <f t="shared" si="3"/>
        <v>133523.20233957077</v>
      </c>
      <c r="F121" s="141">
        <f t="shared" si="3"/>
        <v>0</v>
      </c>
      <c r="G121" s="141">
        <f t="shared" si="3"/>
        <v>0</v>
      </c>
      <c r="H121" s="136">
        <f t="shared" si="4"/>
        <v>1457486.0696245173</v>
      </c>
    </row>
    <row r="122" spans="2:8">
      <c r="B122" s="127" t="str">
        <f>$B$38</f>
        <v>Home Economics</v>
      </c>
      <c r="C122" s="141">
        <f t="shared" si="3"/>
        <v>24258.443568609342</v>
      </c>
      <c r="D122" s="141">
        <f t="shared" si="3"/>
        <v>23227.525267955749</v>
      </c>
      <c r="E122" s="141">
        <f t="shared" si="3"/>
        <v>8888.5</v>
      </c>
      <c r="F122" s="141">
        <f t="shared" si="3"/>
        <v>0</v>
      </c>
      <c r="G122" s="141">
        <f t="shared" si="3"/>
        <v>0</v>
      </c>
      <c r="H122" s="136">
        <f t="shared" si="4"/>
        <v>56374.468836565095</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198652.31092145221</v>
      </c>
      <c r="D124" s="141">
        <f t="shared" si="3"/>
        <v>267771.50093017955</v>
      </c>
      <c r="E124" s="141">
        <f t="shared" si="3"/>
        <v>523735.22862455872</v>
      </c>
      <c r="F124" s="141">
        <f t="shared" si="3"/>
        <v>261078.95952380943</v>
      </c>
      <c r="G124" s="141">
        <f t="shared" si="3"/>
        <v>0</v>
      </c>
      <c r="H124" s="136">
        <f t="shared" si="4"/>
        <v>1251237.9999999998</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308572.21988060069</v>
      </c>
      <c r="D129" s="141">
        <f t="shared" si="3"/>
        <v>384321.01951994357</v>
      </c>
      <c r="E129" s="141">
        <f t="shared" si="3"/>
        <v>362793.72350364126</v>
      </c>
      <c r="F129" s="141">
        <f t="shared" si="3"/>
        <v>0</v>
      </c>
      <c r="G129" s="141">
        <f t="shared" si="3"/>
        <v>939691.68062021129</v>
      </c>
      <c r="H129" s="136">
        <f t="shared" si="4"/>
        <v>1995378.6435243967</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484847.30883288325</v>
      </c>
      <c r="D131" s="141">
        <f t="shared" si="3"/>
        <v>1353034.7950873452</v>
      </c>
      <c r="E131" s="141">
        <f t="shared" si="3"/>
        <v>828729.43713913194</v>
      </c>
      <c r="F131" s="141">
        <f t="shared" si="3"/>
        <v>0</v>
      </c>
      <c r="G131" s="141">
        <f t="shared" si="3"/>
        <v>0</v>
      </c>
      <c r="H131" s="136">
        <f t="shared" si="4"/>
        <v>2666611.5410593604</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0</v>
      </c>
      <c r="E133" s="141">
        <f t="shared" si="5"/>
        <v>0</v>
      </c>
      <c r="F133" s="141">
        <f t="shared" si="5"/>
        <v>0</v>
      </c>
      <c r="G133" s="141">
        <f t="shared" si="5"/>
        <v>0</v>
      </c>
      <c r="H133" s="136">
        <f t="shared" si="4"/>
        <v>0</v>
      </c>
    </row>
    <row r="134" spans="2:12">
      <c r="B134" s="127" t="str">
        <f>$B$50</f>
        <v>Technology</v>
      </c>
      <c r="C134" s="141">
        <f t="shared" si="5"/>
        <v>253777.70413699572</v>
      </c>
      <c r="D134" s="141">
        <f t="shared" si="5"/>
        <v>159234.10676253538</v>
      </c>
      <c r="E134" s="141">
        <f t="shared" si="5"/>
        <v>183218.12240896357</v>
      </c>
      <c r="F134" s="141">
        <f t="shared" si="5"/>
        <v>0</v>
      </c>
      <c r="G134" s="141">
        <f t="shared" si="5"/>
        <v>0</v>
      </c>
      <c r="H134" s="136">
        <f t="shared" si="4"/>
        <v>596229.93330849474</v>
      </c>
    </row>
    <row r="135" spans="2:12">
      <c r="B135" s="127" t="str">
        <f>$B$51</f>
        <v>Nursing</v>
      </c>
      <c r="C135" s="141">
        <f t="shared" si="5"/>
        <v>62597.342411686986</v>
      </c>
      <c r="D135" s="141">
        <f t="shared" si="5"/>
        <v>973372.43718757504</v>
      </c>
      <c r="E135" s="141">
        <f t="shared" si="5"/>
        <v>471581.41736653139</v>
      </c>
      <c r="F135" s="141">
        <f t="shared" si="5"/>
        <v>0</v>
      </c>
      <c r="G135" s="141">
        <f t="shared" si="5"/>
        <v>0</v>
      </c>
      <c r="H135" s="136">
        <f t="shared" si="4"/>
        <v>1507551.1969657934</v>
      </c>
    </row>
    <row r="136" spans="2:12">
      <c r="B136" s="130" t="str">
        <f>$B$52</f>
        <v>Totals</v>
      </c>
      <c r="C136" s="133">
        <f>SUM(C116:C135)</f>
        <v>10196594.214738822</v>
      </c>
      <c r="D136" s="133">
        <f>SUM(D116:D135)</f>
        <v>7559016.4877360463</v>
      </c>
      <c r="E136" s="133">
        <f>SUM(E116:E135)</f>
        <v>4841785.9854666386</v>
      </c>
      <c r="F136" s="133">
        <f>SUM(F116:F135)</f>
        <v>318510.27501578955</v>
      </c>
      <c r="G136" s="133">
        <f>SUM(G116:G135)</f>
        <v>939691.68062021129</v>
      </c>
      <c r="H136" s="133">
        <f t="shared" si="4"/>
        <v>23855598.643577509</v>
      </c>
    </row>
    <row r="137" spans="2:12">
      <c r="B137" s="328"/>
      <c r="C137" s="331"/>
      <c r="D137" s="331"/>
      <c r="E137" s="331"/>
      <c r="F137" s="331"/>
      <c r="G137" s="331"/>
      <c r="H137" s="332"/>
    </row>
    <row r="138" spans="2:12">
      <c r="B138" s="120" t="s">
        <v>4</v>
      </c>
      <c r="C138" s="325"/>
      <c r="D138" s="325"/>
      <c r="E138" s="325"/>
      <c r="F138" s="325"/>
      <c r="G138" s="325"/>
      <c r="H138" s="122">
        <f>H86-H81-H111</f>
        <v>31449054.356422491</v>
      </c>
    </row>
    <row r="139" spans="2:12" ht="202.5" customHeight="1" thickBot="1">
      <c r="B139" s="476" t="s">
        <v>862</v>
      </c>
      <c r="C139" s="476"/>
      <c r="D139" s="476"/>
      <c r="E139" s="476"/>
      <c r="F139" s="476"/>
      <c r="G139" s="464"/>
      <c r="H139" s="319"/>
    </row>
    <row r="140" spans="2:12" ht="36.75" customHeight="1" thickTop="1">
      <c r="B140" s="506" t="s">
        <v>864</v>
      </c>
      <c r="C140" s="507"/>
      <c r="D140" s="507"/>
      <c r="E140" s="507"/>
      <c r="F140" s="508"/>
      <c r="G140" s="333" t="s">
        <v>2</v>
      </c>
      <c r="H140" s="334">
        <v>1</v>
      </c>
      <c r="I140" s="509" t="str">
        <f>IF(H140+H141=1,"","Error, the two cells on the left must equal 100%")</f>
        <v/>
      </c>
      <c r="L140" s="288"/>
    </row>
    <row r="141" spans="2:12" ht="67.5" customHeight="1" thickBot="1">
      <c r="B141" s="488"/>
      <c r="C141" s="489"/>
      <c r="D141" s="489"/>
      <c r="E141" s="489"/>
      <c r="F141" s="490"/>
      <c r="G141" s="333" t="s">
        <v>3</v>
      </c>
      <c r="H141" s="335">
        <f>1-H140</f>
        <v>0</v>
      </c>
      <c r="I141" s="510"/>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Data!LN32</f>
        <v>0</v>
      </c>
      <c r="D143" s="327">
        <f>Data!MH32</f>
        <v>0</v>
      </c>
      <c r="E143" s="327">
        <f>Data!NB32</f>
        <v>0</v>
      </c>
      <c r="F143" s="327">
        <f>Data!NV32</f>
        <v>0</v>
      </c>
      <c r="G143" s="327">
        <f>Data!OP32</f>
        <v>0</v>
      </c>
      <c r="H143" s="341">
        <f>Data!PJ32</f>
        <v>9899218</v>
      </c>
      <c r="I143" s="342">
        <f t="shared" ref="I143:I162" si="6">SUM(C143:H143)</f>
        <v>9899218</v>
      </c>
    </row>
    <row r="144" spans="2:12">
      <c r="B144" s="127" t="str">
        <f>$B$33</f>
        <v>Science</v>
      </c>
      <c r="C144" s="327">
        <f>Data!LO32</f>
        <v>0</v>
      </c>
      <c r="D144" s="327">
        <f>Data!MI32</f>
        <v>0</v>
      </c>
      <c r="E144" s="327">
        <f>Data!NC32</f>
        <v>0</v>
      </c>
      <c r="F144" s="327">
        <f>Data!NW32</f>
        <v>0</v>
      </c>
      <c r="G144" s="327">
        <f>Data!OQ32</f>
        <v>0</v>
      </c>
      <c r="H144" s="341">
        <f>Data!PK32</f>
        <v>4513555</v>
      </c>
      <c r="I144" s="342">
        <f t="shared" si="6"/>
        <v>4513555</v>
      </c>
    </row>
    <row r="145" spans="2:9">
      <c r="B145" s="127" t="str">
        <f>$B$34</f>
        <v>Fine Arts</v>
      </c>
      <c r="C145" s="327">
        <f>Data!LP32</f>
        <v>0</v>
      </c>
      <c r="D145" s="327">
        <f>Data!MJ32</f>
        <v>0</v>
      </c>
      <c r="E145" s="327">
        <f>Data!ND32</f>
        <v>0</v>
      </c>
      <c r="F145" s="327">
        <f>Data!NX32</f>
        <v>0</v>
      </c>
      <c r="G145" s="327">
        <f>Data!OR32</f>
        <v>0</v>
      </c>
      <c r="H145" s="341">
        <f>Data!PL32</f>
        <v>2170200</v>
      </c>
      <c r="I145" s="342">
        <f t="shared" si="6"/>
        <v>2170200</v>
      </c>
    </row>
    <row r="146" spans="2:9">
      <c r="B146" s="127" t="str">
        <f>$B$35</f>
        <v>Teacher Education</v>
      </c>
      <c r="C146" s="327">
        <f>Data!LQ32</f>
        <v>0</v>
      </c>
      <c r="D146" s="327">
        <f>Data!MK32</f>
        <v>0</v>
      </c>
      <c r="E146" s="327">
        <f>Data!NE32</f>
        <v>0</v>
      </c>
      <c r="F146" s="327">
        <f>Data!NY32</f>
        <v>0</v>
      </c>
      <c r="G146" s="327">
        <f>Data!OS32</f>
        <v>0</v>
      </c>
      <c r="H146" s="341">
        <f>Data!PN32</f>
        <v>1601238</v>
      </c>
      <c r="I146" s="342">
        <f t="shared" si="6"/>
        <v>1601238</v>
      </c>
    </row>
    <row r="147" spans="2:9">
      <c r="B147" s="127" t="str">
        <f>$B$36</f>
        <v>Agriculture</v>
      </c>
      <c r="C147" s="327">
        <f>Data!LR32</f>
        <v>0</v>
      </c>
      <c r="D147" s="327">
        <f>Data!ML32</f>
        <v>0</v>
      </c>
      <c r="E147" s="327">
        <f>Data!NF32</f>
        <v>0</v>
      </c>
      <c r="F147" s="327">
        <f>Data!NZ32</f>
        <v>0</v>
      </c>
      <c r="G147" s="327">
        <f>Data!OT32</f>
        <v>0</v>
      </c>
      <c r="H147" s="341">
        <f>Data!PM32</f>
        <v>764283</v>
      </c>
      <c r="I147" s="342">
        <f t="shared" si="6"/>
        <v>764283</v>
      </c>
    </row>
    <row r="148" spans="2:9">
      <c r="B148" s="127" t="str">
        <f>$B$37</f>
        <v>Engineering</v>
      </c>
      <c r="C148" s="327">
        <f>Data!LS32</f>
        <v>0</v>
      </c>
      <c r="D148" s="327">
        <f>Data!MM32</f>
        <v>0</v>
      </c>
      <c r="E148" s="327">
        <f>Data!NG32</f>
        <v>0</v>
      </c>
      <c r="F148" s="327">
        <f>Data!OA32</f>
        <v>0</v>
      </c>
      <c r="G148" s="327">
        <f>Data!OU32</f>
        <v>0</v>
      </c>
      <c r="H148" s="341">
        <f>Data!PO32</f>
        <v>1933847</v>
      </c>
      <c r="I148" s="342">
        <f t="shared" si="6"/>
        <v>1933847</v>
      </c>
    </row>
    <row r="149" spans="2:9">
      <c r="B149" s="127" t="str">
        <f>$B$38</f>
        <v>Home Economics</v>
      </c>
      <c r="C149" s="327">
        <f>Data!LT32</f>
        <v>0</v>
      </c>
      <c r="D149" s="327">
        <f>Data!MN32</f>
        <v>0</v>
      </c>
      <c r="E149" s="327">
        <f>Data!NH32</f>
        <v>0</v>
      </c>
      <c r="F149" s="327">
        <f>Data!OB32</f>
        <v>0</v>
      </c>
      <c r="G149" s="327">
        <f>Data!OV32</f>
        <v>0</v>
      </c>
      <c r="H149" s="341">
        <f>Data!PP32</f>
        <v>74799</v>
      </c>
      <c r="I149" s="342">
        <f t="shared" si="6"/>
        <v>74799</v>
      </c>
    </row>
    <row r="150" spans="2:9">
      <c r="B150" s="127" t="str">
        <f>$B$39</f>
        <v>Law</v>
      </c>
      <c r="C150" s="327">
        <f>Data!LU32</f>
        <v>0</v>
      </c>
      <c r="D150" s="327">
        <f>Data!MO32</f>
        <v>0</v>
      </c>
      <c r="E150" s="327">
        <f>Data!NI32</f>
        <v>0</v>
      </c>
      <c r="F150" s="327">
        <f>Data!OC32</f>
        <v>0</v>
      </c>
      <c r="G150" s="327">
        <f>Data!OW32</f>
        <v>0</v>
      </c>
      <c r="H150" s="341">
        <f>Data!PQ32</f>
        <v>0</v>
      </c>
      <c r="I150" s="342">
        <f t="shared" si="6"/>
        <v>0</v>
      </c>
    </row>
    <row r="151" spans="2:9">
      <c r="B151" s="127" t="str">
        <f>$B$40</f>
        <v>Social Service</v>
      </c>
      <c r="C151" s="327">
        <f>Data!LV32</f>
        <v>0</v>
      </c>
      <c r="D151" s="327">
        <f>Data!MP32</f>
        <v>0</v>
      </c>
      <c r="E151" s="327">
        <f>Data!NJ32</f>
        <v>0</v>
      </c>
      <c r="F151" s="327">
        <f>Data!OD32</f>
        <v>0</v>
      </c>
      <c r="G151" s="327">
        <f>Data!OX32</f>
        <v>0</v>
      </c>
      <c r="H151" s="341">
        <f>Data!PR32</f>
        <v>1514836</v>
      </c>
      <c r="I151" s="342">
        <f t="shared" si="6"/>
        <v>1514836</v>
      </c>
    </row>
    <row r="152" spans="2:9">
      <c r="B152" s="127" t="str">
        <f>$B$41</f>
        <v>Library Science</v>
      </c>
      <c r="C152" s="327">
        <f>Data!LW32</f>
        <v>0</v>
      </c>
      <c r="D152" s="327">
        <f>Data!MQ32</f>
        <v>0</v>
      </c>
      <c r="E152" s="327">
        <f>Data!NK32</f>
        <v>0</v>
      </c>
      <c r="F152" s="327">
        <f>Data!OE32</f>
        <v>0</v>
      </c>
      <c r="G152" s="327">
        <f>Data!OY32</f>
        <v>0</v>
      </c>
      <c r="H152" s="341">
        <f>Data!PS32</f>
        <v>0</v>
      </c>
      <c r="I152" s="342">
        <f t="shared" si="6"/>
        <v>0</v>
      </c>
    </row>
    <row r="153" spans="2:9">
      <c r="B153" s="127" t="str">
        <f>$B$42</f>
        <v>Veterinary Science</v>
      </c>
      <c r="C153" s="327">
        <f>Data!LX32</f>
        <v>0</v>
      </c>
      <c r="D153" s="327">
        <f>Data!MR32</f>
        <v>0</v>
      </c>
      <c r="E153" s="327">
        <f>Data!NL32</f>
        <v>0</v>
      </c>
      <c r="F153" s="327">
        <f>Data!OF32</f>
        <v>0</v>
      </c>
      <c r="G153" s="327">
        <f>Data!OZ32</f>
        <v>0</v>
      </c>
      <c r="H153" s="341">
        <f>Data!PT32</f>
        <v>0</v>
      </c>
      <c r="I153" s="342">
        <f t="shared" si="6"/>
        <v>0</v>
      </c>
    </row>
    <row r="154" spans="2:9">
      <c r="B154" s="127" t="str">
        <f>$B$43</f>
        <v>Vocational Training</v>
      </c>
      <c r="C154" s="327">
        <f>Data!LY32</f>
        <v>0</v>
      </c>
      <c r="D154" s="327">
        <f>Data!MS32</f>
        <v>0</v>
      </c>
      <c r="E154" s="327">
        <f>Data!NM32</f>
        <v>0</v>
      </c>
      <c r="F154" s="327">
        <f>Data!OG32</f>
        <v>0</v>
      </c>
      <c r="G154" s="327">
        <f>Data!PA32</f>
        <v>0</v>
      </c>
      <c r="H154" s="341">
        <f>Data!PU32</f>
        <v>0</v>
      </c>
      <c r="I154" s="342">
        <f t="shared" si="6"/>
        <v>0</v>
      </c>
    </row>
    <row r="155" spans="2:9">
      <c r="B155" s="127" t="str">
        <f>$B$44</f>
        <v>Physical Training</v>
      </c>
      <c r="C155" s="327">
        <f>Data!LZ32</f>
        <v>0</v>
      </c>
      <c r="D155" s="327">
        <f>Data!MT32</f>
        <v>0</v>
      </c>
      <c r="E155" s="327">
        <f>Data!NN32</f>
        <v>0</v>
      </c>
      <c r="F155" s="327">
        <f>Data!OH32</f>
        <v>0</v>
      </c>
      <c r="G155" s="327">
        <f>Data!PB32</f>
        <v>0</v>
      </c>
      <c r="H155" s="341">
        <f>Data!PV32</f>
        <v>0</v>
      </c>
      <c r="I155" s="342">
        <f t="shared" si="6"/>
        <v>0</v>
      </c>
    </row>
    <row r="156" spans="2:9">
      <c r="B156" s="127" t="str">
        <f>$B$45</f>
        <v>Health Services</v>
      </c>
      <c r="C156" s="327">
        <f>Data!MA32</f>
        <v>0</v>
      </c>
      <c r="D156" s="327">
        <f>Data!MU32</f>
        <v>0</v>
      </c>
      <c r="E156" s="327">
        <f>Data!NO32</f>
        <v>0</v>
      </c>
      <c r="F156" s="327">
        <f>Data!OI32</f>
        <v>0</v>
      </c>
      <c r="G156" s="327">
        <f>Data!PC32</f>
        <v>0</v>
      </c>
      <c r="H156" s="341">
        <f>Data!PW32</f>
        <v>2647543</v>
      </c>
      <c r="I156" s="342">
        <f t="shared" si="6"/>
        <v>2647543</v>
      </c>
    </row>
    <row r="157" spans="2:9">
      <c r="B157" s="127" t="str">
        <f>$B$46</f>
        <v>Pharmacy</v>
      </c>
      <c r="C157" s="327">
        <f>Data!MB32</f>
        <v>0</v>
      </c>
      <c r="D157" s="327">
        <f>Data!MV32</f>
        <v>0</v>
      </c>
      <c r="E157" s="327">
        <f>Data!NP32</f>
        <v>0</v>
      </c>
      <c r="F157" s="327">
        <f>Data!OJ32</f>
        <v>0</v>
      </c>
      <c r="G157" s="327">
        <f>Data!PD32</f>
        <v>0</v>
      </c>
      <c r="H157" s="341">
        <f>Data!PX32</f>
        <v>0</v>
      </c>
      <c r="I157" s="342">
        <f t="shared" si="6"/>
        <v>0</v>
      </c>
    </row>
    <row r="158" spans="2:9">
      <c r="B158" s="127" t="str">
        <f>$B$47</f>
        <v>Business Administration</v>
      </c>
      <c r="C158" s="327">
        <f>Data!MC32</f>
        <v>0</v>
      </c>
      <c r="D158" s="327">
        <f>Data!MW32</f>
        <v>0</v>
      </c>
      <c r="E158" s="327">
        <f>Data!NQ32</f>
        <v>0</v>
      </c>
      <c r="F158" s="327">
        <f>Data!OK32</f>
        <v>0</v>
      </c>
      <c r="G158" s="327">
        <f>Data!PE32</f>
        <v>0</v>
      </c>
      <c r="H158" s="341">
        <f>Data!PY32</f>
        <v>3538160</v>
      </c>
      <c r="I158" s="342">
        <f t="shared" si="6"/>
        <v>3538160</v>
      </c>
    </row>
    <row r="159" spans="2:9">
      <c r="B159" s="127" t="str">
        <f>$B$48</f>
        <v>Optometry</v>
      </c>
      <c r="C159" s="327">
        <f>Data!MD32</f>
        <v>0</v>
      </c>
      <c r="D159" s="327">
        <f>Data!MX32</f>
        <v>0</v>
      </c>
      <c r="E159" s="327">
        <f>Data!NR32</f>
        <v>0</v>
      </c>
      <c r="F159" s="327">
        <f>Data!OL32</f>
        <v>0</v>
      </c>
      <c r="G159" s="327">
        <f>Data!PF32</f>
        <v>0</v>
      </c>
      <c r="H159" s="341">
        <f>Data!PZ32</f>
        <v>0</v>
      </c>
      <c r="I159" s="342">
        <f t="shared" si="6"/>
        <v>0</v>
      </c>
    </row>
    <row r="160" spans="2:9">
      <c r="B160" s="127" t="str">
        <f>$B$49</f>
        <v>Teacher Ed-Practice Teaching</v>
      </c>
      <c r="C160" s="327">
        <f>Data!ME32</f>
        <v>0</v>
      </c>
      <c r="D160" s="327">
        <f>Data!MY32</f>
        <v>0</v>
      </c>
      <c r="E160" s="327">
        <f>Data!NS32</f>
        <v>0</v>
      </c>
      <c r="F160" s="327">
        <f>Data!OM32</f>
        <v>0</v>
      </c>
      <c r="G160" s="327">
        <f>Data!PG32</f>
        <v>0</v>
      </c>
      <c r="H160" s="341">
        <f>Data!QA32</f>
        <v>0</v>
      </c>
      <c r="I160" s="342">
        <f t="shared" si="6"/>
        <v>0</v>
      </c>
    </row>
    <row r="161" spans="2:10">
      <c r="B161" s="127" t="str">
        <f>$B$50</f>
        <v>Technology</v>
      </c>
      <c r="C161" s="327">
        <f>Data!MF32</f>
        <v>0</v>
      </c>
      <c r="D161" s="327">
        <f>Data!MZ32</f>
        <v>0</v>
      </c>
      <c r="E161" s="327">
        <f>Data!NT32</f>
        <v>0</v>
      </c>
      <c r="F161" s="327">
        <f>Data!ON32</f>
        <v>0</v>
      </c>
      <c r="G161" s="327">
        <f>Data!PH32</f>
        <v>0</v>
      </c>
      <c r="H161" s="341">
        <f>Data!QB32</f>
        <v>791100</v>
      </c>
      <c r="I161" s="342">
        <f t="shared" si="6"/>
        <v>791100</v>
      </c>
    </row>
    <row r="162" spans="2:10">
      <c r="B162" s="127" t="str">
        <f>$B$51</f>
        <v>Nursing</v>
      </c>
      <c r="C162" s="327">
        <f>Data!MG32</f>
        <v>0</v>
      </c>
      <c r="D162" s="327">
        <f>Data!NA32</f>
        <v>0</v>
      </c>
      <c r="E162" s="327">
        <f>Data!NU32</f>
        <v>0</v>
      </c>
      <c r="F162" s="327">
        <f>Data!OO32</f>
        <v>0</v>
      </c>
      <c r="G162" s="327">
        <f>Data!PI32</f>
        <v>0</v>
      </c>
      <c r="H162" s="341">
        <f>Data!QC32</f>
        <v>2000275</v>
      </c>
      <c r="I162" s="342">
        <f t="shared" si="6"/>
        <v>2000275</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31449054</v>
      </c>
      <c r="I163" s="342">
        <f>SUM(I143:I162)</f>
        <v>31449054</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6240352.909483064</v>
      </c>
      <c r="D168" s="321">
        <f t="shared" si="8"/>
        <v>1905382.0142439583</v>
      </c>
      <c r="E168" s="321">
        <f t="shared" si="8"/>
        <v>1712263.7909493332</v>
      </c>
      <c r="F168" s="321">
        <f t="shared" si="8"/>
        <v>41219.285323645068</v>
      </c>
      <c r="G168" s="321">
        <f t="shared" si="8"/>
        <v>0</v>
      </c>
      <c r="H168" s="133">
        <f t="shared" ref="H168:H188" si="9">SUM(C168:G168)</f>
        <v>9899218.0000000019</v>
      </c>
      <c r="I168" s="347"/>
      <c r="J168" s="288"/>
    </row>
    <row r="169" spans="2:10">
      <c r="B169" s="127" t="str">
        <f>$B$33</f>
        <v>Science</v>
      </c>
      <c r="C169" s="141">
        <f t="shared" si="8"/>
        <v>2644402.2334306878</v>
      </c>
      <c r="D169" s="141">
        <f t="shared" si="8"/>
        <v>1509581.6382451106</v>
      </c>
      <c r="E169" s="141">
        <f t="shared" si="8"/>
        <v>359571.12832420191</v>
      </c>
      <c r="F169" s="141">
        <f t="shared" si="8"/>
        <v>0</v>
      </c>
      <c r="G169" s="141">
        <f t="shared" si="8"/>
        <v>0</v>
      </c>
      <c r="H169" s="136">
        <f t="shared" si="9"/>
        <v>4513555.0000000009</v>
      </c>
      <c r="I169" s="347"/>
      <c r="J169" s="288"/>
    </row>
    <row r="170" spans="2:10">
      <c r="B170" s="127" t="str">
        <f>$B$34</f>
        <v>Fine Arts</v>
      </c>
      <c r="C170" s="141">
        <f t="shared" si="8"/>
        <v>1735485.8299906587</v>
      </c>
      <c r="D170" s="141">
        <f t="shared" si="8"/>
        <v>434714.17000934115</v>
      </c>
      <c r="E170" s="141">
        <f t="shared" si="8"/>
        <v>0</v>
      </c>
      <c r="F170" s="141">
        <f t="shared" si="8"/>
        <v>0</v>
      </c>
      <c r="G170" s="141">
        <f t="shared" si="8"/>
        <v>0</v>
      </c>
      <c r="H170" s="136">
        <f t="shared" si="9"/>
        <v>2170200</v>
      </c>
      <c r="I170" s="347"/>
      <c r="J170" s="288"/>
    </row>
    <row r="171" spans="2:10">
      <c r="B171" s="127" t="str">
        <f>$B$35</f>
        <v>Teacher Education</v>
      </c>
      <c r="C171" s="141">
        <f t="shared" si="8"/>
        <v>163257.02585627849</v>
      </c>
      <c r="D171" s="141">
        <f t="shared" si="8"/>
        <v>515665.99838198174</v>
      </c>
      <c r="E171" s="141">
        <f t="shared" si="8"/>
        <v>887332.25277675583</v>
      </c>
      <c r="F171" s="141">
        <f t="shared" si="8"/>
        <v>34982.722984984008</v>
      </c>
      <c r="G171" s="141">
        <f t="shared" si="8"/>
        <v>0</v>
      </c>
      <c r="H171" s="136">
        <f t="shared" si="9"/>
        <v>1601238</v>
      </c>
      <c r="I171" s="347"/>
      <c r="J171" s="288"/>
    </row>
    <row r="172" spans="2:10">
      <c r="B172" s="127" t="str">
        <f>$B$36</f>
        <v>Agriculture</v>
      </c>
      <c r="C172" s="141">
        <f t="shared" si="8"/>
        <v>296246.28056036559</v>
      </c>
      <c r="D172" s="141">
        <f t="shared" si="8"/>
        <v>341207.89029323537</v>
      </c>
      <c r="E172" s="141">
        <f t="shared" si="8"/>
        <v>126828.82914639903</v>
      </c>
      <c r="F172" s="141">
        <f t="shared" si="8"/>
        <v>0</v>
      </c>
      <c r="G172" s="141">
        <f t="shared" si="8"/>
        <v>0</v>
      </c>
      <c r="H172" s="136">
        <f t="shared" si="9"/>
        <v>764283</v>
      </c>
      <c r="I172" s="347"/>
      <c r="J172" s="288"/>
    </row>
    <row r="173" spans="2:10">
      <c r="B173" s="127" t="str">
        <f>$B$37</f>
        <v>Engineering</v>
      </c>
      <c r="C173" s="141">
        <f t="shared" si="8"/>
        <v>647160.25351061951</v>
      </c>
      <c r="D173" s="141">
        <f t="shared" si="8"/>
        <v>1109523.1703453602</v>
      </c>
      <c r="E173" s="141">
        <f t="shared" si="8"/>
        <v>177163.57614402022</v>
      </c>
      <c r="F173" s="141">
        <f t="shared" si="8"/>
        <v>0</v>
      </c>
      <c r="G173" s="141">
        <f t="shared" si="8"/>
        <v>0</v>
      </c>
      <c r="H173" s="136">
        <f t="shared" si="9"/>
        <v>1933847</v>
      </c>
      <c r="I173" s="347"/>
      <c r="J173" s="288"/>
    </row>
    <row r="174" spans="2:10">
      <c r="B174" s="127" t="str">
        <f>$B$38</f>
        <v>Home Economics</v>
      </c>
      <c r="C174" s="141">
        <f t="shared" si="8"/>
        <v>32186.685886989697</v>
      </c>
      <c r="D174" s="141">
        <f t="shared" si="8"/>
        <v>30818.83871145103</v>
      </c>
      <c r="E174" s="141">
        <f t="shared" si="8"/>
        <v>11793.475401559268</v>
      </c>
      <c r="F174" s="141">
        <f t="shared" si="8"/>
        <v>0</v>
      </c>
      <c r="G174" s="141">
        <f t="shared" si="8"/>
        <v>0</v>
      </c>
      <c r="H174" s="136">
        <f t="shared" si="9"/>
        <v>74798.999999999985</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240502.3441319789</v>
      </c>
      <c r="D176" s="141">
        <f t="shared" si="8"/>
        <v>324182.85680507589</v>
      </c>
      <c r="E176" s="141">
        <f t="shared" si="8"/>
        <v>634070.39970709989</v>
      </c>
      <c r="F176" s="141">
        <f t="shared" si="8"/>
        <v>316080.39935584558</v>
      </c>
      <c r="G176" s="141">
        <f t="shared" si="8"/>
        <v>0</v>
      </c>
      <c r="H176" s="136">
        <f t="shared" si="9"/>
        <v>1514836.0000000002</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409425.16017730278</v>
      </c>
      <c r="D181" s="141">
        <f t="shared" si="8"/>
        <v>509931.50011152227</v>
      </c>
      <c r="E181" s="141">
        <f t="shared" si="8"/>
        <v>481368.2787590971</v>
      </c>
      <c r="F181" s="141">
        <f t="shared" si="8"/>
        <v>0</v>
      </c>
      <c r="G181" s="141">
        <f t="shared" si="8"/>
        <v>1246818.0609520779</v>
      </c>
      <c r="H181" s="136">
        <f t="shared" si="9"/>
        <v>2647543</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643313.55647649127</v>
      </c>
      <c r="D183" s="141">
        <f t="shared" si="8"/>
        <v>1795257.208211293</v>
      </c>
      <c r="E183" s="141">
        <f t="shared" si="8"/>
        <v>1099589.2353122155</v>
      </c>
      <c r="F183" s="141">
        <f t="shared" si="8"/>
        <v>0</v>
      </c>
      <c r="G183" s="141">
        <f t="shared" si="8"/>
        <v>0</v>
      </c>
      <c r="H183" s="136">
        <f t="shared" si="9"/>
        <v>3538159.9999999995</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0</v>
      </c>
      <c r="E185" s="141">
        <f t="shared" si="10"/>
        <v>0</v>
      </c>
      <c r="F185" s="141">
        <f t="shared" si="10"/>
        <v>0</v>
      </c>
      <c r="G185" s="141">
        <f t="shared" si="10"/>
        <v>0</v>
      </c>
      <c r="H185" s="136">
        <f t="shared" si="9"/>
        <v>0</v>
      </c>
      <c r="I185" s="347"/>
      <c r="J185" s="288"/>
    </row>
    <row r="186" spans="2:10">
      <c r="B186" s="127" t="str">
        <f>$B$50</f>
        <v>Technology</v>
      </c>
      <c r="C186" s="141">
        <f t="shared" si="10"/>
        <v>336721.67485576484</v>
      </c>
      <c r="D186" s="141">
        <f t="shared" si="10"/>
        <v>211277.7216011791</v>
      </c>
      <c r="E186" s="141">
        <f t="shared" si="10"/>
        <v>243100.60354305597</v>
      </c>
      <c r="F186" s="141">
        <f t="shared" si="10"/>
        <v>0</v>
      </c>
      <c r="G186" s="141">
        <f t="shared" si="10"/>
        <v>0</v>
      </c>
      <c r="H186" s="136">
        <f t="shared" si="9"/>
        <v>791099.99999999988</v>
      </c>
      <c r="I186" s="347"/>
      <c r="J186" s="288"/>
    </row>
    <row r="187" spans="2:10">
      <c r="B187" s="127" t="str">
        <f>$B$51</f>
        <v>Nursing</v>
      </c>
      <c r="C187" s="141">
        <f t="shared" si="10"/>
        <v>83056.482157652572</v>
      </c>
      <c r="D187" s="141">
        <f t="shared" si="10"/>
        <v>1291506.7532791423</v>
      </c>
      <c r="E187" s="141">
        <f t="shared" si="10"/>
        <v>625711.76456320519</v>
      </c>
      <c r="F187" s="141">
        <f t="shared" si="10"/>
        <v>0</v>
      </c>
      <c r="G187" s="141">
        <f t="shared" si="10"/>
        <v>0</v>
      </c>
      <c r="H187" s="136">
        <f t="shared" si="9"/>
        <v>2000275</v>
      </c>
      <c r="I187" s="347"/>
      <c r="J187" s="288"/>
    </row>
    <row r="188" spans="2:10">
      <c r="B188" s="130" t="str">
        <f>$B$52</f>
        <v>Totals</v>
      </c>
      <c r="C188" s="133">
        <f>SUM(C168:C187)</f>
        <v>13472110.436517853</v>
      </c>
      <c r="D188" s="133">
        <f>SUM(D168:D187)</f>
        <v>9979049.7602386493</v>
      </c>
      <c r="E188" s="133">
        <f>SUM(E168:E187)</f>
        <v>6358793.3346269429</v>
      </c>
      <c r="F188" s="133">
        <f>SUM(F168:F187)</f>
        <v>392282.40766447468</v>
      </c>
      <c r="G188" s="133">
        <f>SUM(G168:G187)</f>
        <v>1246818.0609520779</v>
      </c>
      <c r="H188" s="133">
        <f t="shared" si="9"/>
        <v>31449054</v>
      </c>
      <c r="I188" s="347"/>
      <c r="J188" s="288"/>
    </row>
    <row r="189" spans="2:10">
      <c r="B189" s="328"/>
      <c r="C189" s="329"/>
      <c r="D189" s="329"/>
      <c r="E189" s="329"/>
      <c r="F189" s="329"/>
      <c r="G189" s="329"/>
      <c r="H189" s="344"/>
    </row>
    <row r="190" spans="2:10">
      <c r="B190" s="474" t="s">
        <v>34</v>
      </c>
      <c r="C190" s="474"/>
      <c r="D190" s="474"/>
      <c r="E190" s="474"/>
      <c r="F190" s="474"/>
      <c r="G190" s="474"/>
      <c r="H190" s="122">
        <f>H15</f>
        <v>8061498</v>
      </c>
    </row>
    <row r="191" spans="2:10" ht="43.5" customHeight="1" thickBot="1">
      <c r="B191" s="476" t="s">
        <v>227</v>
      </c>
      <c r="C191" s="476"/>
      <c r="D191" s="476"/>
      <c r="E191" s="476"/>
      <c r="F191" s="476"/>
      <c r="G191" s="476"/>
      <c r="H191" s="476"/>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1589340.2106337273</v>
      </c>
      <c r="D193" s="135">
        <f t="shared" si="11"/>
        <v>485277.0822070486</v>
      </c>
      <c r="E193" s="135">
        <f t="shared" si="11"/>
        <v>436092.27453024749</v>
      </c>
      <c r="F193" s="135">
        <f t="shared" si="11"/>
        <v>10498.038904001754</v>
      </c>
      <c r="G193" s="135">
        <f t="shared" si="11"/>
        <v>0</v>
      </c>
      <c r="H193" s="135">
        <f>SUM(C193:G193)</f>
        <v>2521207.6062750253</v>
      </c>
    </row>
    <row r="194" spans="2:8">
      <c r="B194" s="127" t="str">
        <f>$B$33</f>
        <v>Science</v>
      </c>
      <c r="C194" s="138">
        <f t="shared" si="11"/>
        <v>682164.34140979778</v>
      </c>
      <c r="D194" s="138">
        <f t="shared" si="11"/>
        <v>389419.86625152006</v>
      </c>
      <c r="E194" s="138">
        <f t="shared" si="11"/>
        <v>92756.918309298606</v>
      </c>
      <c r="F194" s="138">
        <f t="shared" si="11"/>
        <v>0</v>
      </c>
      <c r="G194" s="138">
        <f t="shared" si="11"/>
        <v>0</v>
      </c>
      <c r="H194" s="138">
        <f t="shared" ref="H194:H213" si="12">SUM(C194:G194)</f>
        <v>1164341.1259706165</v>
      </c>
    </row>
    <row r="195" spans="2:8">
      <c r="B195" s="127" t="str">
        <f>$B$34</f>
        <v>Fine Arts</v>
      </c>
      <c r="C195" s="138">
        <f t="shared" si="11"/>
        <v>442006.82292585017</v>
      </c>
      <c r="D195" s="138">
        <f t="shared" si="11"/>
        <v>110716.3342081053</v>
      </c>
      <c r="E195" s="138">
        <f t="shared" si="11"/>
        <v>0</v>
      </c>
      <c r="F195" s="138">
        <f t="shared" si="11"/>
        <v>0</v>
      </c>
      <c r="G195" s="138">
        <f t="shared" si="11"/>
        <v>0</v>
      </c>
      <c r="H195" s="138">
        <f t="shared" si="12"/>
        <v>552723.15713395551</v>
      </c>
    </row>
    <row r="196" spans="2:8">
      <c r="B196" s="127" t="str">
        <f>$B$35</f>
        <v>Teacher Education</v>
      </c>
      <c r="C196" s="138">
        <f t="shared" si="11"/>
        <v>41579.544393258089</v>
      </c>
      <c r="D196" s="138">
        <f t="shared" si="11"/>
        <v>131333.74909507937</v>
      </c>
      <c r="E196" s="138">
        <f t="shared" si="11"/>
        <v>225992.54520525702</v>
      </c>
      <c r="F196" s="138">
        <f t="shared" si="11"/>
        <v>8909.6666787970498</v>
      </c>
      <c r="G196" s="138">
        <f t="shared" si="11"/>
        <v>0</v>
      </c>
      <c r="H196" s="138">
        <f t="shared" si="12"/>
        <v>407815.50537239149</v>
      </c>
    </row>
    <row r="197" spans="2:8">
      <c r="B197" s="127" t="str">
        <f>$B$36</f>
        <v>Agriculture</v>
      </c>
      <c r="C197" s="138">
        <f t="shared" si="11"/>
        <v>75450.301075833064</v>
      </c>
      <c r="D197" s="138">
        <f t="shared" si="11"/>
        <v>86901.472664493325</v>
      </c>
      <c r="E197" s="138">
        <f t="shared" si="11"/>
        <v>32301.750172493001</v>
      </c>
      <c r="F197" s="138">
        <f t="shared" si="11"/>
        <v>0</v>
      </c>
      <c r="G197" s="138">
        <f t="shared" si="11"/>
        <v>0</v>
      </c>
      <c r="H197" s="138">
        <f t="shared" si="12"/>
        <v>194653.52391281939</v>
      </c>
    </row>
    <row r="198" spans="2:8">
      <c r="B198" s="127" t="str">
        <f>$B$37</f>
        <v>Engineering</v>
      </c>
      <c r="C198" s="138">
        <f t="shared" si="11"/>
        <v>164823.6658574951</v>
      </c>
      <c r="D198" s="138">
        <f t="shared" si="11"/>
        <v>282581.74895339337</v>
      </c>
      <c r="E198" s="138">
        <f t="shared" si="11"/>
        <v>45121.35891856299</v>
      </c>
      <c r="F198" s="138">
        <f t="shared" si="11"/>
        <v>0</v>
      </c>
      <c r="G198" s="138">
        <f t="shared" si="11"/>
        <v>0</v>
      </c>
      <c r="H198" s="138">
        <f t="shared" si="12"/>
        <v>492526.77372945147</v>
      </c>
    </row>
    <row r="199" spans="2:8">
      <c r="B199" s="127" t="str">
        <f>$B$38</f>
        <v>Home Economics</v>
      </c>
      <c r="C199" s="138">
        <f t="shared" si="11"/>
        <v>8197.6309726398886</v>
      </c>
      <c r="D199" s="138">
        <f t="shared" si="11"/>
        <v>7849.2538078890975</v>
      </c>
      <c r="E199" s="138">
        <f t="shared" si="11"/>
        <v>3003.6816951684891</v>
      </c>
      <c r="F199" s="138">
        <f t="shared" si="11"/>
        <v>0</v>
      </c>
      <c r="G199" s="138">
        <f t="shared" si="11"/>
        <v>0</v>
      </c>
      <c r="H199" s="138">
        <f t="shared" si="12"/>
        <v>19050.566475697477</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67130.371830757183</v>
      </c>
      <c r="D201" s="138">
        <f t="shared" si="11"/>
        <v>90487.748870087467</v>
      </c>
      <c r="E201" s="138">
        <f t="shared" si="11"/>
        <v>176985.30903239813</v>
      </c>
      <c r="F201" s="138">
        <f t="shared" si="11"/>
        <v>88226.145211824405</v>
      </c>
      <c r="G201" s="138">
        <f t="shared" si="11"/>
        <v>0</v>
      </c>
      <c r="H201" s="138">
        <f t="shared" si="12"/>
        <v>422829.57494506717</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104275.49400831033</v>
      </c>
      <c r="D206" s="138">
        <f t="shared" si="11"/>
        <v>129873.20823542173</v>
      </c>
      <c r="E206" s="138">
        <f t="shared" si="11"/>
        <v>122598.51115597742</v>
      </c>
      <c r="F206" s="138">
        <f t="shared" si="11"/>
        <v>0</v>
      </c>
      <c r="G206" s="138">
        <f t="shared" si="11"/>
        <v>317549.04654115345</v>
      </c>
      <c r="H206" s="138">
        <f t="shared" si="12"/>
        <v>674296.25994086289</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163843.95415346063</v>
      </c>
      <c r="D208" s="138">
        <f t="shared" si="11"/>
        <v>457229.66157730843</v>
      </c>
      <c r="E208" s="138">
        <f t="shared" si="11"/>
        <v>280051.68932689377</v>
      </c>
      <c r="F208" s="138">
        <f t="shared" si="11"/>
        <v>0</v>
      </c>
      <c r="G208" s="138">
        <f t="shared" si="11"/>
        <v>0</v>
      </c>
      <c r="H208" s="138">
        <f t="shared" si="12"/>
        <v>901125.30505766277</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85758.839462021555</v>
      </c>
      <c r="D211" s="138">
        <f t="shared" si="13"/>
        <v>53809.81849908673</v>
      </c>
      <c r="E211" s="138">
        <f t="shared" si="13"/>
        <v>61914.71232524536</v>
      </c>
      <c r="F211" s="138">
        <f t="shared" si="13"/>
        <v>0</v>
      </c>
      <c r="G211" s="138">
        <f t="shared" si="13"/>
        <v>0</v>
      </c>
      <c r="H211" s="138">
        <f t="shared" si="12"/>
        <v>201483.37028635363</v>
      </c>
    </row>
    <row r="212" spans="2:8">
      <c r="B212" s="127" t="str">
        <f>$B$51</f>
        <v>Nursing</v>
      </c>
      <c r="C212" s="138">
        <f t="shared" si="13"/>
        <v>21153.455765109786</v>
      </c>
      <c r="D212" s="138">
        <f t="shared" si="13"/>
        <v>328930.75008852553</v>
      </c>
      <c r="E212" s="138">
        <f t="shared" si="13"/>
        <v>159361.02504646024</v>
      </c>
      <c r="F212" s="138">
        <f t="shared" si="13"/>
        <v>0</v>
      </c>
      <c r="G212" s="138">
        <f t="shared" si="13"/>
        <v>0</v>
      </c>
      <c r="H212" s="138">
        <f t="shared" si="12"/>
        <v>509445.23090009554</v>
      </c>
    </row>
    <row r="213" spans="2:8">
      <c r="B213" s="130" t="str">
        <f>$B$52</f>
        <v>Totals</v>
      </c>
      <c r="C213" s="135">
        <f>SUM(C193:C212)</f>
        <v>3445724.6324882605</v>
      </c>
      <c r="D213" s="135">
        <f>SUM(D193:D212)</f>
        <v>2554410.6944579594</v>
      </c>
      <c r="E213" s="135">
        <f>SUM(E193:E212)</f>
        <v>1636179.7757180028</v>
      </c>
      <c r="F213" s="135">
        <f>SUM(F193:F212)</f>
        <v>107633.85079462321</v>
      </c>
      <c r="G213" s="135">
        <f>SUM(G193:G212)</f>
        <v>317549.04654115345</v>
      </c>
      <c r="H213" s="135">
        <f t="shared" si="12"/>
        <v>8061497.9999999991</v>
      </c>
    </row>
    <row r="214" spans="2:8">
      <c r="B214" s="143"/>
      <c r="C214" s="144"/>
      <c r="D214" s="144"/>
      <c r="E214" s="144"/>
      <c r="F214" s="144"/>
      <c r="G214" s="144"/>
      <c r="H214" s="144"/>
    </row>
    <row r="215" spans="2:8">
      <c r="B215" s="474" t="s">
        <v>35</v>
      </c>
      <c r="C215" s="474"/>
      <c r="D215" s="474"/>
      <c r="E215" s="474"/>
      <c r="F215" s="474"/>
      <c r="G215" s="474"/>
      <c r="H215" s="122">
        <f>H17</f>
        <v>19996170</v>
      </c>
    </row>
    <row r="216" spans="2:8" ht="60.75" customHeight="1" thickBot="1">
      <c r="B216" s="476" t="s">
        <v>228</v>
      </c>
      <c r="C216" s="476"/>
      <c r="D216" s="476"/>
      <c r="E216" s="476"/>
      <c r="F216" s="476"/>
      <c r="G216" s="476"/>
      <c r="H216" s="476"/>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7881238.8886967087</v>
      </c>
      <c r="D218" s="135">
        <f t="shared" si="14"/>
        <v>1095433.0546868746</v>
      </c>
      <c r="E218" s="135">
        <f t="shared" si="14"/>
        <v>461482.70995866077</v>
      </c>
      <c r="F218" s="135">
        <f t="shared" si="14"/>
        <v>4682.0110162153806</v>
      </c>
      <c r="G218" s="135">
        <f t="shared" si="14"/>
        <v>0</v>
      </c>
      <c r="H218" s="135">
        <f>SUM(C218:G218)</f>
        <v>9442836.6643584613</v>
      </c>
    </row>
    <row r="219" spans="2:8">
      <c r="B219" s="127" t="str">
        <f>$B$33</f>
        <v>Science</v>
      </c>
      <c r="C219" s="138">
        <f t="shared" si="14"/>
        <v>1863301.5627268334</v>
      </c>
      <c r="D219" s="138">
        <f t="shared" si="14"/>
        <v>646334.86090312223</v>
      </c>
      <c r="E219" s="138">
        <f t="shared" si="14"/>
        <v>61932.75396616049</v>
      </c>
      <c r="F219" s="138">
        <f t="shared" si="14"/>
        <v>0</v>
      </c>
      <c r="G219" s="138">
        <f t="shared" si="14"/>
        <v>0</v>
      </c>
      <c r="H219" s="138">
        <f t="shared" ref="H219:H238" si="15">SUM(C219:G219)</f>
        <v>2571569.177596116</v>
      </c>
    </row>
    <row r="220" spans="2:8">
      <c r="B220" s="127" t="str">
        <f>$B$34</f>
        <v>Fine Arts</v>
      </c>
      <c r="C220" s="138">
        <f t="shared" si="14"/>
        <v>887535.4672953866</v>
      </c>
      <c r="D220" s="138">
        <f t="shared" si="14"/>
        <v>131580.07698220477</v>
      </c>
      <c r="E220" s="138">
        <f t="shared" si="14"/>
        <v>0</v>
      </c>
      <c r="F220" s="138">
        <f t="shared" si="14"/>
        <v>0</v>
      </c>
      <c r="G220" s="138">
        <f t="shared" si="14"/>
        <v>0</v>
      </c>
      <c r="H220" s="138">
        <f t="shared" si="15"/>
        <v>1019115.5442775914</v>
      </c>
    </row>
    <row r="221" spans="2:8">
      <c r="B221" s="127" t="str">
        <f>$B$35</f>
        <v>Teacher Education</v>
      </c>
      <c r="C221" s="138">
        <f t="shared" si="14"/>
        <v>86614.334301670839</v>
      </c>
      <c r="D221" s="138">
        <f t="shared" si="14"/>
        <v>167166.30469882541</v>
      </c>
      <c r="E221" s="138">
        <f t="shared" si="14"/>
        <v>929744.54568929318</v>
      </c>
      <c r="F221" s="138">
        <f t="shared" si="14"/>
        <v>31018.3229824269</v>
      </c>
      <c r="G221" s="138">
        <f t="shared" si="14"/>
        <v>0</v>
      </c>
      <c r="H221" s="138">
        <f t="shared" si="15"/>
        <v>1214543.5076722165</v>
      </c>
    </row>
    <row r="222" spans="2:8">
      <c r="B222" s="127" t="str">
        <f>$B$36</f>
        <v>Agriculture</v>
      </c>
      <c r="C222" s="138">
        <f t="shared" si="14"/>
        <v>234647.83431012472</v>
      </c>
      <c r="D222" s="138">
        <f t="shared" si="14"/>
        <v>270277.3995077337</v>
      </c>
      <c r="E222" s="138">
        <f t="shared" si="14"/>
        <v>25024.180318759441</v>
      </c>
      <c r="F222" s="138">
        <f t="shared" si="14"/>
        <v>0</v>
      </c>
      <c r="G222" s="138">
        <f t="shared" si="14"/>
        <v>0</v>
      </c>
      <c r="H222" s="138">
        <f t="shared" si="15"/>
        <v>529949.41413661779</v>
      </c>
    </row>
    <row r="223" spans="2:8">
      <c r="B223" s="127" t="str">
        <f>$B$37</f>
        <v>Engineering</v>
      </c>
      <c r="C223" s="138">
        <f t="shared" si="14"/>
        <v>317554.20040349133</v>
      </c>
      <c r="D223" s="138">
        <f t="shared" si="14"/>
        <v>227662.89181708047</v>
      </c>
      <c r="E223" s="138">
        <f t="shared" si="14"/>
        <v>69548.808845782929</v>
      </c>
      <c r="F223" s="138">
        <f t="shared" si="14"/>
        <v>0</v>
      </c>
      <c r="G223" s="138">
        <f t="shared" si="14"/>
        <v>0</v>
      </c>
      <c r="H223" s="138">
        <f t="shared" si="15"/>
        <v>614765.90106635471</v>
      </c>
    </row>
    <row r="224" spans="2:8">
      <c r="B224" s="127" t="str">
        <f>$B$38</f>
        <v>Home Economics</v>
      </c>
      <c r="C224" s="138">
        <f t="shared" si="14"/>
        <v>29093.289019002499</v>
      </c>
      <c r="D224" s="138">
        <f t="shared" si="14"/>
        <v>17081.389303977903</v>
      </c>
      <c r="E224" s="138">
        <f t="shared" si="14"/>
        <v>5774.8108427906409</v>
      </c>
      <c r="F224" s="138">
        <f t="shared" si="14"/>
        <v>0</v>
      </c>
      <c r="G224" s="138">
        <f t="shared" si="14"/>
        <v>0</v>
      </c>
      <c r="H224" s="138">
        <f t="shared" si="15"/>
        <v>51949.48916577104</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132060.71388037407</v>
      </c>
      <c r="D226" s="138">
        <f t="shared" si="14"/>
        <v>250616.00869430078</v>
      </c>
      <c r="E226" s="138">
        <f t="shared" si="14"/>
        <v>213416.92245095846</v>
      </c>
      <c r="F226" s="138">
        <f t="shared" si="14"/>
        <v>41455.305872740348</v>
      </c>
      <c r="G226" s="138">
        <f t="shared" si="14"/>
        <v>0</v>
      </c>
      <c r="H226" s="138">
        <f t="shared" si="15"/>
        <v>637548.95089837362</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491543.47787007468</v>
      </c>
      <c r="D231" s="138">
        <f t="shared" si="14"/>
        <v>346698.82352917647</v>
      </c>
      <c r="E231" s="138">
        <f t="shared" si="14"/>
        <v>65531.549129059007</v>
      </c>
      <c r="F231" s="138">
        <f t="shared" si="14"/>
        <v>0</v>
      </c>
      <c r="G231" s="138">
        <f t="shared" si="14"/>
        <v>148800.16260909507</v>
      </c>
      <c r="H231" s="138">
        <f t="shared" si="15"/>
        <v>1052574.0131374053</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614096.5809599252</v>
      </c>
      <c r="D233" s="138">
        <f t="shared" si="14"/>
        <v>919726.05533606024</v>
      </c>
      <c r="E233" s="138">
        <f t="shared" si="14"/>
        <v>315103.80903053278</v>
      </c>
      <c r="F233" s="138">
        <f t="shared" si="14"/>
        <v>0</v>
      </c>
      <c r="G233" s="138">
        <f t="shared" si="14"/>
        <v>0</v>
      </c>
      <c r="H233" s="138">
        <f t="shared" si="15"/>
        <v>1848926.4453265183</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68859.350631660927</v>
      </c>
      <c r="E235" s="138">
        <f t="shared" si="16"/>
        <v>0</v>
      </c>
      <c r="F235" s="138">
        <f t="shared" si="16"/>
        <v>0</v>
      </c>
      <c r="G235" s="138">
        <f t="shared" si="16"/>
        <v>0</v>
      </c>
      <c r="H235" s="138">
        <f t="shared" si="15"/>
        <v>68859.350631660927</v>
      </c>
    </row>
    <row r="236" spans="2:10">
      <c r="B236" s="127" t="str">
        <f>$B$50</f>
        <v>Technology</v>
      </c>
      <c r="C236" s="138">
        <f t="shared" si="16"/>
        <v>349309.62044384045</v>
      </c>
      <c r="D236" s="138">
        <f t="shared" si="16"/>
        <v>145547.67136097839</v>
      </c>
      <c r="E236" s="138">
        <f t="shared" si="16"/>
        <v>36657.494915105803</v>
      </c>
      <c r="F236" s="138">
        <f t="shared" si="16"/>
        <v>0</v>
      </c>
      <c r="G236" s="138">
        <f t="shared" si="16"/>
        <v>0</v>
      </c>
      <c r="H236" s="138">
        <f t="shared" si="15"/>
        <v>531514.78671992465</v>
      </c>
    </row>
    <row r="237" spans="2:10">
      <c r="B237" s="127" t="str">
        <f>$B$51</f>
        <v>Nursing</v>
      </c>
      <c r="C237" s="138">
        <f t="shared" si="16"/>
        <v>38410.747593715714</v>
      </c>
      <c r="D237" s="138">
        <f t="shared" si="16"/>
        <v>290917.41158337361</v>
      </c>
      <c r="E237" s="138">
        <f t="shared" si="16"/>
        <v>82688.595835900764</v>
      </c>
      <c r="F237" s="138">
        <f t="shared" si="16"/>
        <v>0</v>
      </c>
      <c r="G237" s="138">
        <f t="shared" si="16"/>
        <v>0</v>
      </c>
      <c r="H237" s="138">
        <f t="shared" si="15"/>
        <v>412016.75501299009</v>
      </c>
    </row>
    <row r="238" spans="2:10">
      <c r="B238" s="130" t="str">
        <f>$B$52</f>
        <v>Totals</v>
      </c>
      <c r="C238" s="135">
        <f>SUM(C218:C237)</f>
        <v>12925406.717501147</v>
      </c>
      <c r="D238" s="135">
        <f>SUM(D218:D237)</f>
        <v>4577901.2990353685</v>
      </c>
      <c r="E238" s="135">
        <f>SUM(E218:E237)</f>
        <v>2266906.1809830046</v>
      </c>
      <c r="F238" s="135">
        <f>SUM(F218:F237)</f>
        <v>77155.63987138262</v>
      </c>
      <c r="G238" s="135">
        <f>SUM(G218:G237)</f>
        <v>148800.16260909507</v>
      </c>
      <c r="H238" s="135">
        <f t="shared" si="15"/>
        <v>19996169.999999996</v>
      </c>
    </row>
    <row r="239" spans="2:10">
      <c r="B239" s="328"/>
      <c r="C239" s="348"/>
      <c r="D239" s="348"/>
      <c r="E239" s="348"/>
      <c r="F239" s="348"/>
      <c r="G239" s="348"/>
      <c r="H239" s="348"/>
    </row>
    <row r="240" spans="2:10">
      <c r="B240" s="120" t="s">
        <v>11</v>
      </c>
      <c r="C240" s="121"/>
      <c r="D240" s="121"/>
      <c r="E240" s="121"/>
      <c r="F240" s="121"/>
      <c r="G240" s="121"/>
      <c r="H240" s="122">
        <f>H16</f>
        <v>11280046</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4445888.247673817</v>
      </c>
      <c r="D243" s="135">
        <f t="shared" si="17"/>
        <v>617945.09882584831</v>
      </c>
      <c r="E243" s="135">
        <f t="shared" si="17"/>
        <v>260327.16247853218</v>
      </c>
      <c r="F243" s="135">
        <f t="shared" si="17"/>
        <v>2641.1707659724957</v>
      </c>
      <c r="G243" s="135">
        <f t="shared" si="17"/>
        <v>0</v>
      </c>
      <c r="H243" s="135">
        <f>SUM(C243:G243)</f>
        <v>5326801.67974417</v>
      </c>
    </row>
    <row r="244" spans="2:8">
      <c r="B244" s="127" t="str">
        <f>$B$33</f>
        <v>Science</v>
      </c>
      <c r="C244" s="138">
        <f t="shared" si="17"/>
        <v>1051107.654087286</v>
      </c>
      <c r="D244" s="138">
        <f t="shared" si="17"/>
        <v>364604.16981806123</v>
      </c>
      <c r="E244" s="138">
        <f t="shared" si="17"/>
        <v>34936.90609976674</v>
      </c>
      <c r="F244" s="138">
        <f t="shared" si="17"/>
        <v>0</v>
      </c>
      <c r="G244" s="138">
        <f t="shared" si="17"/>
        <v>0</v>
      </c>
      <c r="H244" s="138">
        <f t="shared" ref="H244:H263" si="18">SUM(C244:G244)</f>
        <v>1450648.7300051139</v>
      </c>
    </row>
    <row r="245" spans="2:8">
      <c r="B245" s="127" t="str">
        <f>$B$34</f>
        <v>Fine Arts</v>
      </c>
      <c r="C245" s="138">
        <f t="shared" si="17"/>
        <v>500667.92279338773</v>
      </c>
      <c r="D245" s="138">
        <f t="shared" si="17"/>
        <v>74225.680269912249</v>
      </c>
      <c r="E245" s="138">
        <f t="shared" si="17"/>
        <v>0</v>
      </c>
      <c r="F245" s="138">
        <f t="shared" si="17"/>
        <v>0</v>
      </c>
      <c r="G245" s="138">
        <f t="shared" si="17"/>
        <v>0</v>
      </c>
      <c r="H245" s="138">
        <f t="shared" si="18"/>
        <v>574893.60306330002</v>
      </c>
    </row>
    <row r="246" spans="2:8">
      <c r="B246" s="127" t="str">
        <f>$B$35</f>
        <v>Teacher Education</v>
      </c>
      <c r="C246" s="138">
        <f t="shared" si="17"/>
        <v>48860.040456858726</v>
      </c>
      <c r="D246" s="138">
        <f t="shared" si="17"/>
        <v>94300.238828373986</v>
      </c>
      <c r="E246" s="138">
        <f t="shared" si="17"/>
        <v>524478.49981393071</v>
      </c>
      <c r="F246" s="138">
        <f t="shared" si="17"/>
        <v>17497.756324567785</v>
      </c>
      <c r="G246" s="138">
        <f t="shared" si="17"/>
        <v>0</v>
      </c>
      <c r="H246" s="138">
        <f t="shared" si="18"/>
        <v>685136.5354237312</v>
      </c>
    </row>
    <row r="247" spans="2:8">
      <c r="B247" s="127" t="str">
        <f>$B$36</f>
        <v>Agriculture</v>
      </c>
      <c r="C247" s="138">
        <f t="shared" si="17"/>
        <v>132367.26657247788</v>
      </c>
      <c r="D247" s="138">
        <f t="shared" si="17"/>
        <v>152466.27225151684</v>
      </c>
      <c r="E247" s="138">
        <f t="shared" si="17"/>
        <v>14116.39854571656</v>
      </c>
      <c r="F247" s="138">
        <f t="shared" si="17"/>
        <v>0</v>
      </c>
      <c r="G247" s="138">
        <f t="shared" si="17"/>
        <v>0</v>
      </c>
      <c r="H247" s="138">
        <f t="shared" si="18"/>
        <v>298949.93736971123</v>
      </c>
    </row>
    <row r="248" spans="2:8">
      <c r="B248" s="127" t="str">
        <f>$B$37</f>
        <v>Engineering</v>
      </c>
      <c r="C248" s="138">
        <f t="shared" si="17"/>
        <v>179135.60387037118</v>
      </c>
      <c r="D248" s="138">
        <f t="shared" si="17"/>
        <v>128426.98837775893</v>
      </c>
      <c r="E248" s="138">
        <f t="shared" si="17"/>
        <v>39233.201309332653</v>
      </c>
      <c r="F248" s="138">
        <f t="shared" si="17"/>
        <v>0</v>
      </c>
      <c r="G248" s="138">
        <f t="shared" si="17"/>
        <v>0</v>
      </c>
      <c r="H248" s="138">
        <f t="shared" si="18"/>
        <v>346795.79355746275</v>
      </c>
    </row>
    <row r="249" spans="2:8">
      <c r="B249" s="127" t="str">
        <f>$B$38</f>
        <v>Home Economics</v>
      </c>
      <c r="C249" s="138">
        <f t="shared" si="17"/>
        <v>16411.824785728619</v>
      </c>
      <c r="D249" s="138">
        <f t="shared" si="17"/>
        <v>9635.7881080616298</v>
      </c>
      <c r="E249" s="138">
        <f t="shared" si="17"/>
        <v>3257.630433626899</v>
      </c>
      <c r="F249" s="138">
        <f t="shared" si="17"/>
        <v>0</v>
      </c>
      <c r="G249" s="138">
        <f t="shared" si="17"/>
        <v>0</v>
      </c>
      <c r="H249" s="138">
        <f t="shared" si="18"/>
        <v>29305.243327417145</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74496.812507768132</v>
      </c>
      <c r="D251" s="138">
        <f t="shared" si="17"/>
        <v>141375.07864796673</v>
      </c>
      <c r="E251" s="138">
        <f t="shared" si="17"/>
        <v>120390.68993838539</v>
      </c>
      <c r="F251" s="138">
        <f t="shared" si="17"/>
        <v>23385.366157048138</v>
      </c>
      <c r="G251" s="138">
        <f t="shared" si="17"/>
        <v>0</v>
      </c>
      <c r="H251" s="138">
        <f t="shared" si="18"/>
        <v>359647.94725116843</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277284.75209874811</v>
      </c>
      <c r="D256" s="138">
        <f t="shared" si="17"/>
        <v>195576.38675581344</v>
      </c>
      <c r="E256" s="138">
        <f t="shared" si="17"/>
        <v>36967.023616374805</v>
      </c>
      <c r="F256" s="138">
        <f t="shared" si="17"/>
        <v>0</v>
      </c>
      <c r="G256" s="138">
        <f t="shared" si="17"/>
        <v>83939.708406063393</v>
      </c>
      <c r="H256" s="138">
        <f t="shared" si="18"/>
        <v>593767.8708769998</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346418.22317327169</v>
      </c>
      <c r="D258" s="138">
        <f t="shared" si="17"/>
        <v>518826.96594344347</v>
      </c>
      <c r="E258" s="138">
        <f t="shared" si="17"/>
        <v>177753.3127913808</v>
      </c>
      <c r="F258" s="138">
        <f t="shared" si="17"/>
        <v>0</v>
      </c>
      <c r="G258" s="138">
        <f t="shared" si="17"/>
        <v>0</v>
      </c>
      <c r="H258" s="138">
        <f t="shared" si="18"/>
        <v>1042998.501908096</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38844.27081062345</v>
      </c>
      <c r="E260" s="138">
        <f t="shared" si="19"/>
        <v>0</v>
      </c>
      <c r="F260" s="138">
        <f t="shared" si="19"/>
        <v>0</v>
      </c>
      <c r="G260" s="138">
        <f t="shared" si="19"/>
        <v>0</v>
      </c>
      <c r="H260" s="138">
        <f t="shared" si="18"/>
        <v>38844.27081062345</v>
      </c>
    </row>
    <row r="261" spans="2:10">
      <c r="B261" s="127" t="str">
        <f>$B$50</f>
        <v>Technology</v>
      </c>
      <c r="C261" s="138">
        <f t="shared" si="19"/>
        <v>197049.16425740832</v>
      </c>
      <c r="D261" s="138">
        <f t="shared" si="19"/>
        <v>82104.944504108484</v>
      </c>
      <c r="E261" s="138">
        <f t="shared" si="19"/>
        <v>20678.871448240312</v>
      </c>
      <c r="F261" s="138">
        <f t="shared" si="19"/>
        <v>0</v>
      </c>
      <c r="G261" s="138">
        <f t="shared" si="19"/>
        <v>0</v>
      </c>
      <c r="H261" s="138">
        <f t="shared" si="18"/>
        <v>299832.98020975711</v>
      </c>
    </row>
    <row r="262" spans="2:10">
      <c r="B262" s="127" t="str">
        <f>$B$51</f>
        <v>Nursing</v>
      </c>
      <c r="C262" s="138">
        <f t="shared" si="19"/>
        <v>21667.899390308372</v>
      </c>
      <c r="D262" s="138">
        <f t="shared" si="19"/>
        <v>164109.51621542464</v>
      </c>
      <c r="E262" s="138">
        <f t="shared" si="19"/>
        <v>46645.490846715591</v>
      </c>
      <c r="F262" s="138">
        <f t="shared" si="19"/>
        <v>0</v>
      </c>
      <c r="G262" s="138">
        <f t="shared" si="19"/>
        <v>0</v>
      </c>
      <c r="H262" s="138">
        <f t="shared" si="18"/>
        <v>232422.90645244857</v>
      </c>
    </row>
    <row r="263" spans="2:10">
      <c r="B263" s="130" t="str">
        <f>$B$52</f>
        <v>Totals</v>
      </c>
      <c r="C263" s="135">
        <f>SUM(C243:C262)</f>
        <v>7291355.4116674326</v>
      </c>
      <c r="D263" s="135">
        <f>SUM(D243:D262)</f>
        <v>2582441.3993569133</v>
      </c>
      <c r="E263" s="135">
        <f>SUM(E243:E262)</f>
        <v>1278785.1873220026</v>
      </c>
      <c r="F263" s="135">
        <f>SUM(F243:F262)</f>
        <v>43524.293247588415</v>
      </c>
      <c r="G263" s="135">
        <f>SUM(G243:G262)</f>
        <v>83939.708406063393</v>
      </c>
      <c r="H263" s="135">
        <f t="shared" si="18"/>
        <v>11280045.999999998</v>
      </c>
      <c r="I263" s="349"/>
    </row>
    <row r="264" spans="2:10">
      <c r="B264" s="483"/>
      <c r="C264" s="483"/>
      <c r="D264" s="483"/>
      <c r="E264" s="483"/>
      <c r="F264" s="483"/>
      <c r="G264" s="483"/>
      <c r="H264" s="483"/>
      <c r="I264" s="350"/>
    </row>
    <row r="265" spans="2:10">
      <c r="B265" s="120" t="s">
        <v>229</v>
      </c>
      <c r="C265" s="121"/>
      <c r="D265" s="121"/>
      <c r="E265" s="121"/>
      <c r="F265" s="121"/>
      <c r="G265" s="121"/>
      <c r="H265" s="122"/>
      <c r="J265" s="358"/>
    </row>
    <row r="266" spans="2:10" ht="45" customHeight="1" thickBot="1">
      <c r="B266" s="476" t="s">
        <v>230</v>
      </c>
      <c r="C266" s="476"/>
      <c r="D266" s="476"/>
      <c r="E266" s="476"/>
      <c r="F266" s="476"/>
      <c r="G266" s="476"/>
      <c r="H266" s="476"/>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24859998.520995617</v>
      </c>
      <c r="D268" s="135">
        <f t="shared" si="20"/>
        <v>5540070.0200590296</v>
      </c>
      <c r="E268" s="135">
        <f t="shared" si="20"/>
        <v>4160650.9411703129</v>
      </c>
      <c r="F268" s="135">
        <f t="shared" si="20"/>
        <v>90106.3206560119</v>
      </c>
      <c r="G268" s="135">
        <f t="shared" si="20"/>
        <v>0</v>
      </c>
      <c r="H268" s="135">
        <f>SUM(C268:G268)</f>
        <v>34650825.802880973</v>
      </c>
    </row>
    <row r="269" spans="2:10">
      <c r="B269" s="127" t="str">
        <f>$B$33</f>
        <v>Science</v>
      </c>
      <c r="C269" s="138">
        <f t="shared" si="20"/>
        <v>8259637.6752936654</v>
      </c>
      <c r="D269" s="138">
        <f t="shared" si="20"/>
        <v>4062312.4682173505</v>
      </c>
      <c r="E269" s="138">
        <f t="shared" si="20"/>
        <v>823684.13770787464</v>
      </c>
      <c r="F269" s="138">
        <f t="shared" si="20"/>
        <v>0</v>
      </c>
      <c r="G269" s="138">
        <f t="shared" si="20"/>
        <v>0</v>
      </c>
      <c r="H269" s="138">
        <f t="shared" ref="H269:H288" si="21">SUM(C269:G269)</f>
        <v>13145634.28121889</v>
      </c>
    </row>
    <row r="270" spans="2:10">
      <c r="B270" s="127" t="str">
        <f>$B$34</f>
        <v>Fine Arts</v>
      </c>
      <c r="C270" s="138">
        <f t="shared" si="20"/>
        <v>4873683.3879679581</v>
      </c>
      <c r="D270" s="138">
        <f t="shared" si="20"/>
        <v>1078868.226664711</v>
      </c>
      <c r="E270" s="138">
        <f t="shared" si="20"/>
        <v>0</v>
      </c>
      <c r="F270" s="138">
        <f t="shared" si="20"/>
        <v>0</v>
      </c>
      <c r="G270" s="138">
        <f t="shared" si="20"/>
        <v>0</v>
      </c>
      <c r="H270" s="138">
        <f t="shared" si="21"/>
        <v>5952551.6146326689</v>
      </c>
    </row>
    <row r="271" spans="2:10">
      <c r="B271" s="127" t="str">
        <f>$B$35</f>
        <v>Teacher Education</v>
      </c>
      <c r="C271" s="138">
        <f t="shared" si="20"/>
        <v>463353.20375803777</v>
      </c>
      <c r="D271" s="138">
        <f t="shared" si="20"/>
        <v>1297109.3455294275</v>
      </c>
      <c r="E271" s="138">
        <f t="shared" si="20"/>
        <v>3236305.3690539533</v>
      </c>
      <c r="F271" s="138">
        <f t="shared" si="20"/>
        <v>118773.96981657867</v>
      </c>
      <c r="G271" s="138">
        <f t="shared" si="20"/>
        <v>0</v>
      </c>
      <c r="H271" s="138">
        <f t="shared" si="21"/>
        <v>5115541.8881579973</v>
      </c>
    </row>
    <row r="272" spans="2:10">
      <c r="B272" s="127" t="str">
        <f>$B$36</f>
        <v>Agriculture</v>
      </c>
      <c r="C272" s="138">
        <f t="shared" si="20"/>
        <v>961984.34226543363</v>
      </c>
      <c r="D272" s="138">
        <f t="shared" si="20"/>
        <v>1108012.0209773462</v>
      </c>
      <c r="E272" s="138">
        <f t="shared" si="20"/>
        <v>293858.55243690545</v>
      </c>
      <c r="F272" s="138">
        <f t="shared" si="20"/>
        <v>0</v>
      </c>
      <c r="G272" s="138">
        <f t="shared" si="20"/>
        <v>0</v>
      </c>
      <c r="H272" s="138">
        <f t="shared" si="21"/>
        <v>2363854.9156796853</v>
      </c>
    </row>
    <row r="273" spans="2:10">
      <c r="B273" s="127" t="str">
        <f>$B$37</f>
        <v>Engineering</v>
      </c>
      <c r="C273" s="138">
        <f t="shared" si="20"/>
        <v>1796420.1970219286</v>
      </c>
      <c r="D273" s="138">
        <f t="shared" si="20"/>
        <v>2584411.1933985879</v>
      </c>
      <c r="E273" s="138">
        <f t="shared" si="20"/>
        <v>464590.14755726955</v>
      </c>
      <c r="F273" s="138">
        <f t="shared" si="20"/>
        <v>0</v>
      </c>
      <c r="G273" s="138">
        <f t="shared" si="20"/>
        <v>0</v>
      </c>
      <c r="H273" s="138">
        <f t="shared" si="21"/>
        <v>4845421.5379777867</v>
      </c>
    </row>
    <row r="274" spans="2:10">
      <c r="B274" s="127" t="str">
        <f>$B$38</f>
        <v>Home Economics</v>
      </c>
      <c r="C274" s="138">
        <f t="shared" si="20"/>
        <v>110147.87423297003</v>
      </c>
      <c r="D274" s="138">
        <f t="shared" si="20"/>
        <v>88612.795199335407</v>
      </c>
      <c r="E274" s="138">
        <f t="shared" si="20"/>
        <v>32718.098373145294</v>
      </c>
      <c r="F274" s="138">
        <f t="shared" si="20"/>
        <v>0</v>
      </c>
      <c r="G274" s="138">
        <f t="shared" si="20"/>
        <v>0</v>
      </c>
      <c r="H274" s="138">
        <f t="shared" si="21"/>
        <v>231478.76780545074</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712842.55327233055</v>
      </c>
      <c r="D276" s="138">
        <f t="shared" si="20"/>
        <v>1074433.1939476104</v>
      </c>
      <c r="E276" s="138">
        <f t="shared" si="20"/>
        <v>1668598.5497534007</v>
      </c>
      <c r="F276" s="138">
        <f t="shared" si="20"/>
        <v>730226.17612126796</v>
      </c>
      <c r="G276" s="138">
        <f t="shared" si="20"/>
        <v>0</v>
      </c>
      <c r="H276" s="138">
        <f t="shared" si="21"/>
        <v>4186100.47309461</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1591101.1040350366</v>
      </c>
      <c r="D281" s="138">
        <f t="shared" si="20"/>
        <v>1566400.9381518774</v>
      </c>
      <c r="E281" s="138">
        <f t="shared" si="20"/>
        <v>1069259.0861641497</v>
      </c>
      <c r="F281" s="138">
        <f t="shared" si="20"/>
        <v>0</v>
      </c>
      <c r="G281" s="138">
        <f t="shared" si="20"/>
        <v>2736798.6591286012</v>
      </c>
      <c r="H281" s="138">
        <f t="shared" si="21"/>
        <v>6963559.7874796651</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2252519.6235960322</v>
      </c>
      <c r="D283" s="138">
        <f t="shared" si="20"/>
        <v>5044074.6861554505</v>
      </c>
      <c r="E283" s="138">
        <f t="shared" si="20"/>
        <v>2701227.483600155</v>
      </c>
      <c r="F283" s="138">
        <f t="shared" si="20"/>
        <v>0</v>
      </c>
      <c r="G283" s="138">
        <f t="shared" si="20"/>
        <v>0</v>
      </c>
      <c r="H283" s="138">
        <f t="shared" si="21"/>
        <v>9997821.7933516372</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107703.62144228438</v>
      </c>
      <c r="E285" s="138">
        <f t="shared" si="22"/>
        <v>0</v>
      </c>
      <c r="F285" s="138">
        <f t="shared" si="22"/>
        <v>0</v>
      </c>
      <c r="G285" s="138">
        <f t="shared" si="22"/>
        <v>0</v>
      </c>
      <c r="H285" s="138">
        <f t="shared" si="21"/>
        <v>107703.62144228438</v>
      </c>
    </row>
    <row r="286" spans="2:10">
      <c r="B286" s="127" t="str">
        <f>$B$50</f>
        <v>Technology</v>
      </c>
      <c r="C286" s="138">
        <f t="shared" si="22"/>
        <v>1222617.003156031</v>
      </c>
      <c r="D286" s="138">
        <f t="shared" si="22"/>
        <v>651974.26272788807</v>
      </c>
      <c r="E286" s="138">
        <f t="shared" si="22"/>
        <v>545569.80464061094</v>
      </c>
      <c r="F286" s="138">
        <f t="shared" si="22"/>
        <v>0</v>
      </c>
      <c r="G286" s="138">
        <f t="shared" si="22"/>
        <v>0</v>
      </c>
      <c r="H286" s="138">
        <f t="shared" si="21"/>
        <v>2420161.07052453</v>
      </c>
    </row>
    <row r="287" spans="2:10">
      <c r="B287" s="127" t="str">
        <f>$B$51</f>
        <v>Nursing</v>
      </c>
      <c r="C287" s="138">
        <f t="shared" si="22"/>
        <v>226885.92731847343</v>
      </c>
      <c r="D287" s="138">
        <f t="shared" si="22"/>
        <v>3048836.8683540411</v>
      </c>
      <c r="E287" s="138">
        <f t="shared" si="22"/>
        <v>1385988.2936588132</v>
      </c>
      <c r="F287" s="138">
        <f t="shared" si="22"/>
        <v>0</v>
      </c>
      <c r="G287" s="138">
        <f t="shared" si="22"/>
        <v>0</v>
      </c>
      <c r="H287" s="138">
        <f t="shared" si="21"/>
        <v>4661711.0893313279</v>
      </c>
    </row>
    <row r="288" spans="2:10">
      <c r="B288" s="130" t="str">
        <f>$B$52</f>
        <v>Totals</v>
      </c>
      <c r="C288" s="135">
        <f>SUM(C268:C287)</f>
        <v>47331191.412913516</v>
      </c>
      <c r="D288" s="135">
        <f>SUM(D268:D287)</f>
        <v>27252819.640824936</v>
      </c>
      <c r="E288" s="135">
        <f>SUM(E268:E287)</f>
        <v>16382450.464116592</v>
      </c>
      <c r="F288" s="135">
        <f>SUM(F268:F287)</f>
        <v>939106.46659385855</v>
      </c>
      <c r="G288" s="135">
        <f>SUM(G268:G287)</f>
        <v>2736798.6591286012</v>
      </c>
      <c r="H288" s="135">
        <f t="shared" si="21"/>
        <v>94642366.643577501</v>
      </c>
      <c r="I288" s="351"/>
      <c r="J288" s="139"/>
    </row>
    <row r="289" spans="2:10">
      <c r="H289" s="139"/>
    </row>
    <row r="290" spans="2:10">
      <c r="B290" s="120" t="s">
        <v>220</v>
      </c>
      <c r="C290" s="121"/>
      <c r="D290" s="121"/>
      <c r="E290" s="121"/>
      <c r="F290" s="121"/>
      <c r="G290" s="121"/>
      <c r="H290" s="122"/>
      <c r="J290" s="358"/>
    </row>
    <row r="291" spans="2:10" ht="30" customHeight="1" thickBot="1">
      <c r="B291" s="476" t="s">
        <v>231</v>
      </c>
      <c r="C291" s="476"/>
      <c r="D291" s="476"/>
      <c r="E291" s="476"/>
      <c r="F291" s="476"/>
      <c r="G291" s="476"/>
      <c r="H291" s="476"/>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299.9010606436608</v>
      </c>
      <c r="D293" s="133">
        <f t="shared" si="23"/>
        <v>449.93665394778117</v>
      </c>
      <c r="E293" s="133">
        <f t="shared" si="23"/>
        <v>754.56128784372743</v>
      </c>
      <c r="F293" s="133">
        <f t="shared" si="23"/>
        <v>1877.2150136669145</v>
      </c>
      <c r="G293" s="134">
        <f t="shared" si="23"/>
        <v>0</v>
      </c>
      <c r="H293" s="135">
        <f t="shared" si="23"/>
        <v>343.86394429716455</v>
      </c>
    </row>
    <row r="294" spans="2:10">
      <c r="B294" s="127" t="str">
        <f>$B$33</f>
        <v>Science</v>
      </c>
      <c r="C294" s="136">
        <f t="shared" si="23"/>
        <v>421.45309089160452</v>
      </c>
      <c r="D294" s="136">
        <f t="shared" si="23"/>
        <v>559.16207408359958</v>
      </c>
      <c r="E294" s="136">
        <f t="shared" si="23"/>
        <v>1113.0866725782089</v>
      </c>
      <c r="F294" s="136">
        <f t="shared" si="23"/>
        <v>0</v>
      </c>
      <c r="G294" s="137">
        <f t="shared" si="23"/>
        <v>0</v>
      </c>
      <c r="H294" s="138">
        <f t="shared" si="23"/>
        <v>476.23933200082928</v>
      </c>
    </row>
    <row r="295" spans="2:10">
      <c r="B295" s="127" t="str">
        <f>$B$34</f>
        <v>Fine Arts</v>
      </c>
      <c r="C295" s="136">
        <f t="shared" si="23"/>
        <v>522.08713315136129</v>
      </c>
      <c r="D295" s="136">
        <f t="shared" si="23"/>
        <v>729.45789497275928</v>
      </c>
      <c r="E295" s="136">
        <f t="shared" si="23"/>
        <v>0</v>
      </c>
      <c r="F295" s="136">
        <f t="shared" si="23"/>
        <v>0</v>
      </c>
      <c r="G295" s="137">
        <f t="shared" si="23"/>
        <v>0</v>
      </c>
      <c r="H295" s="138">
        <f t="shared" si="23"/>
        <v>550.44864200413065</v>
      </c>
    </row>
    <row r="296" spans="2:10">
      <c r="B296" s="127" t="str">
        <f>$B$35</f>
        <v>Teacher Education</v>
      </c>
      <c r="C296" s="136">
        <f t="shared" si="23"/>
        <v>508.62042124921817</v>
      </c>
      <c r="D296" s="136">
        <f t="shared" si="23"/>
        <v>690.31897047867346</v>
      </c>
      <c r="E296" s="136">
        <f t="shared" si="23"/>
        <v>291.32283455342093</v>
      </c>
      <c r="F296" s="136">
        <f t="shared" si="23"/>
        <v>373.50304973766879</v>
      </c>
      <c r="G296" s="137">
        <f t="shared" si="23"/>
        <v>0</v>
      </c>
      <c r="H296" s="138">
        <f t="shared" si="23"/>
        <v>359.81865992530049</v>
      </c>
    </row>
    <row r="297" spans="2:10">
      <c r="B297" s="127" t="str">
        <f>$B$36</f>
        <v>Agriculture</v>
      </c>
      <c r="C297" s="136">
        <f t="shared" si="23"/>
        <v>389.78295877853873</v>
      </c>
      <c r="D297" s="136">
        <f t="shared" si="23"/>
        <v>364.71758425850766</v>
      </c>
      <c r="E297" s="136">
        <f t="shared" si="23"/>
        <v>982.80452320035272</v>
      </c>
      <c r="F297" s="136">
        <f t="shared" si="23"/>
        <v>0</v>
      </c>
      <c r="G297" s="137">
        <f t="shared" si="23"/>
        <v>0</v>
      </c>
      <c r="H297" s="138">
        <f t="shared" si="23"/>
        <v>407.21014912656079</v>
      </c>
    </row>
    <row r="298" spans="2:10">
      <c r="B298" s="127" t="str">
        <f>$B$37</f>
        <v>Engineering</v>
      </c>
      <c r="C298" s="136">
        <f t="shared" si="23"/>
        <v>537.850358389799</v>
      </c>
      <c r="D298" s="136">
        <f t="shared" si="23"/>
        <v>1009.9301263769394</v>
      </c>
      <c r="E298" s="136">
        <f t="shared" si="23"/>
        <v>559.07358310140739</v>
      </c>
      <c r="F298" s="136">
        <f t="shared" si="23"/>
        <v>0</v>
      </c>
      <c r="G298" s="137">
        <f t="shared" si="23"/>
        <v>0</v>
      </c>
      <c r="H298" s="138">
        <f t="shared" si="23"/>
        <v>719.97348261185539</v>
      </c>
    </row>
    <row r="299" spans="2:10">
      <c r="B299" s="127" t="str">
        <f>$B$38</f>
        <v>Home Economics</v>
      </c>
      <c r="C299" s="136">
        <f t="shared" si="23"/>
        <v>359.96037331035956</v>
      </c>
      <c r="D299" s="136">
        <f t="shared" si="23"/>
        <v>461.52497499653856</v>
      </c>
      <c r="E299" s="136">
        <f t="shared" si="23"/>
        <v>474.17533874123615</v>
      </c>
      <c r="F299" s="136">
        <f t="shared" si="23"/>
        <v>0</v>
      </c>
      <c r="G299" s="137">
        <f t="shared" si="23"/>
        <v>0</v>
      </c>
      <c r="H299" s="138">
        <f t="shared" si="23"/>
        <v>408.25179507134169</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513.20558190952522</v>
      </c>
      <c r="D301" s="136">
        <f t="shared" si="23"/>
        <v>381.41043448619467</v>
      </c>
      <c r="E301" s="136">
        <f t="shared" si="23"/>
        <v>654.35237245231406</v>
      </c>
      <c r="F301" s="136">
        <f t="shared" si="23"/>
        <v>1718.1792379323952</v>
      </c>
      <c r="G301" s="137">
        <f t="shared" si="23"/>
        <v>0</v>
      </c>
      <c r="H301" s="138">
        <f t="shared" si="23"/>
        <v>582.94116043651445</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307.7564998133534</v>
      </c>
      <c r="D306" s="136">
        <f t="shared" si="23"/>
        <v>401.95045885344558</v>
      </c>
      <c r="E306" s="136">
        <f t="shared" si="23"/>
        <v>1365.5927026362065</v>
      </c>
      <c r="F306" s="136">
        <f t="shared" si="23"/>
        <v>0</v>
      </c>
      <c r="G306" s="137">
        <f t="shared" si="23"/>
        <v>1018.5331816630446</v>
      </c>
      <c r="H306" s="138">
        <f t="shared" si="23"/>
        <v>555.44067858974768</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348.7412329456622</v>
      </c>
      <c r="D308" s="136">
        <f t="shared" si="23"/>
        <v>487.91591082950771</v>
      </c>
      <c r="E308" s="136">
        <f t="shared" si="23"/>
        <v>717.45749896418454</v>
      </c>
      <c r="F308" s="136">
        <f t="shared" si="23"/>
        <v>0</v>
      </c>
      <c r="G308" s="137">
        <f t="shared" si="23"/>
        <v>0</v>
      </c>
      <c r="H308" s="138">
        <f t="shared" si="23"/>
        <v>486.22808060264748</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139.15196568770591</v>
      </c>
      <c r="E310" s="136">
        <f t="shared" si="24"/>
        <v>0</v>
      </c>
      <c r="F310" s="136">
        <f t="shared" si="24"/>
        <v>0</v>
      </c>
      <c r="G310" s="137">
        <f t="shared" si="24"/>
        <v>0</v>
      </c>
      <c r="H310" s="138">
        <f t="shared" si="24"/>
        <v>139.15196568770591</v>
      </c>
    </row>
    <row r="311" spans="2:10">
      <c r="B311" s="127" t="str">
        <f>$B$50</f>
        <v>Technology</v>
      </c>
      <c r="C311" s="136">
        <f t="shared" si="24"/>
        <v>332.77544996081411</v>
      </c>
      <c r="D311" s="136">
        <f t="shared" si="24"/>
        <v>398.51727550604403</v>
      </c>
      <c r="E311" s="136">
        <f t="shared" si="24"/>
        <v>1245.5931612799336</v>
      </c>
      <c r="F311" s="136">
        <f t="shared" si="24"/>
        <v>0</v>
      </c>
      <c r="G311" s="137">
        <f t="shared" si="24"/>
        <v>0</v>
      </c>
      <c r="H311" s="138">
        <f t="shared" si="24"/>
        <v>421.04402757907621</v>
      </c>
    </row>
    <row r="312" spans="2:10">
      <c r="B312" s="127" t="str">
        <f>$B$51</f>
        <v>Nursing</v>
      </c>
      <c r="C312" s="136">
        <f t="shared" si="24"/>
        <v>561.59882999622141</v>
      </c>
      <c r="D312" s="136">
        <f t="shared" si="24"/>
        <v>932.36601478716852</v>
      </c>
      <c r="E312" s="136">
        <f t="shared" si="24"/>
        <v>1402.8221595736975</v>
      </c>
      <c r="F312" s="136">
        <f t="shared" si="24"/>
        <v>0</v>
      </c>
      <c r="G312" s="137">
        <f t="shared" si="24"/>
        <v>0</v>
      </c>
      <c r="H312" s="138">
        <f t="shared" si="24"/>
        <v>999.9380285995984</v>
      </c>
    </row>
    <row r="313" spans="2:10">
      <c r="B313" s="130" t="str">
        <f>$B$52</f>
        <v>Totals</v>
      </c>
      <c r="C313" s="135">
        <f t="shared" si="24"/>
        <v>348.15658496567448</v>
      </c>
      <c r="D313" s="135">
        <f t="shared" si="24"/>
        <v>529.62317353955609</v>
      </c>
      <c r="E313" s="135">
        <f t="shared" si="24"/>
        <v>604.83092609158211</v>
      </c>
      <c r="F313" s="135">
        <f t="shared" si="24"/>
        <v>1187.2395279315531</v>
      </c>
      <c r="G313" s="135">
        <f t="shared" si="24"/>
        <v>1018.5331816630446</v>
      </c>
      <c r="H313" s="135">
        <f t="shared" si="24"/>
        <v>434.20104071486082</v>
      </c>
      <c r="I313" s="349"/>
    </row>
    <row r="315" spans="2:10">
      <c r="B315" s="120" t="s">
        <v>37</v>
      </c>
      <c r="C315" s="121"/>
      <c r="D315" s="121"/>
      <c r="E315" s="121"/>
      <c r="F315" s="121"/>
      <c r="G315" s="121"/>
      <c r="H315" s="122"/>
      <c r="J315" s="358"/>
    </row>
    <row r="316" spans="2:10" ht="55.5" customHeight="1" thickBot="1">
      <c r="B316" s="476" t="s">
        <v>232</v>
      </c>
      <c r="C316" s="476"/>
      <c r="D316" s="476"/>
      <c r="E316" s="476"/>
      <c r="F316" s="476"/>
      <c r="G316" s="476"/>
      <c r="H316" s="476"/>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1.5002836368171135</v>
      </c>
      <c r="E318" s="128">
        <f t="shared" si="25"/>
        <v>2.5160340754522674</v>
      </c>
      <c r="F318" s="128">
        <f t="shared" si="25"/>
        <v>6.2594477313216341</v>
      </c>
      <c r="G318" s="128">
        <f t="shared" si="25"/>
        <v>0</v>
      </c>
      <c r="H318" s="128">
        <f t="shared" si="25"/>
        <v>1.1465912910049356</v>
      </c>
    </row>
    <row r="319" spans="2:10">
      <c r="B319" s="127" t="str">
        <f>$B$33</f>
        <v>Science</v>
      </c>
      <c r="C319" s="128">
        <f t="shared" ref="C319:H334" si="26">IF($C$293=0,"",C294/$C$293)</f>
        <v>1.4053071035729698</v>
      </c>
      <c r="D319" s="128">
        <f t="shared" si="26"/>
        <v>1.8644884845805527</v>
      </c>
      <c r="E319" s="128">
        <f t="shared" si="26"/>
        <v>3.7115129576042629</v>
      </c>
      <c r="F319" s="128">
        <f t="shared" si="26"/>
        <v>0</v>
      </c>
      <c r="G319" s="128">
        <f t="shared" si="26"/>
        <v>0</v>
      </c>
      <c r="H319" s="128">
        <f t="shared" si="26"/>
        <v>1.587988155089227</v>
      </c>
    </row>
    <row r="320" spans="2:10">
      <c r="B320" s="127" t="str">
        <f>$B$34</f>
        <v>Fine Arts</v>
      </c>
      <c r="C320" s="128">
        <f t="shared" si="26"/>
        <v>1.7408645772403573</v>
      </c>
      <c r="D320" s="128">
        <f t="shared" si="26"/>
        <v>2.4323284932943046</v>
      </c>
      <c r="E320" s="128">
        <f t="shared" si="26"/>
        <v>0</v>
      </c>
      <c r="F320" s="128">
        <f t="shared" si="26"/>
        <v>0</v>
      </c>
      <c r="G320" s="128">
        <f t="shared" si="26"/>
        <v>0</v>
      </c>
      <c r="H320" s="128">
        <f t="shared" si="26"/>
        <v>1.8354341289181626</v>
      </c>
    </row>
    <row r="321" spans="2:8">
      <c r="B321" s="127" t="str">
        <f>$B$35</f>
        <v>Teacher Education</v>
      </c>
      <c r="C321" s="128">
        <f t="shared" si="26"/>
        <v>1.6959607283735334</v>
      </c>
      <c r="D321" s="128">
        <f t="shared" si="26"/>
        <v>2.3018223710082273</v>
      </c>
      <c r="E321" s="128">
        <f t="shared" si="26"/>
        <v>0.97139647965289322</v>
      </c>
      <c r="F321" s="128">
        <f t="shared" si="26"/>
        <v>1.2454209029339216</v>
      </c>
      <c r="G321" s="128">
        <f t="shared" si="26"/>
        <v>0</v>
      </c>
      <c r="H321" s="128">
        <f t="shared" si="26"/>
        <v>1.1997912216550415</v>
      </c>
    </row>
    <row r="322" spans="2:8">
      <c r="B322" s="127" t="str">
        <f>$B$36</f>
        <v>Agriculture</v>
      </c>
      <c r="C322" s="128">
        <f t="shared" si="26"/>
        <v>1.2997051692380461</v>
      </c>
      <c r="D322" s="128">
        <f t="shared" si="26"/>
        <v>1.2161263567248972</v>
      </c>
      <c r="E322" s="128">
        <f t="shared" si="26"/>
        <v>3.2770958565168611</v>
      </c>
      <c r="F322" s="128">
        <f t="shared" si="26"/>
        <v>0</v>
      </c>
      <c r="G322" s="128">
        <f t="shared" si="26"/>
        <v>0</v>
      </c>
      <c r="H322" s="128">
        <f t="shared" si="26"/>
        <v>1.3578149682184801</v>
      </c>
    </row>
    <row r="323" spans="2:8">
      <c r="B323" s="127" t="str">
        <f>$B$37</f>
        <v>Engineering</v>
      </c>
      <c r="C323" s="128">
        <f t="shared" si="26"/>
        <v>1.7934259960116212</v>
      </c>
      <c r="D323" s="128">
        <f t="shared" si="26"/>
        <v>3.367544363495691</v>
      </c>
      <c r="E323" s="128">
        <f t="shared" si="26"/>
        <v>1.8641934173273651</v>
      </c>
      <c r="F323" s="128">
        <f t="shared" si="26"/>
        <v>0</v>
      </c>
      <c r="G323" s="128">
        <f t="shared" si="26"/>
        <v>0</v>
      </c>
      <c r="H323" s="128">
        <f t="shared" si="26"/>
        <v>2.4007033555220403</v>
      </c>
    </row>
    <row r="324" spans="2:8">
      <c r="B324" s="127" t="str">
        <f>$B$38</f>
        <v>Home Economics</v>
      </c>
      <c r="C324" s="128">
        <f t="shared" si="26"/>
        <v>1.2002637554458688</v>
      </c>
      <c r="D324" s="128">
        <f t="shared" si="26"/>
        <v>1.5389241171938286</v>
      </c>
      <c r="E324" s="128">
        <f t="shared" si="26"/>
        <v>1.5811059078068621</v>
      </c>
      <c r="F324" s="128">
        <f t="shared" si="26"/>
        <v>0</v>
      </c>
      <c r="G324" s="128">
        <f t="shared" si="26"/>
        <v>0</v>
      </c>
      <c r="H324" s="128">
        <f t="shared" si="26"/>
        <v>1.3612882668541879</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1.7112496394913073</v>
      </c>
      <c r="D326" s="128">
        <f t="shared" si="26"/>
        <v>1.2717875477585672</v>
      </c>
      <c r="E326" s="128">
        <f t="shared" si="26"/>
        <v>2.1818941588533041</v>
      </c>
      <c r="F326" s="128">
        <f t="shared" si="26"/>
        <v>5.7291535890028653</v>
      </c>
      <c r="G326" s="128">
        <f t="shared" si="26"/>
        <v>0</v>
      </c>
      <c r="H326" s="128">
        <f t="shared" si="26"/>
        <v>1.9437782553532175</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1.026193435771227</v>
      </c>
      <c r="D331" s="128">
        <f t="shared" si="26"/>
        <v>1.3402768832853138</v>
      </c>
      <c r="E331" s="128">
        <f t="shared" si="26"/>
        <v>4.5534774025317271</v>
      </c>
      <c r="F331" s="128">
        <f t="shared" si="26"/>
        <v>0</v>
      </c>
      <c r="G331" s="128">
        <f t="shared" si="26"/>
        <v>3.3962306751334057</v>
      </c>
      <c r="H331" s="128">
        <f t="shared" si="26"/>
        <v>1.8520797405572242</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1.1628542833332383</v>
      </c>
      <c r="D333" s="128">
        <f t="shared" si="26"/>
        <v>1.6269229251217758</v>
      </c>
      <c r="E333" s="128">
        <f t="shared" si="26"/>
        <v>2.3923139765639569</v>
      </c>
      <c r="F333" s="128">
        <f t="shared" si="26"/>
        <v>0</v>
      </c>
      <c r="G333" s="128">
        <f t="shared" si="26"/>
        <v>0</v>
      </c>
      <c r="H333" s="128">
        <f t="shared" si="26"/>
        <v>1.6212949682774829</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0.46399290949172323</v>
      </c>
      <c r="E335" s="128">
        <f t="shared" si="27"/>
        <v>0</v>
      </c>
      <c r="F335" s="128">
        <f t="shared" si="27"/>
        <v>0</v>
      </c>
      <c r="G335" s="128">
        <f t="shared" si="27"/>
        <v>0</v>
      </c>
      <c r="H335" s="128">
        <f t="shared" si="27"/>
        <v>0.46399290949172323</v>
      </c>
    </row>
    <row r="336" spans="2:8">
      <c r="B336" s="127" t="str">
        <f>$B$50</f>
        <v>Technology</v>
      </c>
      <c r="C336" s="128">
        <f t="shared" si="27"/>
        <v>1.109617449323443</v>
      </c>
      <c r="D336" s="128">
        <f t="shared" si="27"/>
        <v>1.3288291633605056</v>
      </c>
      <c r="E336" s="128">
        <f t="shared" si="27"/>
        <v>4.1533469691857272</v>
      </c>
      <c r="F336" s="128">
        <f t="shared" si="27"/>
        <v>0</v>
      </c>
      <c r="G336" s="128">
        <f t="shared" si="27"/>
        <v>0</v>
      </c>
      <c r="H336" s="128">
        <f t="shared" si="27"/>
        <v>1.403943109355509</v>
      </c>
    </row>
    <row r="337" spans="2:10">
      <c r="B337" s="127" t="str">
        <f>$B$51</f>
        <v>Nursing</v>
      </c>
      <c r="C337" s="128">
        <f t="shared" si="27"/>
        <v>1.8726136839626155</v>
      </c>
      <c r="D337" s="128">
        <f t="shared" si="27"/>
        <v>3.1089120284739367</v>
      </c>
      <c r="E337" s="128">
        <f t="shared" si="27"/>
        <v>4.6776165331422943</v>
      </c>
      <c r="F337" s="128">
        <f t="shared" si="27"/>
        <v>0</v>
      </c>
      <c r="G337" s="128">
        <f t="shared" si="27"/>
        <v>0</v>
      </c>
      <c r="H337" s="128">
        <f t="shared" si="27"/>
        <v>3.334226382705975</v>
      </c>
    </row>
    <row r="338" spans="2:10">
      <c r="B338" s="130" t="str">
        <f>$B$52</f>
        <v>Totals</v>
      </c>
      <c r="C338" s="128">
        <f t="shared" si="27"/>
        <v>1.1609048138024105</v>
      </c>
      <c r="D338" s="128">
        <f t="shared" si="27"/>
        <v>1.7659929991673109</v>
      </c>
      <c r="E338" s="128">
        <f t="shared" si="27"/>
        <v>2.0167682128014737</v>
      </c>
      <c r="F338" s="128">
        <f t="shared" si="27"/>
        <v>3.9587706871841251</v>
      </c>
      <c r="G338" s="128">
        <f t="shared" si="27"/>
        <v>3.3962306751334057</v>
      </c>
      <c r="H338" s="128">
        <f t="shared" si="27"/>
        <v>1.4478142884288556</v>
      </c>
      <c r="I338" s="349"/>
    </row>
    <row r="340" spans="2:10">
      <c r="B340" s="120" t="s">
        <v>233</v>
      </c>
      <c r="C340" s="121"/>
      <c r="D340" s="121"/>
      <c r="E340" s="121"/>
      <c r="F340" s="121"/>
      <c r="G340" s="121"/>
      <c r="H340" s="122"/>
      <c r="J340" s="358"/>
    </row>
    <row r="341" spans="2:10" ht="55.5" customHeight="1" thickBot="1">
      <c r="B341" s="476" t="s">
        <v>234</v>
      </c>
      <c r="C341" s="476"/>
      <c r="D341" s="476"/>
      <c r="E341" s="476"/>
      <c r="F341" s="476"/>
      <c r="G341" s="476"/>
      <c r="H341" s="476"/>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8997.0318193098246</v>
      </c>
      <c r="D343" s="135">
        <f t="shared" si="28"/>
        <v>13498.099618433434</v>
      </c>
      <c r="E343" s="135">
        <f>E293*24</f>
        <v>18109.470908249459</v>
      </c>
      <c r="F343" s="135">
        <f>F293*18</f>
        <v>33789.870246004459</v>
      </c>
      <c r="G343" s="135">
        <f>G293*24</f>
        <v>0</v>
      </c>
      <c r="H343" s="135">
        <f>IF((C32/30+D32/30+E32/24+F32/18+G32/24)=0,0,H268/(C32/30+D32/30+E32/24+F32/18+G32/24))</f>
        <v>10173.515960505085</v>
      </c>
    </row>
    <row r="344" spans="2:10">
      <c r="B344" s="127" t="str">
        <f>$B$33</f>
        <v>Science</v>
      </c>
      <c r="C344" s="138">
        <f t="shared" si="28"/>
        <v>12643.592726748135</v>
      </c>
      <c r="D344" s="138">
        <f t="shared" si="28"/>
        <v>16774.862222507989</v>
      </c>
      <c r="E344" s="138">
        <f>E294*24</f>
        <v>26714.080141877013</v>
      </c>
      <c r="F344" s="138">
        <f>F294*18</f>
        <v>0</v>
      </c>
      <c r="G344" s="138">
        <f>G294*24</f>
        <v>0</v>
      </c>
      <c r="H344" s="138">
        <f t="shared" ref="H344:H363" si="29">IF((C33/30+D33/30+E33/24+F33/18+G33/24)=0,0,H269/(C33/30+D33/30+E33/24+F33/18+G33/24))</f>
        <v>14192.062344773525</v>
      </c>
    </row>
    <row r="345" spans="2:10">
      <c r="B345" s="127" t="str">
        <f>$B$34</f>
        <v>Fine Arts</v>
      </c>
      <c r="C345" s="138">
        <f t="shared" si="28"/>
        <v>15662.613994540839</v>
      </c>
      <c r="D345" s="138">
        <f t="shared" si="28"/>
        <v>21883.73684918278</v>
      </c>
      <c r="E345" s="138">
        <f t="shared" ref="E345:E363" si="30">E295*24</f>
        <v>0</v>
      </c>
      <c r="F345" s="138">
        <f t="shared" ref="F345:F363" si="31">F295*18</f>
        <v>0</v>
      </c>
      <c r="G345" s="138">
        <f t="shared" ref="G345:G363" si="32">G295*24</f>
        <v>0</v>
      </c>
      <c r="H345" s="138">
        <f t="shared" si="29"/>
        <v>16513.459260123916</v>
      </c>
    </row>
    <row r="346" spans="2:10">
      <c r="B346" s="127" t="str">
        <f>$B$35</f>
        <v>Teacher Education</v>
      </c>
      <c r="C346" s="138">
        <f t="shared" si="28"/>
        <v>15258.612637476544</v>
      </c>
      <c r="D346" s="138">
        <f t="shared" si="28"/>
        <v>20709.569114360205</v>
      </c>
      <c r="E346" s="138">
        <f t="shared" si="30"/>
        <v>6991.7480292821019</v>
      </c>
      <c r="F346" s="138">
        <f t="shared" si="31"/>
        <v>6723.0548952780382</v>
      </c>
      <c r="G346" s="138">
        <f t="shared" si="32"/>
        <v>0</v>
      </c>
      <c r="H346" s="138">
        <f t="shared" si="29"/>
        <v>8919.2157875620742</v>
      </c>
    </row>
    <row r="347" spans="2:10">
      <c r="B347" s="127" t="str">
        <f>$B$36</f>
        <v>Agriculture</v>
      </c>
      <c r="C347" s="138">
        <f t="shared" si="28"/>
        <v>11693.488763356161</v>
      </c>
      <c r="D347" s="138">
        <f t="shared" si="28"/>
        <v>10941.52752775523</v>
      </c>
      <c r="E347" s="138">
        <f t="shared" si="30"/>
        <v>23587.308556808464</v>
      </c>
      <c r="F347" s="138">
        <f t="shared" si="31"/>
        <v>0</v>
      </c>
      <c r="G347" s="138">
        <f t="shared" si="32"/>
        <v>0</v>
      </c>
      <c r="H347" s="138">
        <f t="shared" si="29"/>
        <v>12060.997061165961</v>
      </c>
    </row>
    <row r="348" spans="2:10">
      <c r="B348" s="127" t="str">
        <f>$B$37</f>
        <v>Engineering</v>
      </c>
      <c r="C348" s="138">
        <f t="shared" si="28"/>
        <v>16135.51075169397</v>
      </c>
      <c r="D348" s="138">
        <f t="shared" si="28"/>
        <v>30297.903791308181</v>
      </c>
      <c r="E348" s="138">
        <f t="shared" si="30"/>
        <v>13417.765994433777</v>
      </c>
      <c r="F348" s="138">
        <f t="shared" si="31"/>
        <v>0</v>
      </c>
      <c r="G348" s="138">
        <f t="shared" si="32"/>
        <v>0</v>
      </c>
      <c r="H348" s="138">
        <f t="shared" si="29"/>
        <v>20952.419176149848</v>
      </c>
    </row>
    <row r="349" spans="2:10">
      <c r="B349" s="127" t="str">
        <f>$B$38</f>
        <v>Home Economics</v>
      </c>
      <c r="C349" s="138">
        <f t="shared" si="28"/>
        <v>10798.811199310787</v>
      </c>
      <c r="D349" s="138">
        <f t="shared" si="28"/>
        <v>13845.749249896156</v>
      </c>
      <c r="E349" s="138">
        <f t="shared" si="30"/>
        <v>11380.208129789668</v>
      </c>
      <c r="F349" s="138">
        <f t="shared" si="31"/>
        <v>0</v>
      </c>
      <c r="G349" s="138">
        <f t="shared" si="32"/>
        <v>0</v>
      </c>
      <c r="H349" s="138">
        <f t="shared" si="29"/>
        <v>11885.944431602091</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15396.167457285757</v>
      </c>
      <c r="D351" s="138">
        <f t="shared" si="28"/>
        <v>11442.313034585841</v>
      </c>
      <c r="E351" s="138">
        <f t="shared" si="30"/>
        <v>15704.456938855537</v>
      </c>
      <c r="F351" s="138">
        <f t="shared" si="31"/>
        <v>30927.226282783115</v>
      </c>
      <c r="G351" s="138">
        <f t="shared" si="32"/>
        <v>0</v>
      </c>
      <c r="H351" s="138">
        <f t="shared" si="29"/>
        <v>15500.567467384541</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9232.6949944006028</v>
      </c>
      <c r="D356" s="138">
        <f t="shared" si="28"/>
        <v>12058.513765603368</v>
      </c>
      <c r="E356" s="138">
        <f t="shared" si="30"/>
        <v>32774.224863268959</v>
      </c>
      <c r="F356" s="138">
        <f t="shared" si="31"/>
        <v>0</v>
      </c>
      <c r="G356" s="138">
        <f t="shared" si="32"/>
        <v>24444.796359913071</v>
      </c>
      <c r="H356" s="138">
        <f t="shared" si="29"/>
        <v>15584.825515639521</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10462.236988369867</v>
      </c>
      <c r="D358" s="138">
        <f t="shared" si="28"/>
        <v>14637.477324885231</v>
      </c>
      <c r="E358" s="138">
        <f t="shared" si="30"/>
        <v>17218.979975140428</v>
      </c>
      <c r="F358" s="138">
        <f t="shared" si="31"/>
        <v>0</v>
      </c>
      <c r="G358" s="138">
        <f t="shared" si="32"/>
        <v>0</v>
      </c>
      <c r="H358" s="138">
        <f t="shared" si="29"/>
        <v>13948.340543896809</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4174.5589706311775</v>
      </c>
      <c r="E360" s="138">
        <f t="shared" si="30"/>
        <v>0</v>
      </c>
      <c r="F360" s="138">
        <f t="shared" si="31"/>
        <v>0</v>
      </c>
      <c r="G360" s="138">
        <f t="shared" si="32"/>
        <v>0</v>
      </c>
      <c r="H360" s="138">
        <f t="shared" si="29"/>
        <v>4174.5589706311775</v>
      </c>
    </row>
    <row r="361" spans="2:9">
      <c r="B361" s="127" t="str">
        <f>$B$50</f>
        <v>Technology</v>
      </c>
      <c r="C361" s="138">
        <f t="shared" si="33"/>
        <v>9983.2634988244226</v>
      </c>
      <c r="D361" s="138">
        <f t="shared" si="33"/>
        <v>11955.518265181321</v>
      </c>
      <c r="E361" s="138">
        <f t="shared" si="30"/>
        <v>29894.235870718407</v>
      </c>
      <c r="F361" s="138">
        <f t="shared" si="31"/>
        <v>0</v>
      </c>
      <c r="G361" s="138">
        <f t="shared" si="32"/>
        <v>0</v>
      </c>
      <c r="H361" s="138">
        <f t="shared" si="29"/>
        <v>12395.191142251115</v>
      </c>
    </row>
    <row r="362" spans="2:9">
      <c r="B362" s="127" t="str">
        <f>$B$51</f>
        <v>Nursing</v>
      </c>
      <c r="C362" s="138">
        <f t="shared" si="33"/>
        <v>16847.964899886643</v>
      </c>
      <c r="D362" s="138">
        <f t="shared" si="33"/>
        <v>27970.980443615055</v>
      </c>
      <c r="E362" s="138">
        <f t="shared" si="30"/>
        <v>33667.731829768738</v>
      </c>
      <c r="F362" s="138">
        <f t="shared" si="31"/>
        <v>0</v>
      </c>
      <c r="G362" s="138">
        <f t="shared" si="32"/>
        <v>0</v>
      </c>
      <c r="H362" s="138">
        <f t="shared" si="29"/>
        <v>28488.76200446931</v>
      </c>
    </row>
    <row r="363" spans="2:9">
      <c r="B363" s="130" t="str">
        <f>$B$52</f>
        <v>Totals</v>
      </c>
      <c r="C363" s="135">
        <f t="shared" si="33"/>
        <v>10444.697548970234</v>
      </c>
      <c r="D363" s="135">
        <f t="shared" si="33"/>
        <v>15888.695206186683</v>
      </c>
      <c r="E363" s="135">
        <f t="shared" si="30"/>
        <v>14515.942226197971</v>
      </c>
      <c r="F363" s="135">
        <f t="shared" si="31"/>
        <v>21370.311502767956</v>
      </c>
      <c r="G363" s="135">
        <f t="shared" si="32"/>
        <v>24444.796359913071</v>
      </c>
      <c r="H363" s="135">
        <f t="shared" si="29"/>
        <v>12566.505423348019</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73" priority="6" stopIfTrue="1">
      <formula>C32=0</formula>
    </cfRule>
  </conditionalFormatting>
  <conditionalFormatting sqref="C91:G110">
    <cfRule type="expression" dxfId="72" priority="5" stopIfTrue="1">
      <formula>C32=0</formula>
    </cfRule>
  </conditionalFormatting>
  <conditionalFormatting sqref="C143:H162">
    <cfRule type="expression" dxfId="71" priority="3" stopIfTrue="1">
      <formula>C32=0</formula>
    </cfRule>
  </conditionalFormatting>
  <conditionalFormatting sqref="H143:H162">
    <cfRule type="expression" dxfId="70" priority="1" stopIfTrue="1">
      <formula>OR(AND(#REF!&gt;0,H143&gt;0,H61=0),AND(#REF!&gt;0,H143&gt;0,H32=0))</formula>
    </cfRule>
    <cfRule type="expression" dxfId="69"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C000"/>
    <pageSetUpPr fitToPage="1"/>
  </sheetPr>
  <dimension ref="B1:W363"/>
  <sheetViews>
    <sheetView showGridLines="0" showZeros="0" topLeftCell="A22" zoomScale="70" zoomScaleNormal="70" workbookViewId="0">
      <selection activeCell="J41" sqref="J41"/>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110</v>
      </c>
      <c r="C3" s="119"/>
      <c r="D3" s="119"/>
      <c r="E3" s="119"/>
      <c r="F3" s="119"/>
      <c r="G3" s="119"/>
      <c r="H3" s="119"/>
    </row>
    <row r="4" spans="2:8">
      <c r="B4" s="292" t="s">
        <v>156</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76" t="s">
        <v>863</v>
      </c>
      <c r="C11" s="476"/>
      <c r="D11" s="476"/>
      <c r="E11" s="476"/>
      <c r="F11" s="476"/>
      <c r="G11" s="476"/>
      <c r="H11" s="476"/>
    </row>
    <row r="12" spans="2:8" ht="14.4" thickBot="1">
      <c r="B12" s="491" t="s">
        <v>16</v>
      </c>
      <c r="C12" s="492"/>
      <c r="D12" s="492"/>
      <c r="E12" s="493"/>
      <c r="F12" s="297"/>
      <c r="G12" s="298"/>
      <c r="H12" s="299" t="s">
        <v>17</v>
      </c>
    </row>
    <row r="13" spans="2:8">
      <c r="B13" s="494" t="s">
        <v>12</v>
      </c>
      <c r="C13" s="495"/>
      <c r="D13" s="495"/>
      <c r="E13" s="496"/>
      <c r="F13" s="352"/>
      <c r="G13" s="301"/>
      <c r="H13" s="353">
        <f>Data!$G33</f>
        <v>90779401</v>
      </c>
    </row>
    <row r="14" spans="2:8">
      <c r="B14" s="468" t="s">
        <v>13</v>
      </c>
      <c r="C14" s="497"/>
      <c r="D14" s="497"/>
      <c r="E14" s="498"/>
      <c r="F14" s="354"/>
      <c r="G14" s="301"/>
      <c r="H14" s="355">
        <f>Data!$H33</f>
        <v>6643816</v>
      </c>
    </row>
    <row r="15" spans="2:8">
      <c r="B15" s="468" t="s">
        <v>14</v>
      </c>
      <c r="C15" s="497"/>
      <c r="D15" s="497"/>
      <c r="E15" s="498"/>
      <c r="F15" s="354"/>
      <c r="G15" s="301"/>
      <c r="H15" s="355">
        <f>Data!$I33</f>
        <v>29400035</v>
      </c>
    </row>
    <row r="16" spans="2:8">
      <c r="B16" s="468" t="s">
        <v>18</v>
      </c>
      <c r="C16" s="497"/>
      <c r="D16" s="497"/>
      <c r="E16" s="498"/>
      <c r="F16" s="354"/>
      <c r="G16" s="301"/>
      <c r="H16" s="355">
        <f>Data!$J33</f>
        <v>16209100</v>
      </c>
    </row>
    <row r="17" spans="2:23">
      <c r="B17" s="468" t="s">
        <v>15</v>
      </c>
      <c r="C17" s="497"/>
      <c r="D17" s="497"/>
      <c r="E17" s="498"/>
      <c r="F17" s="354"/>
      <c r="G17" s="301"/>
      <c r="H17" s="355">
        <f>Data!$K33</f>
        <v>40254510</v>
      </c>
    </row>
    <row r="18" spans="2:23">
      <c r="B18" s="468" t="s">
        <v>1</v>
      </c>
      <c r="C18" s="497"/>
      <c r="D18" s="497"/>
      <c r="E18" s="498"/>
      <c r="F18" s="356"/>
      <c r="G18" s="301"/>
      <c r="H18" s="357">
        <f>SUM(H13:H17)</f>
        <v>183286862</v>
      </c>
    </row>
    <row r="19" spans="2:23" ht="13.5" customHeight="1">
      <c r="B19" s="306"/>
      <c r="D19" s="306"/>
      <c r="E19" s="306"/>
      <c r="F19" s="306"/>
      <c r="G19" s="306"/>
      <c r="H19" s="296"/>
    </row>
    <row r="20" spans="2:23" ht="13.5" customHeight="1">
      <c r="B20" s="306"/>
      <c r="D20" s="499" t="s">
        <v>22</v>
      </c>
      <c r="E20" s="500"/>
      <c r="F20" s="501"/>
      <c r="G20" s="307" t="s">
        <v>23</v>
      </c>
      <c r="H20" s="307" t="s">
        <v>24</v>
      </c>
    </row>
    <row r="21" spans="2:23" ht="17.25" customHeight="1">
      <c r="B21" s="470" t="s">
        <v>21</v>
      </c>
      <c r="C21" s="502"/>
      <c r="D21" s="503" t="str">
        <f>Data!L33</f>
        <v>Melanie Ramirez</v>
      </c>
      <c r="E21" s="504"/>
      <c r="F21" s="505"/>
      <c r="G21" s="308" t="str">
        <f>Data!M33</f>
        <v>940-898-3522</v>
      </c>
      <c r="H21" s="309" t="str">
        <f>Data!N33</f>
        <v>mramirez50@twu.edu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Data!O33</f>
        <v>4543</v>
      </c>
      <c r="D25" s="316">
        <f>Data!P33</f>
        <v>5686</v>
      </c>
      <c r="E25" s="316">
        <f>Data!Q33</f>
        <v>3611</v>
      </c>
      <c r="F25" s="316">
        <f>Data!R33</f>
        <v>1037</v>
      </c>
      <c r="G25" s="316">
        <f>Data!S33</f>
        <v>303</v>
      </c>
      <c r="H25" s="317">
        <f>SUM(C25:G25)</f>
        <v>15180</v>
      </c>
    </row>
    <row r="26" spans="2:23">
      <c r="C26" s="318"/>
      <c r="D26" s="318"/>
      <c r="E26" s="318"/>
      <c r="F26" s="318"/>
      <c r="G26" s="318"/>
      <c r="H26" s="318"/>
      <c r="I26" s="318"/>
    </row>
    <row r="27" spans="2:23" ht="13.5" customHeight="1">
      <c r="B27" s="306"/>
      <c r="D27" s="499" t="s">
        <v>22</v>
      </c>
      <c r="E27" s="500"/>
      <c r="F27" s="501"/>
      <c r="G27" s="307" t="s">
        <v>23</v>
      </c>
      <c r="H27" s="307" t="s">
        <v>24</v>
      </c>
    </row>
    <row r="28" spans="2:23" ht="17.25" customHeight="1">
      <c r="B28" s="470" t="s">
        <v>909</v>
      </c>
      <c r="C28" s="502"/>
      <c r="D28" s="503" t="str">
        <f>Data!T33</f>
        <v>Carolina Sheeder</v>
      </c>
      <c r="E28" s="504"/>
      <c r="F28" s="505"/>
      <c r="G28" s="308" t="str">
        <f>Data!U33</f>
        <v>(940) 898-3298</v>
      </c>
      <c r="H28" s="309" t="str">
        <f>Data!V33</f>
        <v>CSheeder@twu.edu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Data!W33</f>
        <v>71535</v>
      </c>
      <c r="D32" s="140">
        <f>Data!AQ33</f>
        <v>19624</v>
      </c>
      <c r="E32" s="140">
        <f>Data!BK33</f>
        <v>5187</v>
      </c>
      <c r="F32" s="140">
        <f>Data!CE33</f>
        <v>2309</v>
      </c>
      <c r="G32" s="140">
        <f>Data!CY33</f>
        <v>0</v>
      </c>
      <c r="H32" s="141">
        <f>SUM(C32:G32)</f>
        <v>98655</v>
      </c>
      <c r="W32" s="144"/>
    </row>
    <row r="33" spans="2:23">
      <c r="B33" s="129" t="s">
        <v>43</v>
      </c>
      <c r="C33" s="140">
        <f>Data!X33</f>
        <v>28801</v>
      </c>
      <c r="D33" s="140">
        <f>Data!AR33</f>
        <v>13772</v>
      </c>
      <c r="E33" s="140">
        <f>Data!BL33</f>
        <v>7464</v>
      </c>
      <c r="F33" s="140">
        <f>Data!CF33</f>
        <v>4518.0000000000009</v>
      </c>
      <c r="G33" s="140">
        <f>Data!CZ33</f>
        <v>0</v>
      </c>
      <c r="H33" s="141">
        <f t="shared" ref="H33:H52" si="0">SUM(C33:G33)</f>
        <v>54555</v>
      </c>
      <c r="W33" s="144"/>
    </row>
    <row r="34" spans="2:23">
      <c r="B34" s="129" t="s">
        <v>44</v>
      </c>
      <c r="C34" s="140">
        <f>Data!Y33</f>
        <v>10693</v>
      </c>
      <c r="D34" s="140">
        <f>Data!AS33</f>
        <v>5246</v>
      </c>
      <c r="E34" s="140">
        <f>Data!BM33</f>
        <v>1340</v>
      </c>
      <c r="F34" s="140">
        <f>Data!CG33</f>
        <v>327</v>
      </c>
      <c r="G34" s="140">
        <f>Data!DA33</f>
        <v>0</v>
      </c>
      <c r="H34" s="141">
        <f t="shared" si="0"/>
        <v>17606</v>
      </c>
      <c r="W34" s="144"/>
    </row>
    <row r="35" spans="2:23">
      <c r="B35" s="129" t="s">
        <v>45</v>
      </c>
      <c r="C35" s="140">
        <f>Data!Z33</f>
        <v>2753</v>
      </c>
      <c r="D35" s="140">
        <f>Data!AT33</f>
        <v>8607</v>
      </c>
      <c r="E35" s="140">
        <f>Data!BN33</f>
        <v>4587</v>
      </c>
      <c r="F35" s="140">
        <f>Data!CH33</f>
        <v>1711</v>
      </c>
      <c r="G35" s="140">
        <f>Data!DB33</f>
        <v>0</v>
      </c>
      <c r="H35" s="141">
        <f t="shared" si="0"/>
        <v>17658</v>
      </c>
      <c r="W35" s="144"/>
    </row>
    <row r="36" spans="2:23">
      <c r="B36" s="129" t="s">
        <v>46</v>
      </c>
      <c r="C36" s="140">
        <f>Data!AA33</f>
        <v>355</v>
      </c>
      <c r="D36" s="140">
        <f>Data!AU33</f>
        <v>420</v>
      </c>
      <c r="E36" s="140">
        <f>Data!BO33</f>
        <v>123</v>
      </c>
      <c r="F36" s="140">
        <f>Data!CI33</f>
        <v>21</v>
      </c>
      <c r="G36" s="140">
        <f>Data!DC33</f>
        <v>0</v>
      </c>
      <c r="H36" s="141">
        <f t="shared" si="0"/>
        <v>919</v>
      </c>
      <c r="W36" s="144"/>
    </row>
    <row r="37" spans="2:23">
      <c r="B37" s="129" t="s">
        <v>47</v>
      </c>
      <c r="C37" s="140">
        <f>Data!AB33</f>
        <v>1367</v>
      </c>
      <c r="D37" s="140">
        <f>Data!AV33</f>
        <v>1570</v>
      </c>
      <c r="E37" s="140">
        <f>Data!BP33</f>
        <v>1149</v>
      </c>
      <c r="F37" s="140">
        <f>Data!CJ33</f>
        <v>6</v>
      </c>
      <c r="G37" s="140">
        <f>Data!DD33</f>
        <v>0</v>
      </c>
      <c r="H37" s="141">
        <f t="shared" si="0"/>
        <v>4092</v>
      </c>
      <c r="W37" s="144"/>
    </row>
    <row r="38" spans="2:23">
      <c r="B38" s="129" t="s">
        <v>48</v>
      </c>
      <c r="C38" s="140">
        <f>Data!AC33</f>
        <v>3546</v>
      </c>
      <c r="D38" s="140">
        <f>Data!AW33</f>
        <v>3802</v>
      </c>
      <c r="E38" s="140">
        <f>Data!BQ33</f>
        <v>2977</v>
      </c>
      <c r="F38" s="140">
        <f>Data!CK33</f>
        <v>519</v>
      </c>
      <c r="G38" s="140">
        <f>Data!DE33</f>
        <v>0</v>
      </c>
      <c r="H38" s="141">
        <f t="shared" si="0"/>
        <v>10844</v>
      </c>
      <c r="W38" s="144"/>
    </row>
    <row r="39" spans="2:23">
      <c r="B39" s="129" t="s">
        <v>49</v>
      </c>
      <c r="C39" s="140">
        <f>Data!AD33</f>
        <v>0</v>
      </c>
      <c r="D39" s="140">
        <f>Data!AX33</f>
        <v>0</v>
      </c>
      <c r="E39" s="140">
        <f>Data!BR33</f>
        <v>0</v>
      </c>
      <c r="F39" s="140">
        <f>Data!CL33</f>
        <v>0</v>
      </c>
      <c r="G39" s="140">
        <f>Data!DF33</f>
        <v>0</v>
      </c>
      <c r="H39" s="141">
        <f t="shared" si="0"/>
        <v>0</v>
      </c>
      <c r="W39" s="144"/>
    </row>
    <row r="40" spans="2:23">
      <c r="B40" s="129" t="s">
        <v>50</v>
      </c>
      <c r="C40" s="140">
        <f>Data!AE33</f>
        <v>287</v>
      </c>
      <c r="D40" s="140">
        <f>Data!AY33</f>
        <v>2001</v>
      </c>
      <c r="E40" s="140">
        <f>Data!BS33</f>
        <v>351</v>
      </c>
      <c r="F40" s="140">
        <f>Data!CM33</f>
        <v>0</v>
      </c>
      <c r="G40" s="140">
        <f>Data!DG33</f>
        <v>0</v>
      </c>
      <c r="H40" s="141">
        <f t="shared" si="0"/>
        <v>2639</v>
      </c>
      <c r="W40" s="144"/>
    </row>
    <row r="41" spans="2:23">
      <c r="B41" s="129" t="s">
        <v>51</v>
      </c>
      <c r="C41" s="140">
        <f>Data!AF33</f>
        <v>39</v>
      </c>
      <c r="D41" s="140">
        <f>Data!AZ33</f>
        <v>333</v>
      </c>
      <c r="E41" s="140">
        <f>Data!BT33</f>
        <v>4499</v>
      </c>
      <c r="F41" s="140">
        <f>Data!CN33</f>
        <v>12</v>
      </c>
      <c r="G41" s="140">
        <f>Data!DH33</f>
        <v>0</v>
      </c>
      <c r="H41" s="141">
        <f t="shared" si="0"/>
        <v>4883</v>
      </c>
      <c r="W41" s="144"/>
    </row>
    <row r="42" spans="2:23">
      <c r="B42" s="129" t="s">
        <v>52</v>
      </c>
      <c r="C42" s="140">
        <f>Data!AG33</f>
        <v>0</v>
      </c>
      <c r="D42" s="140">
        <f>Data!BA33</f>
        <v>0</v>
      </c>
      <c r="E42" s="140">
        <f>Data!BU33</f>
        <v>0</v>
      </c>
      <c r="F42" s="140">
        <f>Data!CO33</f>
        <v>0</v>
      </c>
      <c r="G42" s="140">
        <f>Data!DI33</f>
        <v>0</v>
      </c>
      <c r="H42" s="141">
        <f t="shared" si="0"/>
        <v>0</v>
      </c>
      <c r="W42" s="144"/>
    </row>
    <row r="43" spans="2:23">
      <c r="B43" s="129" t="s">
        <v>53</v>
      </c>
      <c r="C43" s="140">
        <f>Data!AH33</f>
        <v>0</v>
      </c>
      <c r="D43" s="140">
        <f>Data!BB33</f>
        <v>0</v>
      </c>
      <c r="E43" s="140">
        <f>Data!BV33</f>
        <v>0</v>
      </c>
      <c r="F43" s="140">
        <f>Data!CP33</f>
        <v>0</v>
      </c>
      <c r="G43" s="140">
        <f>Data!DJ33</f>
        <v>0</v>
      </c>
      <c r="H43" s="141">
        <f t="shared" si="0"/>
        <v>0</v>
      </c>
      <c r="W43" s="144"/>
    </row>
    <row r="44" spans="2:23">
      <c r="B44" s="129" t="s">
        <v>54</v>
      </c>
      <c r="C44" s="140">
        <f>Data!AI33</f>
        <v>0</v>
      </c>
      <c r="D44" s="140">
        <f>Data!BC33</f>
        <v>0</v>
      </c>
      <c r="E44" s="140">
        <f>Data!BW33</f>
        <v>0</v>
      </c>
      <c r="F44" s="140">
        <f>Data!CQ33</f>
        <v>0</v>
      </c>
      <c r="G44" s="140">
        <f>Data!DK33</f>
        <v>0</v>
      </c>
      <c r="H44" s="141">
        <f t="shared" si="0"/>
        <v>0</v>
      </c>
      <c r="W44" s="144"/>
    </row>
    <row r="45" spans="2:23">
      <c r="B45" s="129" t="s">
        <v>55</v>
      </c>
      <c r="C45" s="140">
        <f>Data!AJ33</f>
        <v>3406</v>
      </c>
      <c r="D45" s="140">
        <f>Data!BD33</f>
        <v>11062.999999999995</v>
      </c>
      <c r="E45" s="140">
        <f>Data!BX33</f>
        <v>8042.0000000000018</v>
      </c>
      <c r="F45" s="140">
        <f>Data!CR33</f>
        <v>9319.9999999999964</v>
      </c>
      <c r="G45" s="140">
        <f>Data!DL33</f>
        <v>9637.9999999999927</v>
      </c>
      <c r="H45" s="141">
        <f t="shared" si="0"/>
        <v>41468.999999999985</v>
      </c>
      <c r="W45" s="144"/>
    </row>
    <row r="46" spans="2:23">
      <c r="B46" s="129" t="s">
        <v>56</v>
      </c>
      <c r="C46" s="140">
        <f>Data!AK33</f>
        <v>0</v>
      </c>
      <c r="D46" s="140">
        <f>Data!BE33</f>
        <v>0</v>
      </c>
      <c r="E46" s="140">
        <f>Data!BY33</f>
        <v>0</v>
      </c>
      <c r="F46" s="140">
        <f>Data!CS33</f>
        <v>0</v>
      </c>
      <c r="G46" s="140">
        <f>Data!DM33</f>
        <v>0</v>
      </c>
      <c r="H46" s="141">
        <f t="shared" si="0"/>
        <v>0</v>
      </c>
      <c r="W46" s="144"/>
    </row>
    <row r="47" spans="2:23">
      <c r="B47" s="129" t="s">
        <v>57</v>
      </c>
      <c r="C47" s="140">
        <f>Data!AL33</f>
        <v>5160</v>
      </c>
      <c r="D47" s="140">
        <f>Data!BF33</f>
        <v>17673</v>
      </c>
      <c r="E47" s="140">
        <f>Data!BZ33</f>
        <v>19705</v>
      </c>
      <c r="F47" s="140">
        <f>Data!CT33</f>
        <v>30</v>
      </c>
      <c r="G47" s="140">
        <f>Data!DN33</f>
        <v>0</v>
      </c>
      <c r="H47" s="141">
        <f t="shared" si="0"/>
        <v>42568</v>
      </c>
      <c r="W47" s="144"/>
    </row>
    <row r="48" spans="2:23">
      <c r="B48" s="129" t="s">
        <v>58</v>
      </c>
      <c r="C48" s="140">
        <f>Data!AM33</f>
        <v>0</v>
      </c>
      <c r="D48" s="140">
        <f>Data!BG33</f>
        <v>0</v>
      </c>
      <c r="E48" s="140">
        <f>Data!CA33</f>
        <v>0</v>
      </c>
      <c r="F48" s="140">
        <f>Data!CU33</f>
        <v>0</v>
      </c>
      <c r="G48" s="140">
        <f>Data!DO33</f>
        <v>0</v>
      </c>
      <c r="H48" s="141">
        <f t="shared" si="0"/>
        <v>0</v>
      </c>
      <c r="W48" s="144"/>
    </row>
    <row r="49" spans="2:23">
      <c r="B49" s="129" t="s">
        <v>59</v>
      </c>
      <c r="C49" s="140">
        <f>Data!AN33</f>
        <v>0</v>
      </c>
      <c r="D49" s="140">
        <f>Data!BH33</f>
        <v>651</v>
      </c>
      <c r="E49" s="140">
        <f>Data!CB33</f>
        <v>0</v>
      </c>
      <c r="F49" s="140">
        <f>Data!CV33</f>
        <v>0</v>
      </c>
      <c r="G49" s="140">
        <f>Data!DP33</f>
        <v>0</v>
      </c>
      <c r="H49" s="141">
        <f t="shared" si="0"/>
        <v>651</v>
      </c>
      <c r="W49" s="144"/>
    </row>
    <row r="50" spans="2:23">
      <c r="B50" s="129" t="s">
        <v>60</v>
      </c>
      <c r="C50" s="140">
        <f>Data!AO33</f>
        <v>30</v>
      </c>
      <c r="D50" s="140">
        <f>Data!BI33</f>
        <v>369</v>
      </c>
      <c r="E50" s="140">
        <f>Data!CC33</f>
        <v>150</v>
      </c>
      <c r="F50" s="140">
        <f>Data!CW33</f>
        <v>0</v>
      </c>
      <c r="G50" s="140">
        <f>Data!DQ33</f>
        <v>0</v>
      </c>
      <c r="H50" s="141">
        <f t="shared" si="0"/>
        <v>549</v>
      </c>
      <c r="W50" s="144"/>
    </row>
    <row r="51" spans="2:23">
      <c r="B51" s="129" t="s">
        <v>0</v>
      </c>
      <c r="C51" s="140">
        <f>Data!AP33</f>
        <v>388.14999999999992</v>
      </c>
      <c r="D51" s="140">
        <f>Data!BJ33</f>
        <v>26743.349999999995</v>
      </c>
      <c r="E51" s="140">
        <f>Data!CD33</f>
        <v>11359</v>
      </c>
      <c r="F51" s="140">
        <f>Data!CX33</f>
        <v>1364</v>
      </c>
      <c r="G51" s="140">
        <f>Data!DR33</f>
        <v>0</v>
      </c>
      <c r="H51" s="141">
        <f t="shared" si="0"/>
        <v>39854.5</v>
      </c>
      <c r="W51" s="144"/>
    </row>
    <row r="52" spans="2:23">
      <c r="B52" s="142" t="s">
        <v>33</v>
      </c>
      <c r="C52" s="141">
        <f>SUM(C32:C51)</f>
        <v>128360.15</v>
      </c>
      <c r="D52" s="141">
        <f>SUM(D32:D51)</f>
        <v>111874.34999999999</v>
      </c>
      <c r="E52" s="141">
        <f>SUM(E32:E51)</f>
        <v>66933</v>
      </c>
      <c r="F52" s="141">
        <f>SUM(F32:F51)</f>
        <v>20136.999999999996</v>
      </c>
      <c r="G52" s="141">
        <f>SUM(G32:G51)</f>
        <v>9637.9999999999927</v>
      </c>
      <c r="H52" s="141">
        <f t="shared" si="0"/>
        <v>336942.5</v>
      </c>
    </row>
    <row r="53" spans="2:23">
      <c r="B53" s="143"/>
      <c r="C53" s="144"/>
      <c r="D53" s="144"/>
      <c r="E53" s="144"/>
      <c r="F53" s="144"/>
      <c r="G53" s="144"/>
      <c r="H53" s="144"/>
    </row>
    <row r="54" spans="2:23" ht="13.5" customHeight="1">
      <c r="B54" s="306"/>
      <c r="D54" s="499" t="s">
        <v>22</v>
      </c>
      <c r="E54" s="500"/>
      <c r="F54" s="501"/>
      <c r="G54" s="307" t="s">
        <v>23</v>
      </c>
      <c r="H54" s="307" t="s">
        <v>24</v>
      </c>
    </row>
    <row r="55" spans="2:23" ht="28.5" customHeight="1">
      <c r="B55" s="470" t="s">
        <v>910</v>
      </c>
      <c r="C55" s="502"/>
      <c r="D55" s="503" t="str">
        <f>Data!T33</f>
        <v>Carolina Sheeder</v>
      </c>
      <c r="E55" s="504"/>
      <c r="F55" s="505"/>
      <c r="G55" s="308" t="str">
        <f>Data!U33</f>
        <v>(940) 898-3298</v>
      </c>
      <c r="H55" s="309" t="str">
        <f>Data!V33</f>
        <v>CSheeder@twu.edu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Data!DS33</f>
        <v>3562543.6447009202</v>
      </c>
      <c r="D61" s="320">
        <f>Data!EM33</f>
        <v>1686778.2154935407</v>
      </c>
      <c r="E61" s="320">
        <f>Data!FG33</f>
        <v>1537051.2817313187</v>
      </c>
      <c r="F61" s="320">
        <f>Data!GA33</f>
        <v>1730683.1111288434</v>
      </c>
      <c r="G61" s="320">
        <f>Data!GU33</f>
        <v>0</v>
      </c>
      <c r="H61" s="321">
        <f>SUM(C61:G61)</f>
        <v>8517056.2530546226</v>
      </c>
    </row>
    <row r="62" spans="2:23">
      <c r="B62" s="127" t="str">
        <f>$B$33</f>
        <v>Science</v>
      </c>
      <c r="C62" s="320">
        <f>Data!DT33</f>
        <v>2166972.0434267391</v>
      </c>
      <c r="D62" s="320">
        <f>Data!EN33</f>
        <v>1767331.9300120585</v>
      </c>
      <c r="E62" s="320">
        <f>Data!FH33</f>
        <v>1796038.8713826952</v>
      </c>
      <c r="F62" s="320">
        <f>Data!GB33</f>
        <v>1344596.8678584788</v>
      </c>
      <c r="G62" s="320">
        <f>Data!GV33</f>
        <v>0</v>
      </c>
      <c r="H62" s="141">
        <f t="shared" ref="H62:H81" si="1">SUM(C62:G62)</f>
        <v>7074939.712679971</v>
      </c>
    </row>
    <row r="63" spans="2:23">
      <c r="B63" s="127" t="str">
        <f>$B$34</f>
        <v>Fine Arts</v>
      </c>
      <c r="C63" s="320">
        <f>Data!DU33</f>
        <v>1039145.4126532284</v>
      </c>
      <c r="D63" s="320">
        <f>Data!EO33</f>
        <v>1018818.8298435805</v>
      </c>
      <c r="E63" s="320">
        <f>Data!FI33</f>
        <v>545749.63696026057</v>
      </c>
      <c r="F63" s="320">
        <f>Data!GC33</f>
        <v>191640.45500811958</v>
      </c>
      <c r="G63" s="320">
        <f>Data!GW33</f>
        <v>0</v>
      </c>
      <c r="H63" s="141">
        <f t="shared" si="1"/>
        <v>2795354.3344651889</v>
      </c>
    </row>
    <row r="64" spans="2:23">
      <c r="B64" s="127" t="str">
        <f>$B$35</f>
        <v>Teacher Education</v>
      </c>
      <c r="C64" s="320">
        <f>Data!DV33</f>
        <v>188969.82202962713</v>
      </c>
      <c r="D64" s="320">
        <f>Data!EP33</f>
        <v>972058.30274998501</v>
      </c>
      <c r="E64" s="320">
        <f>Data!FJ33</f>
        <v>1140710.6793822802</v>
      </c>
      <c r="F64" s="320">
        <f>Data!GD33</f>
        <v>832907.95479577361</v>
      </c>
      <c r="G64" s="320">
        <f>Data!GX33</f>
        <v>0</v>
      </c>
      <c r="H64" s="141">
        <f t="shared" si="1"/>
        <v>3134646.7589576659</v>
      </c>
    </row>
    <row r="65" spans="2:8">
      <c r="B65" s="127" t="str">
        <f>$B$36</f>
        <v>Agriculture</v>
      </c>
      <c r="C65" s="320">
        <f>Data!DW33</f>
        <v>118548.33989976677</v>
      </c>
      <c r="D65" s="320">
        <f>Data!EQ33</f>
        <v>92036.695893295895</v>
      </c>
      <c r="E65" s="320">
        <f>Data!FK33</f>
        <v>20417.177272727273</v>
      </c>
      <c r="F65" s="320">
        <f>Data!GE33</f>
        <v>11134.687596899224</v>
      </c>
      <c r="G65" s="320">
        <f>Data!GY33</f>
        <v>0</v>
      </c>
      <c r="H65" s="141">
        <f t="shared" si="1"/>
        <v>242136.90066268915</v>
      </c>
    </row>
    <row r="66" spans="2:8">
      <c r="B66" s="127" t="str">
        <f>$B$37</f>
        <v>Engineering</v>
      </c>
      <c r="C66" s="320">
        <f>Data!DX33</f>
        <v>164500.0166155108</v>
      </c>
      <c r="D66" s="320">
        <f>Data!ER33</f>
        <v>279391.42826807307</v>
      </c>
      <c r="E66" s="320">
        <f>Data!FL33</f>
        <v>265523.70197547146</v>
      </c>
      <c r="F66" s="320">
        <f>Data!GF33</f>
        <v>3073.2045177045175</v>
      </c>
      <c r="G66" s="320">
        <f>Data!GZ33</f>
        <v>0</v>
      </c>
      <c r="H66" s="141">
        <f t="shared" si="1"/>
        <v>712488.35137675994</v>
      </c>
    </row>
    <row r="67" spans="2:8">
      <c r="B67" s="127" t="str">
        <f>$B$38</f>
        <v>Home Economics</v>
      </c>
      <c r="C67" s="320">
        <f>Data!DY33</f>
        <v>250220.55771635377</v>
      </c>
      <c r="D67" s="320">
        <f>Data!ES33</f>
        <v>371809.17783543165</v>
      </c>
      <c r="E67" s="320">
        <f>Data!FM33</f>
        <v>396521.43917148054</v>
      </c>
      <c r="F67" s="320">
        <f>Data!GG33</f>
        <v>338013.98607069417</v>
      </c>
      <c r="G67" s="320">
        <f>Data!HA33</f>
        <v>0</v>
      </c>
      <c r="H67" s="141">
        <f t="shared" si="1"/>
        <v>1356565.1607939601</v>
      </c>
    </row>
    <row r="68" spans="2:8">
      <c r="B68" s="127" t="str">
        <f>$B$39</f>
        <v>Law</v>
      </c>
      <c r="C68" s="320">
        <f>Data!DZ33</f>
        <v>0</v>
      </c>
      <c r="D68" s="320">
        <f>Data!ET33</f>
        <v>0</v>
      </c>
      <c r="E68" s="320">
        <f>Data!FN33</f>
        <v>0</v>
      </c>
      <c r="F68" s="320">
        <f>Data!GH33</f>
        <v>0</v>
      </c>
      <c r="G68" s="320">
        <f>Data!HB33</f>
        <v>0</v>
      </c>
      <c r="H68" s="141">
        <f t="shared" si="1"/>
        <v>0</v>
      </c>
    </row>
    <row r="69" spans="2:8">
      <c r="B69" s="127" t="str">
        <f>$B$40</f>
        <v>Social Service</v>
      </c>
      <c r="C69" s="320">
        <f>Data!EA33</f>
        <v>36683.872341190799</v>
      </c>
      <c r="D69" s="320">
        <f>Data!EU33</f>
        <v>460443.31847836857</v>
      </c>
      <c r="E69" s="320">
        <f>Data!FO33</f>
        <v>86670.497260935954</v>
      </c>
      <c r="F69" s="320">
        <f>Data!GI33</f>
        <v>0</v>
      </c>
      <c r="G69" s="320">
        <f>Data!HC33</f>
        <v>0</v>
      </c>
      <c r="H69" s="141">
        <f t="shared" si="1"/>
        <v>583797.68808049534</v>
      </c>
    </row>
    <row r="70" spans="2:8">
      <c r="B70" s="127" t="str">
        <f>$B$41</f>
        <v>Library Science</v>
      </c>
      <c r="C70" s="320">
        <f>Data!EB33</f>
        <v>1415.1196269664706</v>
      </c>
      <c r="D70" s="320">
        <f>Data!EV33</f>
        <v>14034.880373033529</v>
      </c>
      <c r="E70" s="320">
        <f>Data!FP33</f>
        <v>813370.9550803781</v>
      </c>
      <c r="F70" s="320">
        <f>Data!GJ33</f>
        <v>2578.4394493177388</v>
      </c>
      <c r="G70" s="320">
        <f>Data!HD33</f>
        <v>0</v>
      </c>
      <c r="H70" s="141">
        <f t="shared" si="1"/>
        <v>831399.39452969586</v>
      </c>
    </row>
    <row r="71" spans="2:8">
      <c r="B71" s="127" t="str">
        <f>$B$42</f>
        <v>Veterinary Science</v>
      </c>
      <c r="C71" s="320">
        <f>Data!EC33</f>
        <v>0</v>
      </c>
      <c r="D71" s="320">
        <f>Data!EW33</f>
        <v>0</v>
      </c>
      <c r="E71" s="320">
        <f>Data!FQ33</f>
        <v>0</v>
      </c>
      <c r="F71" s="320">
        <f>Data!GK33</f>
        <v>0</v>
      </c>
      <c r="G71" s="320">
        <f>Data!HE33</f>
        <v>0</v>
      </c>
      <c r="H71" s="141">
        <f t="shared" si="1"/>
        <v>0</v>
      </c>
    </row>
    <row r="72" spans="2:8">
      <c r="B72" s="127" t="str">
        <f>$B$43</f>
        <v>Vocational Training</v>
      </c>
      <c r="C72" s="320">
        <f>Data!ED33</f>
        <v>0</v>
      </c>
      <c r="D72" s="320">
        <f>Data!EX33</f>
        <v>0</v>
      </c>
      <c r="E72" s="320">
        <f>Data!FR33</f>
        <v>0</v>
      </c>
      <c r="F72" s="320">
        <f>Data!GL33</f>
        <v>0</v>
      </c>
      <c r="G72" s="320">
        <f>Data!HF33</f>
        <v>0</v>
      </c>
      <c r="H72" s="141">
        <f t="shared" si="1"/>
        <v>0</v>
      </c>
    </row>
    <row r="73" spans="2:8">
      <c r="B73" s="127" t="str">
        <f>$B$44</f>
        <v>Physical Training</v>
      </c>
      <c r="C73" s="320">
        <f>Data!EE33</f>
        <v>0</v>
      </c>
      <c r="D73" s="320">
        <f>Data!EY33</f>
        <v>0</v>
      </c>
      <c r="E73" s="320">
        <f>Data!FS33</f>
        <v>0</v>
      </c>
      <c r="F73" s="320">
        <f>Data!GM33</f>
        <v>0</v>
      </c>
      <c r="G73" s="320">
        <f>Data!HG33</f>
        <v>0</v>
      </c>
      <c r="H73" s="141">
        <f t="shared" si="1"/>
        <v>0</v>
      </c>
    </row>
    <row r="74" spans="2:8">
      <c r="B74" s="127" t="str">
        <f>$B$45</f>
        <v>Health Services</v>
      </c>
      <c r="C74" s="320">
        <f>Data!EF33</f>
        <v>334191.34603920532</v>
      </c>
      <c r="D74" s="320">
        <f>Data!EZ33</f>
        <v>1460674.987328307</v>
      </c>
      <c r="E74" s="320">
        <f>Data!FT33</f>
        <v>1756806.584151563</v>
      </c>
      <c r="F74" s="320">
        <f>Data!GN33</f>
        <v>2890507.1720410897</v>
      </c>
      <c r="G74" s="320">
        <f>Data!HH33</f>
        <v>1899911.8325833515</v>
      </c>
      <c r="H74" s="141">
        <f t="shared" si="1"/>
        <v>8342091.9221435171</v>
      </c>
    </row>
    <row r="75" spans="2:8">
      <c r="B75" s="127" t="str">
        <f>$B$46</f>
        <v>Pharmacy</v>
      </c>
      <c r="C75" s="320">
        <f>Data!EG33</f>
        <v>0</v>
      </c>
      <c r="D75" s="320">
        <f>Data!FA33</f>
        <v>0</v>
      </c>
      <c r="E75" s="320">
        <f>Data!FU33</f>
        <v>0</v>
      </c>
      <c r="F75" s="320">
        <f>Data!GO33</f>
        <v>0</v>
      </c>
      <c r="G75" s="320">
        <f>Data!HI33</f>
        <v>0</v>
      </c>
      <c r="H75" s="141">
        <f t="shared" si="1"/>
        <v>0</v>
      </c>
    </row>
    <row r="76" spans="2:8">
      <c r="B76" s="127" t="str">
        <f>$B$47</f>
        <v>Business Administration</v>
      </c>
      <c r="C76" s="320">
        <f>Data!EH33</f>
        <v>425211.33401492506</v>
      </c>
      <c r="D76" s="320">
        <f>Data!FB33</f>
        <v>2452360.564821024</v>
      </c>
      <c r="E76" s="320">
        <f>Data!FV33</f>
        <v>2600217.3324755039</v>
      </c>
      <c r="F76" s="320">
        <f>Data!GP33</f>
        <v>0</v>
      </c>
      <c r="G76" s="320">
        <f>Data!HJ33</f>
        <v>0</v>
      </c>
      <c r="H76" s="141">
        <f t="shared" si="1"/>
        <v>5477789.2313114535</v>
      </c>
    </row>
    <row r="77" spans="2:8">
      <c r="B77" s="127" t="str">
        <f>$B$48</f>
        <v>Optometry</v>
      </c>
      <c r="C77" s="320">
        <f>Data!EI33</f>
        <v>0</v>
      </c>
      <c r="D77" s="320">
        <f>Data!FC33</f>
        <v>0</v>
      </c>
      <c r="E77" s="320">
        <f>Data!FW33</f>
        <v>0</v>
      </c>
      <c r="F77" s="320">
        <f>Data!GQ33</f>
        <v>0</v>
      </c>
      <c r="G77" s="320">
        <f>Data!HK33</f>
        <v>0</v>
      </c>
      <c r="H77" s="141">
        <f t="shared" si="1"/>
        <v>0</v>
      </c>
    </row>
    <row r="78" spans="2:8">
      <c r="B78" s="127" t="str">
        <f>$B$49</f>
        <v>Teacher Ed-Practice Teaching</v>
      </c>
      <c r="C78" s="320">
        <f>Data!EJ33</f>
        <v>0</v>
      </c>
      <c r="D78" s="320">
        <f>Data!FD33</f>
        <v>231719.95742528446</v>
      </c>
      <c r="E78" s="320">
        <f>Data!FX33</f>
        <v>0</v>
      </c>
      <c r="F78" s="320">
        <f>Data!GR33</f>
        <v>0</v>
      </c>
      <c r="G78" s="320">
        <f>Data!HL33</f>
        <v>0</v>
      </c>
      <c r="H78" s="141">
        <f t="shared" si="1"/>
        <v>231719.95742528446</v>
      </c>
    </row>
    <row r="79" spans="2:8">
      <c r="B79" s="127" t="str">
        <f>$B$50</f>
        <v>Technology</v>
      </c>
      <c r="C79" s="320">
        <f>Data!EK33</f>
        <v>3236.1917245158929</v>
      </c>
      <c r="D79" s="320">
        <f>Data!FE33</f>
        <v>93372.543989769823</v>
      </c>
      <c r="E79" s="320">
        <f>Data!FY33</f>
        <v>51307.28571428571</v>
      </c>
      <c r="F79" s="320">
        <f>Data!GS33</f>
        <v>0</v>
      </c>
      <c r="G79" s="320">
        <f>Data!HM33</f>
        <v>0</v>
      </c>
      <c r="H79" s="141">
        <f t="shared" si="1"/>
        <v>147916.02142857143</v>
      </c>
    </row>
    <row r="80" spans="2:8">
      <c r="B80" s="127" t="str">
        <f>$B$51</f>
        <v>Nursing</v>
      </c>
      <c r="C80" s="320">
        <f>Data!EL33</f>
        <v>75747.132158905442</v>
      </c>
      <c r="D80" s="320">
        <f>Data!FF33</f>
        <v>5285567.4860383701</v>
      </c>
      <c r="E80" s="320">
        <f>Data!FZ33</f>
        <v>2441823.3633564948</v>
      </c>
      <c r="F80" s="320">
        <f>Data!GT33</f>
        <v>1613788.7068740295</v>
      </c>
      <c r="G80" s="320">
        <f>Data!HN33</f>
        <v>0</v>
      </c>
      <c r="H80" s="141">
        <f t="shared" si="1"/>
        <v>9416926.6884278003</v>
      </c>
    </row>
    <row r="81" spans="2:8">
      <c r="B81" s="130" t="str">
        <f>$B$52</f>
        <v>Totals</v>
      </c>
      <c r="C81" s="321">
        <f>SUM(C61:C80)</f>
        <v>8367384.832947854</v>
      </c>
      <c r="D81" s="321">
        <f>SUM(D61:D80)</f>
        <v>16186398.318550123</v>
      </c>
      <c r="E81" s="321">
        <f>SUM(E61:E80)</f>
        <v>13452208.805915397</v>
      </c>
      <c r="F81" s="321">
        <f>SUM(F61:F80)</f>
        <v>8958924.5853409506</v>
      </c>
      <c r="G81" s="321">
        <f>SUM(G61:G80)</f>
        <v>1899911.8325833515</v>
      </c>
      <c r="H81" s="321">
        <f t="shared" si="1"/>
        <v>48864828.375337675</v>
      </c>
    </row>
    <row r="82" spans="2:8">
      <c r="B82" s="143"/>
      <c r="C82" s="322"/>
      <c r="D82" s="322"/>
      <c r="E82" s="322"/>
      <c r="F82" s="322"/>
      <c r="G82" s="322"/>
      <c r="H82" s="323"/>
    </row>
    <row r="83" spans="2:8" ht="13.5" customHeight="1">
      <c r="B83" s="306"/>
      <c r="D83" s="499" t="s">
        <v>22</v>
      </c>
      <c r="E83" s="500"/>
      <c r="F83" s="501"/>
      <c r="G83" s="307" t="s">
        <v>23</v>
      </c>
      <c r="H83" s="307" t="s">
        <v>24</v>
      </c>
    </row>
    <row r="84" spans="2:8" ht="16.5" customHeight="1">
      <c r="B84" s="470" t="s">
        <v>38</v>
      </c>
      <c r="C84" s="502"/>
      <c r="D84" s="503" t="str">
        <f>Data!T33</f>
        <v>Carolina Sheeder</v>
      </c>
      <c r="E84" s="504"/>
      <c r="F84" s="505"/>
      <c r="G84" s="308" t="str">
        <f>Data!U33</f>
        <v>(940) 898-3298</v>
      </c>
      <c r="H84" s="309" t="str">
        <f>Data!V33</f>
        <v>CSheeder@twu.edu</v>
      </c>
    </row>
    <row r="85" spans="2:8" ht="13.5" customHeight="1">
      <c r="B85" s="306"/>
      <c r="C85" s="306"/>
      <c r="D85" s="306"/>
      <c r="E85" s="306"/>
      <c r="F85" s="306"/>
      <c r="G85" s="306"/>
      <c r="H85" s="296"/>
    </row>
    <row r="86" spans="2:8" ht="15" customHeight="1">
      <c r="B86" s="120" t="s">
        <v>32</v>
      </c>
      <c r="C86" s="324"/>
      <c r="D86" s="324"/>
      <c r="E86" s="324"/>
      <c r="F86" s="324"/>
      <c r="G86" s="324"/>
      <c r="H86" s="122">
        <f>H13+H14</f>
        <v>97423217</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Data!HR33</f>
        <v>156601.70000000001</v>
      </c>
      <c r="D91" s="327">
        <f>Data!IL33</f>
        <v>179223</v>
      </c>
      <c r="E91" s="327">
        <f>Data!JF33</f>
        <v>38589</v>
      </c>
      <c r="F91" s="327">
        <f>Data!JZ33</f>
        <v>49174</v>
      </c>
      <c r="G91" s="327">
        <f>Data!KT33</f>
        <v>0</v>
      </c>
      <c r="H91" s="133">
        <f t="shared" ref="H91:H111" si="2">SUM(C91:G91)</f>
        <v>423587.7</v>
      </c>
    </row>
    <row r="92" spans="2:8">
      <c r="B92" s="127" t="str">
        <f>$B$33</f>
        <v>Science</v>
      </c>
      <c r="C92" s="327">
        <f>Data!HS33</f>
        <v>243696.85227272726</v>
      </c>
      <c r="D92" s="327">
        <f>Data!IM33</f>
        <v>128500</v>
      </c>
      <c r="E92" s="327">
        <f>Data!JG33</f>
        <v>39129.617346938772</v>
      </c>
      <c r="F92" s="327">
        <f>Data!KA33</f>
        <v>29621</v>
      </c>
      <c r="G92" s="327">
        <f>Data!KU33</f>
        <v>0</v>
      </c>
      <c r="H92" s="136">
        <f t="shared" si="2"/>
        <v>440947.46961966605</v>
      </c>
    </row>
    <row r="93" spans="2:8">
      <c r="B93" s="127" t="str">
        <f>$B$34</f>
        <v>Fine Arts</v>
      </c>
      <c r="C93" s="327">
        <f>Data!HT33</f>
        <v>88008</v>
      </c>
      <c r="D93" s="327">
        <f>Data!IN33</f>
        <v>5933</v>
      </c>
      <c r="E93" s="327">
        <f>Data!JH33</f>
        <v>128433</v>
      </c>
      <c r="F93" s="327">
        <f>Data!KB33</f>
        <v>0</v>
      </c>
      <c r="G93" s="327">
        <f>Data!KV33</f>
        <v>0</v>
      </c>
      <c r="H93" s="136">
        <f t="shared" si="2"/>
        <v>222374</v>
      </c>
    </row>
    <row r="94" spans="2:8">
      <c r="B94" s="127" t="str">
        <f>$B$35</f>
        <v>Teacher Education</v>
      </c>
      <c r="C94" s="327">
        <f>Data!HU33</f>
        <v>0</v>
      </c>
      <c r="D94" s="327">
        <f>Data!IO33</f>
        <v>17864</v>
      </c>
      <c r="E94" s="327">
        <f>Data!JI33</f>
        <v>306637</v>
      </c>
      <c r="F94" s="327">
        <f>Data!KC33</f>
        <v>30514</v>
      </c>
      <c r="G94" s="327">
        <f>Data!KW33</f>
        <v>0</v>
      </c>
      <c r="H94" s="136">
        <f t="shared" si="2"/>
        <v>355015</v>
      </c>
    </row>
    <row r="95" spans="2:8">
      <c r="B95" s="127" t="str">
        <f>$B$36</f>
        <v>Agriculture</v>
      </c>
      <c r="C95" s="327">
        <f>Data!HV33</f>
        <v>9229.0181818181827</v>
      </c>
      <c r="D95" s="327">
        <f>Data!IP33</f>
        <v>0</v>
      </c>
      <c r="E95" s="327">
        <f>Data!JJ33</f>
        <v>3792</v>
      </c>
      <c r="F95" s="327">
        <f>Data!KD33</f>
        <v>4575.151515151515</v>
      </c>
      <c r="G95" s="327">
        <f>Data!KX33</f>
        <v>0</v>
      </c>
      <c r="H95" s="136">
        <f t="shared" si="2"/>
        <v>17596.169696969697</v>
      </c>
    </row>
    <row r="96" spans="2:8">
      <c r="B96" s="127" t="str">
        <f>$B$37</f>
        <v>Engineering</v>
      </c>
      <c r="C96" s="327">
        <f>Data!HW33</f>
        <v>0</v>
      </c>
      <c r="D96" s="327">
        <f>Data!IQ33</f>
        <v>5000</v>
      </c>
      <c r="E96" s="327">
        <f>Data!JK33</f>
        <v>0</v>
      </c>
      <c r="F96" s="327">
        <f>Data!KE33</f>
        <v>0</v>
      </c>
      <c r="G96" s="327">
        <f>Data!KY33</f>
        <v>0</v>
      </c>
      <c r="H96" s="136">
        <f t="shared" si="2"/>
        <v>5000</v>
      </c>
    </row>
    <row r="97" spans="2:8">
      <c r="B97" s="127" t="str">
        <f>$B$38</f>
        <v>Home Economics</v>
      </c>
      <c r="C97" s="327">
        <f>Data!HX33</f>
        <v>11100</v>
      </c>
      <c r="D97" s="327">
        <f>Data!IR33</f>
        <v>7398</v>
      </c>
      <c r="E97" s="327">
        <f>Data!JL33</f>
        <v>22997</v>
      </c>
      <c r="F97" s="327">
        <f>Data!KF33</f>
        <v>51915</v>
      </c>
      <c r="G97" s="327">
        <f>Data!KZ33</f>
        <v>0</v>
      </c>
      <c r="H97" s="136">
        <f t="shared" si="2"/>
        <v>93410</v>
      </c>
    </row>
    <row r="98" spans="2:8">
      <c r="B98" s="127" t="str">
        <f>$B$39</f>
        <v>Law</v>
      </c>
      <c r="C98" s="327">
        <f>Data!HY33</f>
        <v>0</v>
      </c>
      <c r="D98" s="327">
        <f>Data!IS33</f>
        <v>0</v>
      </c>
      <c r="E98" s="327">
        <f>Data!JM33</f>
        <v>0</v>
      </c>
      <c r="F98" s="327">
        <f>Data!KG33</f>
        <v>0</v>
      </c>
      <c r="G98" s="327">
        <f>Data!LA33</f>
        <v>0</v>
      </c>
      <c r="H98" s="136">
        <f t="shared" si="2"/>
        <v>0</v>
      </c>
    </row>
    <row r="99" spans="2:8">
      <c r="B99" s="127" t="str">
        <f>$B$40</f>
        <v>Social Service</v>
      </c>
      <c r="C99" s="327">
        <f>Data!HZ33</f>
        <v>0</v>
      </c>
      <c r="D99" s="327">
        <f>Data!IT33</f>
        <v>23413</v>
      </c>
      <c r="E99" s="327">
        <f>Data!JN33</f>
        <v>46781</v>
      </c>
      <c r="F99" s="327">
        <f>Data!KH33</f>
        <v>0</v>
      </c>
      <c r="G99" s="327">
        <f>Data!LB33</f>
        <v>0</v>
      </c>
      <c r="H99" s="136">
        <f t="shared" si="2"/>
        <v>70194</v>
      </c>
    </row>
    <row r="100" spans="2:8">
      <c r="B100" s="127" t="str">
        <f>$B$41</f>
        <v>Library Science</v>
      </c>
      <c r="C100" s="327">
        <f>Data!IA33</f>
        <v>0</v>
      </c>
      <c r="D100" s="327">
        <f>Data!IU33</f>
        <v>0</v>
      </c>
      <c r="E100" s="327">
        <f>Data!JO33</f>
        <v>82190</v>
      </c>
      <c r="F100" s="327">
        <f>Data!KI33</f>
        <v>0</v>
      </c>
      <c r="G100" s="327">
        <f>Data!LC33</f>
        <v>0</v>
      </c>
      <c r="H100" s="136">
        <f t="shared" si="2"/>
        <v>82190</v>
      </c>
    </row>
    <row r="101" spans="2:8">
      <c r="B101" s="127" t="str">
        <f>$B$42</f>
        <v>Veterinary Science</v>
      </c>
      <c r="C101" s="327">
        <f>Data!IB33</f>
        <v>0</v>
      </c>
      <c r="D101" s="327">
        <f>Data!IV33</f>
        <v>0</v>
      </c>
      <c r="E101" s="327">
        <f>Data!JP33</f>
        <v>0</v>
      </c>
      <c r="F101" s="327">
        <f>Data!KJ33</f>
        <v>0</v>
      </c>
      <c r="G101" s="327">
        <f>Data!LD33</f>
        <v>0</v>
      </c>
      <c r="H101" s="136">
        <f t="shared" si="2"/>
        <v>0</v>
      </c>
    </row>
    <row r="102" spans="2:8">
      <c r="B102" s="127" t="str">
        <f>$B$43</f>
        <v>Vocational Training</v>
      </c>
      <c r="C102" s="327">
        <f>Data!IC33</f>
        <v>0</v>
      </c>
      <c r="D102" s="327">
        <f>Data!IW33</f>
        <v>0</v>
      </c>
      <c r="E102" s="327">
        <f>Data!JQ33</f>
        <v>0</v>
      </c>
      <c r="F102" s="327">
        <f>Data!KK33</f>
        <v>0</v>
      </c>
      <c r="G102" s="327">
        <f>Data!LE33</f>
        <v>0</v>
      </c>
      <c r="H102" s="136">
        <f t="shared" si="2"/>
        <v>0</v>
      </c>
    </row>
    <row r="103" spans="2:8">
      <c r="B103" s="127" t="str">
        <f>$B$44</f>
        <v>Physical Training</v>
      </c>
      <c r="C103" s="327">
        <f>Data!ID33</f>
        <v>0</v>
      </c>
      <c r="D103" s="327">
        <f>Data!IX33</f>
        <v>0</v>
      </c>
      <c r="E103" s="327">
        <f>Data!JR33</f>
        <v>0</v>
      </c>
      <c r="F103" s="327">
        <f>Data!KL33</f>
        <v>0</v>
      </c>
      <c r="G103" s="327">
        <f>Data!LF33</f>
        <v>0</v>
      </c>
      <c r="H103" s="136">
        <f t="shared" si="2"/>
        <v>0</v>
      </c>
    </row>
    <row r="104" spans="2:8">
      <c r="B104" s="127" t="str">
        <f>$B$45</f>
        <v>Health Services</v>
      </c>
      <c r="C104" s="327">
        <f>Data!IE33</f>
        <v>2450</v>
      </c>
      <c r="D104" s="327">
        <f>Data!IY33</f>
        <v>23506</v>
      </c>
      <c r="E104" s="327">
        <f>Data!JS33</f>
        <v>139628</v>
      </c>
      <c r="F104" s="327">
        <f>Data!KM33</f>
        <v>159861</v>
      </c>
      <c r="G104" s="327">
        <f>Data!LG33</f>
        <v>0</v>
      </c>
      <c r="H104" s="136">
        <f t="shared" si="2"/>
        <v>325445</v>
      </c>
    </row>
    <row r="105" spans="2:8">
      <c r="B105" s="127" t="str">
        <f>$B$46</f>
        <v>Pharmacy</v>
      </c>
      <c r="C105" s="327">
        <f>Data!IF33</f>
        <v>0</v>
      </c>
      <c r="D105" s="327">
        <f>Data!IZ33</f>
        <v>0</v>
      </c>
      <c r="E105" s="327">
        <f>Data!JT33</f>
        <v>0</v>
      </c>
      <c r="F105" s="327">
        <f>Data!KN33</f>
        <v>0</v>
      </c>
      <c r="G105" s="327">
        <f>Data!LH33</f>
        <v>0</v>
      </c>
      <c r="H105" s="136">
        <f t="shared" si="2"/>
        <v>0</v>
      </c>
    </row>
    <row r="106" spans="2:8">
      <c r="B106" s="127" t="str">
        <f>$B$47</f>
        <v>Business Administration</v>
      </c>
      <c r="C106" s="327">
        <f>Data!IG33</f>
        <v>0</v>
      </c>
      <c r="D106" s="327">
        <f>Data!JA33</f>
        <v>0</v>
      </c>
      <c r="E106" s="327">
        <f>Data!JU33</f>
        <v>48509</v>
      </c>
      <c r="F106" s="327">
        <f>Data!KO33</f>
        <v>0</v>
      </c>
      <c r="G106" s="327">
        <f>Data!LI33</f>
        <v>0</v>
      </c>
      <c r="H106" s="136">
        <f t="shared" si="2"/>
        <v>48509</v>
      </c>
    </row>
    <row r="107" spans="2:8">
      <c r="B107" s="127" t="str">
        <f>$B$48</f>
        <v>Optometry</v>
      </c>
      <c r="C107" s="327">
        <f>Data!IH33</f>
        <v>0</v>
      </c>
      <c r="D107" s="327">
        <f>Data!JB33</f>
        <v>0</v>
      </c>
      <c r="E107" s="327">
        <f>Data!JV33</f>
        <v>0</v>
      </c>
      <c r="F107" s="327">
        <f>Data!KP33</f>
        <v>0</v>
      </c>
      <c r="G107" s="327">
        <f>Data!LJ33</f>
        <v>0</v>
      </c>
      <c r="H107" s="136">
        <f t="shared" si="2"/>
        <v>0</v>
      </c>
    </row>
    <row r="108" spans="2:8">
      <c r="B108" s="127" t="str">
        <f>$B$49</f>
        <v>Teacher Ed-Practice Teaching</v>
      </c>
      <c r="C108" s="327">
        <f>Data!II33</f>
        <v>0</v>
      </c>
      <c r="D108" s="327">
        <f>Data!JC33</f>
        <v>0</v>
      </c>
      <c r="E108" s="327">
        <f>Data!JW33</f>
        <v>0</v>
      </c>
      <c r="F108" s="327">
        <f>Data!KQ33</f>
        <v>0</v>
      </c>
      <c r="G108" s="327">
        <f>Data!LK33</f>
        <v>0</v>
      </c>
      <c r="H108" s="136">
        <f t="shared" si="2"/>
        <v>0</v>
      </c>
    </row>
    <row r="109" spans="2:8">
      <c r="B109" s="127" t="str">
        <f>$B$50</f>
        <v>Technology</v>
      </c>
      <c r="C109" s="327">
        <f>Data!IJ33</f>
        <v>176500</v>
      </c>
      <c r="D109" s="327">
        <f>Data!JD33</f>
        <v>0</v>
      </c>
      <c r="E109" s="327">
        <f>Data!JX33</f>
        <v>0</v>
      </c>
      <c r="F109" s="327">
        <f>Data!KR33</f>
        <v>0</v>
      </c>
      <c r="G109" s="327">
        <f>Data!LL33</f>
        <v>0</v>
      </c>
      <c r="H109" s="136">
        <f t="shared" si="2"/>
        <v>176500</v>
      </c>
    </row>
    <row r="110" spans="2:8">
      <c r="B110" s="127" t="str">
        <f>$B$51</f>
        <v>Nursing</v>
      </c>
      <c r="C110" s="327">
        <f>Data!IK33</f>
        <v>0</v>
      </c>
      <c r="D110" s="327">
        <f>Data!JE33</f>
        <v>281266</v>
      </c>
      <c r="E110" s="327">
        <f>Data!JY33</f>
        <v>18123</v>
      </c>
      <c r="F110" s="327">
        <f>Data!KS33</f>
        <v>187600</v>
      </c>
      <c r="G110" s="327">
        <f>Data!HPM33</f>
        <v>0</v>
      </c>
      <c r="H110" s="136">
        <f t="shared" si="2"/>
        <v>486989</v>
      </c>
    </row>
    <row r="111" spans="2:8">
      <c r="B111" s="130" t="str">
        <f>$B$52</f>
        <v>Totals</v>
      </c>
      <c r="C111" s="133">
        <f>SUM(C91:C110)</f>
        <v>687585.57045454544</v>
      </c>
      <c r="D111" s="133">
        <f>SUM(D91:D110)</f>
        <v>672103</v>
      </c>
      <c r="E111" s="133">
        <f>SUM(E91:E110)</f>
        <v>874808.6173469387</v>
      </c>
      <c r="F111" s="133">
        <f>SUM(F91:F110)</f>
        <v>513260.15151515149</v>
      </c>
      <c r="G111" s="133">
        <f>SUM(G91:G110)</f>
        <v>0</v>
      </c>
      <c r="H111" s="133">
        <f t="shared" si="2"/>
        <v>2747757.3393166354</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3719145.3447009204</v>
      </c>
      <c r="D116" s="321">
        <f t="shared" si="3"/>
        <v>1866001.2154935407</v>
      </c>
      <c r="E116" s="321">
        <f t="shared" si="3"/>
        <v>1575640.2817313187</v>
      </c>
      <c r="F116" s="321">
        <f t="shared" si="3"/>
        <v>1779857.1111288434</v>
      </c>
      <c r="G116" s="321">
        <f t="shared" si="3"/>
        <v>0</v>
      </c>
      <c r="H116" s="133">
        <f t="shared" ref="H116:H136" si="4">SUM(C116:G116)</f>
        <v>8940643.9530546218</v>
      </c>
    </row>
    <row r="117" spans="2:8">
      <c r="B117" s="127" t="str">
        <f>$B$33</f>
        <v>Science</v>
      </c>
      <c r="C117" s="141">
        <f t="shared" si="3"/>
        <v>2410668.8956994661</v>
      </c>
      <c r="D117" s="141">
        <f t="shared" si="3"/>
        <v>1895831.9300120585</v>
      </c>
      <c r="E117" s="141">
        <f t="shared" si="3"/>
        <v>1835168.4887296339</v>
      </c>
      <c r="F117" s="141">
        <f t="shared" si="3"/>
        <v>1374217.8678584788</v>
      </c>
      <c r="G117" s="141">
        <f t="shared" si="3"/>
        <v>0</v>
      </c>
      <c r="H117" s="136">
        <f t="shared" si="4"/>
        <v>7515887.1822996363</v>
      </c>
    </row>
    <row r="118" spans="2:8">
      <c r="B118" s="127" t="str">
        <f>$B$34</f>
        <v>Fine Arts</v>
      </c>
      <c r="C118" s="141">
        <f t="shared" si="3"/>
        <v>1127153.4126532283</v>
      </c>
      <c r="D118" s="141">
        <f t="shared" si="3"/>
        <v>1024751.8298435805</v>
      </c>
      <c r="E118" s="141">
        <f t="shared" si="3"/>
        <v>674182.63696026057</v>
      </c>
      <c r="F118" s="141">
        <f t="shared" si="3"/>
        <v>191640.45500811958</v>
      </c>
      <c r="G118" s="141">
        <f t="shared" si="3"/>
        <v>0</v>
      </c>
      <c r="H118" s="136">
        <f t="shared" si="4"/>
        <v>3017728.3344651889</v>
      </c>
    </row>
    <row r="119" spans="2:8">
      <c r="B119" s="127" t="str">
        <f>$B$35</f>
        <v>Teacher Education</v>
      </c>
      <c r="C119" s="141">
        <f t="shared" si="3"/>
        <v>188969.82202962713</v>
      </c>
      <c r="D119" s="141">
        <f t="shared" si="3"/>
        <v>989922.30274998501</v>
      </c>
      <c r="E119" s="141">
        <f t="shared" si="3"/>
        <v>1447347.6793822802</v>
      </c>
      <c r="F119" s="141">
        <f t="shared" si="3"/>
        <v>863421.95479577361</v>
      </c>
      <c r="G119" s="141">
        <f t="shared" si="3"/>
        <v>0</v>
      </c>
      <c r="H119" s="136">
        <f t="shared" si="4"/>
        <v>3489661.7589576659</v>
      </c>
    </row>
    <row r="120" spans="2:8">
      <c r="B120" s="127" t="str">
        <f>$B$36</f>
        <v>Agriculture</v>
      </c>
      <c r="C120" s="141">
        <f t="shared" si="3"/>
        <v>127777.35808158496</v>
      </c>
      <c r="D120" s="141">
        <f t="shared" si="3"/>
        <v>92036.695893295895</v>
      </c>
      <c r="E120" s="141">
        <f t="shared" si="3"/>
        <v>24209.177272727273</v>
      </c>
      <c r="F120" s="141">
        <f t="shared" si="3"/>
        <v>15709.83911205074</v>
      </c>
      <c r="G120" s="141">
        <f t="shared" si="3"/>
        <v>0</v>
      </c>
      <c r="H120" s="136">
        <f t="shared" si="4"/>
        <v>259733.07035965886</v>
      </c>
    </row>
    <row r="121" spans="2:8">
      <c r="B121" s="127" t="str">
        <f>$B$37</f>
        <v>Engineering</v>
      </c>
      <c r="C121" s="141">
        <f t="shared" si="3"/>
        <v>164500.0166155108</v>
      </c>
      <c r="D121" s="141">
        <f t="shared" si="3"/>
        <v>284391.42826807307</v>
      </c>
      <c r="E121" s="141">
        <f t="shared" si="3"/>
        <v>265523.70197547146</v>
      </c>
      <c r="F121" s="141">
        <f t="shared" si="3"/>
        <v>3073.2045177045175</v>
      </c>
      <c r="G121" s="141">
        <f t="shared" si="3"/>
        <v>0</v>
      </c>
      <c r="H121" s="136">
        <f t="shared" si="4"/>
        <v>717488.35137675994</v>
      </c>
    </row>
    <row r="122" spans="2:8">
      <c r="B122" s="127" t="str">
        <f>$B$38</f>
        <v>Home Economics</v>
      </c>
      <c r="C122" s="141">
        <f t="shared" si="3"/>
        <v>261320.55771635377</v>
      </c>
      <c r="D122" s="141">
        <f t="shared" si="3"/>
        <v>379207.17783543165</v>
      </c>
      <c r="E122" s="141">
        <f t="shared" si="3"/>
        <v>419518.43917148054</v>
      </c>
      <c r="F122" s="141">
        <f t="shared" si="3"/>
        <v>389928.98607069417</v>
      </c>
      <c r="G122" s="141">
        <f t="shared" si="3"/>
        <v>0</v>
      </c>
      <c r="H122" s="136">
        <f t="shared" si="4"/>
        <v>1449975.1607939601</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36683.872341190799</v>
      </c>
      <c r="D124" s="141">
        <f t="shared" si="3"/>
        <v>483856.31847836857</v>
      </c>
      <c r="E124" s="141">
        <f t="shared" si="3"/>
        <v>133451.49726093595</v>
      </c>
      <c r="F124" s="141">
        <f t="shared" si="3"/>
        <v>0</v>
      </c>
      <c r="G124" s="141">
        <f t="shared" si="3"/>
        <v>0</v>
      </c>
      <c r="H124" s="136">
        <f t="shared" si="4"/>
        <v>653991.68808049534</v>
      </c>
    </row>
    <row r="125" spans="2:8">
      <c r="B125" s="127" t="str">
        <f>$B$41</f>
        <v>Library Science</v>
      </c>
      <c r="C125" s="141">
        <f t="shared" si="3"/>
        <v>1415.1196269664706</v>
      </c>
      <c r="D125" s="141">
        <f t="shared" si="3"/>
        <v>14034.880373033529</v>
      </c>
      <c r="E125" s="141">
        <f t="shared" si="3"/>
        <v>895560.9550803781</v>
      </c>
      <c r="F125" s="141">
        <f t="shared" si="3"/>
        <v>2578.4394493177388</v>
      </c>
      <c r="G125" s="141">
        <f t="shared" si="3"/>
        <v>0</v>
      </c>
      <c r="H125" s="136">
        <f t="shared" si="4"/>
        <v>913589.39452969586</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336641.34603920532</v>
      </c>
      <c r="D129" s="141">
        <f t="shared" si="3"/>
        <v>1484180.987328307</v>
      </c>
      <c r="E129" s="141">
        <f t="shared" si="3"/>
        <v>1896434.584151563</v>
      </c>
      <c r="F129" s="141">
        <f t="shared" si="3"/>
        <v>3050368.1720410897</v>
      </c>
      <c r="G129" s="141">
        <f t="shared" si="3"/>
        <v>1899911.8325833515</v>
      </c>
      <c r="H129" s="136">
        <f t="shared" si="4"/>
        <v>8667536.9221435171</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425211.33401492506</v>
      </c>
      <c r="D131" s="141">
        <f t="shared" si="3"/>
        <v>2452360.564821024</v>
      </c>
      <c r="E131" s="141">
        <f t="shared" si="3"/>
        <v>2648726.3324755039</v>
      </c>
      <c r="F131" s="141">
        <f t="shared" si="3"/>
        <v>0</v>
      </c>
      <c r="G131" s="141">
        <f t="shared" si="3"/>
        <v>0</v>
      </c>
      <c r="H131" s="136">
        <f t="shared" si="4"/>
        <v>5526298.2313114535</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231719.95742528446</v>
      </c>
      <c r="E133" s="141">
        <f t="shared" si="5"/>
        <v>0</v>
      </c>
      <c r="F133" s="141">
        <f t="shared" si="5"/>
        <v>0</v>
      </c>
      <c r="G133" s="141">
        <f t="shared" si="5"/>
        <v>0</v>
      </c>
      <c r="H133" s="136">
        <f t="shared" si="4"/>
        <v>231719.95742528446</v>
      </c>
    </row>
    <row r="134" spans="2:12">
      <c r="B134" s="127" t="str">
        <f>$B$50</f>
        <v>Technology</v>
      </c>
      <c r="C134" s="141">
        <f t="shared" si="5"/>
        <v>179736.1917245159</v>
      </c>
      <c r="D134" s="141">
        <f t="shared" si="5"/>
        <v>93372.543989769823</v>
      </c>
      <c r="E134" s="141">
        <f t="shared" si="5"/>
        <v>51307.28571428571</v>
      </c>
      <c r="F134" s="141">
        <f t="shared" si="5"/>
        <v>0</v>
      </c>
      <c r="G134" s="141">
        <f t="shared" si="5"/>
        <v>0</v>
      </c>
      <c r="H134" s="136">
        <f t="shared" si="4"/>
        <v>324416.02142857143</v>
      </c>
    </row>
    <row r="135" spans="2:12">
      <c r="B135" s="127" t="str">
        <f>$B$51</f>
        <v>Nursing</v>
      </c>
      <c r="C135" s="141">
        <f t="shared" si="5"/>
        <v>75747.132158905442</v>
      </c>
      <c r="D135" s="141">
        <f t="shared" si="5"/>
        <v>5566833.4860383701</v>
      </c>
      <c r="E135" s="141">
        <f t="shared" si="5"/>
        <v>2459946.3633564948</v>
      </c>
      <c r="F135" s="141">
        <f t="shared" si="5"/>
        <v>1801388.7068740295</v>
      </c>
      <c r="G135" s="141">
        <f t="shared" si="5"/>
        <v>0</v>
      </c>
      <c r="H135" s="136">
        <f t="shared" si="4"/>
        <v>9903915.6884278003</v>
      </c>
    </row>
    <row r="136" spans="2:12">
      <c r="B136" s="130" t="str">
        <f>$B$52</f>
        <v>Totals</v>
      </c>
      <c r="C136" s="133">
        <f>SUM(C116:C135)</f>
        <v>9054970.4034023993</v>
      </c>
      <c r="D136" s="133">
        <f>SUM(D116:D135)</f>
        <v>16858501.318550125</v>
      </c>
      <c r="E136" s="133">
        <f>SUM(E116:E135)</f>
        <v>14327017.423262333</v>
      </c>
      <c r="F136" s="133">
        <f>SUM(F116:F135)</f>
        <v>9472184.7368561011</v>
      </c>
      <c r="G136" s="133">
        <f>SUM(G116:G135)</f>
        <v>1899911.8325833515</v>
      </c>
      <c r="H136" s="133">
        <f t="shared" si="4"/>
        <v>51612585.714654312</v>
      </c>
    </row>
    <row r="137" spans="2:12">
      <c r="B137" s="328"/>
      <c r="C137" s="331"/>
      <c r="D137" s="331"/>
      <c r="E137" s="331"/>
      <c r="F137" s="331"/>
      <c r="G137" s="331"/>
      <c r="H137" s="332"/>
    </row>
    <row r="138" spans="2:12">
      <c r="B138" s="120" t="s">
        <v>4</v>
      </c>
      <c r="C138" s="325"/>
      <c r="D138" s="325"/>
      <c r="E138" s="325"/>
      <c r="F138" s="325"/>
      <c r="G138" s="325"/>
      <c r="H138" s="122">
        <f>H86-H81-H111</f>
        <v>45810631.285345688</v>
      </c>
    </row>
    <row r="139" spans="2:12" ht="202.5" customHeight="1" thickBot="1">
      <c r="B139" s="476" t="s">
        <v>862</v>
      </c>
      <c r="C139" s="476"/>
      <c r="D139" s="476"/>
      <c r="E139" s="476"/>
      <c r="F139" s="476"/>
      <c r="G139" s="464"/>
      <c r="H139" s="319"/>
    </row>
    <row r="140" spans="2:12" ht="36.75" customHeight="1" thickTop="1">
      <c r="B140" s="506" t="s">
        <v>864</v>
      </c>
      <c r="C140" s="507"/>
      <c r="D140" s="507"/>
      <c r="E140" s="507"/>
      <c r="F140" s="508"/>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Data!LN33</f>
        <v>0</v>
      </c>
      <c r="D143" s="327">
        <f>Data!MH33</f>
        <v>0</v>
      </c>
      <c r="E143" s="327">
        <f>Data!NB33</f>
        <v>0</v>
      </c>
      <c r="F143" s="327">
        <f>Data!NV33</f>
        <v>0</v>
      </c>
      <c r="G143" s="327">
        <f>Data!OP33</f>
        <v>0</v>
      </c>
      <c r="H143" s="341">
        <f>Data!PJ33</f>
        <v>7935594.3499999996</v>
      </c>
      <c r="I143" s="342">
        <f t="shared" ref="I143:I162" si="6">SUM(C143:H143)</f>
        <v>7935594.3499999996</v>
      </c>
    </row>
    <row r="144" spans="2:12">
      <c r="B144" s="127" t="str">
        <f>$B$33</f>
        <v>Science</v>
      </c>
      <c r="C144" s="327">
        <f>Data!LO33</f>
        <v>0</v>
      </c>
      <c r="D144" s="327">
        <f>Data!MI33</f>
        <v>0</v>
      </c>
      <c r="E144" s="327">
        <f>Data!NC33</f>
        <v>0</v>
      </c>
      <c r="F144" s="327">
        <f>Data!NW33</f>
        <v>0</v>
      </c>
      <c r="G144" s="327">
        <f>Data!OQ33</f>
        <v>0</v>
      </c>
      <c r="H144" s="341">
        <f>Data!PK33</f>
        <v>6670999.5599999996</v>
      </c>
      <c r="I144" s="342">
        <f t="shared" si="6"/>
        <v>6670999.5599999996</v>
      </c>
    </row>
    <row r="145" spans="2:9">
      <c r="B145" s="127" t="str">
        <f>$B$34</f>
        <v>Fine Arts</v>
      </c>
      <c r="C145" s="327">
        <f>Data!LP33</f>
        <v>0</v>
      </c>
      <c r="D145" s="327">
        <f>Data!MJ33</f>
        <v>0</v>
      </c>
      <c r="E145" s="327">
        <f>Data!ND33</f>
        <v>0</v>
      </c>
      <c r="F145" s="327">
        <f>Data!NX33</f>
        <v>0</v>
      </c>
      <c r="G145" s="327">
        <f>Data!OR33</f>
        <v>0</v>
      </c>
      <c r="H145" s="341">
        <f>Data!PL33</f>
        <v>2678494.75</v>
      </c>
      <c r="I145" s="342">
        <f t="shared" si="6"/>
        <v>2678494.75</v>
      </c>
    </row>
    <row r="146" spans="2:9">
      <c r="B146" s="127" t="str">
        <f>$B$35</f>
        <v>Teacher Education</v>
      </c>
      <c r="C146" s="327">
        <f>Data!LQ33</f>
        <v>0</v>
      </c>
      <c r="D146" s="327">
        <f>Data!MK33</f>
        <v>0</v>
      </c>
      <c r="E146" s="327">
        <f>Data!NE33</f>
        <v>0</v>
      </c>
      <c r="F146" s="327">
        <f>Data!NY33</f>
        <v>0</v>
      </c>
      <c r="G146" s="327">
        <f>Data!OS33</f>
        <v>0</v>
      </c>
      <c r="H146" s="341">
        <f>Data!PN33</f>
        <v>3097376.46</v>
      </c>
      <c r="I146" s="342">
        <f t="shared" si="6"/>
        <v>3097376.46</v>
      </c>
    </row>
    <row r="147" spans="2:9">
      <c r="B147" s="127" t="str">
        <f>$B$36</f>
        <v>Agriculture</v>
      </c>
      <c r="C147" s="327">
        <f>Data!LR33</f>
        <v>0</v>
      </c>
      <c r="D147" s="327">
        <f>Data!ML33</f>
        <v>0</v>
      </c>
      <c r="E147" s="327">
        <f>Data!NF33</f>
        <v>0</v>
      </c>
      <c r="F147" s="327">
        <f>Data!NZ33</f>
        <v>0</v>
      </c>
      <c r="G147" s="327">
        <f>Data!OT33</f>
        <v>0</v>
      </c>
      <c r="H147" s="341">
        <f>Data!PM33</f>
        <v>230535.55</v>
      </c>
      <c r="I147" s="342">
        <f t="shared" si="6"/>
        <v>230535.55</v>
      </c>
    </row>
    <row r="148" spans="2:9">
      <c r="B148" s="127" t="str">
        <f>$B$37</f>
        <v>Engineering</v>
      </c>
      <c r="C148" s="327">
        <f>Data!LS33</f>
        <v>0</v>
      </c>
      <c r="D148" s="327">
        <f>Data!MM33</f>
        <v>0</v>
      </c>
      <c r="E148" s="327">
        <f>Data!NG33</f>
        <v>0</v>
      </c>
      <c r="F148" s="327">
        <f>Data!OA33</f>
        <v>0</v>
      </c>
      <c r="G148" s="327">
        <f>Data!OU33</f>
        <v>0</v>
      </c>
      <c r="H148" s="341">
        <f>Data!PO33</f>
        <v>636832.93000000005</v>
      </c>
      <c r="I148" s="342">
        <f t="shared" si="6"/>
        <v>636832.93000000005</v>
      </c>
    </row>
    <row r="149" spans="2:9">
      <c r="B149" s="127" t="str">
        <f>$B$38</f>
        <v>Home Economics</v>
      </c>
      <c r="C149" s="327">
        <f>Data!LT33</f>
        <v>0</v>
      </c>
      <c r="D149" s="327">
        <f>Data!MN33</f>
        <v>0</v>
      </c>
      <c r="E149" s="327">
        <f>Data!NH33</f>
        <v>0</v>
      </c>
      <c r="F149" s="327">
        <f>Data!OB33</f>
        <v>0</v>
      </c>
      <c r="G149" s="327">
        <f>Data!OV33</f>
        <v>0</v>
      </c>
      <c r="H149" s="341">
        <f>Data!PP33</f>
        <v>1286978.29</v>
      </c>
      <c r="I149" s="342">
        <f t="shared" si="6"/>
        <v>1286978.29</v>
      </c>
    </row>
    <row r="150" spans="2:9">
      <c r="B150" s="127" t="str">
        <f>$B$39</f>
        <v>Law</v>
      </c>
      <c r="C150" s="327">
        <f>Data!LU33</f>
        <v>0</v>
      </c>
      <c r="D150" s="327">
        <f>Data!MO33</f>
        <v>0</v>
      </c>
      <c r="E150" s="327">
        <f>Data!NI33</f>
        <v>0</v>
      </c>
      <c r="F150" s="327">
        <f>Data!OC33</f>
        <v>0</v>
      </c>
      <c r="G150" s="327">
        <f>Data!OW33</f>
        <v>0</v>
      </c>
      <c r="H150" s="341">
        <f>Data!PQ33</f>
        <v>0</v>
      </c>
      <c r="I150" s="342">
        <f t="shared" si="6"/>
        <v>0</v>
      </c>
    </row>
    <row r="151" spans="2:9">
      <c r="B151" s="127" t="str">
        <f>$B$40</f>
        <v>Social Service</v>
      </c>
      <c r="C151" s="327">
        <f>Data!LV33</f>
        <v>0</v>
      </c>
      <c r="D151" s="327">
        <f>Data!MP33</f>
        <v>0</v>
      </c>
      <c r="E151" s="327">
        <f>Data!NJ33</f>
        <v>0</v>
      </c>
      <c r="F151" s="327">
        <f>Data!OD33</f>
        <v>0</v>
      </c>
      <c r="G151" s="327">
        <f>Data!OX33</f>
        <v>0</v>
      </c>
      <c r="H151" s="341">
        <f>Data!PR33</f>
        <v>580474.16</v>
      </c>
      <c r="I151" s="342">
        <f t="shared" si="6"/>
        <v>580474.16</v>
      </c>
    </row>
    <row r="152" spans="2:9">
      <c r="B152" s="127" t="str">
        <f>$B$41</f>
        <v>Library Science</v>
      </c>
      <c r="C152" s="327">
        <f>Data!LW33</f>
        <v>0</v>
      </c>
      <c r="D152" s="327">
        <f>Data!MQ33</f>
        <v>0</v>
      </c>
      <c r="E152" s="327">
        <f>Data!NK33</f>
        <v>0</v>
      </c>
      <c r="F152" s="327">
        <f>Data!OE33</f>
        <v>0</v>
      </c>
      <c r="G152" s="327">
        <f>Data!OY33</f>
        <v>0</v>
      </c>
      <c r="H152" s="341">
        <f>Data!PS33</f>
        <v>810889.56</v>
      </c>
      <c r="I152" s="342">
        <f t="shared" si="6"/>
        <v>810889.56</v>
      </c>
    </row>
    <row r="153" spans="2:9">
      <c r="B153" s="127" t="str">
        <f>$B$42</f>
        <v>Veterinary Science</v>
      </c>
      <c r="C153" s="327">
        <f>Data!LX33</f>
        <v>0</v>
      </c>
      <c r="D153" s="327">
        <f>Data!MR33</f>
        <v>0</v>
      </c>
      <c r="E153" s="327">
        <f>Data!NL33</f>
        <v>0</v>
      </c>
      <c r="F153" s="327">
        <f>Data!OF33</f>
        <v>0</v>
      </c>
      <c r="G153" s="327">
        <f>Data!OZ33</f>
        <v>0</v>
      </c>
      <c r="H153" s="341">
        <f>Data!PT33</f>
        <v>0</v>
      </c>
      <c r="I153" s="342">
        <f t="shared" si="6"/>
        <v>0</v>
      </c>
    </row>
    <row r="154" spans="2:9">
      <c r="B154" s="127" t="str">
        <f>$B$43</f>
        <v>Vocational Training</v>
      </c>
      <c r="C154" s="327">
        <f>Data!LY33</f>
        <v>0</v>
      </c>
      <c r="D154" s="327">
        <f>Data!MS33</f>
        <v>0</v>
      </c>
      <c r="E154" s="327">
        <f>Data!NM33</f>
        <v>0</v>
      </c>
      <c r="F154" s="327">
        <f>Data!OG33</f>
        <v>0</v>
      </c>
      <c r="G154" s="327">
        <f>Data!PA33</f>
        <v>0</v>
      </c>
      <c r="H154" s="341">
        <f>Data!PU33</f>
        <v>0</v>
      </c>
      <c r="I154" s="342">
        <f t="shared" si="6"/>
        <v>0</v>
      </c>
    </row>
    <row r="155" spans="2:9">
      <c r="B155" s="127" t="str">
        <f>$B$44</f>
        <v>Physical Training</v>
      </c>
      <c r="C155" s="327">
        <f>Data!LZ33</f>
        <v>0</v>
      </c>
      <c r="D155" s="327">
        <f>Data!MT33</f>
        <v>0</v>
      </c>
      <c r="E155" s="327">
        <f>Data!NN33</f>
        <v>0</v>
      </c>
      <c r="F155" s="327">
        <f>Data!OH33</f>
        <v>0</v>
      </c>
      <c r="G155" s="327">
        <f>Data!PB33</f>
        <v>0</v>
      </c>
      <c r="H155" s="341">
        <f>Data!PV33</f>
        <v>0</v>
      </c>
      <c r="I155" s="342">
        <f t="shared" si="6"/>
        <v>0</v>
      </c>
    </row>
    <row r="156" spans="2:9">
      <c r="B156" s="127" t="str">
        <f>$B$45</f>
        <v>Health Services</v>
      </c>
      <c r="C156" s="327">
        <f>Data!MA33</f>
        <v>0</v>
      </c>
      <c r="D156" s="327">
        <f>Data!MU33</f>
        <v>0</v>
      </c>
      <c r="E156" s="327">
        <f>Data!NO33</f>
        <v>0</v>
      </c>
      <c r="F156" s="327">
        <f>Data!OI33</f>
        <v>0</v>
      </c>
      <c r="G156" s="327">
        <f>Data!PC33</f>
        <v>0</v>
      </c>
      <c r="H156" s="341">
        <f>Data!PW33</f>
        <v>7693188.25</v>
      </c>
      <c r="I156" s="342">
        <f t="shared" si="6"/>
        <v>7693188.25</v>
      </c>
    </row>
    <row r="157" spans="2:9">
      <c r="B157" s="127" t="str">
        <f>$B$46</f>
        <v>Pharmacy</v>
      </c>
      <c r="C157" s="327">
        <f>Data!MB33</f>
        <v>0</v>
      </c>
      <c r="D157" s="327">
        <f>Data!MV33</f>
        <v>0</v>
      </c>
      <c r="E157" s="327">
        <f>Data!NP33</f>
        <v>0</v>
      </c>
      <c r="F157" s="327">
        <f>Data!OJ33</f>
        <v>0</v>
      </c>
      <c r="G157" s="327">
        <f>Data!PD33</f>
        <v>0</v>
      </c>
      <c r="H157" s="341">
        <f>Data!PX33</f>
        <v>0</v>
      </c>
      <c r="I157" s="342">
        <f t="shared" si="6"/>
        <v>0</v>
      </c>
    </row>
    <row r="158" spans="2:9">
      <c r="B158" s="127" t="str">
        <f>$B$47</f>
        <v>Business Administration</v>
      </c>
      <c r="C158" s="327">
        <f>Data!MC33</f>
        <v>0</v>
      </c>
      <c r="D158" s="327">
        <f>Data!MW33</f>
        <v>0</v>
      </c>
      <c r="E158" s="327">
        <f>Data!NQ33</f>
        <v>0</v>
      </c>
      <c r="F158" s="327">
        <f>Data!OK33</f>
        <v>0</v>
      </c>
      <c r="G158" s="327">
        <f>Data!PE33</f>
        <v>0</v>
      </c>
      <c r="H158" s="341">
        <f>Data!PY33</f>
        <v>4905067.38</v>
      </c>
      <c r="I158" s="342">
        <f t="shared" si="6"/>
        <v>4905067.38</v>
      </c>
    </row>
    <row r="159" spans="2:9">
      <c r="B159" s="127" t="str">
        <f>$B$48</f>
        <v>Optometry</v>
      </c>
      <c r="C159" s="327">
        <f>Data!MD33</f>
        <v>0</v>
      </c>
      <c r="D159" s="327">
        <f>Data!MX33</f>
        <v>0</v>
      </c>
      <c r="E159" s="327">
        <f>Data!NR33</f>
        <v>0</v>
      </c>
      <c r="F159" s="327">
        <f>Data!OL33</f>
        <v>0</v>
      </c>
      <c r="G159" s="327">
        <f>Data!PF33</f>
        <v>0</v>
      </c>
      <c r="H159" s="341">
        <f>Data!PZ33</f>
        <v>0</v>
      </c>
      <c r="I159" s="342">
        <f t="shared" si="6"/>
        <v>0</v>
      </c>
    </row>
    <row r="160" spans="2:9">
      <c r="B160" s="127" t="str">
        <f>$B$49</f>
        <v>Teacher Ed-Practice Teaching</v>
      </c>
      <c r="C160" s="327">
        <f>Data!ME33</f>
        <v>0</v>
      </c>
      <c r="D160" s="327">
        <f>Data!MY33</f>
        <v>0</v>
      </c>
      <c r="E160" s="327">
        <f>Data!NS33</f>
        <v>0</v>
      </c>
      <c r="F160" s="327">
        <f>Data!OM33</f>
        <v>0</v>
      </c>
      <c r="G160" s="327">
        <f>Data!PG33</f>
        <v>0</v>
      </c>
      <c r="H160" s="341">
        <f>Data!QA33</f>
        <v>205671.49</v>
      </c>
      <c r="I160" s="342">
        <f t="shared" si="6"/>
        <v>205671.49</v>
      </c>
    </row>
    <row r="161" spans="2:10">
      <c r="B161" s="127" t="str">
        <f>$B$50</f>
        <v>Technology</v>
      </c>
      <c r="C161" s="327">
        <f>Data!MF33</f>
        <v>0</v>
      </c>
      <c r="D161" s="327">
        <f>Data!MZ33</f>
        <v>0</v>
      </c>
      <c r="E161" s="327">
        <f>Data!NT33</f>
        <v>0</v>
      </c>
      <c r="F161" s="327">
        <f>Data!ON33</f>
        <v>0</v>
      </c>
      <c r="G161" s="327">
        <f>Data!PH33</f>
        <v>0</v>
      </c>
      <c r="H161" s="341">
        <f>Data!QB33</f>
        <v>287947.26</v>
      </c>
      <c r="I161" s="342">
        <f t="shared" si="6"/>
        <v>287947.26</v>
      </c>
    </row>
    <row r="162" spans="2:10">
      <c r="B162" s="127" t="str">
        <f>$B$51</f>
        <v>Nursing</v>
      </c>
      <c r="C162" s="327">
        <f>Data!MG33</f>
        <v>0</v>
      </c>
      <c r="D162" s="327">
        <f>Data!NA33</f>
        <v>0</v>
      </c>
      <c r="E162" s="327">
        <f>Data!NU33</f>
        <v>0</v>
      </c>
      <c r="F162" s="327">
        <f>Data!OO33</f>
        <v>0</v>
      </c>
      <c r="G162" s="327">
        <f>Data!PI33</f>
        <v>0</v>
      </c>
      <c r="H162" s="341">
        <f>Data!QC33</f>
        <v>8790581.2799999993</v>
      </c>
      <c r="I162" s="342">
        <f t="shared" si="6"/>
        <v>8790581.2799999993</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45810631.270000003</v>
      </c>
      <c r="I163" s="342">
        <f>SUM(I143:I162)</f>
        <v>45810631.270000003</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3301062.9815041372</v>
      </c>
      <c r="D168" s="321">
        <f t="shared" si="8"/>
        <v>1656237.3784837383</v>
      </c>
      <c r="E168" s="321">
        <f t="shared" si="8"/>
        <v>1398516.9505679198</v>
      </c>
      <c r="F168" s="321">
        <f t="shared" si="8"/>
        <v>1579777.0394442058</v>
      </c>
      <c r="G168" s="321">
        <f t="shared" si="8"/>
        <v>0</v>
      </c>
      <c r="H168" s="133">
        <f t="shared" ref="H168:H188" si="9">SUM(C168:G168)</f>
        <v>7935594.3500000015</v>
      </c>
      <c r="I168" s="347"/>
      <c r="J168" s="288"/>
    </row>
    <row r="169" spans="2:10">
      <c r="B169" s="127" t="str">
        <f>$B$33</f>
        <v>Science</v>
      </c>
      <c r="C169" s="141">
        <f t="shared" si="8"/>
        <v>2139677.0271365815</v>
      </c>
      <c r="D169" s="141">
        <f t="shared" si="8"/>
        <v>1682714.7167308545</v>
      </c>
      <c r="E169" s="141">
        <f t="shared" si="8"/>
        <v>1628870.6687445836</v>
      </c>
      <c r="F169" s="141">
        <f t="shared" si="8"/>
        <v>1219737.1473879809</v>
      </c>
      <c r="G169" s="141">
        <f t="shared" si="8"/>
        <v>0</v>
      </c>
      <c r="H169" s="136">
        <f t="shared" si="9"/>
        <v>6670999.5600000005</v>
      </c>
      <c r="I169" s="347"/>
      <c r="J169" s="288"/>
    </row>
    <row r="170" spans="2:10">
      <c r="B170" s="127" t="str">
        <f>$B$34</f>
        <v>Fine Arts</v>
      </c>
      <c r="C170" s="141">
        <f t="shared" si="8"/>
        <v>1000446.0851414927</v>
      </c>
      <c r="D170" s="141">
        <f t="shared" si="8"/>
        <v>909555.82878051361</v>
      </c>
      <c r="E170" s="141">
        <f t="shared" si="8"/>
        <v>598395.36681132112</v>
      </c>
      <c r="F170" s="141">
        <f t="shared" si="8"/>
        <v>170097.46926667259</v>
      </c>
      <c r="G170" s="141">
        <f t="shared" si="8"/>
        <v>0</v>
      </c>
      <c r="H170" s="136">
        <f t="shared" si="9"/>
        <v>2678494.75</v>
      </c>
      <c r="I170" s="347"/>
      <c r="J170" s="288"/>
    </row>
    <row r="171" spans="2:10">
      <c r="B171" s="127" t="str">
        <f>$B$35</f>
        <v>Teacher Education</v>
      </c>
      <c r="C171" s="141">
        <f t="shared" si="8"/>
        <v>167727.05174148001</v>
      </c>
      <c r="D171" s="141">
        <f t="shared" si="8"/>
        <v>878641.61330140918</v>
      </c>
      <c r="E171" s="141">
        <f t="shared" si="8"/>
        <v>1284646.1752480366</v>
      </c>
      <c r="F171" s="141">
        <f t="shared" si="8"/>
        <v>766361.61970907403</v>
      </c>
      <c r="G171" s="141">
        <f t="shared" si="8"/>
        <v>0</v>
      </c>
      <c r="H171" s="136">
        <f t="shared" si="9"/>
        <v>3097376.46</v>
      </c>
      <c r="I171" s="347"/>
      <c r="J171" s="288"/>
    </row>
    <row r="172" spans="2:10">
      <c r="B172" s="127" t="str">
        <f>$B$36</f>
        <v>Agriculture</v>
      </c>
      <c r="C172" s="141">
        <f t="shared" si="8"/>
        <v>113413.4497470614</v>
      </c>
      <c r="D172" s="141">
        <f t="shared" si="8"/>
        <v>81690.522806984067</v>
      </c>
      <c r="E172" s="141">
        <f t="shared" si="8"/>
        <v>21487.737352380376</v>
      </c>
      <c r="F172" s="141">
        <f t="shared" si="8"/>
        <v>13943.840093574159</v>
      </c>
      <c r="G172" s="141">
        <f t="shared" si="8"/>
        <v>0</v>
      </c>
      <c r="H172" s="136">
        <f t="shared" si="9"/>
        <v>230535.55000000002</v>
      </c>
      <c r="I172" s="347"/>
      <c r="J172" s="288"/>
    </row>
    <row r="173" spans="2:10">
      <c r="B173" s="127" t="str">
        <f>$B$37</f>
        <v>Engineering</v>
      </c>
      <c r="C173" s="141">
        <f t="shared" si="8"/>
        <v>146007.98377463061</v>
      </c>
      <c r="D173" s="141">
        <f t="shared" si="8"/>
        <v>252421.97477257627</v>
      </c>
      <c r="E173" s="141">
        <f t="shared" si="8"/>
        <v>235675.23680212797</v>
      </c>
      <c r="F173" s="141">
        <f t="shared" si="8"/>
        <v>2727.7346506651556</v>
      </c>
      <c r="G173" s="141">
        <f t="shared" si="8"/>
        <v>0</v>
      </c>
      <c r="H173" s="136">
        <f t="shared" si="9"/>
        <v>636832.93000000005</v>
      </c>
      <c r="I173" s="347"/>
      <c r="J173" s="288"/>
    </row>
    <row r="174" spans="2:10">
      <c r="B174" s="127" t="str">
        <f>$B$38</f>
        <v>Home Economics</v>
      </c>
      <c r="C174" s="141">
        <f t="shared" si="8"/>
        <v>231944.58333167896</v>
      </c>
      <c r="D174" s="141">
        <f t="shared" si="8"/>
        <v>336579.14872082317</v>
      </c>
      <c r="E174" s="141">
        <f t="shared" si="8"/>
        <v>372358.87763259542</v>
      </c>
      <c r="F174" s="141">
        <f t="shared" si="8"/>
        <v>346095.68031490251</v>
      </c>
      <c r="G174" s="141">
        <f t="shared" si="8"/>
        <v>0</v>
      </c>
      <c r="H174" s="136">
        <f t="shared" si="9"/>
        <v>1286978.29</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32560.107981340319</v>
      </c>
      <c r="D176" s="141">
        <f t="shared" si="8"/>
        <v>429464.31147126993</v>
      </c>
      <c r="E176" s="141">
        <f t="shared" si="8"/>
        <v>118449.74054738972</v>
      </c>
      <c r="F176" s="141">
        <f t="shared" si="8"/>
        <v>0</v>
      </c>
      <c r="G176" s="141">
        <f t="shared" si="8"/>
        <v>0</v>
      </c>
      <c r="H176" s="136">
        <f t="shared" si="9"/>
        <v>580474.15999999992</v>
      </c>
      <c r="I176" s="347"/>
      <c r="J176" s="288"/>
    </row>
    <row r="177" spans="2:10">
      <c r="B177" s="127" t="str">
        <f>$B$41</f>
        <v>Library Science</v>
      </c>
      <c r="C177" s="141">
        <f t="shared" si="8"/>
        <v>1256.0409944873832</v>
      </c>
      <c r="D177" s="141">
        <f t="shared" si="8"/>
        <v>12457.169532052694</v>
      </c>
      <c r="E177" s="141">
        <f t="shared" si="8"/>
        <v>794887.76157712145</v>
      </c>
      <c r="F177" s="141">
        <f t="shared" si="8"/>
        <v>2288.5878963385253</v>
      </c>
      <c r="G177" s="141">
        <f t="shared" si="8"/>
        <v>0</v>
      </c>
      <c r="H177" s="136">
        <f t="shared" si="9"/>
        <v>810889.56</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298798.29426472395</v>
      </c>
      <c r="D181" s="141">
        <f t="shared" si="8"/>
        <v>1317338.9205204323</v>
      </c>
      <c r="E181" s="141">
        <f t="shared" si="8"/>
        <v>1683249.6233636311</v>
      </c>
      <c r="F181" s="141">
        <f t="shared" si="8"/>
        <v>2707465.4299271205</v>
      </c>
      <c r="G181" s="141">
        <f t="shared" si="8"/>
        <v>1686335.9819240917</v>
      </c>
      <c r="H181" s="136">
        <f t="shared" si="9"/>
        <v>7693188.2499999991</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377411.81470547151</v>
      </c>
      <c r="D183" s="141">
        <f t="shared" si="8"/>
        <v>2176681.9862067709</v>
      </c>
      <c r="E183" s="141">
        <f t="shared" si="8"/>
        <v>2350973.579087757</v>
      </c>
      <c r="F183" s="141">
        <f t="shared" si="8"/>
        <v>0</v>
      </c>
      <c r="G183" s="141">
        <f t="shared" si="8"/>
        <v>0</v>
      </c>
      <c r="H183" s="136">
        <f t="shared" si="9"/>
        <v>4905067.379999999</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205671.49</v>
      </c>
      <c r="E185" s="141">
        <f t="shared" si="10"/>
        <v>0</v>
      </c>
      <c r="F185" s="141">
        <f t="shared" si="10"/>
        <v>0</v>
      </c>
      <c r="G185" s="141">
        <f t="shared" si="10"/>
        <v>0</v>
      </c>
      <c r="H185" s="136">
        <f t="shared" si="9"/>
        <v>205671.49</v>
      </c>
      <c r="I185" s="347"/>
      <c r="J185" s="288"/>
    </row>
    <row r="186" spans="2:10">
      <c r="B186" s="127" t="str">
        <f>$B$50</f>
        <v>Technology</v>
      </c>
      <c r="C186" s="141">
        <f t="shared" si="10"/>
        <v>159531.40569940725</v>
      </c>
      <c r="D186" s="141">
        <f t="shared" si="10"/>
        <v>82876.203470744484</v>
      </c>
      <c r="E186" s="141">
        <f t="shared" si="10"/>
        <v>45539.650829848259</v>
      </c>
      <c r="F186" s="141">
        <f t="shared" si="10"/>
        <v>0</v>
      </c>
      <c r="G186" s="141">
        <f t="shared" si="10"/>
        <v>0</v>
      </c>
      <c r="H186" s="136">
        <f t="shared" si="9"/>
        <v>287947.26</v>
      </c>
      <c r="I186" s="347"/>
      <c r="J186" s="288"/>
    </row>
    <row r="187" spans="2:10">
      <c r="B187" s="127" t="str">
        <f>$B$51</f>
        <v>Nursing</v>
      </c>
      <c r="C187" s="141">
        <f t="shared" si="10"/>
        <v>67232.127465279584</v>
      </c>
      <c r="D187" s="141">
        <f t="shared" si="10"/>
        <v>4941045.9227176988</v>
      </c>
      <c r="E187" s="141">
        <f t="shared" si="10"/>
        <v>2183415.0382350888</v>
      </c>
      <c r="F187" s="141">
        <f t="shared" si="10"/>
        <v>1598888.1915819319</v>
      </c>
      <c r="G187" s="141">
        <f t="shared" si="10"/>
        <v>0</v>
      </c>
      <c r="H187" s="136">
        <f t="shared" si="9"/>
        <v>8790581.2799999993</v>
      </c>
      <c r="I187" s="347"/>
      <c r="J187" s="288"/>
    </row>
    <row r="188" spans="2:10">
      <c r="B188" s="130" t="str">
        <f>$B$52</f>
        <v>Totals</v>
      </c>
      <c r="C188" s="133">
        <f>SUM(C168:C187)</f>
        <v>8037068.9534877725</v>
      </c>
      <c r="D188" s="133">
        <f>SUM(D168:D187)</f>
        <v>14963377.18751587</v>
      </c>
      <c r="E188" s="133">
        <f>SUM(E168:E187)</f>
        <v>12716466.406799801</v>
      </c>
      <c r="F188" s="133">
        <f>SUM(F168:F187)</f>
        <v>8407382.7402724661</v>
      </c>
      <c r="G188" s="133">
        <f>SUM(G168:G187)</f>
        <v>1686335.9819240917</v>
      </c>
      <c r="H188" s="133">
        <f t="shared" si="9"/>
        <v>45810631.270000003</v>
      </c>
      <c r="I188" s="347"/>
      <c r="J188" s="288"/>
    </row>
    <row r="189" spans="2:10">
      <c r="B189" s="328"/>
      <c r="C189" s="329"/>
      <c r="D189" s="329"/>
      <c r="E189" s="329"/>
      <c r="F189" s="329"/>
      <c r="G189" s="329"/>
      <c r="H189" s="344"/>
    </row>
    <row r="190" spans="2:10">
      <c r="B190" s="474" t="s">
        <v>34</v>
      </c>
      <c r="C190" s="474"/>
      <c r="D190" s="474"/>
      <c r="E190" s="474"/>
      <c r="F190" s="474"/>
      <c r="G190" s="474"/>
      <c r="H190" s="122">
        <f>H15</f>
        <v>29400035</v>
      </c>
    </row>
    <row r="191" spans="2:10" ht="43.5" customHeight="1" thickBot="1">
      <c r="B191" s="476" t="s">
        <v>227</v>
      </c>
      <c r="C191" s="476"/>
      <c r="D191" s="476"/>
      <c r="E191" s="476"/>
      <c r="F191" s="476"/>
      <c r="G191" s="476"/>
      <c r="H191" s="476"/>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2118533.721771054</v>
      </c>
      <c r="D193" s="135">
        <f t="shared" si="11"/>
        <v>1062928.7466598703</v>
      </c>
      <c r="E193" s="135">
        <f t="shared" si="11"/>
        <v>897530.68537230708</v>
      </c>
      <c r="F193" s="135">
        <f t="shared" si="11"/>
        <v>1013858.5509256803</v>
      </c>
      <c r="G193" s="135">
        <f t="shared" si="11"/>
        <v>0</v>
      </c>
      <c r="H193" s="135">
        <f>SUM(C193:G193)</f>
        <v>5092851.7047289116</v>
      </c>
    </row>
    <row r="194" spans="2:8">
      <c r="B194" s="127" t="str">
        <f>$B$33</f>
        <v>Science</v>
      </c>
      <c r="C194" s="138">
        <f t="shared" si="11"/>
        <v>1373187.3519921817</v>
      </c>
      <c r="D194" s="138">
        <f t="shared" si="11"/>
        <v>1079921.1921801968</v>
      </c>
      <c r="E194" s="138">
        <f t="shared" si="11"/>
        <v>1045365.525723491</v>
      </c>
      <c r="F194" s="138">
        <f t="shared" si="11"/>
        <v>782794.6004494275</v>
      </c>
      <c r="G194" s="138">
        <f t="shared" si="11"/>
        <v>0</v>
      </c>
      <c r="H194" s="138">
        <f t="shared" ref="H194:H213" si="12">SUM(C194:G194)</f>
        <v>4281268.6703452971</v>
      </c>
    </row>
    <row r="195" spans="2:8">
      <c r="B195" s="127" t="str">
        <f>$B$34</f>
        <v>Fine Arts</v>
      </c>
      <c r="C195" s="138">
        <f t="shared" si="11"/>
        <v>642059.47684123518</v>
      </c>
      <c r="D195" s="138">
        <f t="shared" si="11"/>
        <v>583728.54695325159</v>
      </c>
      <c r="E195" s="138">
        <f t="shared" si="11"/>
        <v>384034.10425136285</v>
      </c>
      <c r="F195" s="138">
        <f t="shared" si="11"/>
        <v>109163.99569291329</v>
      </c>
      <c r="G195" s="138">
        <f t="shared" si="11"/>
        <v>0</v>
      </c>
      <c r="H195" s="138">
        <f t="shared" si="12"/>
        <v>1718986.1237387627</v>
      </c>
    </row>
    <row r="196" spans="2:8">
      <c r="B196" s="127" t="str">
        <f>$B$35</f>
        <v>Teacher Education</v>
      </c>
      <c r="C196" s="138">
        <f t="shared" si="11"/>
        <v>107642.72521299739</v>
      </c>
      <c r="D196" s="138">
        <f t="shared" si="11"/>
        <v>563888.63191302493</v>
      </c>
      <c r="E196" s="138">
        <f t="shared" si="11"/>
        <v>824451.47519369586</v>
      </c>
      <c r="F196" s="138">
        <f t="shared" si="11"/>
        <v>491830.3421399158</v>
      </c>
      <c r="G196" s="138">
        <f t="shared" si="11"/>
        <v>0</v>
      </c>
      <c r="H196" s="138">
        <f t="shared" si="12"/>
        <v>1987813.1744596341</v>
      </c>
    </row>
    <row r="197" spans="2:8">
      <c r="B197" s="127" t="str">
        <f>$B$36</f>
        <v>Agriculture</v>
      </c>
      <c r="C197" s="138">
        <f t="shared" si="11"/>
        <v>72785.712007827315</v>
      </c>
      <c r="D197" s="138">
        <f t="shared" si="11"/>
        <v>52426.787828593078</v>
      </c>
      <c r="E197" s="138">
        <f t="shared" si="11"/>
        <v>13790.253855413792</v>
      </c>
      <c r="F197" s="138">
        <f t="shared" si="11"/>
        <v>8948.7828083668828</v>
      </c>
      <c r="G197" s="138">
        <f t="shared" si="11"/>
        <v>0</v>
      </c>
      <c r="H197" s="138">
        <f t="shared" si="12"/>
        <v>147951.53650020107</v>
      </c>
    </row>
    <row r="198" spans="2:8">
      <c r="B198" s="127" t="str">
        <f>$B$37</f>
        <v>Engineering</v>
      </c>
      <c r="C198" s="138">
        <f t="shared" si="11"/>
        <v>93704.009962504773</v>
      </c>
      <c r="D198" s="138">
        <f t="shared" si="11"/>
        <v>161997.65675385206</v>
      </c>
      <c r="E198" s="138">
        <f t="shared" si="11"/>
        <v>151250.04925285044</v>
      </c>
      <c r="F198" s="138">
        <f t="shared" si="11"/>
        <v>1750.5869766377018</v>
      </c>
      <c r="G198" s="138">
        <f t="shared" si="11"/>
        <v>0</v>
      </c>
      <c r="H198" s="138">
        <f t="shared" si="12"/>
        <v>408702.30294584495</v>
      </c>
    </row>
    <row r="199" spans="2:8">
      <c r="B199" s="127" t="str">
        <f>$B$38</f>
        <v>Home Economics</v>
      </c>
      <c r="C199" s="138">
        <f t="shared" si="11"/>
        <v>148855.81562519819</v>
      </c>
      <c r="D199" s="138">
        <f t="shared" si="11"/>
        <v>216007.47465452936</v>
      </c>
      <c r="E199" s="138">
        <f t="shared" si="11"/>
        <v>238969.94548918636</v>
      </c>
      <c r="F199" s="138">
        <f t="shared" si="11"/>
        <v>222114.9295129769</v>
      </c>
      <c r="G199" s="138">
        <f t="shared" si="11"/>
        <v>0</v>
      </c>
      <c r="H199" s="138">
        <f t="shared" si="12"/>
        <v>825948.16528189078</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20896.204207423038</v>
      </c>
      <c r="D201" s="138">
        <f t="shared" si="11"/>
        <v>275618.67907339084</v>
      </c>
      <c r="E201" s="138">
        <f t="shared" si="11"/>
        <v>76017.867269144233</v>
      </c>
      <c r="F201" s="138">
        <f t="shared" si="11"/>
        <v>0</v>
      </c>
      <c r="G201" s="138">
        <f t="shared" si="11"/>
        <v>0</v>
      </c>
      <c r="H201" s="138">
        <f t="shared" si="12"/>
        <v>372532.75054995809</v>
      </c>
    </row>
    <row r="202" spans="2:8">
      <c r="B202" s="127" t="str">
        <f>$B$41</f>
        <v>Library Science</v>
      </c>
      <c r="C202" s="138">
        <f t="shared" si="11"/>
        <v>806.09343604710034</v>
      </c>
      <c r="D202" s="138">
        <f t="shared" si="11"/>
        <v>7994.677431377796</v>
      </c>
      <c r="E202" s="138">
        <f t="shared" si="11"/>
        <v>510137.65459382569</v>
      </c>
      <c r="F202" s="138">
        <f t="shared" si="11"/>
        <v>1468.7543552734398</v>
      </c>
      <c r="G202" s="138">
        <f t="shared" si="11"/>
        <v>0</v>
      </c>
      <c r="H202" s="138">
        <f t="shared" si="12"/>
        <v>520407.17981652403</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191760.73469207389</v>
      </c>
      <c r="D206" s="138">
        <f t="shared" si="11"/>
        <v>845432.80228251661</v>
      </c>
      <c r="E206" s="138">
        <f t="shared" si="11"/>
        <v>1080264.4815649271</v>
      </c>
      <c r="F206" s="138">
        <f t="shared" si="11"/>
        <v>1737578.7277294081</v>
      </c>
      <c r="G206" s="138">
        <f t="shared" si="11"/>
        <v>1082245.2237459808</v>
      </c>
      <c r="H206" s="138">
        <f t="shared" si="12"/>
        <v>4937281.9700149065</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242212.78452410546</v>
      </c>
      <c r="D208" s="138">
        <f t="shared" si="11"/>
        <v>1396936.1433850182</v>
      </c>
      <c r="E208" s="138">
        <f t="shared" si="11"/>
        <v>1508791.8150570616</v>
      </c>
      <c r="F208" s="138">
        <f t="shared" si="11"/>
        <v>0</v>
      </c>
      <c r="G208" s="138">
        <f t="shared" si="11"/>
        <v>0</v>
      </c>
      <c r="H208" s="138">
        <f t="shared" si="12"/>
        <v>3147940.7429661853</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131994.4498841023</v>
      </c>
      <c r="E210" s="138">
        <f t="shared" si="13"/>
        <v>0</v>
      </c>
      <c r="F210" s="138">
        <f t="shared" si="13"/>
        <v>0</v>
      </c>
      <c r="G210" s="138">
        <f t="shared" si="13"/>
        <v>0</v>
      </c>
      <c r="H210" s="138">
        <f t="shared" si="12"/>
        <v>131994.4498841023</v>
      </c>
    </row>
    <row r="211" spans="2:8">
      <c r="B211" s="127" t="str">
        <f>$B$50</f>
        <v>Technology</v>
      </c>
      <c r="C211" s="138">
        <f t="shared" si="13"/>
        <v>102382.97993210453</v>
      </c>
      <c r="D211" s="138">
        <f t="shared" si="13"/>
        <v>53187.725887541477</v>
      </c>
      <c r="E211" s="138">
        <f t="shared" si="13"/>
        <v>29226.12721041626</v>
      </c>
      <c r="F211" s="138">
        <f t="shared" si="13"/>
        <v>0</v>
      </c>
      <c r="G211" s="138">
        <f t="shared" si="13"/>
        <v>0</v>
      </c>
      <c r="H211" s="138">
        <f t="shared" si="12"/>
        <v>184796.83303006226</v>
      </c>
    </row>
    <row r="212" spans="2:8">
      <c r="B212" s="127" t="str">
        <f>$B$51</f>
        <v>Nursing</v>
      </c>
      <c r="C212" s="138">
        <f t="shared" si="13"/>
        <v>43147.776957610251</v>
      </c>
      <c r="D212" s="138">
        <f t="shared" si="13"/>
        <v>3171030.8069729358</v>
      </c>
      <c r="E212" s="138">
        <f t="shared" si="13"/>
        <v>1401257.2356023078</v>
      </c>
      <c r="F212" s="138">
        <f t="shared" si="13"/>
        <v>1026123.5762048649</v>
      </c>
      <c r="G212" s="138">
        <f t="shared" si="13"/>
        <v>0</v>
      </c>
      <c r="H212" s="138">
        <f t="shared" si="12"/>
        <v>5641559.3957377188</v>
      </c>
    </row>
    <row r="213" spans="2:8">
      <c r="B213" s="130" t="str">
        <f>$B$52</f>
        <v>Totals</v>
      </c>
      <c r="C213" s="135">
        <f>SUM(C193:C212)</f>
        <v>5157975.3871623622</v>
      </c>
      <c r="D213" s="135">
        <f>SUM(D193:D212)</f>
        <v>9603094.3218602017</v>
      </c>
      <c r="E213" s="135">
        <f>SUM(E193:E212)</f>
        <v>8161087.220435991</v>
      </c>
      <c r="F213" s="135">
        <f>SUM(F193:F212)</f>
        <v>5395632.8467954649</v>
      </c>
      <c r="G213" s="135">
        <f>SUM(G193:G212)</f>
        <v>1082245.2237459808</v>
      </c>
      <c r="H213" s="135">
        <f t="shared" si="12"/>
        <v>29400035</v>
      </c>
    </row>
    <row r="214" spans="2:8">
      <c r="B214" s="143"/>
      <c r="C214" s="144"/>
      <c r="D214" s="144"/>
      <c r="E214" s="144"/>
      <c r="F214" s="144"/>
      <c r="G214" s="144"/>
      <c r="H214" s="144"/>
    </row>
    <row r="215" spans="2:8">
      <c r="B215" s="474" t="s">
        <v>35</v>
      </c>
      <c r="C215" s="474"/>
      <c r="D215" s="474"/>
      <c r="E215" s="474"/>
      <c r="F215" s="474"/>
      <c r="G215" s="474"/>
      <c r="H215" s="122">
        <f>H17</f>
        <v>40254510</v>
      </c>
    </row>
    <row r="216" spans="2:8" ht="60.75" customHeight="1" thickBot="1">
      <c r="B216" s="476" t="s">
        <v>228</v>
      </c>
      <c r="C216" s="476"/>
      <c r="D216" s="476"/>
      <c r="E216" s="476"/>
      <c r="F216" s="476"/>
      <c r="G216" s="476"/>
      <c r="H216" s="476"/>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6713884.6485480592</v>
      </c>
      <c r="D218" s="135">
        <f t="shared" si="14"/>
        <v>2644884.0554270116</v>
      </c>
      <c r="E218" s="135">
        <f t="shared" si="14"/>
        <v>742072.29638254258</v>
      </c>
      <c r="F218" s="135">
        <f t="shared" si="14"/>
        <v>315319.40052154608</v>
      </c>
      <c r="G218" s="135">
        <f t="shared" si="14"/>
        <v>0</v>
      </c>
      <c r="H218" s="135">
        <f>SUM(C218:G218)</f>
        <v>10416160.40087916</v>
      </c>
    </row>
    <row r="219" spans="2:8">
      <c r="B219" s="127" t="str">
        <f>$B$33</f>
        <v>Science</v>
      </c>
      <c r="C219" s="138">
        <f t="shared" si="14"/>
        <v>2703104.6587381372</v>
      </c>
      <c r="D219" s="138">
        <f t="shared" si="14"/>
        <v>1856163.0254454138</v>
      </c>
      <c r="E219" s="138">
        <f t="shared" si="14"/>
        <v>1067828.7295545205</v>
      </c>
      <c r="F219" s="138">
        <f t="shared" si="14"/>
        <v>616982.69881175633</v>
      </c>
      <c r="G219" s="138">
        <f t="shared" si="14"/>
        <v>0</v>
      </c>
      <c r="H219" s="138">
        <f t="shared" ref="H219:H238" si="15">SUM(C219:G219)</f>
        <v>6244079.1125498284</v>
      </c>
    </row>
    <row r="220" spans="2:8">
      <c r="B220" s="127" t="str">
        <f>$B$34</f>
        <v>Fine Arts</v>
      </c>
      <c r="C220" s="138">
        <f t="shared" si="14"/>
        <v>1003586.6155996979</v>
      </c>
      <c r="D220" s="138">
        <f t="shared" si="14"/>
        <v>707045.54396504804</v>
      </c>
      <c r="E220" s="138">
        <f t="shared" si="14"/>
        <v>191705.5864955865</v>
      </c>
      <c r="F220" s="138">
        <f t="shared" si="14"/>
        <v>44655.454296468408</v>
      </c>
      <c r="G220" s="138">
        <f t="shared" si="14"/>
        <v>0</v>
      </c>
      <c r="H220" s="138">
        <f t="shared" si="15"/>
        <v>1946993.200356801</v>
      </c>
    </row>
    <row r="221" spans="2:8">
      <c r="B221" s="127" t="str">
        <f>$B$35</f>
        <v>Teacher Education</v>
      </c>
      <c r="C221" s="138">
        <f t="shared" si="14"/>
        <v>258381.55360946117</v>
      </c>
      <c r="D221" s="138">
        <f t="shared" si="14"/>
        <v>1160034.5018885187</v>
      </c>
      <c r="E221" s="138">
        <f t="shared" si="14"/>
        <v>656233.97407108592</v>
      </c>
      <c r="F221" s="138">
        <f t="shared" si="14"/>
        <v>233655.90917815737</v>
      </c>
      <c r="G221" s="138">
        <f t="shared" si="14"/>
        <v>0</v>
      </c>
      <c r="H221" s="138">
        <f t="shared" si="15"/>
        <v>2308305.938747223</v>
      </c>
    </row>
    <row r="222" spans="2:8">
      <c r="B222" s="127" t="str">
        <f>$B$36</f>
        <v>Agriculture</v>
      </c>
      <c r="C222" s="138">
        <f t="shared" si="14"/>
        <v>33318.362343392197</v>
      </c>
      <c r="D222" s="138">
        <f t="shared" si="14"/>
        <v>56606.772486717527</v>
      </c>
      <c r="E222" s="138">
        <f t="shared" si="14"/>
        <v>17596.856073848609</v>
      </c>
      <c r="F222" s="138">
        <f t="shared" si="14"/>
        <v>2867.7814685805401</v>
      </c>
      <c r="G222" s="138">
        <f t="shared" si="14"/>
        <v>0</v>
      </c>
      <c r="H222" s="138">
        <f t="shared" si="15"/>
        <v>110389.77237253886</v>
      </c>
    </row>
    <row r="223" spans="2:8">
      <c r="B223" s="127" t="str">
        <f>$B$37</f>
        <v>Engineering</v>
      </c>
      <c r="C223" s="138">
        <f t="shared" si="14"/>
        <v>128299.15865751306</v>
      </c>
      <c r="D223" s="138">
        <f t="shared" si="14"/>
        <v>211601.50667653934</v>
      </c>
      <c r="E223" s="138">
        <f t="shared" si="14"/>
        <v>164380.38722643943</v>
      </c>
      <c r="F223" s="138">
        <f t="shared" si="14"/>
        <v>819.36613388015428</v>
      </c>
      <c r="G223" s="138">
        <f t="shared" si="14"/>
        <v>0</v>
      </c>
      <c r="H223" s="138">
        <f t="shared" si="15"/>
        <v>505100.418694372</v>
      </c>
    </row>
    <row r="224" spans="2:8">
      <c r="B224" s="127" t="str">
        <f>$B$38</f>
        <v>Home Economics</v>
      </c>
      <c r="C224" s="138">
        <f t="shared" si="14"/>
        <v>332808.20526667248</v>
      </c>
      <c r="D224" s="138">
        <f t="shared" si="14"/>
        <v>512426.06903452397</v>
      </c>
      <c r="E224" s="138">
        <f t="shared" si="14"/>
        <v>425901.142535344</v>
      </c>
      <c r="F224" s="138">
        <f t="shared" si="14"/>
        <v>70875.170580633348</v>
      </c>
      <c r="G224" s="138">
        <f t="shared" si="14"/>
        <v>0</v>
      </c>
      <c r="H224" s="138">
        <f t="shared" si="15"/>
        <v>1342010.5874171739</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26936.253500150873</v>
      </c>
      <c r="D226" s="138">
        <f t="shared" si="14"/>
        <v>269690.83749028994</v>
      </c>
      <c r="E226" s="138">
        <f t="shared" si="14"/>
        <v>50215.418552202136</v>
      </c>
      <c r="F226" s="138">
        <f t="shared" si="14"/>
        <v>0</v>
      </c>
      <c r="G226" s="138">
        <f t="shared" si="14"/>
        <v>0</v>
      </c>
      <c r="H226" s="138">
        <f t="shared" si="15"/>
        <v>346842.50954264292</v>
      </c>
    </row>
    <row r="227" spans="2:10">
      <c r="B227" s="127" t="str">
        <f>$B$41</f>
        <v>Library Science</v>
      </c>
      <c r="C227" s="138">
        <f t="shared" si="14"/>
        <v>3660.3271306825231</v>
      </c>
      <c r="D227" s="138">
        <f t="shared" si="14"/>
        <v>44881.083900183185</v>
      </c>
      <c r="E227" s="138">
        <f t="shared" si="14"/>
        <v>643644.35346540564</v>
      </c>
      <c r="F227" s="138">
        <f t="shared" si="14"/>
        <v>1638.7322677603086</v>
      </c>
      <c r="G227" s="138">
        <f t="shared" si="14"/>
        <v>0</v>
      </c>
      <c r="H227" s="138">
        <f t="shared" si="15"/>
        <v>693824.4967640317</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319668.56941294036</v>
      </c>
      <c r="D231" s="138">
        <f t="shared" si="14"/>
        <v>1491049.3429060851</v>
      </c>
      <c r="E231" s="138">
        <f t="shared" si="14"/>
        <v>1150519.6467145574</v>
      </c>
      <c r="F231" s="138">
        <f t="shared" si="14"/>
        <v>1272748.727960506</v>
      </c>
      <c r="G231" s="138">
        <f t="shared" si="14"/>
        <v>803499.11264822131</v>
      </c>
      <c r="H231" s="138">
        <f t="shared" si="15"/>
        <v>5037485.3996423101</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484289.43575184152</v>
      </c>
      <c r="D233" s="138">
        <f t="shared" si="14"/>
        <v>2381932.1194232353</v>
      </c>
      <c r="E233" s="138">
        <f t="shared" si="14"/>
        <v>2819073.568578755</v>
      </c>
      <c r="F233" s="138">
        <f t="shared" si="14"/>
        <v>4096.8306694007715</v>
      </c>
      <c r="G233" s="138">
        <f t="shared" si="14"/>
        <v>0</v>
      </c>
      <c r="H233" s="138">
        <f t="shared" si="15"/>
        <v>5689391.9544232329</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87740.497354412175</v>
      </c>
      <c r="E235" s="138">
        <f t="shared" si="16"/>
        <v>0</v>
      </c>
      <c r="F235" s="138">
        <f t="shared" si="16"/>
        <v>0</v>
      </c>
      <c r="G235" s="138">
        <f t="shared" si="16"/>
        <v>0</v>
      </c>
      <c r="H235" s="138">
        <f t="shared" si="15"/>
        <v>87740.497354412175</v>
      </c>
    </row>
    <row r="236" spans="2:10">
      <c r="B236" s="127" t="str">
        <f>$B$50</f>
        <v>Technology</v>
      </c>
      <c r="C236" s="138">
        <f t="shared" si="16"/>
        <v>2815.6362543711716</v>
      </c>
      <c r="D236" s="138">
        <f t="shared" si="16"/>
        <v>49733.092970473255</v>
      </c>
      <c r="E236" s="138">
        <f t="shared" si="16"/>
        <v>21459.580577864159</v>
      </c>
      <c r="F236" s="138">
        <f t="shared" si="16"/>
        <v>0</v>
      </c>
      <c r="G236" s="138">
        <f t="shared" si="16"/>
        <v>0</v>
      </c>
      <c r="H236" s="138">
        <f t="shared" si="15"/>
        <v>74008.309802708594</v>
      </c>
    </row>
    <row r="237" spans="2:10">
      <c r="B237" s="127" t="str">
        <f>$B$51</f>
        <v>Nursing</v>
      </c>
      <c r="C237" s="138">
        <f t="shared" si="16"/>
        <v>36429.640404472339</v>
      </c>
      <c r="D237" s="138">
        <f t="shared" si="16"/>
        <v>3604416.0213872786</v>
      </c>
      <c r="E237" s="138">
        <f t="shared" si="16"/>
        <v>1625062.5052263932</v>
      </c>
      <c r="F237" s="138">
        <f t="shared" si="16"/>
        <v>186269.23443542176</v>
      </c>
      <c r="G237" s="138">
        <f t="shared" si="16"/>
        <v>0</v>
      </c>
      <c r="H237" s="138">
        <f t="shared" si="15"/>
        <v>5452177.4014535649</v>
      </c>
    </row>
    <row r="238" spans="2:10">
      <c r="B238" s="130" t="str">
        <f>$B$52</f>
        <v>Totals</v>
      </c>
      <c r="C238" s="135">
        <f>SUM(C218:C237)</f>
        <v>12047183.065217393</v>
      </c>
      <c r="D238" s="135">
        <f>SUM(D218:D237)</f>
        <v>15078204.470355732</v>
      </c>
      <c r="E238" s="135">
        <f>SUM(E218:E237)</f>
        <v>9575694.0454545449</v>
      </c>
      <c r="F238" s="135">
        <f>SUM(F218:F237)</f>
        <v>2749929.3063241113</v>
      </c>
      <c r="G238" s="135">
        <f>SUM(G218:G237)</f>
        <v>803499.11264822131</v>
      </c>
      <c r="H238" s="135">
        <f t="shared" si="15"/>
        <v>40254510</v>
      </c>
    </row>
    <row r="239" spans="2:10">
      <c r="B239" s="328"/>
      <c r="C239" s="348"/>
      <c r="D239" s="348"/>
      <c r="E239" s="348"/>
      <c r="F239" s="348"/>
      <c r="G239" s="348"/>
      <c r="H239" s="348"/>
    </row>
    <row r="240" spans="2:10">
      <c r="B240" s="120" t="s">
        <v>11</v>
      </c>
      <c r="C240" s="121"/>
      <c r="D240" s="121"/>
      <c r="E240" s="121"/>
      <c r="F240" s="121"/>
      <c r="G240" s="121"/>
      <c r="H240" s="122">
        <f>H16</f>
        <v>16209100</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2703449.3192633656</v>
      </c>
      <c r="D243" s="135">
        <f t="shared" si="17"/>
        <v>1065003.4031670482</v>
      </c>
      <c r="E243" s="135">
        <f t="shared" si="17"/>
        <v>298806.86808246508</v>
      </c>
      <c r="F243" s="135">
        <f t="shared" si="17"/>
        <v>126968.22529932154</v>
      </c>
      <c r="G243" s="135">
        <f t="shared" si="17"/>
        <v>0</v>
      </c>
      <c r="H243" s="135">
        <f>SUM(C243:G243)</f>
        <v>4194227.8158122003</v>
      </c>
    </row>
    <row r="244" spans="2:8">
      <c r="B244" s="127" t="str">
        <f>$B$33</f>
        <v>Science</v>
      </c>
      <c r="C244" s="138">
        <f t="shared" si="17"/>
        <v>1088446.8280436734</v>
      </c>
      <c r="D244" s="138">
        <f t="shared" si="17"/>
        <v>747412.70222261455</v>
      </c>
      <c r="E244" s="138">
        <f t="shared" si="17"/>
        <v>429977.72573115857</v>
      </c>
      <c r="F244" s="138">
        <f t="shared" si="17"/>
        <v>248437.61017857722</v>
      </c>
      <c r="G244" s="138">
        <f t="shared" si="17"/>
        <v>0</v>
      </c>
      <c r="H244" s="138">
        <f t="shared" ref="H244:H263" si="18">SUM(C244:G244)</f>
        <v>2514274.8661760236</v>
      </c>
    </row>
    <row r="245" spans="2:8">
      <c r="B245" s="127" t="str">
        <f>$B$34</f>
        <v>Fine Arts</v>
      </c>
      <c r="C245" s="138">
        <f t="shared" si="17"/>
        <v>404109.64661890216</v>
      </c>
      <c r="D245" s="138">
        <f t="shared" si="17"/>
        <v>284702.80539208802</v>
      </c>
      <c r="E245" s="138">
        <f t="shared" si="17"/>
        <v>77193.214426547755</v>
      </c>
      <c r="F245" s="138">
        <f t="shared" si="17"/>
        <v>17981.208173615476</v>
      </c>
      <c r="G245" s="138">
        <f t="shared" si="17"/>
        <v>0</v>
      </c>
      <c r="H245" s="138">
        <f t="shared" si="18"/>
        <v>783986.87461115338</v>
      </c>
    </row>
    <row r="246" spans="2:8">
      <c r="B246" s="127" t="str">
        <f>$B$35</f>
        <v>Teacher Education</v>
      </c>
      <c r="C246" s="138">
        <f t="shared" si="17"/>
        <v>104041.32209312986</v>
      </c>
      <c r="D246" s="138">
        <f t="shared" si="17"/>
        <v>467105.80366178072</v>
      </c>
      <c r="E246" s="138">
        <f t="shared" si="17"/>
        <v>264242.74221983174</v>
      </c>
      <c r="F246" s="138">
        <f t="shared" si="17"/>
        <v>94085.159587327478</v>
      </c>
      <c r="G246" s="138">
        <f t="shared" si="17"/>
        <v>0</v>
      </c>
      <c r="H246" s="138">
        <f t="shared" si="18"/>
        <v>929475.02756206982</v>
      </c>
    </row>
    <row r="247" spans="2:8">
      <c r="B247" s="127" t="str">
        <f>$B$36</f>
        <v>Agriculture</v>
      </c>
      <c r="C247" s="138">
        <f t="shared" si="17"/>
        <v>13416.153048696369</v>
      </c>
      <c r="D247" s="138">
        <f t="shared" si="17"/>
        <v>22793.590976873227</v>
      </c>
      <c r="E247" s="138">
        <f t="shared" si="17"/>
        <v>7085.6458018398316</v>
      </c>
      <c r="F247" s="138">
        <f t="shared" si="17"/>
        <v>1154.7564882138381</v>
      </c>
      <c r="G247" s="138">
        <f t="shared" si="17"/>
        <v>0</v>
      </c>
      <c r="H247" s="138">
        <f t="shared" si="18"/>
        <v>44450.146315623271</v>
      </c>
    </row>
    <row r="248" spans="2:8">
      <c r="B248" s="127" t="str">
        <f>$B$37</f>
        <v>Engineering</v>
      </c>
      <c r="C248" s="138">
        <f t="shared" si="17"/>
        <v>51661.637232585737</v>
      </c>
      <c r="D248" s="138">
        <f t="shared" si="17"/>
        <v>85204.613889740402</v>
      </c>
      <c r="E248" s="138">
        <f t="shared" si="17"/>
        <v>66190.301026942805</v>
      </c>
      <c r="F248" s="138">
        <f t="shared" si="17"/>
        <v>329.93042520395375</v>
      </c>
      <c r="G248" s="138">
        <f t="shared" si="17"/>
        <v>0</v>
      </c>
      <c r="H248" s="138">
        <f t="shared" si="18"/>
        <v>203386.48257447287</v>
      </c>
    </row>
    <row r="249" spans="2:8">
      <c r="B249" s="127" t="str">
        <f>$B$38</f>
        <v>Home Economics</v>
      </c>
      <c r="C249" s="138">
        <f t="shared" si="17"/>
        <v>134010.36256528823</v>
      </c>
      <c r="D249" s="138">
        <f t="shared" si="17"/>
        <v>206336.26879540959</v>
      </c>
      <c r="E249" s="138">
        <f t="shared" si="17"/>
        <v>171495.671155099</v>
      </c>
      <c r="F249" s="138">
        <f t="shared" si="17"/>
        <v>28538.981780141999</v>
      </c>
      <c r="G249" s="138">
        <f t="shared" si="17"/>
        <v>0</v>
      </c>
      <c r="H249" s="138">
        <f t="shared" si="18"/>
        <v>540381.28429593879</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10846.298380213682</v>
      </c>
      <c r="D251" s="138">
        <f t="shared" si="17"/>
        <v>108595.17986838889</v>
      </c>
      <c r="E251" s="138">
        <f t="shared" si="17"/>
        <v>20220.013629640496</v>
      </c>
      <c r="F251" s="138">
        <f t="shared" si="17"/>
        <v>0</v>
      </c>
      <c r="G251" s="138">
        <f t="shared" si="17"/>
        <v>0</v>
      </c>
      <c r="H251" s="138">
        <f t="shared" si="18"/>
        <v>139661.49187824308</v>
      </c>
    </row>
    <row r="252" spans="2:8">
      <c r="B252" s="127" t="str">
        <f>$B$41</f>
        <v>Library Science</v>
      </c>
      <c r="C252" s="138">
        <f t="shared" si="17"/>
        <v>1473.8872363356575</v>
      </c>
      <c r="D252" s="138">
        <f t="shared" si="17"/>
        <v>18072.06141737806</v>
      </c>
      <c r="E252" s="138">
        <f t="shared" si="17"/>
        <v>259173.33709331221</v>
      </c>
      <c r="F252" s="138">
        <f t="shared" si="17"/>
        <v>659.86085040790749</v>
      </c>
      <c r="G252" s="138">
        <f t="shared" si="17"/>
        <v>0</v>
      </c>
      <c r="H252" s="138">
        <f t="shared" si="18"/>
        <v>279379.14659743384</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128719.48530664742</v>
      </c>
      <c r="D256" s="138">
        <f t="shared" si="17"/>
        <v>600394.04042178195</v>
      </c>
      <c r="E256" s="138">
        <f t="shared" si="17"/>
        <v>463274.50031216216</v>
      </c>
      <c r="F256" s="138">
        <f t="shared" si="17"/>
        <v>512491.92715014127</v>
      </c>
      <c r="G256" s="138">
        <f t="shared" si="17"/>
        <v>323541.32411067194</v>
      </c>
      <c r="H256" s="138">
        <f t="shared" si="18"/>
        <v>2028421.2773014046</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195006.61896133312</v>
      </c>
      <c r="D258" s="138">
        <f t="shared" si="17"/>
        <v>959121.74603400135</v>
      </c>
      <c r="E258" s="138">
        <f t="shared" si="17"/>
        <v>1135143.5002053161</v>
      </c>
      <c r="F258" s="138">
        <f t="shared" si="17"/>
        <v>1649.6521260197687</v>
      </c>
      <c r="G258" s="138">
        <f t="shared" si="17"/>
        <v>0</v>
      </c>
      <c r="H258" s="138">
        <f t="shared" si="18"/>
        <v>2290921.5173266707</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35330.066014153505</v>
      </c>
      <c r="E260" s="138">
        <f t="shared" si="19"/>
        <v>0</v>
      </c>
      <c r="F260" s="138">
        <f t="shared" si="19"/>
        <v>0</v>
      </c>
      <c r="G260" s="138">
        <f t="shared" si="19"/>
        <v>0</v>
      </c>
      <c r="H260" s="138">
        <f t="shared" si="18"/>
        <v>35330.066014153505</v>
      </c>
    </row>
    <row r="261" spans="2:10">
      <c r="B261" s="127" t="str">
        <f>$B$50</f>
        <v>Technology</v>
      </c>
      <c r="C261" s="138">
        <f t="shared" si="19"/>
        <v>1133.7594125658902</v>
      </c>
      <c r="D261" s="138">
        <f t="shared" si="19"/>
        <v>20025.797786824336</v>
      </c>
      <c r="E261" s="138">
        <f t="shared" si="19"/>
        <v>8641.0314656583305</v>
      </c>
      <c r="F261" s="138">
        <f t="shared" si="19"/>
        <v>0</v>
      </c>
      <c r="G261" s="138">
        <f t="shared" si="19"/>
        <v>0</v>
      </c>
      <c r="H261" s="138">
        <f t="shared" si="18"/>
        <v>29800.588665048555</v>
      </c>
    </row>
    <row r="262" spans="2:10">
      <c r="B262" s="127" t="str">
        <f>$B$51</f>
        <v>Nursing</v>
      </c>
      <c r="C262" s="138">
        <f t="shared" si="19"/>
        <v>14668.957199581675</v>
      </c>
      <c r="D262" s="138">
        <f t="shared" si="19"/>
        <v>1451373.7648841965</v>
      </c>
      <c r="E262" s="138">
        <f t="shared" si="19"/>
        <v>654356.50945608655</v>
      </c>
      <c r="F262" s="138">
        <f t="shared" si="19"/>
        <v>75004.183329698819</v>
      </c>
      <c r="G262" s="138">
        <f t="shared" si="19"/>
        <v>0</v>
      </c>
      <c r="H262" s="138">
        <f t="shared" si="18"/>
        <v>2195403.4148695632</v>
      </c>
    </row>
    <row r="263" spans="2:10">
      <c r="B263" s="130" t="str">
        <f>$B$52</f>
        <v>Totals</v>
      </c>
      <c r="C263" s="135">
        <f>SUM(C243:C262)</f>
        <v>4850984.2753623193</v>
      </c>
      <c r="D263" s="135">
        <f>SUM(D243:D262)</f>
        <v>6071471.8445322802</v>
      </c>
      <c r="E263" s="135">
        <f>SUM(E243:E262)</f>
        <v>3855801.0606060605</v>
      </c>
      <c r="F263" s="135">
        <f>SUM(F243:F262)</f>
        <v>1107301.4953886694</v>
      </c>
      <c r="G263" s="135">
        <f>SUM(G243:G262)</f>
        <v>323541.32411067194</v>
      </c>
      <c r="H263" s="135">
        <f t="shared" si="18"/>
        <v>16209100.000000002</v>
      </c>
      <c r="I263" s="349"/>
    </row>
    <row r="264" spans="2:10">
      <c r="B264" s="483"/>
      <c r="C264" s="483"/>
      <c r="D264" s="483"/>
      <c r="E264" s="483"/>
      <c r="F264" s="483"/>
      <c r="G264" s="483"/>
      <c r="H264" s="483"/>
      <c r="I264" s="350"/>
    </row>
    <row r="265" spans="2:10">
      <c r="B265" s="120" t="s">
        <v>229</v>
      </c>
      <c r="C265" s="121"/>
      <c r="D265" s="121"/>
      <c r="E265" s="121"/>
      <c r="F265" s="121"/>
      <c r="G265" s="121"/>
      <c r="H265" s="122"/>
      <c r="J265" s="358"/>
    </row>
    <row r="266" spans="2:10" ht="45" customHeight="1" thickBot="1">
      <c r="B266" s="476" t="s">
        <v>230</v>
      </c>
      <c r="C266" s="476"/>
      <c r="D266" s="476"/>
      <c r="E266" s="476"/>
      <c r="F266" s="476"/>
      <c r="G266" s="476"/>
      <c r="H266" s="476"/>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18556076.015787534</v>
      </c>
      <c r="D268" s="135">
        <f t="shared" si="20"/>
        <v>8295054.7992312089</v>
      </c>
      <c r="E268" s="135">
        <f t="shared" si="20"/>
        <v>4912567.0821365528</v>
      </c>
      <c r="F268" s="135">
        <f t="shared" si="20"/>
        <v>4815780.3273195969</v>
      </c>
      <c r="G268" s="135">
        <f t="shared" si="20"/>
        <v>0</v>
      </c>
      <c r="H268" s="135">
        <f>SUM(C268:G268)</f>
        <v>36579478.224474892</v>
      </c>
    </row>
    <row r="269" spans="2:10">
      <c r="B269" s="127" t="str">
        <f>$B$33</f>
        <v>Science</v>
      </c>
      <c r="C269" s="138">
        <f t="shared" si="20"/>
        <v>9715084.7616100386</v>
      </c>
      <c r="D269" s="138">
        <f t="shared" si="20"/>
        <v>7262043.566591138</v>
      </c>
      <c r="E269" s="138">
        <f t="shared" si="20"/>
        <v>6007211.1384833874</v>
      </c>
      <c r="F269" s="138">
        <f t="shared" si="20"/>
        <v>4242169.9246862214</v>
      </c>
      <c r="G269" s="138">
        <f t="shared" si="20"/>
        <v>0</v>
      </c>
      <c r="H269" s="138">
        <f t="shared" ref="H269:H288" si="21">SUM(C269:G269)</f>
        <v>27226509.391370781</v>
      </c>
    </row>
    <row r="270" spans="2:10">
      <c r="B270" s="127" t="str">
        <f>$B$34</f>
        <v>Fine Arts</v>
      </c>
      <c r="C270" s="138">
        <f t="shared" si="20"/>
        <v>4177355.236854556</v>
      </c>
      <c r="D270" s="138">
        <f t="shared" si="20"/>
        <v>3509784.5549344821</v>
      </c>
      <c r="E270" s="138">
        <f t="shared" si="20"/>
        <v>1925510.9089450787</v>
      </c>
      <c r="F270" s="138">
        <f t="shared" si="20"/>
        <v>533538.5824377893</v>
      </c>
      <c r="G270" s="138">
        <f t="shared" si="20"/>
        <v>0</v>
      </c>
      <c r="H270" s="138">
        <f t="shared" si="21"/>
        <v>10146189.283171905</v>
      </c>
    </row>
    <row r="271" spans="2:10">
      <c r="B271" s="127" t="str">
        <f>$B$35</f>
        <v>Teacher Education</v>
      </c>
      <c r="C271" s="138">
        <f t="shared" si="20"/>
        <v>826762.47468669561</v>
      </c>
      <c r="D271" s="138">
        <f t="shared" si="20"/>
        <v>4059592.8535147188</v>
      </c>
      <c r="E271" s="138">
        <f t="shared" si="20"/>
        <v>4476922.0461149309</v>
      </c>
      <c r="F271" s="138">
        <f t="shared" si="20"/>
        <v>2449354.9854102484</v>
      </c>
      <c r="G271" s="138">
        <f t="shared" si="20"/>
        <v>0</v>
      </c>
      <c r="H271" s="138">
        <f t="shared" si="21"/>
        <v>11812632.359726595</v>
      </c>
    </row>
    <row r="272" spans="2:10">
      <c r="B272" s="127" t="str">
        <f>$B$36</f>
        <v>Agriculture</v>
      </c>
      <c r="C272" s="138">
        <f t="shared" si="20"/>
        <v>360711.03522856225</v>
      </c>
      <c r="D272" s="138">
        <f t="shared" si="20"/>
        <v>305554.36999246385</v>
      </c>
      <c r="E272" s="138">
        <f t="shared" si="20"/>
        <v>84169.670356209885</v>
      </c>
      <c r="F272" s="138">
        <f t="shared" si="20"/>
        <v>42624.999970786157</v>
      </c>
      <c r="G272" s="138">
        <f t="shared" si="20"/>
        <v>0</v>
      </c>
      <c r="H272" s="138">
        <f t="shared" si="21"/>
        <v>793060.07554802217</v>
      </c>
    </row>
    <row r="273" spans="2:10">
      <c r="B273" s="127" t="str">
        <f>$B$37</f>
        <v>Engineering</v>
      </c>
      <c r="C273" s="138">
        <f t="shared" si="20"/>
        <v>584172.80624274502</v>
      </c>
      <c r="D273" s="138">
        <f t="shared" si="20"/>
        <v>995617.18036078103</v>
      </c>
      <c r="E273" s="138">
        <f t="shared" si="20"/>
        <v>883019.67628383206</v>
      </c>
      <c r="F273" s="138">
        <f t="shared" si="20"/>
        <v>8700.8227040914826</v>
      </c>
      <c r="G273" s="138">
        <f t="shared" si="20"/>
        <v>0</v>
      </c>
      <c r="H273" s="138">
        <f t="shared" si="21"/>
        <v>2471510.4855914498</v>
      </c>
    </row>
    <row r="274" spans="2:10">
      <c r="B274" s="127" t="str">
        <f>$B$38</f>
        <v>Home Economics</v>
      </c>
      <c r="C274" s="138">
        <f t="shared" si="20"/>
        <v>1108939.5245051917</v>
      </c>
      <c r="D274" s="138">
        <f t="shared" si="20"/>
        <v>1650556.1390407176</v>
      </c>
      <c r="E274" s="138">
        <f t="shared" si="20"/>
        <v>1628244.0759837052</v>
      </c>
      <c r="F274" s="138">
        <f t="shared" si="20"/>
        <v>1057553.7482593488</v>
      </c>
      <c r="G274" s="138">
        <f t="shared" si="20"/>
        <v>0</v>
      </c>
      <c r="H274" s="138">
        <f t="shared" si="21"/>
        <v>5445293.4877889631</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127922.73641031871</v>
      </c>
      <c r="D276" s="138">
        <f t="shared" si="20"/>
        <v>1567225.326381708</v>
      </c>
      <c r="E276" s="138">
        <f t="shared" si="20"/>
        <v>398354.53725931252</v>
      </c>
      <c r="F276" s="138">
        <f t="shared" si="20"/>
        <v>0</v>
      </c>
      <c r="G276" s="138">
        <f t="shared" si="20"/>
        <v>0</v>
      </c>
      <c r="H276" s="138">
        <f t="shared" si="21"/>
        <v>2093502.6000513393</v>
      </c>
    </row>
    <row r="277" spans="2:10">
      <c r="B277" s="127" t="str">
        <f>$B$41</f>
        <v>Library Science</v>
      </c>
      <c r="C277" s="138">
        <f t="shared" si="20"/>
        <v>8611.4684245191347</v>
      </c>
      <c r="D277" s="138">
        <f t="shared" si="20"/>
        <v>97439.872654025268</v>
      </c>
      <c r="E277" s="138">
        <f t="shared" si="20"/>
        <v>3103404.0618100427</v>
      </c>
      <c r="F277" s="138">
        <f t="shared" si="20"/>
        <v>8634.3748190979204</v>
      </c>
      <c r="G277" s="138">
        <f t="shared" si="20"/>
        <v>0</v>
      </c>
      <c r="H277" s="138">
        <f t="shared" si="21"/>
        <v>3218089.7777076853</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1275588.429715591</v>
      </c>
      <c r="D281" s="138">
        <f t="shared" si="20"/>
        <v>5738396.0934591228</v>
      </c>
      <c r="E281" s="138">
        <f t="shared" si="20"/>
        <v>6273742.8361068405</v>
      </c>
      <c r="F281" s="138">
        <f t="shared" si="20"/>
        <v>9280652.9848082662</v>
      </c>
      <c r="G281" s="138">
        <f t="shared" si="20"/>
        <v>5795533.4750123173</v>
      </c>
      <c r="H281" s="138">
        <f t="shared" si="21"/>
        <v>28363913.819102138</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1724131.9879576769</v>
      </c>
      <c r="D283" s="138">
        <f t="shared" si="20"/>
        <v>9367032.5598700494</v>
      </c>
      <c r="E283" s="138">
        <f t="shared" si="20"/>
        <v>10462708.795404393</v>
      </c>
      <c r="F283" s="138">
        <f t="shared" si="20"/>
        <v>5746.4827954205402</v>
      </c>
      <c r="G283" s="138">
        <f t="shared" si="20"/>
        <v>0</v>
      </c>
      <c r="H283" s="138">
        <f t="shared" si="21"/>
        <v>21559619.826027539</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692456.46067795239</v>
      </c>
      <c r="E285" s="138">
        <f t="shared" si="22"/>
        <v>0</v>
      </c>
      <c r="F285" s="138">
        <f t="shared" si="22"/>
        <v>0</v>
      </c>
      <c r="G285" s="138">
        <f t="shared" si="22"/>
        <v>0</v>
      </c>
      <c r="H285" s="138">
        <f t="shared" si="21"/>
        <v>692456.46067795239</v>
      </c>
    </row>
    <row r="286" spans="2:10">
      <c r="B286" s="127" t="str">
        <f>$B$50</f>
        <v>Technology</v>
      </c>
      <c r="C286" s="138">
        <f t="shared" si="22"/>
        <v>445599.97302296478</v>
      </c>
      <c r="D286" s="138">
        <f t="shared" si="22"/>
        <v>299195.36410535336</v>
      </c>
      <c r="E286" s="138">
        <f t="shared" si="22"/>
        <v>156173.67579807271</v>
      </c>
      <c r="F286" s="138">
        <f t="shared" si="22"/>
        <v>0</v>
      </c>
      <c r="G286" s="138">
        <f t="shared" si="22"/>
        <v>0</v>
      </c>
      <c r="H286" s="138">
        <f t="shared" si="21"/>
        <v>900969.01292639086</v>
      </c>
    </row>
    <row r="287" spans="2:10">
      <c r="B287" s="127" t="str">
        <f>$B$51</f>
        <v>Nursing</v>
      </c>
      <c r="C287" s="138">
        <f t="shared" si="22"/>
        <v>237225.63418584928</v>
      </c>
      <c r="D287" s="138">
        <f t="shared" si="22"/>
        <v>18734700.002000481</v>
      </c>
      <c r="E287" s="138">
        <f t="shared" si="22"/>
        <v>8324037.6518763714</v>
      </c>
      <c r="F287" s="138">
        <f t="shared" si="22"/>
        <v>4687673.8924259469</v>
      </c>
      <c r="G287" s="138">
        <f t="shared" si="22"/>
        <v>0</v>
      </c>
      <c r="H287" s="138">
        <f t="shared" si="21"/>
        <v>31983637.18048865</v>
      </c>
    </row>
    <row r="288" spans="2:10">
      <c r="B288" s="130" t="str">
        <f>$B$52</f>
        <v>Totals</v>
      </c>
      <c r="C288" s="135">
        <f>SUM(C268:C287)</f>
        <v>39148182.084632248</v>
      </c>
      <c r="D288" s="135">
        <f>SUM(D268:D287)</f>
        <v>62574649.142814197</v>
      </c>
      <c r="E288" s="135">
        <f>SUM(E268:E287)</f>
        <v>48636066.156558737</v>
      </c>
      <c r="F288" s="135">
        <f>SUM(F268:F287)</f>
        <v>27132431.125636816</v>
      </c>
      <c r="G288" s="135">
        <f>SUM(G268:G287)</f>
        <v>5795533.4750123173</v>
      </c>
      <c r="H288" s="135">
        <f t="shared" si="21"/>
        <v>183286861.98465431</v>
      </c>
      <c r="I288" s="351"/>
      <c r="J288" s="139"/>
    </row>
    <row r="289" spans="2:10">
      <c r="H289" s="139"/>
    </row>
    <row r="290" spans="2:10">
      <c r="B290" s="120" t="s">
        <v>220</v>
      </c>
      <c r="C290" s="121"/>
      <c r="D290" s="121"/>
      <c r="E290" s="121"/>
      <c r="F290" s="121"/>
      <c r="G290" s="121"/>
      <c r="H290" s="122"/>
      <c r="J290" s="358"/>
    </row>
    <row r="291" spans="2:10" ht="30" customHeight="1" thickBot="1">
      <c r="B291" s="476" t="s">
        <v>231</v>
      </c>
      <c r="C291" s="476"/>
      <c r="D291" s="476"/>
      <c r="E291" s="476"/>
      <c r="F291" s="476"/>
      <c r="G291" s="476"/>
      <c r="H291" s="476"/>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259.39856036608001</v>
      </c>
      <c r="D293" s="133">
        <f t="shared" si="23"/>
        <v>422.69949038071792</v>
      </c>
      <c r="E293" s="133">
        <f t="shared" si="23"/>
        <v>947.09216929565309</v>
      </c>
      <c r="F293" s="133">
        <f t="shared" si="23"/>
        <v>2085.6562699521855</v>
      </c>
      <c r="G293" s="134">
        <f t="shared" si="23"/>
        <v>0</v>
      </c>
      <c r="H293" s="135">
        <f t="shared" si="23"/>
        <v>370.78179742004858</v>
      </c>
    </row>
    <row r="294" spans="2:10">
      <c r="B294" s="127" t="str">
        <f>$B$33</f>
        <v>Science</v>
      </c>
      <c r="C294" s="136">
        <f t="shared" si="23"/>
        <v>337.31761958300194</v>
      </c>
      <c r="D294" s="136">
        <f t="shared" si="23"/>
        <v>527.30493512860426</v>
      </c>
      <c r="E294" s="136">
        <f t="shared" si="23"/>
        <v>804.82464341953209</v>
      </c>
      <c r="F294" s="136">
        <f t="shared" si="23"/>
        <v>938.9486331753476</v>
      </c>
      <c r="G294" s="137">
        <f t="shared" si="23"/>
        <v>0</v>
      </c>
      <c r="H294" s="138">
        <f t="shared" si="23"/>
        <v>499.06533574137626</v>
      </c>
    </row>
    <row r="295" spans="2:10">
      <c r="B295" s="127" t="str">
        <f>$B$34</f>
        <v>Fine Arts</v>
      </c>
      <c r="C295" s="136">
        <f t="shared" si="23"/>
        <v>390.66260514865388</v>
      </c>
      <c r="D295" s="136">
        <f t="shared" si="23"/>
        <v>669.04013628183031</v>
      </c>
      <c r="E295" s="136">
        <f t="shared" si="23"/>
        <v>1436.9484395112527</v>
      </c>
      <c r="F295" s="136">
        <f t="shared" si="23"/>
        <v>1631.6164600544016</v>
      </c>
      <c r="G295" s="137">
        <f t="shared" si="23"/>
        <v>0</v>
      </c>
      <c r="H295" s="138">
        <f t="shared" si="23"/>
        <v>576.29156441962425</v>
      </c>
    </row>
    <row r="296" spans="2:10">
      <c r="B296" s="127" t="str">
        <f>$B$35</f>
        <v>Teacher Education</v>
      </c>
      <c r="C296" s="136">
        <f t="shared" si="23"/>
        <v>300.31328539291525</v>
      </c>
      <c r="D296" s="136">
        <f t="shared" si="23"/>
        <v>471.66176989830592</v>
      </c>
      <c r="E296" s="136">
        <f t="shared" si="23"/>
        <v>976.00219012751927</v>
      </c>
      <c r="F296" s="136">
        <f t="shared" si="23"/>
        <v>1431.5341820048209</v>
      </c>
      <c r="G296" s="137">
        <f t="shared" si="23"/>
        <v>0</v>
      </c>
      <c r="H296" s="138">
        <f t="shared" si="23"/>
        <v>668.96774038546801</v>
      </c>
    </row>
    <row r="297" spans="2:10">
      <c r="B297" s="127" t="str">
        <f>$B$36</f>
        <v>Agriculture</v>
      </c>
      <c r="C297" s="136">
        <f t="shared" si="23"/>
        <v>1016.0874231790486</v>
      </c>
      <c r="D297" s="136">
        <f t="shared" si="23"/>
        <v>727.51040474396154</v>
      </c>
      <c r="E297" s="136">
        <f t="shared" si="23"/>
        <v>684.30626305861699</v>
      </c>
      <c r="F297" s="136">
        <f t="shared" si="23"/>
        <v>2029.7619033707695</v>
      </c>
      <c r="G297" s="137">
        <f t="shared" si="23"/>
        <v>0</v>
      </c>
      <c r="H297" s="138">
        <f t="shared" si="23"/>
        <v>862.95982105334292</v>
      </c>
    </row>
    <row r="298" spans="2:10">
      <c r="B298" s="127" t="str">
        <f>$B$37</f>
        <v>Engineering</v>
      </c>
      <c r="C298" s="136">
        <f t="shared" si="23"/>
        <v>427.33928766843087</v>
      </c>
      <c r="D298" s="136">
        <f t="shared" si="23"/>
        <v>634.1510702934911</v>
      </c>
      <c r="E298" s="136">
        <f t="shared" si="23"/>
        <v>768.51146760994959</v>
      </c>
      <c r="F298" s="136">
        <f t="shared" si="23"/>
        <v>1450.1371173485804</v>
      </c>
      <c r="G298" s="137">
        <f t="shared" si="23"/>
        <v>0</v>
      </c>
      <c r="H298" s="138">
        <f t="shared" si="23"/>
        <v>603.98594467044222</v>
      </c>
    </row>
    <row r="299" spans="2:10">
      <c r="B299" s="127" t="str">
        <f>$B$38</f>
        <v>Home Economics</v>
      </c>
      <c r="C299" s="136">
        <f t="shared" si="23"/>
        <v>312.72970234212966</v>
      </c>
      <c r="D299" s="136">
        <f t="shared" si="23"/>
        <v>434.12839006857382</v>
      </c>
      <c r="E299" s="136">
        <f t="shared" si="23"/>
        <v>546.94124151283347</v>
      </c>
      <c r="F299" s="136">
        <f t="shared" si="23"/>
        <v>2037.6758155286104</v>
      </c>
      <c r="G299" s="137">
        <f t="shared" si="23"/>
        <v>0</v>
      </c>
      <c r="H299" s="138">
        <f t="shared" si="23"/>
        <v>502.14805309746987</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445.72382024501292</v>
      </c>
      <c r="D301" s="136">
        <f t="shared" si="23"/>
        <v>783.22105266452172</v>
      </c>
      <c r="E301" s="136">
        <f t="shared" si="23"/>
        <v>1134.9132115649929</v>
      </c>
      <c r="F301" s="136">
        <f t="shared" si="23"/>
        <v>0</v>
      </c>
      <c r="G301" s="137">
        <f t="shared" si="23"/>
        <v>0</v>
      </c>
      <c r="H301" s="138">
        <f t="shared" si="23"/>
        <v>793.29389922369808</v>
      </c>
    </row>
    <row r="302" spans="2:10">
      <c r="B302" s="127" t="str">
        <f>$B$41</f>
        <v>Library Science</v>
      </c>
      <c r="C302" s="136">
        <f t="shared" si="23"/>
        <v>220.8068826799778</v>
      </c>
      <c r="D302" s="136">
        <f t="shared" si="23"/>
        <v>292.6122301922681</v>
      </c>
      <c r="E302" s="136">
        <f t="shared" si="23"/>
        <v>689.79863565459937</v>
      </c>
      <c r="F302" s="136">
        <f t="shared" si="23"/>
        <v>719.53123492482666</v>
      </c>
      <c r="G302" s="137">
        <f t="shared" si="23"/>
        <v>0</v>
      </c>
      <c r="H302" s="138">
        <f t="shared" si="23"/>
        <v>659.03947935852659</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374.51216374503554</v>
      </c>
      <c r="D306" s="136">
        <f t="shared" si="23"/>
        <v>518.70162645386654</v>
      </c>
      <c r="E306" s="136">
        <f t="shared" si="23"/>
        <v>780.12221289565275</v>
      </c>
      <c r="F306" s="136">
        <f t="shared" si="23"/>
        <v>995.77821725410615</v>
      </c>
      <c r="G306" s="137">
        <f t="shared" si="23"/>
        <v>601.32117400003335</v>
      </c>
      <c r="H306" s="138">
        <f t="shared" si="23"/>
        <v>683.97872673809707</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334.13410619334826</v>
      </c>
      <c r="D308" s="136">
        <f t="shared" si="23"/>
        <v>530.01938323261754</v>
      </c>
      <c r="E308" s="136">
        <f t="shared" si="23"/>
        <v>530.96720605959877</v>
      </c>
      <c r="F308" s="136">
        <f t="shared" si="23"/>
        <v>191.54942651401799</v>
      </c>
      <c r="G308" s="137">
        <f t="shared" si="23"/>
        <v>0</v>
      </c>
      <c r="H308" s="138">
        <f t="shared" si="23"/>
        <v>506.4748126768356</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1063.6811991980835</v>
      </c>
      <c r="E310" s="136">
        <f t="shared" si="24"/>
        <v>0</v>
      </c>
      <c r="F310" s="136">
        <f t="shared" si="24"/>
        <v>0</v>
      </c>
      <c r="G310" s="137">
        <f t="shared" si="24"/>
        <v>0</v>
      </c>
      <c r="H310" s="138">
        <f t="shared" si="24"/>
        <v>1063.6811991980835</v>
      </c>
    </row>
    <row r="311" spans="2:10">
      <c r="B311" s="127" t="str">
        <f>$B$50</f>
        <v>Technology</v>
      </c>
      <c r="C311" s="136">
        <f t="shared" si="24"/>
        <v>14853.332434098826</v>
      </c>
      <c r="D311" s="136">
        <f t="shared" si="24"/>
        <v>810.82754500095768</v>
      </c>
      <c r="E311" s="136">
        <f t="shared" si="24"/>
        <v>1041.1578386538181</v>
      </c>
      <c r="F311" s="136">
        <f t="shared" si="24"/>
        <v>0</v>
      </c>
      <c r="G311" s="137">
        <f t="shared" si="24"/>
        <v>0</v>
      </c>
      <c r="H311" s="138">
        <f t="shared" si="24"/>
        <v>1641.1093131628249</v>
      </c>
    </row>
    <row r="312" spans="2:10">
      <c r="B312" s="127" t="str">
        <f>$B$51</f>
        <v>Nursing</v>
      </c>
      <c r="C312" s="136">
        <f t="shared" si="24"/>
        <v>611.1699966143226</v>
      </c>
      <c r="D312" s="136">
        <f t="shared" si="24"/>
        <v>700.53676902858035</v>
      </c>
      <c r="E312" s="136">
        <f t="shared" si="24"/>
        <v>732.81430160017351</v>
      </c>
      <c r="F312" s="136">
        <f t="shared" si="24"/>
        <v>3436.711064828407</v>
      </c>
      <c r="G312" s="137">
        <f t="shared" si="24"/>
        <v>0</v>
      </c>
      <c r="H312" s="138">
        <f t="shared" si="24"/>
        <v>802.51005985493862</v>
      </c>
    </row>
    <row r="313" spans="2:10">
      <c r="B313" s="130" t="str">
        <f>$B$52</f>
        <v>Totals</v>
      </c>
      <c r="C313" s="135">
        <f t="shared" si="24"/>
        <v>304.98703908208466</v>
      </c>
      <c r="D313" s="135">
        <f t="shared" si="24"/>
        <v>559.32972252186676</v>
      </c>
      <c r="E313" s="135">
        <f t="shared" si="24"/>
        <v>726.63807324576419</v>
      </c>
      <c r="F313" s="135">
        <f t="shared" si="24"/>
        <v>1347.3919216187526</v>
      </c>
      <c r="G313" s="135">
        <f t="shared" si="24"/>
        <v>601.32117400003335</v>
      </c>
      <c r="H313" s="135">
        <f t="shared" si="24"/>
        <v>543.97074273697831</v>
      </c>
      <c r="I313" s="349"/>
    </row>
    <row r="315" spans="2:10">
      <c r="B315" s="120" t="s">
        <v>37</v>
      </c>
      <c r="C315" s="121"/>
      <c r="D315" s="121"/>
      <c r="E315" s="121"/>
      <c r="F315" s="121"/>
      <c r="G315" s="121"/>
      <c r="H315" s="122"/>
      <c r="J315" s="358"/>
    </row>
    <row r="316" spans="2:10" ht="55.5" customHeight="1" thickBot="1">
      <c r="B316" s="476" t="s">
        <v>232</v>
      </c>
      <c r="C316" s="476"/>
      <c r="D316" s="476"/>
      <c r="E316" s="476"/>
      <c r="F316" s="476"/>
      <c r="G316" s="476"/>
      <c r="H316" s="476"/>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1.6295367629804001</v>
      </c>
      <c r="E318" s="128">
        <f t="shared" si="25"/>
        <v>3.651108039917629</v>
      </c>
      <c r="F318" s="128">
        <f t="shared" si="25"/>
        <v>8.0403540675351959</v>
      </c>
      <c r="G318" s="128">
        <f t="shared" si="25"/>
        <v>0</v>
      </c>
      <c r="H318" s="128">
        <f t="shared" si="25"/>
        <v>1.4293903439432252</v>
      </c>
    </row>
    <row r="319" spans="2:10">
      <c r="B319" s="127" t="str">
        <f>$B$33</f>
        <v>Science</v>
      </c>
      <c r="C319" s="128">
        <f t="shared" ref="C319:H334" si="26">IF($C$293=0,"",C294/$C$293)</f>
        <v>1.3003835453325474</v>
      </c>
      <c r="D319" s="128">
        <f t="shared" si="26"/>
        <v>2.0327982328985845</v>
      </c>
      <c r="E319" s="128">
        <f t="shared" si="26"/>
        <v>3.1026565540059727</v>
      </c>
      <c r="F319" s="128">
        <f t="shared" si="26"/>
        <v>3.6197141258233763</v>
      </c>
      <c r="G319" s="128">
        <f t="shared" si="26"/>
        <v>0</v>
      </c>
      <c r="H319" s="128">
        <f t="shared" si="26"/>
        <v>1.9239325578255446</v>
      </c>
    </row>
    <row r="320" spans="2:10">
      <c r="B320" s="127" t="str">
        <f>$B$34</f>
        <v>Fine Arts</v>
      </c>
      <c r="C320" s="128">
        <f t="shared" si="26"/>
        <v>1.5060322794287122</v>
      </c>
      <c r="D320" s="128">
        <f t="shared" si="26"/>
        <v>2.5791975689365341</v>
      </c>
      <c r="E320" s="128">
        <f t="shared" si="26"/>
        <v>5.5395389915940099</v>
      </c>
      <c r="F320" s="128">
        <f t="shared" si="26"/>
        <v>6.2899981316463709</v>
      </c>
      <c r="G320" s="128">
        <f t="shared" si="26"/>
        <v>0</v>
      </c>
      <c r="H320" s="128">
        <f t="shared" si="26"/>
        <v>2.221645191886664</v>
      </c>
    </row>
    <row r="321" spans="2:8">
      <c r="B321" s="127" t="str">
        <f>$B$35</f>
        <v>Teacher Education</v>
      </c>
      <c r="C321" s="128">
        <f t="shared" si="26"/>
        <v>1.1577291908216212</v>
      </c>
      <c r="D321" s="128">
        <f t="shared" si="26"/>
        <v>1.8182898518506285</v>
      </c>
      <c r="E321" s="128">
        <f t="shared" si="26"/>
        <v>3.7625582376020974</v>
      </c>
      <c r="F321" s="128">
        <f t="shared" si="26"/>
        <v>5.518666641729034</v>
      </c>
      <c r="G321" s="128">
        <f t="shared" si="26"/>
        <v>0</v>
      </c>
      <c r="H321" s="128">
        <f t="shared" si="26"/>
        <v>2.5789184775789717</v>
      </c>
    </row>
    <row r="322" spans="2:8">
      <c r="B322" s="127" t="str">
        <f>$B$36</f>
        <v>Agriculture</v>
      </c>
      <c r="C322" s="128">
        <f t="shared" si="26"/>
        <v>3.9170896775413109</v>
      </c>
      <c r="D322" s="128">
        <f t="shared" si="26"/>
        <v>2.804604635111513</v>
      </c>
      <c r="E322" s="128">
        <f t="shared" si="26"/>
        <v>2.638049579353408</v>
      </c>
      <c r="F322" s="128">
        <f t="shared" si="26"/>
        <v>7.8248772873150809</v>
      </c>
      <c r="G322" s="128">
        <f t="shared" si="26"/>
        <v>0</v>
      </c>
      <c r="H322" s="128">
        <f t="shared" si="26"/>
        <v>3.3267718210751758</v>
      </c>
    </row>
    <row r="323" spans="2:8">
      <c r="B323" s="127" t="str">
        <f>$B$37</f>
        <v>Engineering</v>
      </c>
      <c r="C323" s="128">
        <f t="shared" si="26"/>
        <v>1.6474235133199739</v>
      </c>
      <c r="D323" s="128">
        <f t="shared" si="26"/>
        <v>2.4446977246077854</v>
      </c>
      <c r="E323" s="128">
        <f t="shared" si="26"/>
        <v>2.9626666644771529</v>
      </c>
      <c r="F323" s="128">
        <f t="shared" si="26"/>
        <v>5.5903822877893123</v>
      </c>
      <c r="G323" s="128">
        <f t="shared" si="26"/>
        <v>0</v>
      </c>
      <c r="H323" s="128">
        <f t="shared" si="26"/>
        <v>2.3284090081998072</v>
      </c>
    </row>
    <row r="324" spans="2:8">
      <c r="B324" s="127" t="str">
        <f>$B$38</f>
        <v>Home Economics</v>
      </c>
      <c r="C324" s="128">
        <f t="shared" si="26"/>
        <v>1.2055953660682823</v>
      </c>
      <c r="D324" s="128">
        <f t="shared" si="26"/>
        <v>1.6735959885664122</v>
      </c>
      <c r="E324" s="128">
        <f t="shared" si="26"/>
        <v>2.1084975982170242</v>
      </c>
      <c r="F324" s="128">
        <f t="shared" si="26"/>
        <v>7.8553859846134486</v>
      </c>
      <c r="G324" s="128">
        <f t="shared" si="26"/>
        <v>0</v>
      </c>
      <c r="H324" s="128">
        <f t="shared" si="26"/>
        <v>1.9358166536807533</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1.7182972010946347</v>
      </c>
      <c r="D326" s="128">
        <f t="shared" si="26"/>
        <v>3.019373166756167</v>
      </c>
      <c r="E326" s="128">
        <f t="shared" si="26"/>
        <v>4.3751715890918215</v>
      </c>
      <c r="F326" s="128">
        <f t="shared" si="26"/>
        <v>0</v>
      </c>
      <c r="G326" s="128">
        <f t="shared" si="26"/>
        <v>0</v>
      </c>
      <c r="H326" s="128">
        <f t="shared" si="26"/>
        <v>3.0582047105587264</v>
      </c>
    </row>
    <row r="327" spans="2:8">
      <c r="B327" s="127" t="str">
        <f>$B$41</f>
        <v>Library Science</v>
      </c>
      <c r="C327" s="128">
        <f t="shared" si="26"/>
        <v>0.85122632279979071</v>
      </c>
      <c r="D327" s="128">
        <f t="shared" si="26"/>
        <v>1.1280410723147993</v>
      </c>
      <c r="E327" s="128">
        <f t="shared" si="26"/>
        <v>2.6592230684746707</v>
      </c>
      <c r="F327" s="128">
        <f t="shared" si="26"/>
        <v>2.7738443648622324</v>
      </c>
      <c r="G327" s="128">
        <f t="shared" si="26"/>
        <v>0</v>
      </c>
      <c r="H327" s="128">
        <f t="shared" si="26"/>
        <v>2.5406443213425991</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1.4437711728873892</v>
      </c>
      <c r="D331" s="128">
        <f t="shared" si="26"/>
        <v>1.9996318627283101</v>
      </c>
      <c r="E331" s="128">
        <f t="shared" si="26"/>
        <v>3.0074269178467832</v>
      </c>
      <c r="F331" s="128">
        <f t="shared" si="26"/>
        <v>3.8387962363738626</v>
      </c>
      <c r="G331" s="128">
        <f t="shared" si="26"/>
        <v>2.3181361267055998</v>
      </c>
      <c r="H331" s="128">
        <f t="shared" si="26"/>
        <v>2.6367869034154316</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1.2881108735599636</v>
      </c>
      <c r="D333" s="128">
        <f t="shared" si="26"/>
        <v>2.0432626244518088</v>
      </c>
      <c r="E333" s="128">
        <f t="shared" si="26"/>
        <v>2.046916549229354</v>
      </c>
      <c r="F333" s="128">
        <f t="shared" si="26"/>
        <v>0.73843673705702562</v>
      </c>
      <c r="G333" s="128">
        <f t="shared" si="26"/>
        <v>0</v>
      </c>
      <c r="H333" s="128">
        <f t="shared" si="26"/>
        <v>1.9524966212690835</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4.1005670875618891</v>
      </c>
      <c r="E335" s="128">
        <f t="shared" si="27"/>
        <v>0</v>
      </c>
      <c r="F335" s="128">
        <f t="shared" si="27"/>
        <v>0</v>
      </c>
      <c r="G335" s="128">
        <f t="shared" si="27"/>
        <v>0</v>
      </c>
      <c r="H335" s="128">
        <f t="shared" si="27"/>
        <v>4.1005670875618891</v>
      </c>
    </row>
    <row r="336" spans="2:8">
      <c r="B336" s="127" t="str">
        <f>$B$50</f>
        <v>Technology</v>
      </c>
      <c r="C336" s="128">
        <f t="shared" si="27"/>
        <v>57.260658706574326</v>
      </c>
      <c r="D336" s="128">
        <f t="shared" si="27"/>
        <v>3.1257981688744358</v>
      </c>
      <c r="E336" s="128">
        <f t="shared" si="27"/>
        <v>4.0137379220010665</v>
      </c>
      <c r="F336" s="128">
        <f t="shared" si="27"/>
        <v>0</v>
      </c>
      <c r="G336" s="128">
        <f t="shared" si="27"/>
        <v>0</v>
      </c>
      <c r="H336" s="128">
        <f t="shared" si="27"/>
        <v>6.3265937592205042</v>
      </c>
    </row>
    <row r="337" spans="2:10">
      <c r="B337" s="127" t="str">
        <f>$B$51</f>
        <v>Nursing</v>
      </c>
      <c r="C337" s="128">
        <f t="shared" si="27"/>
        <v>2.3561040421804962</v>
      </c>
      <c r="D337" s="128">
        <f t="shared" si="27"/>
        <v>2.7006193405234695</v>
      </c>
      <c r="E337" s="128">
        <f t="shared" si="27"/>
        <v>2.8250515367779165</v>
      </c>
      <c r="F337" s="128">
        <f t="shared" si="27"/>
        <v>13.248766916741166</v>
      </c>
      <c r="G337" s="128">
        <f t="shared" si="27"/>
        <v>0</v>
      </c>
      <c r="H337" s="128">
        <f t="shared" si="27"/>
        <v>3.0937336688468302</v>
      </c>
    </row>
    <row r="338" spans="2:10">
      <c r="B338" s="130" t="str">
        <f>$B$52</f>
        <v>Totals</v>
      </c>
      <c r="C338" s="128">
        <f t="shared" si="27"/>
        <v>1.1757468455170579</v>
      </c>
      <c r="D338" s="128">
        <f t="shared" si="27"/>
        <v>2.156256078416567</v>
      </c>
      <c r="E338" s="128">
        <f t="shared" si="27"/>
        <v>2.8012417348048717</v>
      </c>
      <c r="F338" s="128">
        <f t="shared" si="27"/>
        <v>5.1942922108635683</v>
      </c>
      <c r="G338" s="128">
        <f t="shared" si="27"/>
        <v>2.3181361267055998</v>
      </c>
      <c r="H338" s="128">
        <f t="shared" si="27"/>
        <v>2.0970461130134712</v>
      </c>
      <c r="I338" s="349"/>
    </row>
    <row r="340" spans="2:10">
      <c r="B340" s="120" t="s">
        <v>233</v>
      </c>
      <c r="C340" s="121"/>
      <c r="D340" s="121"/>
      <c r="E340" s="121"/>
      <c r="F340" s="121"/>
      <c r="G340" s="121"/>
      <c r="H340" s="122"/>
      <c r="J340" s="358"/>
    </row>
    <row r="341" spans="2:10" ht="55.5" customHeight="1" thickBot="1">
      <c r="B341" s="476" t="s">
        <v>234</v>
      </c>
      <c r="C341" s="476"/>
      <c r="D341" s="476"/>
      <c r="E341" s="476"/>
      <c r="F341" s="476"/>
      <c r="G341" s="476"/>
      <c r="H341" s="476"/>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7781.9568109824004</v>
      </c>
      <c r="D343" s="135">
        <f t="shared" si="28"/>
        <v>12680.984711421537</v>
      </c>
      <c r="E343" s="135">
        <f>E293*24</f>
        <v>22730.212063095674</v>
      </c>
      <c r="F343" s="135">
        <f>F293*18</f>
        <v>37541.81285913934</v>
      </c>
      <c r="G343" s="135">
        <f>G293*24</f>
        <v>0</v>
      </c>
      <c r="H343" s="135">
        <f>IF((C32/30+D32/30+E32/24+F32/18+G32/24)=0,0,H268/(C32/30+D32/30+E32/24+F32/18+G32/24))</f>
        <v>10812.618317710145</v>
      </c>
    </row>
    <row r="344" spans="2:10">
      <c r="B344" s="127" t="str">
        <f>$B$33</f>
        <v>Science</v>
      </c>
      <c r="C344" s="138">
        <f t="shared" si="28"/>
        <v>10119.528587490058</v>
      </c>
      <c r="D344" s="138">
        <f t="shared" si="28"/>
        <v>15819.148053858127</v>
      </c>
      <c r="E344" s="138">
        <f>E294*24</f>
        <v>19315.79144206877</v>
      </c>
      <c r="F344" s="138">
        <f>F294*18</f>
        <v>16901.075397156255</v>
      </c>
      <c r="G344" s="138">
        <f>G294*24</f>
        <v>0</v>
      </c>
      <c r="H344" s="138">
        <f t="shared" ref="H344:H363" si="29">IF((C33/30+D33/30+E33/24+F33/18+G33/24)=0,0,H269/(C33/30+D33/30+E33/24+F33/18+G33/24))</f>
        <v>13743.127248180699</v>
      </c>
    </row>
    <row r="345" spans="2:10">
      <c r="B345" s="127" t="str">
        <f>$B$34</f>
        <v>Fine Arts</v>
      </c>
      <c r="C345" s="138">
        <f t="shared" si="28"/>
        <v>11719.878154459617</v>
      </c>
      <c r="D345" s="138">
        <f t="shared" si="28"/>
        <v>20071.20408845491</v>
      </c>
      <c r="E345" s="138">
        <f t="shared" ref="E345:E363" si="30">E295*24</f>
        <v>34486.762548270068</v>
      </c>
      <c r="F345" s="138">
        <f t="shared" ref="F345:F363" si="31">F295*18</f>
        <v>29369.096280979229</v>
      </c>
      <c r="G345" s="138">
        <f t="shared" ref="G345:G363" si="32">G295*24</f>
        <v>0</v>
      </c>
      <c r="H345" s="138">
        <f t="shared" si="29"/>
        <v>16762.248939652909</v>
      </c>
    </row>
    <row r="346" spans="2:10">
      <c r="B346" s="127" t="str">
        <f>$B$35</f>
        <v>Teacher Education</v>
      </c>
      <c r="C346" s="138">
        <f t="shared" si="28"/>
        <v>9009.3985617874569</v>
      </c>
      <c r="D346" s="138">
        <f t="shared" si="28"/>
        <v>14149.853096949177</v>
      </c>
      <c r="E346" s="138">
        <f t="shared" si="30"/>
        <v>23424.052563060461</v>
      </c>
      <c r="F346" s="138">
        <f t="shared" si="31"/>
        <v>25767.615276086777</v>
      </c>
      <c r="G346" s="138">
        <f t="shared" si="32"/>
        <v>0</v>
      </c>
      <c r="H346" s="138">
        <f t="shared" si="29"/>
        <v>17767.438841427957</v>
      </c>
    </row>
    <row r="347" spans="2:10">
      <c r="B347" s="127" t="str">
        <f>$B$36</f>
        <v>Agriculture</v>
      </c>
      <c r="C347" s="138">
        <f t="shared" si="28"/>
        <v>30482.622695371458</v>
      </c>
      <c r="D347" s="138">
        <f t="shared" si="28"/>
        <v>21825.312142318846</v>
      </c>
      <c r="E347" s="138">
        <f t="shared" si="30"/>
        <v>16423.350313406809</v>
      </c>
      <c r="F347" s="138">
        <f t="shared" si="31"/>
        <v>36535.714260673849</v>
      </c>
      <c r="G347" s="138">
        <f t="shared" si="32"/>
        <v>0</v>
      </c>
      <c r="H347" s="138">
        <f t="shared" si="29"/>
        <v>24686.694958693297</v>
      </c>
    </row>
    <row r="348" spans="2:10">
      <c r="B348" s="127" t="str">
        <f>$B$37</f>
        <v>Engineering</v>
      </c>
      <c r="C348" s="138">
        <f t="shared" si="28"/>
        <v>12820.178630052926</v>
      </c>
      <c r="D348" s="138">
        <f t="shared" si="28"/>
        <v>19024.532108804735</v>
      </c>
      <c r="E348" s="138">
        <f t="shared" si="30"/>
        <v>18444.275222638789</v>
      </c>
      <c r="F348" s="138">
        <f t="shared" si="31"/>
        <v>26102.468112274448</v>
      </c>
      <c r="G348" s="138">
        <f t="shared" si="32"/>
        <v>0</v>
      </c>
      <c r="H348" s="138">
        <f t="shared" si="29"/>
        <v>16915.60247938025</v>
      </c>
    </row>
    <row r="349" spans="2:10">
      <c r="B349" s="127" t="str">
        <f>$B$38</f>
        <v>Home Economics</v>
      </c>
      <c r="C349" s="138">
        <f t="shared" si="28"/>
        <v>9381.8910702638896</v>
      </c>
      <c r="D349" s="138">
        <f t="shared" si="28"/>
        <v>13023.851702057214</v>
      </c>
      <c r="E349" s="138">
        <f t="shared" si="30"/>
        <v>13126.589796308002</v>
      </c>
      <c r="F349" s="138">
        <f t="shared" si="31"/>
        <v>36678.164679514986</v>
      </c>
      <c r="G349" s="138">
        <f t="shared" si="32"/>
        <v>0</v>
      </c>
      <c r="H349" s="138">
        <f t="shared" si="29"/>
        <v>13688.233834021315</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13371.714607350388</v>
      </c>
      <c r="D351" s="138">
        <f t="shared" si="28"/>
        <v>23496.631579935653</v>
      </c>
      <c r="E351" s="138">
        <f t="shared" si="30"/>
        <v>27237.917077559832</v>
      </c>
      <c r="F351" s="138">
        <f t="shared" si="31"/>
        <v>0</v>
      </c>
      <c r="G351" s="138">
        <f t="shared" si="32"/>
        <v>0</v>
      </c>
      <c r="H351" s="138">
        <f t="shared" si="29"/>
        <v>23032.943248020601</v>
      </c>
    </row>
    <row r="352" spans="2:10">
      <c r="B352" s="127" t="str">
        <f>$B$41</f>
        <v>Library Science</v>
      </c>
      <c r="C352" s="138">
        <f t="shared" si="28"/>
        <v>6624.2064803993344</v>
      </c>
      <c r="D352" s="138">
        <f t="shared" si="28"/>
        <v>8778.3669057680436</v>
      </c>
      <c r="E352" s="138">
        <f t="shared" si="30"/>
        <v>16555.167255710385</v>
      </c>
      <c r="F352" s="138">
        <f t="shared" si="31"/>
        <v>12951.562228646881</v>
      </c>
      <c r="G352" s="138">
        <f t="shared" si="32"/>
        <v>0</v>
      </c>
      <c r="H352" s="138">
        <f t="shared" si="29"/>
        <v>16048.322043175091</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11235.364912351066</v>
      </c>
      <c r="D356" s="138">
        <f t="shared" si="28"/>
        <v>15561.048793615995</v>
      </c>
      <c r="E356" s="138">
        <f t="shared" si="30"/>
        <v>18722.933109495665</v>
      </c>
      <c r="F356" s="138">
        <f t="shared" si="31"/>
        <v>17924.00791057391</v>
      </c>
      <c r="G356" s="138">
        <f t="shared" si="32"/>
        <v>14431.7081760008</v>
      </c>
      <c r="H356" s="138">
        <f t="shared" si="29"/>
        <v>16331.656571485559</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10024.023185800448</v>
      </c>
      <c r="D358" s="138">
        <f t="shared" si="28"/>
        <v>15900.581496978526</v>
      </c>
      <c r="E358" s="138">
        <f t="shared" si="30"/>
        <v>12743.21294543037</v>
      </c>
      <c r="F358" s="138">
        <f t="shared" si="31"/>
        <v>3447.889677252324</v>
      </c>
      <c r="G358" s="138">
        <f t="shared" si="32"/>
        <v>0</v>
      </c>
      <c r="H358" s="138">
        <f t="shared" si="29"/>
        <v>13612.518239913839</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31910.435975942506</v>
      </c>
      <c r="E360" s="138">
        <f t="shared" si="30"/>
        <v>0</v>
      </c>
      <c r="F360" s="138">
        <f t="shared" si="31"/>
        <v>0</v>
      </c>
      <c r="G360" s="138">
        <f t="shared" si="32"/>
        <v>0</v>
      </c>
      <c r="H360" s="138">
        <f t="shared" si="29"/>
        <v>31910.435975942506</v>
      </c>
    </row>
    <row r="361" spans="2:9">
      <c r="B361" s="127" t="str">
        <f>$B$50</f>
        <v>Technology</v>
      </c>
      <c r="C361" s="138">
        <f t="shared" si="33"/>
        <v>445599.97302296478</v>
      </c>
      <c r="D361" s="138">
        <f t="shared" si="33"/>
        <v>24324.826350028732</v>
      </c>
      <c r="E361" s="138">
        <f t="shared" si="30"/>
        <v>24987.788127691634</v>
      </c>
      <c r="F361" s="138">
        <f t="shared" si="31"/>
        <v>0</v>
      </c>
      <c r="G361" s="138">
        <f t="shared" si="32"/>
        <v>0</v>
      </c>
      <c r="H361" s="138">
        <f t="shared" si="29"/>
        <v>46085.371505186231</v>
      </c>
    </row>
    <row r="362" spans="2:9">
      <c r="B362" s="127" t="str">
        <f>$B$51</f>
        <v>Nursing</v>
      </c>
      <c r="C362" s="138">
        <f t="shared" si="33"/>
        <v>18335.099898429678</v>
      </c>
      <c r="D362" s="138">
        <f t="shared" si="33"/>
        <v>21016.103070857411</v>
      </c>
      <c r="E362" s="138">
        <f t="shared" si="30"/>
        <v>17587.543238404163</v>
      </c>
      <c r="F362" s="138">
        <f t="shared" si="31"/>
        <v>61860.799166911325</v>
      </c>
      <c r="G362" s="138">
        <f t="shared" si="32"/>
        <v>0</v>
      </c>
      <c r="H362" s="138">
        <f t="shared" si="29"/>
        <v>22005.281265064063</v>
      </c>
    </row>
    <row r="363" spans="2:9">
      <c r="B363" s="130" t="str">
        <f>$B$52</f>
        <v>Totals</v>
      </c>
      <c r="C363" s="135">
        <f t="shared" si="33"/>
        <v>9149.6111724625407</v>
      </c>
      <c r="D363" s="135">
        <f t="shared" si="33"/>
        <v>16779.891675656003</v>
      </c>
      <c r="E363" s="135">
        <f t="shared" si="30"/>
        <v>17439.313757898341</v>
      </c>
      <c r="F363" s="135">
        <f t="shared" si="31"/>
        <v>24253.054589137548</v>
      </c>
      <c r="G363" s="135">
        <f t="shared" si="32"/>
        <v>14431.7081760008</v>
      </c>
      <c r="H363" s="135">
        <f t="shared" si="29"/>
        <v>14880.807284259976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25">
    <cfRule type="expression" dxfId="68" priority="20" stopIfTrue="1"/>
  </conditionalFormatting>
  <conditionalFormatting sqref="C25:G25">
    <cfRule type="expression" dxfId="67" priority="18" stopIfTrue="1">
      <formula>AND(C52=0,C25&gt;0)</formula>
    </cfRule>
  </conditionalFormatting>
  <conditionalFormatting sqref="C61:G80">
    <cfRule type="expression" dxfId="66" priority="6" stopIfTrue="1">
      <formula>C32=0</formula>
    </cfRule>
  </conditionalFormatting>
  <conditionalFormatting sqref="C91:G110">
    <cfRule type="expression" dxfId="65" priority="5" stopIfTrue="1">
      <formula>C32=0</formula>
    </cfRule>
  </conditionalFormatting>
  <conditionalFormatting sqref="C116:G135">
    <cfRule type="expression" dxfId="64" priority="17" stopIfTrue="1">
      <formula>C32=0</formula>
    </cfRule>
  </conditionalFormatting>
  <conditionalFormatting sqref="C293:G312">
    <cfRule type="expression" dxfId="63" priority="13" stopIfTrue="1">
      <formula>C32=0</formula>
    </cfRule>
  </conditionalFormatting>
  <conditionalFormatting sqref="C143:H162">
    <cfRule type="expression" dxfId="62" priority="3" stopIfTrue="1">
      <formula>C32=0</formula>
    </cfRule>
  </conditionalFormatting>
  <conditionalFormatting sqref="D25:G25">
    <cfRule type="expression" dxfId="61" priority="19" stopIfTrue="1">
      <formula>D52=0</formula>
    </cfRule>
  </conditionalFormatting>
  <conditionalFormatting sqref="H138">
    <cfRule type="cellIs" dxfId="60" priority="12" operator="lessThan">
      <formula>0</formula>
    </cfRule>
  </conditionalFormatting>
  <conditionalFormatting sqref="H143:H162">
    <cfRule type="expression" dxfId="59" priority="1" stopIfTrue="1">
      <formula>OR(AND(#REF!&gt;0,H143&gt;0,H61=0),AND(#REF!&gt;0,H143&gt;0,H32=0))</formula>
    </cfRule>
    <cfRule type="expression" dxfId="58" priority="4" stopIfTrue="1">
      <formula>OR(AND(#REF!&gt;0,H143&gt;0,H61=0),AND(#REF!&gt;0,H143&gt;0,H32=0))</formula>
    </cfRule>
  </conditionalFormatting>
  <conditionalFormatting sqref="H188">
    <cfRule type="expression" dxfId="57" priority="15" stopIfTrue="1">
      <formula>$H$188&lt;&gt;$I$163</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3" width="14.5546875" style="107" bestFit="1" customWidth="1"/>
    <col min="4"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86</v>
      </c>
      <c r="C3" s="119"/>
      <c r="D3" s="119"/>
      <c r="E3" s="119"/>
      <c r="F3" s="119"/>
      <c r="G3" s="119"/>
      <c r="H3" s="119"/>
    </row>
    <row r="4" spans="2:8">
      <c r="B4" s="292" t="s">
        <v>157</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Data!$G34</f>
        <v>68085234</v>
      </c>
    </row>
    <row r="14" spans="2:8">
      <c r="B14" s="467" t="s">
        <v>13</v>
      </c>
      <c r="C14" s="467"/>
      <c r="D14" s="467"/>
      <c r="E14" s="467"/>
      <c r="F14" s="354"/>
      <c r="G14" s="301"/>
      <c r="H14" s="355">
        <f>Data!$H34</f>
        <v>9851106</v>
      </c>
    </row>
    <row r="15" spans="2:8">
      <c r="B15" s="467" t="s">
        <v>14</v>
      </c>
      <c r="C15" s="467"/>
      <c r="D15" s="467"/>
      <c r="E15" s="467"/>
      <c r="F15" s="354"/>
      <c r="G15" s="301"/>
      <c r="H15" s="355">
        <f>Data!$I34</f>
        <v>53319161</v>
      </c>
    </row>
    <row r="16" spans="2:8">
      <c r="B16" s="467" t="s">
        <v>18</v>
      </c>
      <c r="C16" s="467"/>
      <c r="D16" s="467"/>
      <c r="E16" s="467"/>
      <c r="F16" s="354"/>
      <c r="G16" s="301"/>
      <c r="H16" s="355">
        <f>Data!$J34</f>
        <v>11391856</v>
      </c>
    </row>
    <row r="17" spans="2:23">
      <c r="B17" s="467" t="s">
        <v>15</v>
      </c>
      <c r="C17" s="467"/>
      <c r="D17" s="467"/>
      <c r="E17" s="467"/>
      <c r="F17" s="354"/>
      <c r="G17" s="301"/>
      <c r="H17" s="355">
        <f>Data!$K34</f>
        <v>21217368</v>
      </c>
    </row>
    <row r="18" spans="2:23">
      <c r="B18" s="467" t="s">
        <v>1</v>
      </c>
      <c r="C18" s="467"/>
      <c r="D18" s="467"/>
      <c r="E18" s="467"/>
      <c r="F18" s="356"/>
      <c r="G18" s="301"/>
      <c r="H18" s="357">
        <f>SUM(H13:H17)</f>
        <v>163864725</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Data!L34</f>
        <v>Cynthia Brown</v>
      </c>
      <c r="E21" s="466"/>
      <c r="F21" s="466"/>
      <c r="G21" s="308" t="str">
        <f>Data!M34</f>
        <v>409-880-7925</v>
      </c>
      <c r="H21" s="309" t="str">
        <f>Data!N34</f>
        <v>cynthia.brown@lamar.edu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Data!O34</f>
        <v>3339</v>
      </c>
      <c r="D25" s="316">
        <f>Data!P34</f>
        <v>5845</v>
      </c>
      <c r="E25" s="316">
        <f>Data!Q34</f>
        <v>7423</v>
      </c>
      <c r="F25" s="316">
        <f>Data!R34</f>
        <v>278</v>
      </c>
      <c r="G25" s="316">
        <f>Data!S34</f>
        <v>34</v>
      </c>
      <c r="H25" s="317">
        <f>SUM(C25:G25)</f>
        <v>16919</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Data!T34</f>
        <v>Jackson, Worrick</v>
      </c>
      <c r="E28" s="466"/>
      <c r="F28" s="466"/>
      <c r="G28" s="308" t="str">
        <f>Data!U34</f>
        <v>(409) 880-2100</v>
      </c>
      <c r="H28" s="309" t="str">
        <f>Data!V34</f>
        <v>jacksonwl@lamar.edu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Data!W34</f>
        <v>58730</v>
      </c>
      <c r="D32" s="140">
        <f>Data!AQ34</f>
        <v>21003</v>
      </c>
      <c r="E32" s="140">
        <f>Data!BK34</f>
        <v>14889</v>
      </c>
      <c r="F32" s="140">
        <f>Data!CE34</f>
        <v>15</v>
      </c>
      <c r="G32" s="140">
        <f>Data!CY34</f>
        <v>0</v>
      </c>
      <c r="H32" s="141">
        <f>SUM(C32:G32)</f>
        <v>94637</v>
      </c>
      <c r="W32" s="144"/>
    </row>
    <row r="33" spans="2:23">
      <c r="B33" s="129" t="s">
        <v>43</v>
      </c>
      <c r="C33" s="140">
        <f>Data!X34</f>
        <v>17972</v>
      </c>
      <c r="D33" s="140">
        <f>Data!AR34</f>
        <v>6412</v>
      </c>
      <c r="E33" s="140">
        <f>Data!BL34</f>
        <v>16688</v>
      </c>
      <c r="F33" s="140">
        <f>Data!CF34</f>
        <v>0</v>
      </c>
      <c r="G33" s="140">
        <f>Data!CZ34</f>
        <v>0</v>
      </c>
      <c r="H33" s="141">
        <f t="shared" ref="H33:H52" si="0">SUM(C33:G33)</f>
        <v>41072</v>
      </c>
      <c r="W33" s="144"/>
    </row>
    <row r="34" spans="2:23">
      <c r="B34" s="129" t="s">
        <v>44</v>
      </c>
      <c r="C34" s="140">
        <f>Data!Y34</f>
        <v>8160</v>
      </c>
      <c r="D34" s="140">
        <f>Data!AS34</f>
        <v>2453</v>
      </c>
      <c r="E34" s="140">
        <f>Data!BM34</f>
        <v>423</v>
      </c>
      <c r="F34" s="140">
        <f>Data!CG34</f>
        <v>0</v>
      </c>
      <c r="G34" s="140">
        <f>Data!DA34</f>
        <v>0</v>
      </c>
      <c r="H34" s="141">
        <f t="shared" si="0"/>
        <v>11036</v>
      </c>
      <c r="W34" s="144"/>
    </row>
    <row r="35" spans="2:23">
      <c r="B35" s="129" t="s">
        <v>45</v>
      </c>
      <c r="C35" s="140">
        <f>Data!Z34</f>
        <v>441</v>
      </c>
      <c r="D35" s="140">
        <f>Data!AT34</f>
        <v>1425</v>
      </c>
      <c r="E35" s="140">
        <f>Data!BN34</f>
        <v>67037</v>
      </c>
      <c r="F35" s="140">
        <f>Data!CH34</f>
        <v>4227</v>
      </c>
      <c r="G35" s="140">
        <f>Data!DB34</f>
        <v>0</v>
      </c>
      <c r="H35" s="141">
        <f t="shared" si="0"/>
        <v>73130</v>
      </c>
      <c r="W35" s="144"/>
    </row>
    <row r="36" spans="2:23">
      <c r="B36" s="129" t="s">
        <v>46</v>
      </c>
      <c r="C36" s="140">
        <f>Data!AA34</f>
        <v>0</v>
      </c>
      <c r="D36" s="140">
        <f>Data!AU34</f>
        <v>0</v>
      </c>
      <c r="E36" s="140">
        <f>Data!BO34</f>
        <v>0</v>
      </c>
      <c r="F36" s="140">
        <f>Data!CI34</f>
        <v>0</v>
      </c>
      <c r="G36" s="140">
        <f>Data!DC34</f>
        <v>0</v>
      </c>
      <c r="H36" s="141">
        <f t="shared" si="0"/>
        <v>0</v>
      </c>
      <c r="W36" s="144"/>
    </row>
    <row r="37" spans="2:23">
      <c r="B37" s="129" t="s">
        <v>47</v>
      </c>
      <c r="C37" s="140">
        <f>Data!AB34</f>
        <v>6822.5</v>
      </c>
      <c r="D37" s="140">
        <f>Data!AV34</f>
        <v>12352.1</v>
      </c>
      <c r="E37" s="140">
        <f>Data!BP34</f>
        <v>14002</v>
      </c>
      <c r="F37" s="140">
        <f>Data!CJ34</f>
        <v>786</v>
      </c>
      <c r="G37" s="140">
        <f>Data!DD34</f>
        <v>0</v>
      </c>
      <c r="H37" s="141">
        <f t="shared" si="0"/>
        <v>33962.6</v>
      </c>
      <c r="W37" s="144"/>
    </row>
    <row r="38" spans="2:23">
      <c r="B38" s="129" t="s">
        <v>48</v>
      </c>
      <c r="C38" s="140">
        <f>Data!AC34</f>
        <v>3771</v>
      </c>
      <c r="D38" s="140">
        <f>Data!AW34</f>
        <v>5016</v>
      </c>
      <c r="E38" s="140">
        <f>Data!BQ34</f>
        <v>2499</v>
      </c>
      <c r="F38" s="140">
        <f>Data!CK34</f>
        <v>0</v>
      </c>
      <c r="G38" s="140">
        <f>Data!DE34</f>
        <v>0</v>
      </c>
      <c r="H38" s="141">
        <f t="shared" si="0"/>
        <v>11286</v>
      </c>
      <c r="W38" s="144"/>
    </row>
    <row r="39" spans="2:23">
      <c r="B39" s="129" t="s">
        <v>49</v>
      </c>
      <c r="C39" s="140">
        <f>Data!AD34</f>
        <v>0</v>
      </c>
      <c r="D39" s="140">
        <f>Data!AX34</f>
        <v>0</v>
      </c>
      <c r="E39" s="140">
        <f>Data!BR34</f>
        <v>0</v>
      </c>
      <c r="F39" s="140">
        <f>Data!CL34</f>
        <v>0</v>
      </c>
      <c r="G39" s="140">
        <f>Data!DF34</f>
        <v>0</v>
      </c>
      <c r="H39" s="141">
        <f t="shared" si="0"/>
        <v>0</v>
      </c>
      <c r="W39" s="144"/>
    </row>
    <row r="40" spans="2:23">
      <c r="B40" s="129" t="s">
        <v>50</v>
      </c>
      <c r="C40" s="140">
        <f>Data!AE34</f>
        <v>624</v>
      </c>
      <c r="D40" s="140">
        <f>Data!AY34</f>
        <v>2034</v>
      </c>
      <c r="E40" s="140">
        <f>Data!BS34</f>
        <v>0</v>
      </c>
      <c r="F40" s="140">
        <f>Data!CM34</f>
        <v>0</v>
      </c>
      <c r="G40" s="140">
        <f>Data!DG34</f>
        <v>0</v>
      </c>
      <c r="H40" s="141">
        <f t="shared" si="0"/>
        <v>2658</v>
      </c>
      <c r="W40" s="144"/>
    </row>
    <row r="41" spans="2:23">
      <c r="B41" s="129" t="s">
        <v>51</v>
      </c>
      <c r="C41" s="140">
        <f>Data!AF34</f>
        <v>197</v>
      </c>
      <c r="D41" s="140">
        <f>Data!AZ34</f>
        <v>0</v>
      </c>
      <c r="E41" s="140">
        <f>Data!BT34</f>
        <v>0</v>
      </c>
      <c r="F41" s="140">
        <f>Data!CN34</f>
        <v>0</v>
      </c>
      <c r="G41" s="140">
        <f>Data!DH34</f>
        <v>0</v>
      </c>
      <c r="H41" s="141">
        <f t="shared" si="0"/>
        <v>197</v>
      </c>
      <c r="W41" s="144"/>
    </row>
    <row r="42" spans="2:23">
      <c r="B42" s="129" t="s">
        <v>52</v>
      </c>
      <c r="C42" s="140">
        <f>Data!AG34</f>
        <v>0</v>
      </c>
      <c r="D42" s="140">
        <f>Data!BA34</f>
        <v>0</v>
      </c>
      <c r="E42" s="140">
        <f>Data!BU34</f>
        <v>0</v>
      </c>
      <c r="F42" s="140">
        <f>Data!CO34</f>
        <v>0</v>
      </c>
      <c r="G42" s="140">
        <f>Data!DI34</f>
        <v>0</v>
      </c>
      <c r="H42" s="141">
        <f t="shared" si="0"/>
        <v>0</v>
      </c>
      <c r="W42" s="144"/>
    </row>
    <row r="43" spans="2:23">
      <c r="B43" s="129" t="s">
        <v>53</v>
      </c>
      <c r="C43" s="140">
        <f>Data!AH34</f>
        <v>0</v>
      </c>
      <c r="D43" s="140">
        <f>Data!BB34</f>
        <v>0</v>
      </c>
      <c r="E43" s="140">
        <f>Data!BV34</f>
        <v>0</v>
      </c>
      <c r="F43" s="140">
        <f>Data!CP34</f>
        <v>0</v>
      </c>
      <c r="G43" s="140">
        <f>Data!DJ34</f>
        <v>0</v>
      </c>
      <c r="H43" s="141">
        <f t="shared" si="0"/>
        <v>0</v>
      </c>
      <c r="W43" s="144"/>
    </row>
    <row r="44" spans="2:23">
      <c r="B44" s="129" t="s">
        <v>54</v>
      </c>
      <c r="C44" s="140">
        <f>Data!AI34</f>
        <v>0</v>
      </c>
      <c r="D44" s="140">
        <f>Data!BC34</f>
        <v>0</v>
      </c>
      <c r="E44" s="140">
        <f>Data!BW34</f>
        <v>0</v>
      </c>
      <c r="F44" s="140">
        <f>Data!CQ34</f>
        <v>0</v>
      </c>
      <c r="G44" s="140">
        <f>Data!DK34</f>
        <v>0</v>
      </c>
      <c r="H44" s="141">
        <f t="shared" si="0"/>
        <v>0</v>
      </c>
      <c r="W44" s="144"/>
    </row>
    <row r="45" spans="2:23">
      <c r="B45" s="129" t="s">
        <v>55</v>
      </c>
      <c r="C45" s="140">
        <f>Data!AJ34</f>
        <v>3001</v>
      </c>
      <c r="D45" s="140">
        <f>Data!BD34</f>
        <v>4207</v>
      </c>
      <c r="E45" s="140">
        <f>Data!BX34</f>
        <v>27517</v>
      </c>
      <c r="F45" s="140">
        <f>Data!CR34</f>
        <v>6</v>
      </c>
      <c r="G45" s="140">
        <f>Data!DL34</f>
        <v>942</v>
      </c>
      <c r="H45" s="141">
        <f t="shared" si="0"/>
        <v>35673</v>
      </c>
      <c r="W45" s="144"/>
    </row>
    <row r="46" spans="2:23">
      <c r="B46" s="129" t="s">
        <v>56</v>
      </c>
      <c r="C46" s="140">
        <f>Data!AK34</f>
        <v>0</v>
      </c>
      <c r="D46" s="140">
        <f>Data!BE34</f>
        <v>0</v>
      </c>
      <c r="E46" s="140">
        <f>Data!BY34</f>
        <v>0</v>
      </c>
      <c r="F46" s="140">
        <f>Data!CS34</f>
        <v>0</v>
      </c>
      <c r="G46" s="140">
        <f>Data!DM34</f>
        <v>0</v>
      </c>
      <c r="H46" s="141">
        <f t="shared" si="0"/>
        <v>0</v>
      </c>
      <c r="W46" s="144"/>
    </row>
    <row r="47" spans="2:23">
      <c r="B47" s="129" t="s">
        <v>57</v>
      </c>
      <c r="C47" s="140">
        <f>Data!AL34</f>
        <v>9093</v>
      </c>
      <c r="D47" s="140">
        <f>Data!BF34</f>
        <v>21792</v>
      </c>
      <c r="E47" s="140">
        <f>Data!BZ34</f>
        <v>25893</v>
      </c>
      <c r="F47" s="140">
        <f>Data!CT34</f>
        <v>0</v>
      </c>
      <c r="G47" s="140">
        <f>Data!DN34</f>
        <v>0</v>
      </c>
      <c r="H47" s="141">
        <f t="shared" si="0"/>
        <v>56778</v>
      </c>
      <c r="W47" s="144"/>
    </row>
    <row r="48" spans="2:23">
      <c r="B48" s="129" t="s">
        <v>58</v>
      </c>
      <c r="C48" s="140">
        <f>Data!AM34</f>
        <v>0</v>
      </c>
      <c r="D48" s="140">
        <f>Data!BG34</f>
        <v>0</v>
      </c>
      <c r="E48" s="140">
        <f>Data!CA34</f>
        <v>0</v>
      </c>
      <c r="F48" s="140">
        <f>Data!CU34</f>
        <v>0</v>
      </c>
      <c r="G48" s="140">
        <f>Data!DO34</f>
        <v>0</v>
      </c>
      <c r="H48" s="141">
        <f t="shared" si="0"/>
        <v>0</v>
      </c>
      <c r="W48" s="144"/>
    </row>
    <row r="49" spans="2:23">
      <c r="B49" s="129" t="s">
        <v>59</v>
      </c>
      <c r="C49" s="140">
        <f>Data!AN34</f>
        <v>0</v>
      </c>
      <c r="D49" s="140">
        <f>Data!BH34</f>
        <v>270</v>
      </c>
      <c r="E49" s="140">
        <f>Data!CB34</f>
        <v>0</v>
      </c>
      <c r="F49" s="140">
        <f>Data!CV34</f>
        <v>0</v>
      </c>
      <c r="G49" s="140">
        <f>Data!DP34</f>
        <v>0</v>
      </c>
      <c r="H49" s="141">
        <f t="shared" si="0"/>
        <v>270</v>
      </c>
      <c r="W49" s="144"/>
    </row>
    <row r="50" spans="2:23">
      <c r="B50" s="129" t="s">
        <v>60</v>
      </c>
      <c r="C50" s="140">
        <f>Data!AO34</f>
        <v>24</v>
      </c>
      <c r="D50" s="140">
        <f>Data!BI34</f>
        <v>636</v>
      </c>
      <c r="E50" s="140">
        <f>Data!CC34</f>
        <v>443.99999999999886</v>
      </c>
      <c r="F50" s="140">
        <f>Data!CW34</f>
        <v>0</v>
      </c>
      <c r="G50" s="140">
        <f>Data!DQ34</f>
        <v>0</v>
      </c>
      <c r="H50" s="141">
        <f t="shared" si="0"/>
        <v>1103.9999999999989</v>
      </c>
      <c r="W50" s="144"/>
    </row>
    <row r="51" spans="2:23">
      <c r="B51" s="129" t="s">
        <v>0</v>
      </c>
      <c r="C51" s="140">
        <f>Data!AP34</f>
        <v>812</v>
      </c>
      <c r="D51" s="140">
        <f>Data!BJ34</f>
        <v>7988.9999999999973</v>
      </c>
      <c r="E51" s="140">
        <f>Data!CD34</f>
        <v>1082</v>
      </c>
      <c r="F51" s="140">
        <f>Data!CX34</f>
        <v>0</v>
      </c>
      <c r="G51" s="140">
        <f>Data!DR34</f>
        <v>0</v>
      </c>
      <c r="H51" s="141">
        <f t="shared" si="0"/>
        <v>9882.9999999999964</v>
      </c>
      <c r="W51" s="144"/>
    </row>
    <row r="52" spans="2:23">
      <c r="B52" s="142" t="s">
        <v>33</v>
      </c>
      <c r="C52" s="141">
        <f>SUM(C32:C51)</f>
        <v>109647.5</v>
      </c>
      <c r="D52" s="141">
        <f>SUM(D32:D51)</f>
        <v>85589.1</v>
      </c>
      <c r="E52" s="141">
        <f>SUM(E32:E51)</f>
        <v>170474</v>
      </c>
      <c r="F52" s="141">
        <f>SUM(F32:F51)</f>
        <v>5034</v>
      </c>
      <c r="G52" s="141">
        <f>SUM(G32:G51)</f>
        <v>942</v>
      </c>
      <c r="H52" s="141">
        <f t="shared" si="0"/>
        <v>371686.6</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Data!T34</f>
        <v>Jackson, Worrick</v>
      </c>
      <c r="E55" s="466"/>
      <c r="F55" s="466"/>
      <c r="G55" s="308" t="str">
        <f>Data!U34</f>
        <v>(409) 880-2100</v>
      </c>
      <c r="H55" s="309" t="str">
        <f>Data!V34</f>
        <v>jacksonwl@lamar.edu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Data!DS34</f>
        <v>4663767.3113046233</v>
      </c>
      <c r="D61" s="320">
        <f>Data!EM34</f>
        <v>2610947.5952585228</v>
      </c>
      <c r="E61" s="320">
        <f>Data!FG34</f>
        <v>1212025.3846367442</v>
      </c>
      <c r="F61" s="320">
        <f>Data!GA34</f>
        <v>42360</v>
      </c>
      <c r="G61" s="320">
        <f>Data!GU34</f>
        <v>0</v>
      </c>
      <c r="H61" s="321">
        <f>SUM(C61:G61)</f>
        <v>8529100.2911998909</v>
      </c>
    </row>
    <row r="62" spans="2:23">
      <c r="B62" s="127" t="str">
        <f>$B$33</f>
        <v>Science</v>
      </c>
      <c r="C62" s="320">
        <f>Data!DT34</f>
        <v>1013675.0771677212</v>
      </c>
      <c r="D62" s="320">
        <f>Data!EN34</f>
        <v>1563401.2419701826</v>
      </c>
      <c r="E62" s="320">
        <f>Data!FH34</f>
        <v>895559.2936825332</v>
      </c>
      <c r="F62" s="320">
        <f>Data!GB34</f>
        <v>0</v>
      </c>
      <c r="G62" s="320">
        <f>Data!GV34</f>
        <v>0</v>
      </c>
      <c r="H62" s="141">
        <f t="shared" ref="H62:H81" si="1">SUM(C62:G62)</f>
        <v>3472635.6128204372</v>
      </c>
    </row>
    <row r="63" spans="2:23">
      <c r="B63" s="127" t="str">
        <f>$B$34</f>
        <v>Fine Arts</v>
      </c>
      <c r="C63" s="320">
        <f>Data!DU34</f>
        <v>1345895.9645172777</v>
      </c>
      <c r="D63" s="320">
        <f>Data!EO34</f>
        <v>1008135.5451475533</v>
      </c>
      <c r="E63" s="320">
        <f>Data!FI34</f>
        <v>267016.55052952812</v>
      </c>
      <c r="F63" s="320">
        <f>Data!GC34</f>
        <v>0</v>
      </c>
      <c r="G63" s="320">
        <f>Data!GW34</f>
        <v>0</v>
      </c>
      <c r="H63" s="141">
        <f t="shared" si="1"/>
        <v>2621048.0601943587</v>
      </c>
    </row>
    <row r="64" spans="2:23">
      <c r="B64" s="127" t="str">
        <f>$B$35</f>
        <v>Teacher Education</v>
      </c>
      <c r="C64" s="320">
        <f>Data!DV34</f>
        <v>25944.991129595815</v>
      </c>
      <c r="D64" s="320">
        <f>Data!EP34</f>
        <v>341961.50120364566</v>
      </c>
      <c r="E64" s="320">
        <f>Data!FJ34</f>
        <v>2517214.6501415884</v>
      </c>
      <c r="F64" s="320">
        <f>Data!GD34</f>
        <v>1061045.6587301593</v>
      </c>
      <c r="G64" s="320">
        <f>Data!GX34</f>
        <v>0</v>
      </c>
      <c r="H64" s="141">
        <f t="shared" si="1"/>
        <v>3946166.8012049897</v>
      </c>
    </row>
    <row r="65" spans="2:8">
      <c r="B65" s="127" t="str">
        <f>$B$36</f>
        <v>Agriculture</v>
      </c>
      <c r="C65" s="320">
        <f>Data!DW34</f>
        <v>0</v>
      </c>
      <c r="D65" s="320">
        <f>Data!EQ34</f>
        <v>0</v>
      </c>
      <c r="E65" s="320">
        <f>Data!FK34</f>
        <v>0</v>
      </c>
      <c r="F65" s="320">
        <f>Data!GE34</f>
        <v>0</v>
      </c>
      <c r="G65" s="320">
        <f>Data!GY34</f>
        <v>0</v>
      </c>
      <c r="H65" s="141">
        <f t="shared" si="1"/>
        <v>0</v>
      </c>
    </row>
    <row r="66" spans="2:8">
      <c r="B66" s="127" t="str">
        <f>$B$37</f>
        <v>Engineering</v>
      </c>
      <c r="C66" s="320">
        <f>Data!DX34</f>
        <v>763973.46753333183</v>
      </c>
      <c r="D66" s="320">
        <f>Data!ER34</f>
        <v>1855983.9246356753</v>
      </c>
      <c r="E66" s="320">
        <f>Data!FL34</f>
        <v>1700743.5802037593</v>
      </c>
      <c r="F66" s="320">
        <f>Data!GF34</f>
        <v>1160724.9274072538</v>
      </c>
      <c r="G66" s="320">
        <f>Data!GZ34</f>
        <v>0</v>
      </c>
      <c r="H66" s="141">
        <f t="shared" si="1"/>
        <v>5481425.8997800201</v>
      </c>
    </row>
    <row r="67" spans="2:8">
      <c r="B67" s="127" t="str">
        <f>$B$38</f>
        <v>Home Economics</v>
      </c>
      <c r="C67" s="320">
        <f>Data!DY34</f>
        <v>11786.46238897751</v>
      </c>
      <c r="D67" s="320">
        <f>Data!ES34</f>
        <v>156264.20467015385</v>
      </c>
      <c r="E67" s="320">
        <f>Data!FM34</f>
        <v>21216</v>
      </c>
      <c r="F67" s="320">
        <f>Data!GG34</f>
        <v>0</v>
      </c>
      <c r="G67" s="320">
        <f>Data!HA34</f>
        <v>0</v>
      </c>
      <c r="H67" s="141">
        <f t="shared" si="1"/>
        <v>189266.66705913137</v>
      </c>
    </row>
    <row r="68" spans="2:8">
      <c r="B68" s="127" t="str">
        <f>$B$39</f>
        <v>Law</v>
      </c>
      <c r="C68" s="320">
        <f>Data!DZ34</f>
        <v>0</v>
      </c>
      <c r="D68" s="320">
        <f>Data!ET34</f>
        <v>0</v>
      </c>
      <c r="E68" s="320">
        <f>Data!FN34</f>
        <v>0</v>
      </c>
      <c r="F68" s="320">
        <f>Data!GH34</f>
        <v>0</v>
      </c>
      <c r="G68" s="320">
        <f>Data!HB34</f>
        <v>0</v>
      </c>
      <c r="H68" s="141">
        <f t="shared" si="1"/>
        <v>0</v>
      </c>
    </row>
    <row r="69" spans="2:8">
      <c r="B69" s="127" t="str">
        <f>$B$40</f>
        <v>Social Service</v>
      </c>
      <c r="C69" s="320">
        <f>Data!EA34</f>
        <v>82251.106271734156</v>
      </c>
      <c r="D69" s="320">
        <f>Data!EU34</f>
        <v>274859.93071477261</v>
      </c>
      <c r="E69" s="320">
        <f>Data!FO34</f>
        <v>0</v>
      </c>
      <c r="F69" s="320">
        <f>Data!GI34</f>
        <v>0</v>
      </c>
      <c r="G69" s="320">
        <f>Data!HC34</f>
        <v>0</v>
      </c>
      <c r="H69" s="141">
        <f t="shared" si="1"/>
        <v>357111.03698650678</v>
      </c>
    </row>
    <row r="70" spans="2:8">
      <c r="B70" s="127" t="str">
        <f>$B$41</f>
        <v>Library Science</v>
      </c>
      <c r="C70" s="320">
        <f>Data!EB34</f>
        <v>0</v>
      </c>
      <c r="D70" s="320">
        <f>Data!EV34</f>
        <v>0</v>
      </c>
      <c r="E70" s="320">
        <f>Data!FP34</f>
        <v>0</v>
      </c>
      <c r="F70" s="320">
        <f>Data!GJ34</f>
        <v>0</v>
      </c>
      <c r="G70" s="320">
        <f>Data!HD34</f>
        <v>0</v>
      </c>
      <c r="H70" s="141">
        <f t="shared" si="1"/>
        <v>0</v>
      </c>
    </row>
    <row r="71" spans="2:8">
      <c r="B71" s="127" t="str">
        <f>$B$42</f>
        <v>Veterinary Science</v>
      </c>
      <c r="C71" s="320">
        <f>Data!EC34</f>
        <v>0</v>
      </c>
      <c r="D71" s="320">
        <f>Data!EW34</f>
        <v>0</v>
      </c>
      <c r="E71" s="320">
        <f>Data!FQ34</f>
        <v>0</v>
      </c>
      <c r="F71" s="320">
        <f>Data!GK34</f>
        <v>0</v>
      </c>
      <c r="G71" s="320">
        <f>Data!HE34</f>
        <v>0</v>
      </c>
      <c r="H71" s="141">
        <f t="shared" si="1"/>
        <v>0</v>
      </c>
    </row>
    <row r="72" spans="2:8">
      <c r="B72" s="127" t="str">
        <f>$B$43</f>
        <v>Vocational Training</v>
      </c>
      <c r="C72" s="320">
        <f>Data!ED34</f>
        <v>0</v>
      </c>
      <c r="D72" s="320">
        <f>Data!EX34</f>
        <v>0</v>
      </c>
      <c r="E72" s="320">
        <f>Data!FR34</f>
        <v>0</v>
      </c>
      <c r="F72" s="320">
        <f>Data!GL34</f>
        <v>0</v>
      </c>
      <c r="G72" s="320">
        <f>Data!HF34</f>
        <v>0</v>
      </c>
      <c r="H72" s="141">
        <f t="shared" si="1"/>
        <v>0</v>
      </c>
    </row>
    <row r="73" spans="2:8">
      <c r="B73" s="127" t="str">
        <f>$B$44</f>
        <v>Physical Training</v>
      </c>
      <c r="C73" s="320">
        <f>Data!EE34</f>
        <v>0</v>
      </c>
      <c r="D73" s="320">
        <f>Data!EY34</f>
        <v>0</v>
      </c>
      <c r="E73" s="320">
        <f>Data!FS34</f>
        <v>0</v>
      </c>
      <c r="F73" s="320">
        <f>Data!GM34</f>
        <v>0</v>
      </c>
      <c r="G73" s="320">
        <f>Data!HG34</f>
        <v>0</v>
      </c>
      <c r="H73" s="141">
        <f t="shared" si="1"/>
        <v>0</v>
      </c>
    </row>
    <row r="74" spans="2:8">
      <c r="B74" s="127" t="str">
        <f>$B$45</f>
        <v>Health Services</v>
      </c>
      <c r="C74" s="320">
        <f>Data!EF34</f>
        <v>160630.52804801843</v>
      </c>
      <c r="D74" s="320">
        <f>Data!EZ34</f>
        <v>305716.15048461145</v>
      </c>
      <c r="E74" s="320">
        <f>Data!FT34</f>
        <v>1445217.8508835658</v>
      </c>
      <c r="F74" s="320">
        <f>Data!GN34</f>
        <v>4076.8888888888887</v>
      </c>
      <c r="G74" s="320">
        <f>Data!HH34</f>
        <v>368242.64024390245</v>
      </c>
      <c r="H74" s="141">
        <f t="shared" si="1"/>
        <v>2283884.0585489869</v>
      </c>
    </row>
    <row r="75" spans="2:8">
      <c r="B75" s="127" t="str">
        <f>$B$46</f>
        <v>Pharmacy</v>
      </c>
      <c r="C75" s="320">
        <f>Data!EG34</f>
        <v>0</v>
      </c>
      <c r="D75" s="320">
        <f>Data!FA34</f>
        <v>0</v>
      </c>
      <c r="E75" s="320">
        <f>Data!FU34</f>
        <v>0</v>
      </c>
      <c r="F75" s="320">
        <f>Data!GO34</f>
        <v>0</v>
      </c>
      <c r="G75" s="320">
        <f>Data!HI34</f>
        <v>0</v>
      </c>
      <c r="H75" s="141">
        <f t="shared" si="1"/>
        <v>0</v>
      </c>
    </row>
    <row r="76" spans="2:8">
      <c r="B76" s="127" t="str">
        <f>$B$47</f>
        <v>Business Administration</v>
      </c>
      <c r="C76" s="320">
        <f>Data!EH34</f>
        <v>602752.46794677863</v>
      </c>
      <c r="D76" s="320">
        <f>Data!FB34</f>
        <v>2053956.0069218734</v>
      </c>
      <c r="E76" s="320">
        <f>Data!FV34</f>
        <v>1804290.773166192</v>
      </c>
      <c r="F76" s="320">
        <f>Data!GP34</f>
        <v>0</v>
      </c>
      <c r="G76" s="320">
        <f>Data!HJ34</f>
        <v>0</v>
      </c>
      <c r="H76" s="141">
        <f t="shared" si="1"/>
        <v>4460999.2480348442</v>
      </c>
    </row>
    <row r="77" spans="2:8">
      <c r="B77" s="127" t="str">
        <f>$B$48</f>
        <v>Optometry</v>
      </c>
      <c r="C77" s="320">
        <f>Data!EI34</f>
        <v>0</v>
      </c>
      <c r="D77" s="320">
        <f>Data!FC34</f>
        <v>0</v>
      </c>
      <c r="E77" s="320">
        <f>Data!FW34</f>
        <v>0</v>
      </c>
      <c r="F77" s="320">
        <f>Data!GQ34</f>
        <v>0</v>
      </c>
      <c r="G77" s="320">
        <f>Data!HK34</f>
        <v>0</v>
      </c>
      <c r="H77" s="141">
        <f t="shared" si="1"/>
        <v>0</v>
      </c>
    </row>
    <row r="78" spans="2:8">
      <c r="B78" s="127" t="str">
        <f>$B$49</f>
        <v>Teacher Ed-Practice Teaching</v>
      </c>
      <c r="C78" s="320">
        <f>Data!EJ34</f>
        <v>0</v>
      </c>
      <c r="D78" s="320">
        <f>Data!FD34</f>
        <v>8169.0391459074735</v>
      </c>
      <c r="E78" s="320">
        <f>Data!FX34</f>
        <v>0</v>
      </c>
      <c r="F78" s="320">
        <f>Data!GR34</f>
        <v>0</v>
      </c>
      <c r="G78" s="320">
        <f>Data!HL34</f>
        <v>0</v>
      </c>
      <c r="H78" s="141">
        <f t="shared" si="1"/>
        <v>8169.0391459074735</v>
      </c>
    </row>
    <row r="79" spans="2:8">
      <c r="B79" s="127" t="str">
        <f>$B$50</f>
        <v>Technology</v>
      </c>
      <c r="C79" s="320">
        <f>Data!EK34</f>
        <v>170.31363636363636</v>
      </c>
      <c r="D79" s="320">
        <f>Data!FE34</f>
        <v>68187.506318338215</v>
      </c>
      <c r="E79" s="320">
        <f>Data!FY34</f>
        <v>8456.3263209393335</v>
      </c>
      <c r="F79" s="320">
        <f>Data!GS34</f>
        <v>0</v>
      </c>
      <c r="G79" s="320">
        <f>Data!HM34</f>
        <v>0</v>
      </c>
      <c r="H79" s="141">
        <f t="shared" si="1"/>
        <v>76814.146275641178</v>
      </c>
    </row>
    <row r="80" spans="2:8">
      <c r="B80" s="127" t="str">
        <f>$B$51</f>
        <v>Nursing</v>
      </c>
      <c r="C80" s="320">
        <f>Data!EL34</f>
        <v>11500.447942564893</v>
      </c>
      <c r="D80" s="320">
        <f>Data!FF34</f>
        <v>1442026.9983894946</v>
      </c>
      <c r="E80" s="320">
        <f>Data!FZ34</f>
        <v>264848.69996219454</v>
      </c>
      <c r="F80" s="320">
        <f>Data!GT34</f>
        <v>0</v>
      </c>
      <c r="G80" s="320">
        <f>Data!HN34</f>
        <v>0</v>
      </c>
      <c r="H80" s="141">
        <f t="shared" si="1"/>
        <v>1718376.1462942541</v>
      </c>
    </row>
    <row r="81" spans="2:8">
      <c r="B81" s="130" t="str">
        <f>$B$52</f>
        <v>Totals</v>
      </c>
      <c r="C81" s="321">
        <f>SUM(C61:C80)</f>
        <v>8682348.137886988</v>
      </c>
      <c r="D81" s="321">
        <f>SUM(D61:D80)</f>
        <v>11689609.64486073</v>
      </c>
      <c r="E81" s="321">
        <f>SUM(E61:E80)</f>
        <v>10136589.109527044</v>
      </c>
      <c r="F81" s="321">
        <f>SUM(F61:F80)</f>
        <v>2268207.475026302</v>
      </c>
      <c r="G81" s="321">
        <f>SUM(G61:G80)</f>
        <v>368242.64024390245</v>
      </c>
      <c r="H81" s="321">
        <f t="shared" si="1"/>
        <v>33144997.007544965</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Data!T34</f>
        <v>Jackson, Worrick</v>
      </c>
      <c r="E84" s="466"/>
      <c r="F84" s="466"/>
      <c r="G84" s="308" t="str">
        <f>Data!U34</f>
        <v>(409) 880-2100</v>
      </c>
      <c r="H84" s="309" t="str">
        <f>Data!V34</f>
        <v>jacksonwl@lamar.edu</v>
      </c>
    </row>
    <row r="85" spans="2:8" ht="13.5" customHeight="1">
      <c r="B85" s="306"/>
      <c r="C85" s="306"/>
      <c r="D85" s="306"/>
      <c r="E85" s="306"/>
      <c r="F85" s="306"/>
      <c r="G85" s="306"/>
      <c r="H85" s="296"/>
    </row>
    <row r="86" spans="2:8" ht="15" customHeight="1">
      <c r="B86" s="120" t="s">
        <v>32</v>
      </c>
      <c r="C86" s="324"/>
      <c r="D86" s="324"/>
      <c r="E86" s="324"/>
      <c r="F86" s="324"/>
      <c r="G86" s="324"/>
      <c r="H86" s="122">
        <f>H13+H14</f>
        <v>77936340</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Data!HR34</f>
        <v>0</v>
      </c>
      <c r="D91" s="327">
        <f>Data!IL34</f>
        <v>42720</v>
      </c>
      <c r="E91" s="327">
        <f>Data!JF34</f>
        <v>0</v>
      </c>
      <c r="F91" s="327">
        <f>Data!JZ34</f>
        <v>0</v>
      </c>
      <c r="G91" s="327">
        <f>Data!KT34</f>
        <v>0</v>
      </c>
      <c r="H91" s="133">
        <f t="shared" ref="H91:H111" si="2">SUM(C91:G91)</f>
        <v>42720</v>
      </c>
    </row>
    <row r="92" spans="2:8">
      <c r="B92" s="127" t="str">
        <f>$B$33</f>
        <v>Science</v>
      </c>
      <c r="C92" s="327">
        <f>Data!HS34</f>
        <v>0</v>
      </c>
      <c r="D92" s="327">
        <f>Data!IM34</f>
        <v>11984</v>
      </c>
      <c r="E92" s="327">
        <f>Data!JG34</f>
        <v>0</v>
      </c>
      <c r="F92" s="327">
        <f>Data!KA34</f>
        <v>0</v>
      </c>
      <c r="G92" s="327">
        <f>Data!KU34</f>
        <v>0</v>
      </c>
      <c r="H92" s="136">
        <f t="shared" si="2"/>
        <v>11984</v>
      </c>
    </row>
    <row r="93" spans="2:8">
      <c r="B93" s="127" t="str">
        <f>$B$34</f>
        <v>Fine Arts</v>
      </c>
      <c r="C93" s="327">
        <f>Data!HT34</f>
        <v>0</v>
      </c>
      <c r="D93" s="327">
        <f>Data!IN34</f>
        <v>8000</v>
      </c>
      <c r="E93" s="327">
        <f>Data!JH34</f>
        <v>0</v>
      </c>
      <c r="F93" s="327">
        <f>Data!KB34</f>
        <v>0</v>
      </c>
      <c r="G93" s="327">
        <f>Data!KV34</f>
        <v>0</v>
      </c>
      <c r="H93" s="136">
        <f t="shared" si="2"/>
        <v>8000</v>
      </c>
    </row>
    <row r="94" spans="2:8">
      <c r="B94" s="127" t="str">
        <f>$B$35</f>
        <v>Teacher Education</v>
      </c>
      <c r="C94" s="327">
        <f>Data!HU34</f>
        <v>0</v>
      </c>
      <c r="D94" s="327">
        <f>Data!IO34</f>
        <v>0</v>
      </c>
      <c r="E94" s="327">
        <f>Data!JI34</f>
        <v>0</v>
      </c>
      <c r="F94" s="327">
        <f>Data!KC34</f>
        <v>0</v>
      </c>
      <c r="G94" s="327">
        <f>Data!KW34</f>
        <v>0</v>
      </c>
      <c r="H94" s="136">
        <f t="shared" si="2"/>
        <v>0</v>
      </c>
    </row>
    <row r="95" spans="2:8">
      <c r="B95" s="127" t="str">
        <f>$B$36</f>
        <v>Agriculture</v>
      </c>
      <c r="C95" s="327">
        <f>Data!HV34</f>
        <v>0</v>
      </c>
      <c r="D95" s="327">
        <f>Data!IP34</f>
        <v>0</v>
      </c>
      <c r="E95" s="327">
        <f>Data!JJ34</f>
        <v>0</v>
      </c>
      <c r="F95" s="327">
        <f>Data!KD34</f>
        <v>0</v>
      </c>
      <c r="G95" s="327">
        <f>Data!KX34</f>
        <v>0</v>
      </c>
      <c r="H95" s="136">
        <f t="shared" si="2"/>
        <v>0</v>
      </c>
    </row>
    <row r="96" spans="2:8">
      <c r="B96" s="127" t="str">
        <f>$B$37</f>
        <v>Engineering</v>
      </c>
      <c r="C96" s="327">
        <f>Data!HW34</f>
        <v>0</v>
      </c>
      <c r="D96" s="327">
        <f>Data!IQ34</f>
        <v>67000</v>
      </c>
      <c r="E96" s="327">
        <f>Data!JK34</f>
        <v>0</v>
      </c>
      <c r="F96" s="327">
        <f>Data!KE34</f>
        <v>0</v>
      </c>
      <c r="G96" s="327">
        <f>Data!KY34</f>
        <v>0</v>
      </c>
      <c r="H96" s="136">
        <f t="shared" si="2"/>
        <v>67000</v>
      </c>
    </row>
    <row r="97" spans="2:8">
      <c r="B97" s="127" t="str">
        <f>$B$38</f>
        <v>Home Economics</v>
      </c>
      <c r="C97" s="327">
        <f>Data!HX34</f>
        <v>0</v>
      </c>
      <c r="D97" s="327">
        <f>Data!IR34</f>
        <v>0</v>
      </c>
      <c r="E97" s="327">
        <f>Data!JL34</f>
        <v>0</v>
      </c>
      <c r="F97" s="327">
        <f>Data!KF34</f>
        <v>0</v>
      </c>
      <c r="G97" s="327">
        <f>Data!KZ34</f>
        <v>0</v>
      </c>
      <c r="H97" s="136">
        <f t="shared" si="2"/>
        <v>0</v>
      </c>
    </row>
    <row r="98" spans="2:8">
      <c r="B98" s="127" t="str">
        <f>$B$39</f>
        <v>Law</v>
      </c>
      <c r="C98" s="327">
        <f>Data!HY34</f>
        <v>0</v>
      </c>
      <c r="D98" s="327">
        <f>Data!IS34</f>
        <v>0</v>
      </c>
      <c r="E98" s="327">
        <f>Data!JM34</f>
        <v>0</v>
      </c>
      <c r="F98" s="327">
        <f>Data!KG34</f>
        <v>0</v>
      </c>
      <c r="G98" s="327">
        <f>Data!LA34</f>
        <v>0</v>
      </c>
      <c r="H98" s="136">
        <f t="shared" si="2"/>
        <v>0</v>
      </c>
    </row>
    <row r="99" spans="2:8">
      <c r="B99" s="127" t="str">
        <f>$B$40</f>
        <v>Social Service</v>
      </c>
      <c r="C99" s="327">
        <f>Data!HZ34</f>
        <v>0</v>
      </c>
      <c r="D99" s="327">
        <f>Data!IT34</f>
        <v>0</v>
      </c>
      <c r="E99" s="327">
        <f>Data!JN34</f>
        <v>0</v>
      </c>
      <c r="F99" s="327">
        <f>Data!KH34</f>
        <v>0</v>
      </c>
      <c r="G99" s="327">
        <f>Data!LB34</f>
        <v>0</v>
      </c>
      <c r="H99" s="136">
        <f t="shared" si="2"/>
        <v>0</v>
      </c>
    </row>
    <row r="100" spans="2:8">
      <c r="B100" s="127" t="str">
        <f>$B$41</f>
        <v>Library Science</v>
      </c>
      <c r="C100" s="327">
        <f>Data!IA34</f>
        <v>0</v>
      </c>
      <c r="D100" s="327">
        <f>Data!IU34</f>
        <v>0</v>
      </c>
      <c r="E100" s="327">
        <f>Data!JO34</f>
        <v>0</v>
      </c>
      <c r="F100" s="327">
        <f>Data!KI34</f>
        <v>0</v>
      </c>
      <c r="G100" s="327">
        <f>Data!LC34</f>
        <v>0</v>
      </c>
      <c r="H100" s="136">
        <f t="shared" si="2"/>
        <v>0</v>
      </c>
    </row>
    <row r="101" spans="2:8">
      <c r="B101" s="127" t="str">
        <f>$B$42</f>
        <v>Veterinary Science</v>
      </c>
      <c r="C101" s="327">
        <f>Data!IB34</f>
        <v>0</v>
      </c>
      <c r="D101" s="327">
        <f>Data!IV34</f>
        <v>0</v>
      </c>
      <c r="E101" s="327">
        <f>Data!JP34</f>
        <v>0</v>
      </c>
      <c r="F101" s="327">
        <f>Data!KJ34</f>
        <v>0</v>
      </c>
      <c r="G101" s="327">
        <f>Data!LD34</f>
        <v>0</v>
      </c>
      <c r="H101" s="136">
        <f t="shared" si="2"/>
        <v>0</v>
      </c>
    </row>
    <row r="102" spans="2:8">
      <c r="B102" s="127" t="str">
        <f>$B$43</f>
        <v>Vocational Training</v>
      </c>
      <c r="C102" s="327">
        <f>Data!IC34</f>
        <v>0</v>
      </c>
      <c r="D102" s="327">
        <f>Data!IW34</f>
        <v>0</v>
      </c>
      <c r="E102" s="327">
        <f>Data!JQ34</f>
        <v>0</v>
      </c>
      <c r="F102" s="327">
        <f>Data!KK34</f>
        <v>0</v>
      </c>
      <c r="G102" s="327">
        <f>Data!LE34</f>
        <v>0</v>
      </c>
      <c r="H102" s="136">
        <f t="shared" si="2"/>
        <v>0</v>
      </c>
    </row>
    <row r="103" spans="2:8">
      <c r="B103" s="127" t="str">
        <f>$B$44</f>
        <v>Physical Training</v>
      </c>
      <c r="C103" s="327">
        <f>Data!ID34</f>
        <v>0</v>
      </c>
      <c r="D103" s="327">
        <f>Data!IX34</f>
        <v>0</v>
      </c>
      <c r="E103" s="327">
        <f>Data!JR34</f>
        <v>0</v>
      </c>
      <c r="F103" s="327">
        <f>Data!KL34</f>
        <v>0</v>
      </c>
      <c r="G103" s="327">
        <f>Data!LF34</f>
        <v>0</v>
      </c>
      <c r="H103" s="136">
        <f t="shared" si="2"/>
        <v>0</v>
      </c>
    </row>
    <row r="104" spans="2:8">
      <c r="B104" s="127" t="str">
        <f>$B$45</f>
        <v>Health Services</v>
      </c>
      <c r="C104" s="327">
        <f>Data!IE34</f>
        <v>0</v>
      </c>
      <c r="D104" s="327">
        <f>Data!IY34</f>
        <v>0</v>
      </c>
      <c r="E104" s="327">
        <f>Data!JS34</f>
        <v>0</v>
      </c>
      <c r="F104" s="327">
        <f>Data!KM34</f>
        <v>0</v>
      </c>
      <c r="G104" s="327">
        <f>Data!LG34</f>
        <v>0</v>
      </c>
      <c r="H104" s="136">
        <f t="shared" si="2"/>
        <v>0</v>
      </c>
    </row>
    <row r="105" spans="2:8">
      <c r="B105" s="127" t="str">
        <f>$B$46</f>
        <v>Pharmacy</v>
      </c>
      <c r="C105" s="327">
        <f>Data!IF34</f>
        <v>0</v>
      </c>
      <c r="D105" s="327">
        <f>Data!IZ34</f>
        <v>0</v>
      </c>
      <c r="E105" s="327">
        <f>Data!JT34</f>
        <v>0</v>
      </c>
      <c r="F105" s="327">
        <f>Data!KN34</f>
        <v>0</v>
      </c>
      <c r="G105" s="327">
        <f>Data!LH34</f>
        <v>0</v>
      </c>
      <c r="H105" s="136">
        <f t="shared" si="2"/>
        <v>0</v>
      </c>
    </row>
    <row r="106" spans="2:8">
      <c r="B106" s="127" t="str">
        <f>$B$47</f>
        <v>Business Administration</v>
      </c>
      <c r="C106" s="327">
        <f>Data!IG34</f>
        <v>0</v>
      </c>
      <c r="D106" s="327">
        <f>Data!JA34</f>
        <v>2000</v>
      </c>
      <c r="E106" s="327">
        <f>Data!JU34</f>
        <v>0</v>
      </c>
      <c r="F106" s="327">
        <f>Data!KO34</f>
        <v>0</v>
      </c>
      <c r="G106" s="327">
        <f>Data!LI34</f>
        <v>0</v>
      </c>
      <c r="H106" s="136">
        <f t="shared" si="2"/>
        <v>2000</v>
      </c>
    </row>
    <row r="107" spans="2:8">
      <c r="B107" s="127" t="str">
        <f>$B$48</f>
        <v>Optometry</v>
      </c>
      <c r="C107" s="327">
        <f>Data!IH34</f>
        <v>0</v>
      </c>
      <c r="D107" s="327">
        <f>Data!JB34</f>
        <v>0</v>
      </c>
      <c r="E107" s="327">
        <f>Data!JV34</f>
        <v>0</v>
      </c>
      <c r="F107" s="327">
        <f>Data!KP34</f>
        <v>0</v>
      </c>
      <c r="G107" s="327">
        <f>Data!LJ34</f>
        <v>0</v>
      </c>
      <c r="H107" s="136">
        <f t="shared" si="2"/>
        <v>0</v>
      </c>
    </row>
    <row r="108" spans="2:8">
      <c r="B108" s="127" t="str">
        <f>$B$49</f>
        <v>Teacher Ed-Practice Teaching</v>
      </c>
      <c r="C108" s="327">
        <f>Data!II34</f>
        <v>0</v>
      </c>
      <c r="D108" s="327">
        <f>Data!JC34</f>
        <v>0</v>
      </c>
      <c r="E108" s="327">
        <f>Data!JW34</f>
        <v>0</v>
      </c>
      <c r="F108" s="327">
        <f>Data!KQ34</f>
        <v>0</v>
      </c>
      <c r="G108" s="327">
        <f>Data!LK34</f>
        <v>0</v>
      </c>
      <c r="H108" s="136">
        <f t="shared" si="2"/>
        <v>0</v>
      </c>
    </row>
    <row r="109" spans="2:8">
      <c r="B109" s="127" t="str">
        <f>$B$50</f>
        <v>Technology</v>
      </c>
      <c r="C109" s="327">
        <f>Data!IJ34</f>
        <v>0</v>
      </c>
      <c r="D109" s="327">
        <f>Data!JD34</f>
        <v>0</v>
      </c>
      <c r="E109" s="327">
        <f>Data!JX34</f>
        <v>0</v>
      </c>
      <c r="F109" s="327">
        <f>Data!KR34</f>
        <v>0</v>
      </c>
      <c r="G109" s="327">
        <f>Data!LL34</f>
        <v>0</v>
      </c>
      <c r="H109" s="136">
        <f t="shared" si="2"/>
        <v>0</v>
      </c>
    </row>
    <row r="110" spans="2:8">
      <c r="B110" s="127" t="str">
        <f>$B$51</f>
        <v>Nursing</v>
      </c>
      <c r="C110" s="327">
        <f>Data!IK34</f>
        <v>0</v>
      </c>
      <c r="D110" s="327">
        <f>Data!JE34</f>
        <v>0</v>
      </c>
      <c r="E110" s="327">
        <f>Data!JY34</f>
        <v>0</v>
      </c>
      <c r="F110" s="327">
        <f>Data!KS34</f>
        <v>0</v>
      </c>
      <c r="G110" s="327">
        <f>Data!HPM34</f>
        <v>0</v>
      </c>
      <c r="H110" s="136">
        <f t="shared" si="2"/>
        <v>0</v>
      </c>
    </row>
    <row r="111" spans="2:8">
      <c r="B111" s="130" t="str">
        <f>$B$52</f>
        <v>Totals</v>
      </c>
      <c r="C111" s="133">
        <f>SUM(C91:C110)</f>
        <v>0</v>
      </c>
      <c r="D111" s="133">
        <f>SUM(D91:D110)</f>
        <v>131704</v>
      </c>
      <c r="E111" s="133">
        <f>SUM(E91:E110)</f>
        <v>0</v>
      </c>
      <c r="F111" s="133">
        <f>SUM(F91:F110)</f>
        <v>0</v>
      </c>
      <c r="G111" s="133">
        <f>SUM(G91:G110)</f>
        <v>0</v>
      </c>
      <c r="H111" s="133">
        <f t="shared" si="2"/>
        <v>131704</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4663767.3113046233</v>
      </c>
      <c r="D116" s="321">
        <f t="shared" si="3"/>
        <v>2653667.5952585228</v>
      </c>
      <c r="E116" s="321">
        <f t="shared" si="3"/>
        <v>1212025.3846367442</v>
      </c>
      <c r="F116" s="321">
        <f t="shared" si="3"/>
        <v>42360</v>
      </c>
      <c r="G116" s="321">
        <f t="shared" si="3"/>
        <v>0</v>
      </c>
      <c r="H116" s="133">
        <f t="shared" ref="H116:H136" si="4">SUM(C116:G116)</f>
        <v>8571820.2911998909</v>
      </c>
    </row>
    <row r="117" spans="2:8">
      <c r="B117" s="127" t="str">
        <f>$B$33</f>
        <v>Science</v>
      </c>
      <c r="C117" s="141">
        <f t="shared" si="3"/>
        <v>1013675.0771677212</v>
      </c>
      <c r="D117" s="141">
        <f t="shared" si="3"/>
        <v>1575385.2419701826</v>
      </c>
      <c r="E117" s="141">
        <f t="shared" si="3"/>
        <v>895559.2936825332</v>
      </c>
      <c r="F117" s="141">
        <f t="shared" si="3"/>
        <v>0</v>
      </c>
      <c r="G117" s="141">
        <f t="shared" si="3"/>
        <v>0</v>
      </c>
      <c r="H117" s="136">
        <f t="shared" si="4"/>
        <v>3484619.6128204372</v>
      </c>
    </row>
    <row r="118" spans="2:8">
      <c r="B118" s="127" t="str">
        <f>$B$34</f>
        <v>Fine Arts</v>
      </c>
      <c r="C118" s="141">
        <f t="shared" si="3"/>
        <v>1345895.9645172777</v>
      </c>
      <c r="D118" s="141">
        <f t="shared" si="3"/>
        <v>1016135.5451475533</v>
      </c>
      <c r="E118" s="141">
        <f t="shared" si="3"/>
        <v>267016.55052952812</v>
      </c>
      <c r="F118" s="141">
        <f t="shared" si="3"/>
        <v>0</v>
      </c>
      <c r="G118" s="141">
        <f t="shared" si="3"/>
        <v>0</v>
      </c>
      <c r="H118" s="136">
        <f t="shared" si="4"/>
        <v>2629048.0601943587</v>
      </c>
    </row>
    <row r="119" spans="2:8">
      <c r="B119" s="127" t="str">
        <f>$B$35</f>
        <v>Teacher Education</v>
      </c>
      <c r="C119" s="141">
        <f t="shared" si="3"/>
        <v>25944.991129595815</v>
      </c>
      <c r="D119" s="141">
        <f t="shared" si="3"/>
        <v>341961.50120364566</v>
      </c>
      <c r="E119" s="141">
        <f t="shared" si="3"/>
        <v>2517214.6501415884</v>
      </c>
      <c r="F119" s="141">
        <f t="shared" si="3"/>
        <v>1061045.6587301593</v>
      </c>
      <c r="G119" s="141">
        <f t="shared" si="3"/>
        <v>0</v>
      </c>
      <c r="H119" s="136">
        <f t="shared" si="4"/>
        <v>3946166.8012049897</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763973.46753333183</v>
      </c>
      <c r="D121" s="141">
        <f t="shared" si="3"/>
        <v>1922983.9246356753</v>
      </c>
      <c r="E121" s="141">
        <f t="shared" si="3"/>
        <v>1700743.5802037593</v>
      </c>
      <c r="F121" s="141">
        <f t="shared" si="3"/>
        <v>1160724.9274072538</v>
      </c>
      <c r="G121" s="141">
        <f t="shared" si="3"/>
        <v>0</v>
      </c>
      <c r="H121" s="136">
        <f t="shared" si="4"/>
        <v>5548425.8997800201</v>
      </c>
    </row>
    <row r="122" spans="2:8">
      <c r="B122" s="127" t="str">
        <f>$B$38</f>
        <v>Home Economics</v>
      </c>
      <c r="C122" s="141">
        <f t="shared" si="3"/>
        <v>11786.46238897751</v>
      </c>
      <c r="D122" s="141">
        <f t="shared" si="3"/>
        <v>156264.20467015385</v>
      </c>
      <c r="E122" s="141">
        <f t="shared" si="3"/>
        <v>21216</v>
      </c>
      <c r="F122" s="141">
        <f t="shared" si="3"/>
        <v>0</v>
      </c>
      <c r="G122" s="141">
        <f t="shared" si="3"/>
        <v>0</v>
      </c>
      <c r="H122" s="136">
        <f t="shared" si="4"/>
        <v>189266.66705913137</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82251.106271734156</v>
      </c>
      <c r="D124" s="141">
        <f t="shared" si="3"/>
        <v>274859.93071477261</v>
      </c>
      <c r="E124" s="141">
        <f t="shared" si="3"/>
        <v>0</v>
      </c>
      <c r="F124" s="141">
        <f t="shared" si="3"/>
        <v>0</v>
      </c>
      <c r="G124" s="141">
        <f t="shared" si="3"/>
        <v>0</v>
      </c>
      <c r="H124" s="136">
        <f t="shared" si="4"/>
        <v>357111.03698650678</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160630.52804801843</v>
      </c>
      <c r="D129" s="141">
        <f t="shared" si="3"/>
        <v>305716.15048461145</v>
      </c>
      <c r="E129" s="141">
        <f t="shared" si="3"/>
        <v>1445217.8508835658</v>
      </c>
      <c r="F129" s="141">
        <f t="shared" si="3"/>
        <v>4076.8888888888887</v>
      </c>
      <c r="G129" s="141">
        <f t="shared" si="3"/>
        <v>368242.64024390245</v>
      </c>
      <c r="H129" s="136">
        <f t="shared" si="4"/>
        <v>2283884.0585489869</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602752.46794677863</v>
      </c>
      <c r="D131" s="141">
        <f t="shared" si="3"/>
        <v>2055956.0069218734</v>
      </c>
      <c r="E131" s="141">
        <f t="shared" si="3"/>
        <v>1804290.773166192</v>
      </c>
      <c r="F131" s="141">
        <f t="shared" si="3"/>
        <v>0</v>
      </c>
      <c r="G131" s="141">
        <f t="shared" si="3"/>
        <v>0</v>
      </c>
      <c r="H131" s="136">
        <f t="shared" si="4"/>
        <v>4462999.2480348442</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8169.0391459074735</v>
      </c>
      <c r="E133" s="141">
        <f t="shared" si="5"/>
        <v>0</v>
      </c>
      <c r="F133" s="141">
        <f t="shared" si="5"/>
        <v>0</v>
      </c>
      <c r="G133" s="141">
        <f t="shared" si="5"/>
        <v>0</v>
      </c>
      <c r="H133" s="136">
        <f t="shared" si="4"/>
        <v>8169.0391459074735</v>
      </c>
    </row>
    <row r="134" spans="2:12">
      <c r="B134" s="127" t="str">
        <f>$B$50</f>
        <v>Technology</v>
      </c>
      <c r="C134" s="141">
        <f t="shared" si="5"/>
        <v>170.31363636363636</v>
      </c>
      <c r="D134" s="141">
        <f t="shared" si="5"/>
        <v>68187.506318338215</v>
      </c>
      <c r="E134" s="141">
        <f t="shared" si="5"/>
        <v>8456.3263209393335</v>
      </c>
      <c r="F134" s="141">
        <f t="shared" si="5"/>
        <v>0</v>
      </c>
      <c r="G134" s="141">
        <f t="shared" si="5"/>
        <v>0</v>
      </c>
      <c r="H134" s="136">
        <f t="shared" si="4"/>
        <v>76814.146275641178</v>
      </c>
    </row>
    <row r="135" spans="2:12">
      <c r="B135" s="127" t="str">
        <f>$B$51</f>
        <v>Nursing</v>
      </c>
      <c r="C135" s="141">
        <f t="shared" si="5"/>
        <v>11500.447942564893</v>
      </c>
      <c r="D135" s="141">
        <f t="shared" si="5"/>
        <v>1442026.9983894946</v>
      </c>
      <c r="E135" s="141">
        <f t="shared" si="5"/>
        <v>264848.69996219454</v>
      </c>
      <c r="F135" s="141">
        <f t="shared" si="5"/>
        <v>0</v>
      </c>
      <c r="G135" s="141">
        <f t="shared" si="5"/>
        <v>0</v>
      </c>
      <c r="H135" s="136">
        <f t="shared" si="4"/>
        <v>1718376.1462942541</v>
      </c>
    </row>
    <row r="136" spans="2:12">
      <c r="B136" s="130" t="str">
        <f>$B$52</f>
        <v>Totals</v>
      </c>
      <c r="C136" s="133">
        <f>SUM(C116:C135)</f>
        <v>8682348.137886988</v>
      </c>
      <c r="D136" s="133">
        <f>SUM(D116:D135)</f>
        <v>11821313.64486073</v>
      </c>
      <c r="E136" s="133">
        <f>SUM(E116:E135)</f>
        <v>10136589.109527044</v>
      </c>
      <c r="F136" s="133">
        <f>SUM(F116:F135)</f>
        <v>2268207.475026302</v>
      </c>
      <c r="G136" s="133">
        <f>SUM(G116:G135)</f>
        <v>368242.64024390245</v>
      </c>
      <c r="H136" s="133">
        <f t="shared" si="4"/>
        <v>33276701.007544965</v>
      </c>
    </row>
    <row r="137" spans="2:12">
      <c r="B137" s="328"/>
      <c r="C137" s="331"/>
      <c r="D137" s="331"/>
      <c r="E137" s="331"/>
      <c r="F137" s="331"/>
      <c r="G137" s="331"/>
      <c r="H137" s="332"/>
    </row>
    <row r="138" spans="2:12">
      <c r="B138" s="120" t="s">
        <v>4</v>
      </c>
      <c r="C138" s="325"/>
      <c r="D138" s="325"/>
      <c r="E138" s="325"/>
      <c r="F138" s="325"/>
      <c r="G138" s="325"/>
      <c r="H138" s="122">
        <f>H86-H81-H111</f>
        <v>44659638.992455035</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Data!LN34</f>
        <v>0</v>
      </c>
      <c r="D143" s="327">
        <f>Data!MH34</f>
        <v>0</v>
      </c>
      <c r="E143" s="327">
        <f>Data!NB34</f>
        <v>0</v>
      </c>
      <c r="F143" s="327">
        <f>Data!NV34</f>
        <v>0</v>
      </c>
      <c r="G143" s="327">
        <f>Data!OP34</f>
        <v>0</v>
      </c>
      <c r="H143" s="341">
        <f>Data!PJ34</f>
        <v>11503977</v>
      </c>
      <c r="I143" s="342">
        <f t="shared" ref="I143:I162" si="6">SUM(C143:H143)</f>
        <v>11503977</v>
      </c>
    </row>
    <row r="144" spans="2:12">
      <c r="B144" s="127" t="str">
        <f>$B$33</f>
        <v>Science</v>
      </c>
      <c r="C144" s="327">
        <f>Data!LO34</f>
        <v>0</v>
      </c>
      <c r="D144" s="327">
        <f>Data!MI34</f>
        <v>0</v>
      </c>
      <c r="E144" s="327">
        <f>Data!NC34</f>
        <v>0</v>
      </c>
      <c r="F144" s="327">
        <f>Data!NW34</f>
        <v>0</v>
      </c>
      <c r="G144" s="327">
        <f>Data!OQ34</f>
        <v>0</v>
      </c>
      <c r="H144" s="341">
        <f>Data!PK34</f>
        <v>4676601</v>
      </c>
      <c r="I144" s="342">
        <f t="shared" si="6"/>
        <v>4676601</v>
      </c>
    </row>
    <row r="145" spans="2:9">
      <c r="B145" s="127" t="str">
        <f>$B$34</f>
        <v>Fine Arts</v>
      </c>
      <c r="C145" s="327">
        <f>Data!LP34</f>
        <v>0</v>
      </c>
      <c r="D145" s="327">
        <f>Data!MJ34</f>
        <v>0</v>
      </c>
      <c r="E145" s="327">
        <f>Data!ND34</f>
        <v>0</v>
      </c>
      <c r="F145" s="327">
        <f>Data!NX34</f>
        <v>0</v>
      </c>
      <c r="G145" s="327">
        <f>Data!OR34</f>
        <v>0</v>
      </c>
      <c r="H145" s="341">
        <f>Data!PL34</f>
        <v>3528365</v>
      </c>
      <c r="I145" s="342">
        <f t="shared" si="6"/>
        <v>3528365</v>
      </c>
    </row>
    <row r="146" spans="2:9">
      <c r="B146" s="127" t="str">
        <f>$B$35</f>
        <v>Teacher Education</v>
      </c>
      <c r="C146" s="327">
        <f>Data!LQ34</f>
        <v>0</v>
      </c>
      <c r="D146" s="327">
        <f>Data!MK34</f>
        <v>0</v>
      </c>
      <c r="E146" s="327">
        <f>Data!NE34</f>
        <v>0</v>
      </c>
      <c r="F146" s="327">
        <f>Data!NY34</f>
        <v>0</v>
      </c>
      <c r="G146" s="327">
        <f>Data!OS34</f>
        <v>0</v>
      </c>
      <c r="H146" s="341">
        <f>Data!PN34</f>
        <v>5296029</v>
      </c>
      <c r="I146" s="342">
        <f t="shared" si="6"/>
        <v>5296029</v>
      </c>
    </row>
    <row r="147" spans="2:9">
      <c r="B147" s="127" t="str">
        <f>$B$36</f>
        <v>Agriculture</v>
      </c>
      <c r="C147" s="327">
        <f>Data!LR34</f>
        <v>0</v>
      </c>
      <c r="D147" s="327">
        <f>Data!ML34</f>
        <v>0</v>
      </c>
      <c r="E147" s="327">
        <f>Data!NF34</f>
        <v>0</v>
      </c>
      <c r="F147" s="327">
        <f>Data!NZ34</f>
        <v>0</v>
      </c>
      <c r="G147" s="327">
        <f>Data!OT34</f>
        <v>0</v>
      </c>
      <c r="H147" s="341">
        <f>Data!PM34</f>
        <v>0</v>
      </c>
      <c r="I147" s="342">
        <f t="shared" si="6"/>
        <v>0</v>
      </c>
    </row>
    <row r="148" spans="2:9">
      <c r="B148" s="127" t="str">
        <f>$B$37</f>
        <v>Engineering</v>
      </c>
      <c r="C148" s="327">
        <f>Data!LS34</f>
        <v>0</v>
      </c>
      <c r="D148" s="327">
        <f>Data!MM34</f>
        <v>0</v>
      </c>
      <c r="E148" s="327">
        <f>Data!NG34</f>
        <v>0</v>
      </c>
      <c r="F148" s="327">
        <f>Data!OA34</f>
        <v>0</v>
      </c>
      <c r="G148" s="327">
        <f>Data!OU34</f>
        <v>0</v>
      </c>
      <c r="H148" s="341">
        <f>Data!PO34</f>
        <v>7446372</v>
      </c>
      <c r="I148" s="342">
        <f t="shared" si="6"/>
        <v>7446372</v>
      </c>
    </row>
    <row r="149" spans="2:9">
      <c r="B149" s="127" t="str">
        <f>$B$38</f>
        <v>Home Economics</v>
      </c>
      <c r="C149" s="327">
        <f>Data!LT34</f>
        <v>0</v>
      </c>
      <c r="D149" s="327">
        <f>Data!MN34</f>
        <v>0</v>
      </c>
      <c r="E149" s="327">
        <f>Data!NH34</f>
        <v>0</v>
      </c>
      <c r="F149" s="327">
        <f>Data!OB34</f>
        <v>0</v>
      </c>
      <c r="G149" s="327">
        <f>Data!OV34</f>
        <v>0</v>
      </c>
      <c r="H149" s="341">
        <f>Data!PP34</f>
        <v>254009</v>
      </c>
      <c r="I149" s="342">
        <f t="shared" si="6"/>
        <v>254009</v>
      </c>
    </row>
    <row r="150" spans="2:9">
      <c r="B150" s="127" t="str">
        <f>$B$39</f>
        <v>Law</v>
      </c>
      <c r="C150" s="327">
        <f>Data!LU34</f>
        <v>0</v>
      </c>
      <c r="D150" s="327">
        <f>Data!MO34</f>
        <v>0</v>
      </c>
      <c r="E150" s="327">
        <f>Data!NI34</f>
        <v>0</v>
      </c>
      <c r="F150" s="327">
        <f>Data!OC34</f>
        <v>0</v>
      </c>
      <c r="G150" s="327">
        <f>Data!OW34</f>
        <v>0</v>
      </c>
      <c r="H150" s="341">
        <f>Data!PQ34</f>
        <v>0</v>
      </c>
      <c r="I150" s="342">
        <f t="shared" si="6"/>
        <v>0</v>
      </c>
    </row>
    <row r="151" spans="2:9">
      <c r="B151" s="127" t="str">
        <f>$B$40</f>
        <v>Social Service</v>
      </c>
      <c r="C151" s="327">
        <f>Data!LV34</f>
        <v>0</v>
      </c>
      <c r="D151" s="327">
        <f>Data!MP34</f>
        <v>0</v>
      </c>
      <c r="E151" s="327">
        <f>Data!NJ34</f>
        <v>0</v>
      </c>
      <c r="F151" s="327">
        <f>Data!OD34</f>
        <v>0</v>
      </c>
      <c r="G151" s="327">
        <f>Data!OX34</f>
        <v>0</v>
      </c>
      <c r="H151" s="341">
        <f>Data!PR34</f>
        <v>479268</v>
      </c>
      <c r="I151" s="342">
        <f t="shared" si="6"/>
        <v>479268</v>
      </c>
    </row>
    <row r="152" spans="2:9">
      <c r="B152" s="127" t="str">
        <f>$B$41</f>
        <v>Library Science</v>
      </c>
      <c r="C152" s="327">
        <f>Data!LW34</f>
        <v>0</v>
      </c>
      <c r="D152" s="327">
        <f>Data!MQ34</f>
        <v>0</v>
      </c>
      <c r="E152" s="327">
        <f>Data!NK34</f>
        <v>0</v>
      </c>
      <c r="F152" s="327">
        <f>Data!OE34</f>
        <v>0</v>
      </c>
      <c r="G152" s="327">
        <f>Data!OY34</f>
        <v>0</v>
      </c>
      <c r="H152" s="341">
        <f>Data!PS34</f>
        <v>0</v>
      </c>
      <c r="I152" s="342">
        <f t="shared" si="6"/>
        <v>0</v>
      </c>
    </row>
    <row r="153" spans="2:9">
      <c r="B153" s="127" t="str">
        <f>$B$42</f>
        <v>Veterinary Science</v>
      </c>
      <c r="C153" s="327">
        <f>Data!LX34</f>
        <v>0</v>
      </c>
      <c r="D153" s="327">
        <f>Data!MR34</f>
        <v>0</v>
      </c>
      <c r="E153" s="327">
        <f>Data!NL34</f>
        <v>0</v>
      </c>
      <c r="F153" s="327">
        <f>Data!OF34</f>
        <v>0</v>
      </c>
      <c r="G153" s="327">
        <f>Data!OZ34</f>
        <v>0</v>
      </c>
      <c r="H153" s="341">
        <f>Data!PT34</f>
        <v>0</v>
      </c>
      <c r="I153" s="342">
        <f t="shared" si="6"/>
        <v>0</v>
      </c>
    </row>
    <row r="154" spans="2:9">
      <c r="B154" s="127" t="str">
        <f>$B$43</f>
        <v>Vocational Training</v>
      </c>
      <c r="C154" s="327">
        <f>Data!LY34</f>
        <v>0</v>
      </c>
      <c r="D154" s="327">
        <f>Data!MS34</f>
        <v>0</v>
      </c>
      <c r="E154" s="327">
        <f>Data!NM34</f>
        <v>0</v>
      </c>
      <c r="F154" s="327">
        <f>Data!OG34</f>
        <v>0</v>
      </c>
      <c r="G154" s="327">
        <f>Data!PA34</f>
        <v>0</v>
      </c>
      <c r="H154" s="341">
        <f>Data!PU34</f>
        <v>0</v>
      </c>
      <c r="I154" s="342">
        <f t="shared" si="6"/>
        <v>0</v>
      </c>
    </row>
    <row r="155" spans="2:9">
      <c r="B155" s="127" t="str">
        <f>$B$44</f>
        <v>Physical Training</v>
      </c>
      <c r="C155" s="327">
        <f>Data!LZ34</f>
        <v>0</v>
      </c>
      <c r="D155" s="327">
        <f>Data!MT34</f>
        <v>0</v>
      </c>
      <c r="E155" s="327">
        <f>Data!NN34</f>
        <v>0</v>
      </c>
      <c r="F155" s="327">
        <f>Data!OH34</f>
        <v>0</v>
      </c>
      <c r="G155" s="327">
        <f>Data!PB34</f>
        <v>0</v>
      </c>
      <c r="H155" s="341">
        <f>Data!PV34</f>
        <v>0</v>
      </c>
      <c r="I155" s="342">
        <f t="shared" si="6"/>
        <v>0</v>
      </c>
    </row>
    <row r="156" spans="2:9">
      <c r="B156" s="127" t="str">
        <f>$B$45</f>
        <v>Health Services</v>
      </c>
      <c r="C156" s="327">
        <f>Data!MA34</f>
        <v>0</v>
      </c>
      <c r="D156" s="327">
        <f>Data!MU34</f>
        <v>0</v>
      </c>
      <c r="E156" s="327">
        <f>Data!NO34</f>
        <v>0</v>
      </c>
      <c r="F156" s="327">
        <f>Data!OI34</f>
        <v>0</v>
      </c>
      <c r="G156" s="327">
        <f>Data!PC34</f>
        <v>0</v>
      </c>
      <c r="H156" s="341">
        <f>Data!PW34</f>
        <v>3065131</v>
      </c>
      <c r="I156" s="342">
        <f t="shared" si="6"/>
        <v>3065131</v>
      </c>
    </row>
    <row r="157" spans="2:9">
      <c r="B157" s="127" t="str">
        <f>$B$46</f>
        <v>Pharmacy</v>
      </c>
      <c r="C157" s="327">
        <f>Data!MB34</f>
        <v>0</v>
      </c>
      <c r="D157" s="327">
        <f>Data!MV34</f>
        <v>0</v>
      </c>
      <c r="E157" s="327">
        <f>Data!NP34</f>
        <v>0</v>
      </c>
      <c r="F157" s="327">
        <f>Data!OJ34</f>
        <v>0</v>
      </c>
      <c r="G157" s="327">
        <f>Data!PD34</f>
        <v>0</v>
      </c>
      <c r="H157" s="341">
        <f>Data!PX34</f>
        <v>0</v>
      </c>
      <c r="I157" s="342">
        <f t="shared" si="6"/>
        <v>0</v>
      </c>
    </row>
    <row r="158" spans="2:9">
      <c r="B158" s="127" t="str">
        <f>$B$47</f>
        <v>Business Administration</v>
      </c>
      <c r="C158" s="327">
        <f>Data!MC34</f>
        <v>0</v>
      </c>
      <c r="D158" s="327">
        <f>Data!MW34</f>
        <v>0</v>
      </c>
      <c r="E158" s="327">
        <f>Data!NQ34</f>
        <v>0</v>
      </c>
      <c r="F158" s="327">
        <f>Data!OK34</f>
        <v>0</v>
      </c>
      <c r="G158" s="327">
        <f>Data!PE34</f>
        <v>0</v>
      </c>
      <c r="H158" s="341">
        <f>Data!PY34</f>
        <v>5989654</v>
      </c>
      <c r="I158" s="342">
        <f t="shared" si="6"/>
        <v>5989654</v>
      </c>
    </row>
    <row r="159" spans="2:9">
      <c r="B159" s="127" t="str">
        <f>$B$48</f>
        <v>Optometry</v>
      </c>
      <c r="C159" s="327">
        <f>Data!MD34</f>
        <v>0</v>
      </c>
      <c r="D159" s="327">
        <f>Data!MX34</f>
        <v>0</v>
      </c>
      <c r="E159" s="327">
        <f>Data!NR34</f>
        <v>0</v>
      </c>
      <c r="F159" s="327">
        <f>Data!OL34</f>
        <v>0</v>
      </c>
      <c r="G159" s="327">
        <f>Data!PF34</f>
        <v>0</v>
      </c>
      <c r="H159" s="341">
        <f>Data!PZ34</f>
        <v>0</v>
      </c>
      <c r="I159" s="342">
        <f t="shared" si="6"/>
        <v>0</v>
      </c>
    </row>
    <row r="160" spans="2:9">
      <c r="B160" s="127" t="str">
        <f>$B$49</f>
        <v>Teacher Ed-Practice Teaching</v>
      </c>
      <c r="C160" s="327">
        <f>Data!ME34</f>
        <v>0</v>
      </c>
      <c r="D160" s="327">
        <f>Data!MY34</f>
        <v>0</v>
      </c>
      <c r="E160" s="327">
        <f>Data!NS34</f>
        <v>0</v>
      </c>
      <c r="F160" s="327">
        <f>Data!OM34</f>
        <v>0</v>
      </c>
      <c r="G160" s="327">
        <f>Data!PG34</f>
        <v>0</v>
      </c>
      <c r="H160" s="341">
        <f>Data!QA34</f>
        <v>10963</v>
      </c>
      <c r="I160" s="342">
        <f t="shared" si="6"/>
        <v>10963</v>
      </c>
    </row>
    <row r="161" spans="2:10">
      <c r="B161" s="127" t="str">
        <f>$B$50</f>
        <v>Technology</v>
      </c>
      <c r="C161" s="327">
        <f>Data!MF34</f>
        <v>0</v>
      </c>
      <c r="D161" s="327">
        <f>Data!MZ34</f>
        <v>0</v>
      </c>
      <c r="E161" s="327">
        <f>Data!NT34</f>
        <v>0</v>
      </c>
      <c r="F161" s="327">
        <f>Data!ON34</f>
        <v>0</v>
      </c>
      <c r="G161" s="327">
        <f>Data!PH34</f>
        <v>0</v>
      </c>
      <c r="H161" s="341">
        <f>Data!QB34</f>
        <v>103090</v>
      </c>
      <c r="I161" s="342">
        <f t="shared" si="6"/>
        <v>103090</v>
      </c>
    </row>
    <row r="162" spans="2:10">
      <c r="B162" s="127" t="str">
        <f>$B$51</f>
        <v>Nursing</v>
      </c>
      <c r="C162" s="327">
        <f>Data!MG34</f>
        <v>0</v>
      </c>
      <c r="D162" s="327">
        <f>Data!NA34</f>
        <v>0</v>
      </c>
      <c r="E162" s="327">
        <f>Data!NU34</f>
        <v>0</v>
      </c>
      <c r="F162" s="327">
        <f>Data!OO34</f>
        <v>0</v>
      </c>
      <c r="G162" s="327">
        <f>Data!PI34</f>
        <v>0</v>
      </c>
      <c r="H162" s="341">
        <f>Data!QC34</f>
        <v>2306180</v>
      </c>
      <c r="I162" s="342">
        <f t="shared" si="6"/>
        <v>2306180</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44659639</v>
      </c>
      <c r="I163" s="342">
        <f>SUM(I143:I162)</f>
        <v>44659639</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6259099.0081396112</v>
      </c>
      <c r="D168" s="321">
        <f t="shared" si="8"/>
        <v>3561405.8559813853</v>
      </c>
      <c r="E168" s="321">
        <f t="shared" si="8"/>
        <v>1626622.079628957</v>
      </c>
      <c r="F168" s="321">
        <f t="shared" si="8"/>
        <v>56850.056250046058</v>
      </c>
      <c r="G168" s="321">
        <f t="shared" si="8"/>
        <v>0</v>
      </c>
      <c r="H168" s="133">
        <f t="shared" ref="H168:H188" si="9">SUM(C168:G168)</f>
        <v>11503977.000000002</v>
      </c>
      <c r="I168" s="347"/>
      <c r="J168" s="288"/>
    </row>
    <row r="169" spans="2:10">
      <c r="B169" s="127" t="str">
        <f>$B$33</f>
        <v>Science</v>
      </c>
      <c r="C169" s="141">
        <f t="shared" si="8"/>
        <v>1360422.1999200243</v>
      </c>
      <c r="D169" s="141">
        <f t="shared" si="8"/>
        <v>2114276.1668668375</v>
      </c>
      <c r="E169" s="141">
        <f t="shared" si="8"/>
        <v>1201902.6332131377</v>
      </c>
      <c r="F169" s="141">
        <f t="shared" si="8"/>
        <v>0</v>
      </c>
      <c r="G169" s="141">
        <f t="shared" si="8"/>
        <v>0</v>
      </c>
      <c r="H169" s="136">
        <f t="shared" si="9"/>
        <v>4676601</v>
      </c>
      <c r="I169" s="347"/>
      <c r="J169" s="288"/>
    </row>
    <row r="170" spans="2:10">
      <c r="B170" s="127" t="str">
        <f>$B$34</f>
        <v>Fine Arts</v>
      </c>
      <c r="C170" s="141">
        <f t="shared" si="8"/>
        <v>1806285.8137682495</v>
      </c>
      <c r="D170" s="141">
        <f t="shared" si="8"/>
        <v>1363724.4396701881</v>
      </c>
      <c r="E170" s="141">
        <f t="shared" si="8"/>
        <v>358354.74656156311</v>
      </c>
      <c r="F170" s="141">
        <f t="shared" si="8"/>
        <v>0</v>
      </c>
      <c r="G170" s="141">
        <f t="shared" si="8"/>
        <v>0</v>
      </c>
      <c r="H170" s="136">
        <f t="shared" si="9"/>
        <v>3528365.0000000005</v>
      </c>
      <c r="I170" s="347"/>
      <c r="J170" s="288"/>
    </row>
    <row r="171" spans="2:10">
      <c r="B171" s="127" t="str">
        <f>$B$35</f>
        <v>Teacher Education</v>
      </c>
      <c r="C171" s="141">
        <f t="shared" si="8"/>
        <v>34819.97400239759</v>
      </c>
      <c r="D171" s="141">
        <f t="shared" si="8"/>
        <v>458936.00511388143</v>
      </c>
      <c r="E171" s="141">
        <f t="shared" si="8"/>
        <v>3378276.3015247909</v>
      </c>
      <c r="F171" s="141">
        <f t="shared" si="8"/>
        <v>1423996.7193589294</v>
      </c>
      <c r="G171" s="141">
        <f t="shared" si="8"/>
        <v>0</v>
      </c>
      <c r="H171" s="136">
        <f t="shared" si="9"/>
        <v>5296029</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1025305.3280586585</v>
      </c>
      <c r="D173" s="141">
        <f t="shared" si="8"/>
        <v>2580777.6676669545</v>
      </c>
      <c r="E173" s="141">
        <f t="shared" si="8"/>
        <v>2282515.7267237063</v>
      </c>
      <c r="F173" s="141">
        <f t="shared" si="8"/>
        <v>1557773.2775506808</v>
      </c>
      <c r="G173" s="141">
        <f t="shared" si="8"/>
        <v>0</v>
      </c>
      <c r="H173" s="136">
        <f t="shared" si="9"/>
        <v>7446372</v>
      </c>
      <c r="I173" s="347"/>
      <c r="J173" s="288"/>
    </row>
    <row r="174" spans="2:10">
      <c r="B174" s="127" t="str">
        <f>$B$38</f>
        <v>Home Economics</v>
      </c>
      <c r="C174" s="141">
        <f t="shared" si="8"/>
        <v>15818.25036326356</v>
      </c>
      <c r="D174" s="141">
        <f t="shared" si="8"/>
        <v>209717.40550416219</v>
      </c>
      <c r="E174" s="141">
        <f t="shared" si="8"/>
        <v>28473.344132574239</v>
      </c>
      <c r="F174" s="141">
        <f t="shared" si="8"/>
        <v>0</v>
      </c>
      <c r="G174" s="141">
        <f t="shared" si="8"/>
        <v>0</v>
      </c>
      <c r="H174" s="136">
        <f t="shared" si="9"/>
        <v>254009</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110386.74002711083</v>
      </c>
      <c r="D176" s="141">
        <f t="shared" si="8"/>
        <v>368881.25997288915</v>
      </c>
      <c r="E176" s="141">
        <f t="shared" si="8"/>
        <v>0</v>
      </c>
      <c r="F176" s="141">
        <f t="shared" si="8"/>
        <v>0</v>
      </c>
      <c r="G176" s="141">
        <f t="shared" si="8"/>
        <v>0</v>
      </c>
      <c r="H176" s="136">
        <f t="shared" si="9"/>
        <v>479268</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215577.32286075689</v>
      </c>
      <c r="D181" s="141">
        <f t="shared" si="8"/>
        <v>410292.30294920801</v>
      </c>
      <c r="E181" s="141">
        <f t="shared" si="8"/>
        <v>1939582.7121412435</v>
      </c>
      <c r="F181" s="141">
        <f t="shared" si="8"/>
        <v>5471.4679889784156</v>
      </c>
      <c r="G181" s="141">
        <f t="shared" si="8"/>
        <v>494207.19405981316</v>
      </c>
      <c r="H181" s="136">
        <f t="shared" si="9"/>
        <v>3065131</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808935.54535931838</v>
      </c>
      <c r="D183" s="141">
        <f t="shared" si="8"/>
        <v>2759235.3115689978</v>
      </c>
      <c r="E183" s="141">
        <f t="shared" si="8"/>
        <v>2421483.1430716836</v>
      </c>
      <c r="F183" s="141">
        <f t="shared" si="8"/>
        <v>0</v>
      </c>
      <c r="G183" s="141">
        <f t="shared" si="8"/>
        <v>0</v>
      </c>
      <c r="H183" s="136">
        <f t="shared" si="9"/>
        <v>5989654</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10963</v>
      </c>
      <c r="E185" s="141">
        <f t="shared" si="10"/>
        <v>0</v>
      </c>
      <c r="F185" s="141">
        <f t="shared" si="10"/>
        <v>0</v>
      </c>
      <c r="G185" s="141">
        <f t="shared" si="10"/>
        <v>0</v>
      </c>
      <c r="H185" s="136">
        <f t="shared" si="9"/>
        <v>10963</v>
      </c>
      <c r="I185" s="347"/>
      <c r="J185" s="288"/>
    </row>
    <row r="186" spans="2:10">
      <c r="B186" s="127" t="str">
        <f>$B$50</f>
        <v>Technology</v>
      </c>
      <c r="C186" s="141">
        <f t="shared" si="10"/>
        <v>228.57290777825179</v>
      </c>
      <c r="D186" s="141">
        <f t="shared" si="10"/>
        <v>91512.440965403555</v>
      </c>
      <c r="E186" s="141">
        <f t="shared" si="10"/>
        <v>11348.986126818203</v>
      </c>
      <c r="F186" s="141">
        <f t="shared" si="10"/>
        <v>0</v>
      </c>
      <c r="G186" s="141">
        <f t="shared" si="10"/>
        <v>0</v>
      </c>
      <c r="H186" s="136">
        <f t="shared" si="9"/>
        <v>103090</v>
      </c>
      <c r="I186" s="347"/>
      <c r="J186" s="288"/>
    </row>
    <row r="187" spans="2:10">
      <c r="B187" s="127" t="str">
        <f>$B$51</f>
        <v>Nursing</v>
      </c>
      <c r="C187" s="141">
        <f t="shared" si="10"/>
        <v>15434.398978000403</v>
      </c>
      <c r="D187" s="141">
        <f t="shared" si="10"/>
        <v>1935300.2718977539</v>
      </c>
      <c r="E187" s="141">
        <f t="shared" si="10"/>
        <v>355445.32912424556</v>
      </c>
      <c r="F187" s="141">
        <f t="shared" si="10"/>
        <v>0</v>
      </c>
      <c r="G187" s="141">
        <f t="shared" si="10"/>
        <v>0</v>
      </c>
      <c r="H187" s="136">
        <f t="shared" si="9"/>
        <v>2306180</v>
      </c>
      <c r="I187" s="347"/>
      <c r="J187" s="288"/>
    </row>
    <row r="188" spans="2:10">
      <c r="B188" s="130" t="str">
        <f>$B$52</f>
        <v>Totals</v>
      </c>
      <c r="C188" s="133">
        <f>SUM(C168:C187)</f>
        <v>11652313.154385168</v>
      </c>
      <c r="D188" s="133">
        <f>SUM(D168:D187)</f>
        <v>15865022.12815766</v>
      </c>
      <c r="E188" s="133">
        <f>SUM(E168:E187)</f>
        <v>13604005.002248719</v>
      </c>
      <c r="F188" s="133">
        <f>SUM(F168:F187)</f>
        <v>3044091.5211486346</v>
      </c>
      <c r="G188" s="133">
        <f>SUM(G168:G187)</f>
        <v>494207.19405981316</v>
      </c>
      <c r="H188" s="133">
        <f t="shared" si="9"/>
        <v>44659638.999999993</v>
      </c>
      <c r="I188" s="347"/>
      <c r="J188" s="288"/>
    </row>
    <row r="189" spans="2:10">
      <c r="B189" s="328"/>
      <c r="C189" s="329"/>
      <c r="D189" s="329"/>
      <c r="E189" s="329"/>
      <c r="F189" s="329"/>
      <c r="G189" s="329"/>
      <c r="H189" s="344"/>
    </row>
    <row r="190" spans="2:10">
      <c r="B190" s="474" t="s">
        <v>34</v>
      </c>
      <c r="C190" s="474"/>
      <c r="D190" s="474"/>
      <c r="E190" s="474"/>
      <c r="F190" s="474"/>
      <c r="G190" s="474"/>
      <c r="H190" s="122">
        <f>H15</f>
        <v>53319161</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7472740.7648254177</v>
      </c>
      <c r="D193" s="135">
        <f t="shared" si="11"/>
        <v>4251963.8506230256</v>
      </c>
      <c r="E193" s="135">
        <f t="shared" si="11"/>
        <v>1942024.7399188092</v>
      </c>
      <c r="F193" s="135">
        <f t="shared" si="11"/>
        <v>67873.304491568997</v>
      </c>
      <c r="G193" s="135">
        <f t="shared" si="11"/>
        <v>0</v>
      </c>
      <c r="H193" s="135">
        <f>SUM(C193:G193)</f>
        <v>13734602.659858821</v>
      </c>
    </row>
    <row r="194" spans="2:8">
      <c r="B194" s="127" t="str">
        <f>$B$33</f>
        <v>Science</v>
      </c>
      <c r="C194" s="138">
        <f t="shared" si="11"/>
        <v>1624208.6205882777</v>
      </c>
      <c r="D194" s="138">
        <f t="shared" si="11"/>
        <v>2524235.1798811685</v>
      </c>
      <c r="E194" s="138">
        <f t="shared" si="11"/>
        <v>1434952.0450984193</v>
      </c>
      <c r="F194" s="138">
        <f t="shared" si="11"/>
        <v>0</v>
      </c>
      <c r="G194" s="138">
        <f t="shared" si="11"/>
        <v>0</v>
      </c>
      <c r="H194" s="138">
        <f t="shared" ref="H194:H213" si="12">SUM(C194:G194)</f>
        <v>5583395.8455678653</v>
      </c>
    </row>
    <row r="195" spans="2:8">
      <c r="B195" s="127" t="str">
        <f>$B$34</f>
        <v>Fine Arts</v>
      </c>
      <c r="C195" s="138">
        <f t="shared" si="11"/>
        <v>2156525.1797369011</v>
      </c>
      <c r="D195" s="138">
        <f t="shared" si="11"/>
        <v>1628151.0212584122</v>
      </c>
      <c r="E195" s="138">
        <f t="shared" si="11"/>
        <v>427839.84037722094</v>
      </c>
      <c r="F195" s="138">
        <f t="shared" si="11"/>
        <v>0</v>
      </c>
      <c r="G195" s="138">
        <f t="shared" si="11"/>
        <v>0</v>
      </c>
      <c r="H195" s="138">
        <f t="shared" si="12"/>
        <v>4212516.0413725339</v>
      </c>
    </row>
    <row r="196" spans="2:8">
      <c r="B196" s="127" t="str">
        <f>$B$35</f>
        <v>Teacher Education</v>
      </c>
      <c r="C196" s="138">
        <f t="shared" si="11"/>
        <v>41571.583639521086</v>
      </c>
      <c r="D196" s="138">
        <f t="shared" si="11"/>
        <v>547923.91632646543</v>
      </c>
      <c r="E196" s="138">
        <f t="shared" si="11"/>
        <v>4033325.6945160134</v>
      </c>
      <c r="F196" s="138">
        <f t="shared" si="11"/>
        <v>1700110.3653080619</v>
      </c>
      <c r="G196" s="138">
        <f t="shared" si="11"/>
        <v>0</v>
      </c>
      <c r="H196" s="138">
        <f t="shared" si="12"/>
        <v>6322931.5597900618</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1224112.459522418</v>
      </c>
      <c r="D198" s="138">
        <f t="shared" si="11"/>
        <v>3081191.5356277041</v>
      </c>
      <c r="E198" s="138">
        <f t="shared" si="11"/>
        <v>2725096.4797273595</v>
      </c>
      <c r="F198" s="138">
        <f t="shared" si="11"/>
        <v>1859826.166875988</v>
      </c>
      <c r="G198" s="138">
        <f t="shared" si="11"/>
        <v>0</v>
      </c>
      <c r="H198" s="138">
        <f t="shared" si="12"/>
        <v>8890226.6417534687</v>
      </c>
    </row>
    <row r="199" spans="2:8">
      <c r="B199" s="127" t="str">
        <f>$B$38</f>
        <v>Home Economics</v>
      </c>
      <c r="C199" s="138">
        <f t="shared" si="11"/>
        <v>18885.414320243064</v>
      </c>
      <c r="D199" s="138">
        <f t="shared" si="11"/>
        <v>250381.67952573675</v>
      </c>
      <c r="E199" s="138">
        <f t="shared" si="11"/>
        <v>33994.334940819819</v>
      </c>
      <c r="F199" s="138">
        <f t="shared" si="11"/>
        <v>0</v>
      </c>
      <c r="G199" s="138">
        <f t="shared" si="11"/>
        <v>0</v>
      </c>
      <c r="H199" s="138">
        <f t="shared" si="12"/>
        <v>303261.42878679966</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131790.70776085489</v>
      </c>
      <c r="D201" s="138">
        <f t="shared" si="11"/>
        <v>440407.2655792096</v>
      </c>
      <c r="E201" s="138">
        <f t="shared" si="11"/>
        <v>0</v>
      </c>
      <c r="F201" s="138">
        <f t="shared" si="11"/>
        <v>0</v>
      </c>
      <c r="G201" s="138">
        <f t="shared" si="11"/>
        <v>0</v>
      </c>
      <c r="H201" s="138">
        <f t="shared" si="12"/>
        <v>572197.97334006452</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257377.82674326413</v>
      </c>
      <c r="D206" s="138">
        <f t="shared" si="11"/>
        <v>489848.09654939477</v>
      </c>
      <c r="E206" s="138">
        <f t="shared" si="11"/>
        <v>2315668.3486702363</v>
      </c>
      <c r="F206" s="138">
        <f t="shared" si="11"/>
        <v>6532.3871797414986</v>
      </c>
      <c r="G206" s="138">
        <f t="shared" si="11"/>
        <v>590034.10878313705</v>
      </c>
      <c r="H206" s="138">
        <f t="shared" si="12"/>
        <v>3659460.7679257737</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965788.52195458894</v>
      </c>
      <c r="D208" s="138">
        <f t="shared" si="11"/>
        <v>3294252.3153701285</v>
      </c>
      <c r="E208" s="138">
        <f t="shared" si="11"/>
        <v>2891009.8451000326</v>
      </c>
      <c r="F208" s="138">
        <f t="shared" si="11"/>
        <v>0</v>
      </c>
      <c r="G208" s="138">
        <f t="shared" si="11"/>
        <v>0</v>
      </c>
      <c r="H208" s="138">
        <f t="shared" si="12"/>
        <v>7151050.6824247502</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13089.227605139864</v>
      </c>
      <c r="E210" s="138">
        <f t="shared" si="13"/>
        <v>0</v>
      </c>
      <c r="F210" s="138">
        <f t="shared" si="13"/>
        <v>0</v>
      </c>
      <c r="G210" s="138">
        <f t="shared" si="13"/>
        <v>0</v>
      </c>
      <c r="H210" s="138">
        <f t="shared" si="12"/>
        <v>13089.227605139864</v>
      </c>
    </row>
    <row r="211" spans="2:8">
      <c r="B211" s="127" t="str">
        <f>$B$50</f>
        <v>Technology</v>
      </c>
      <c r="C211" s="138">
        <f t="shared" si="13"/>
        <v>272.89304296448177</v>
      </c>
      <c r="D211" s="138">
        <f t="shared" si="13"/>
        <v>109256.64256056077</v>
      </c>
      <c r="E211" s="138">
        <f t="shared" si="13"/>
        <v>13549.547008054409</v>
      </c>
      <c r="F211" s="138">
        <f t="shared" si="13"/>
        <v>0</v>
      </c>
      <c r="G211" s="138">
        <f t="shared" si="13"/>
        <v>0</v>
      </c>
      <c r="H211" s="138">
        <f t="shared" si="12"/>
        <v>123079.08261157965</v>
      </c>
    </row>
    <row r="212" spans="2:8">
      <c r="B212" s="127" t="str">
        <f>$B$51</f>
        <v>Nursing</v>
      </c>
      <c r="C212" s="138">
        <f t="shared" si="13"/>
        <v>18427.134206684259</v>
      </c>
      <c r="D212" s="138">
        <f t="shared" si="13"/>
        <v>2310555.655022508</v>
      </c>
      <c r="E212" s="138">
        <f t="shared" si="13"/>
        <v>424366.2997339525</v>
      </c>
      <c r="F212" s="138">
        <f t="shared" si="13"/>
        <v>0</v>
      </c>
      <c r="G212" s="138">
        <f t="shared" si="13"/>
        <v>0</v>
      </c>
      <c r="H212" s="138">
        <f t="shared" si="12"/>
        <v>2753349.0889631449</v>
      </c>
    </row>
    <row r="213" spans="2:8">
      <c r="B213" s="130" t="str">
        <f>$B$52</f>
        <v>Totals</v>
      </c>
      <c r="C213" s="135">
        <f>SUM(C193:C212)</f>
        <v>13911701.106341137</v>
      </c>
      <c r="D213" s="135">
        <f>SUM(D193:D212)</f>
        <v>18941256.385929454</v>
      </c>
      <c r="E213" s="135">
        <f>SUM(E193:E212)</f>
        <v>16241827.175090916</v>
      </c>
      <c r="F213" s="135">
        <f>SUM(F193:F212)</f>
        <v>3634342.2238553604</v>
      </c>
      <c r="G213" s="135">
        <f>SUM(G193:G212)</f>
        <v>590034.10878313705</v>
      </c>
      <c r="H213" s="135">
        <f t="shared" si="12"/>
        <v>53319161</v>
      </c>
    </row>
    <row r="214" spans="2:8">
      <c r="B214" s="143"/>
      <c r="C214" s="144"/>
      <c r="D214" s="144"/>
      <c r="E214" s="144"/>
      <c r="F214" s="144"/>
      <c r="G214" s="144"/>
      <c r="H214" s="144"/>
    </row>
    <row r="215" spans="2:8">
      <c r="B215" s="474" t="s">
        <v>35</v>
      </c>
      <c r="C215" s="474"/>
      <c r="D215" s="474"/>
      <c r="E215" s="474"/>
      <c r="F215" s="474"/>
      <c r="G215" s="474"/>
      <c r="H215" s="122">
        <f>H17</f>
        <v>21217368</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2242820.4347558534</v>
      </c>
      <c r="D218" s="135">
        <f t="shared" si="14"/>
        <v>1798722.6638174066</v>
      </c>
      <c r="E218" s="135">
        <f t="shared" si="14"/>
        <v>813024.54581813887</v>
      </c>
      <c r="F218" s="135">
        <f t="shared" si="14"/>
        <v>1038.8184690695857</v>
      </c>
      <c r="G218" s="135">
        <f t="shared" si="14"/>
        <v>0</v>
      </c>
      <c r="H218" s="135">
        <f>SUM(C218:G218)</f>
        <v>4855606.4628604688</v>
      </c>
    </row>
    <row r="219" spans="2:8">
      <c r="B219" s="127" t="str">
        <f>$B$33</f>
        <v>Science</v>
      </c>
      <c r="C219" s="138">
        <f t="shared" si="14"/>
        <v>686326.73000906175</v>
      </c>
      <c r="D219" s="138">
        <f t="shared" si="14"/>
        <v>549131.53932282096</v>
      </c>
      <c r="E219" s="138">
        <f t="shared" si="14"/>
        <v>911260.23377077712</v>
      </c>
      <c r="F219" s="138">
        <f t="shared" si="14"/>
        <v>0</v>
      </c>
      <c r="G219" s="138">
        <f t="shared" si="14"/>
        <v>0</v>
      </c>
      <c r="H219" s="138">
        <f t="shared" ref="H219:H238" si="15">SUM(C219:G219)</f>
        <v>2146718.5031026597</v>
      </c>
    </row>
    <row r="220" spans="2:8">
      <c r="B220" s="127" t="str">
        <f>$B$34</f>
        <v>Fine Arts</v>
      </c>
      <c r="C220" s="138">
        <f t="shared" si="14"/>
        <v>311619.52575528284</v>
      </c>
      <c r="D220" s="138">
        <f t="shared" si="14"/>
        <v>210077.92669352464</v>
      </c>
      <c r="E220" s="138">
        <f t="shared" si="14"/>
        <v>23098.219012765985</v>
      </c>
      <c r="F220" s="138">
        <f t="shared" si="14"/>
        <v>0</v>
      </c>
      <c r="G220" s="138">
        <f t="shared" si="14"/>
        <v>0</v>
      </c>
      <c r="H220" s="138">
        <f t="shared" si="15"/>
        <v>544795.67146157345</v>
      </c>
    </row>
    <row r="221" spans="2:8">
      <c r="B221" s="127" t="str">
        <f>$B$35</f>
        <v>Teacher Education</v>
      </c>
      <c r="C221" s="138">
        <f t="shared" si="14"/>
        <v>16841.202311039186</v>
      </c>
      <c r="D221" s="138">
        <f t="shared" si="14"/>
        <v>122038.74665237368</v>
      </c>
      <c r="E221" s="138">
        <f t="shared" si="14"/>
        <v>3660603.5649144049</v>
      </c>
      <c r="F221" s="138">
        <f t="shared" si="14"/>
        <v>292739.04458380921</v>
      </c>
      <c r="G221" s="138">
        <f t="shared" si="14"/>
        <v>0</v>
      </c>
      <c r="H221" s="138">
        <f t="shared" si="15"/>
        <v>4092222.558461627</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260542.18314527173</v>
      </c>
      <c r="D223" s="138">
        <f t="shared" si="14"/>
        <v>1057848.9842279193</v>
      </c>
      <c r="E223" s="138">
        <f t="shared" si="14"/>
        <v>764589.27332564851</v>
      </c>
      <c r="F223" s="138">
        <f t="shared" si="14"/>
        <v>54434.087779246285</v>
      </c>
      <c r="G223" s="138">
        <f t="shared" si="14"/>
        <v>0</v>
      </c>
      <c r="H223" s="138">
        <f t="shared" si="15"/>
        <v>2137414.528478086</v>
      </c>
    </row>
    <row r="224" spans="2:8">
      <c r="B224" s="127" t="str">
        <f>$B$38</f>
        <v>Home Economics</v>
      </c>
      <c r="C224" s="138">
        <f t="shared" si="14"/>
        <v>144009.46465970241</v>
      </c>
      <c r="D224" s="138">
        <f t="shared" si="14"/>
        <v>429576.38821635535</v>
      </c>
      <c r="E224" s="138">
        <f t="shared" si="14"/>
        <v>136459.69104705012</v>
      </c>
      <c r="F224" s="138">
        <f t="shared" si="14"/>
        <v>0</v>
      </c>
      <c r="G224" s="138">
        <f t="shared" si="14"/>
        <v>0</v>
      </c>
      <c r="H224" s="138">
        <f t="shared" si="15"/>
        <v>710045.54392310791</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23829.728440109866</v>
      </c>
      <c r="D226" s="138">
        <f t="shared" si="14"/>
        <v>174194.25311644073</v>
      </c>
      <c r="E226" s="138">
        <f t="shared" si="14"/>
        <v>0</v>
      </c>
      <c r="F226" s="138">
        <f t="shared" si="14"/>
        <v>0</v>
      </c>
      <c r="G226" s="138">
        <f t="shared" si="14"/>
        <v>0</v>
      </c>
      <c r="H226" s="138">
        <f t="shared" si="15"/>
        <v>198023.9815565506</v>
      </c>
    </row>
    <row r="227" spans="2:10">
      <c r="B227" s="127" t="str">
        <f>$B$41</f>
        <v>Library Science</v>
      </c>
      <c r="C227" s="138">
        <f t="shared" si="14"/>
        <v>7523.1674722782755</v>
      </c>
      <c r="D227" s="138">
        <f t="shared" si="14"/>
        <v>0</v>
      </c>
      <c r="E227" s="138">
        <f t="shared" si="14"/>
        <v>0</v>
      </c>
      <c r="F227" s="138">
        <f t="shared" si="14"/>
        <v>0</v>
      </c>
      <c r="G227" s="138">
        <f t="shared" si="14"/>
        <v>0</v>
      </c>
      <c r="H227" s="138">
        <f t="shared" si="15"/>
        <v>7523.1674722782755</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114604.19078328479</v>
      </c>
      <c r="D231" s="138">
        <f t="shared" si="14"/>
        <v>360292.63660809543</v>
      </c>
      <c r="E231" s="138">
        <f t="shared" si="14"/>
        <v>1502585.5616413278</v>
      </c>
      <c r="F231" s="138">
        <f t="shared" si="14"/>
        <v>415.52738762783423</v>
      </c>
      <c r="G231" s="138">
        <f t="shared" si="14"/>
        <v>42637.893019682015</v>
      </c>
      <c r="H231" s="138">
        <f t="shared" si="15"/>
        <v>2020535.8094400179</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347249.55241333175</v>
      </c>
      <c r="D233" s="138">
        <f t="shared" si="14"/>
        <v>1866293.5909112471</v>
      </c>
      <c r="E233" s="138">
        <f t="shared" si="14"/>
        <v>1413905.8744622921</v>
      </c>
      <c r="F233" s="138">
        <f t="shared" si="14"/>
        <v>0</v>
      </c>
      <c r="G233" s="138">
        <f t="shared" si="14"/>
        <v>0</v>
      </c>
      <c r="H233" s="138">
        <f t="shared" si="15"/>
        <v>3627449.0177868707</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23123.130944660275</v>
      </c>
      <c r="E235" s="138">
        <f t="shared" si="16"/>
        <v>0</v>
      </c>
      <c r="F235" s="138">
        <f t="shared" si="16"/>
        <v>0</v>
      </c>
      <c r="G235" s="138">
        <f t="shared" si="16"/>
        <v>0</v>
      </c>
      <c r="H235" s="138">
        <f t="shared" si="15"/>
        <v>23123.130944660275</v>
      </c>
    </row>
    <row r="236" spans="2:10">
      <c r="B236" s="127" t="str">
        <f>$B$50</f>
        <v>Technology</v>
      </c>
      <c r="C236" s="138">
        <f t="shared" si="16"/>
        <v>916.52801692730259</v>
      </c>
      <c r="D236" s="138">
        <f t="shared" si="16"/>
        <v>54467.81955853309</v>
      </c>
      <c r="E236" s="138">
        <f t="shared" si="16"/>
        <v>24244.939105598274</v>
      </c>
      <c r="F236" s="138">
        <f t="shared" si="16"/>
        <v>0</v>
      </c>
      <c r="G236" s="138">
        <f t="shared" si="16"/>
        <v>0</v>
      </c>
      <c r="H236" s="138">
        <f t="shared" si="15"/>
        <v>79629.286681058671</v>
      </c>
    </row>
    <row r="237" spans="2:10">
      <c r="B237" s="127" t="str">
        <f>$B$51</f>
        <v>Nursing</v>
      </c>
      <c r="C237" s="138">
        <f t="shared" si="16"/>
        <v>31009.197906040405</v>
      </c>
      <c r="D237" s="138">
        <f t="shared" si="16"/>
        <v>684187.75228478096</v>
      </c>
      <c r="E237" s="138">
        <f t="shared" si="16"/>
        <v>59083.387640219371</v>
      </c>
      <c r="F237" s="138">
        <f t="shared" si="16"/>
        <v>0</v>
      </c>
      <c r="G237" s="138">
        <f t="shared" si="16"/>
        <v>0</v>
      </c>
      <c r="H237" s="138">
        <f t="shared" si="15"/>
        <v>774280.33783104073</v>
      </c>
    </row>
    <row r="238" spans="2:10">
      <c r="B238" s="130" t="str">
        <f>$B$52</f>
        <v>Totals</v>
      </c>
      <c r="C238" s="135">
        <f>SUM(C218:C237)</f>
        <v>4187291.9056681832</v>
      </c>
      <c r="D238" s="135">
        <f>SUM(D218:D237)</f>
        <v>7329955.4323541578</v>
      </c>
      <c r="E238" s="135">
        <f>SUM(E218:E237)</f>
        <v>9308855.2907382231</v>
      </c>
      <c r="F238" s="135">
        <f>SUM(F218:F237)</f>
        <v>348627.4782197529</v>
      </c>
      <c r="G238" s="135">
        <f>SUM(G218:G237)</f>
        <v>42637.893019682015</v>
      </c>
      <c r="H238" s="135">
        <f t="shared" si="15"/>
        <v>21217367.999999996</v>
      </c>
    </row>
    <row r="239" spans="2:10">
      <c r="B239" s="328"/>
      <c r="C239" s="348"/>
      <c r="D239" s="348"/>
      <c r="E239" s="348"/>
      <c r="F239" s="348"/>
      <c r="G239" s="348"/>
      <c r="H239" s="348"/>
    </row>
    <row r="240" spans="2:10">
      <c r="B240" s="120" t="s">
        <v>11</v>
      </c>
      <c r="C240" s="121"/>
      <c r="D240" s="121"/>
      <c r="E240" s="121"/>
      <c r="F240" s="121"/>
      <c r="G240" s="121"/>
      <c r="H240" s="122">
        <f>H16</f>
        <v>11391856</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1204196.8366008489</v>
      </c>
      <c r="D243" s="135">
        <f t="shared" si="17"/>
        <v>965755.48720954952</v>
      </c>
      <c r="E243" s="135">
        <f t="shared" si="17"/>
        <v>436522.50130297214</v>
      </c>
      <c r="F243" s="135">
        <f t="shared" si="17"/>
        <v>557.75393110875825</v>
      </c>
      <c r="G243" s="135">
        <f t="shared" si="17"/>
        <v>0</v>
      </c>
      <c r="H243" s="135">
        <f>SUM(C243:G243)</f>
        <v>2607032.5790444794</v>
      </c>
    </row>
    <row r="244" spans="2:8">
      <c r="B244" s="127" t="str">
        <f>$B$33</f>
        <v>Science</v>
      </c>
      <c r="C244" s="138">
        <f t="shared" si="17"/>
        <v>368496.94444730895</v>
      </c>
      <c r="D244" s="138">
        <f t="shared" si="17"/>
        <v>294835.22277710948</v>
      </c>
      <c r="E244" s="138">
        <f t="shared" si="17"/>
        <v>489266.40484545636</v>
      </c>
      <c r="F244" s="138">
        <f t="shared" si="17"/>
        <v>0</v>
      </c>
      <c r="G244" s="138">
        <f t="shared" si="17"/>
        <v>0</v>
      </c>
      <c r="H244" s="138">
        <f t="shared" ref="H244:H263" si="18">SUM(C244:G244)</f>
        <v>1152598.5720698747</v>
      </c>
    </row>
    <row r="245" spans="2:8">
      <c r="B245" s="127" t="str">
        <f>$B$34</f>
        <v>Fine Arts</v>
      </c>
      <c r="C245" s="138">
        <f t="shared" si="17"/>
        <v>167312.21158969737</v>
      </c>
      <c r="D245" s="138">
        <f t="shared" si="17"/>
        <v>112793.32524520425</v>
      </c>
      <c r="E245" s="138">
        <f t="shared" si="17"/>
        <v>12401.707169800338</v>
      </c>
      <c r="F245" s="138">
        <f t="shared" si="17"/>
        <v>0</v>
      </c>
      <c r="G245" s="138">
        <f t="shared" si="17"/>
        <v>0</v>
      </c>
      <c r="H245" s="138">
        <f t="shared" si="18"/>
        <v>292507.24400470196</v>
      </c>
    </row>
    <row r="246" spans="2:8">
      <c r="B246" s="127" t="str">
        <f>$B$35</f>
        <v>Teacher Education</v>
      </c>
      <c r="C246" s="138">
        <f t="shared" si="17"/>
        <v>9042.240846943203</v>
      </c>
      <c r="D246" s="138">
        <f t="shared" si="17"/>
        <v>65524.047482436232</v>
      </c>
      <c r="E246" s="138">
        <f t="shared" si="17"/>
        <v>1965421.3795316911</v>
      </c>
      <c r="F246" s="138">
        <f t="shared" si="17"/>
        <v>157175.05778644807</v>
      </c>
      <c r="G246" s="138">
        <f t="shared" si="17"/>
        <v>0</v>
      </c>
      <c r="H246" s="138">
        <f t="shared" si="18"/>
        <v>2197162.7256475184</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139888.18181013607</v>
      </c>
      <c r="D248" s="138">
        <f t="shared" si="17"/>
        <v>567971.63993529859</v>
      </c>
      <c r="E248" s="138">
        <f t="shared" si="17"/>
        <v>410517.03024005756</v>
      </c>
      <c r="F248" s="138">
        <f t="shared" si="17"/>
        <v>29226.305990098936</v>
      </c>
      <c r="G248" s="138">
        <f t="shared" si="17"/>
        <v>0</v>
      </c>
      <c r="H248" s="138">
        <f t="shared" si="18"/>
        <v>1147603.1579755913</v>
      </c>
    </row>
    <row r="249" spans="2:8">
      <c r="B249" s="127" t="str">
        <f>$B$38</f>
        <v>Home Economics</v>
      </c>
      <c r="C249" s="138">
        <f t="shared" si="17"/>
        <v>77320.386017738812</v>
      </c>
      <c r="D249" s="138">
        <f t="shared" si="17"/>
        <v>230644.64713817553</v>
      </c>
      <c r="E249" s="138">
        <f t="shared" si="17"/>
        <v>73266.823208820439</v>
      </c>
      <c r="F249" s="138">
        <f t="shared" si="17"/>
        <v>0</v>
      </c>
      <c r="G249" s="138">
        <f t="shared" si="17"/>
        <v>0</v>
      </c>
      <c r="H249" s="138">
        <f t="shared" si="18"/>
        <v>381231.85636473476</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12794.463239212151</v>
      </c>
      <c r="D251" s="138">
        <f t="shared" si="17"/>
        <v>93526.956195982653</v>
      </c>
      <c r="E251" s="138">
        <f t="shared" si="17"/>
        <v>0</v>
      </c>
      <c r="F251" s="138">
        <f t="shared" si="17"/>
        <v>0</v>
      </c>
      <c r="G251" s="138">
        <f t="shared" si="17"/>
        <v>0</v>
      </c>
      <c r="H251" s="138">
        <f t="shared" si="18"/>
        <v>106321.41943519481</v>
      </c>
    </row>
    <row r="252" spans="2:8">
      <c r="B252" s="127" t="str">
        <f>$B$41</f>
        <v>Library Science</v>
      </c>
      <c r="C252" s="138">
        <f t="shared" si="17"/>
        <v>4039.2776572512721</v>
      </c>
      <c r="D252" s="138">
        <f t="shared" si="17"/>
        <v>0</v>
      </c>
      <c r="E252" s="138">
        <f t="shared" si="17"/>
        <v>0</v>
      </c>
      <c r="F252" s="138">
        <f t="shared" si="17"/>
        <v>0</v>
      </c>
      <c r="G252" s="138">
        <f t="shared" si="17"/>
        <v>0</v>
      </c>
      <c r="H252" s="138">
        <f t="shared" si="18"/>
        <v>4039.2776572512721</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61532.346443711009</v>
      </c>
      <c r="D256" s="138">
        <f t="shared" si="17"/>
        <v>193445.38088323452</v>
      </c>
      <c r="E256" s="138">
        <f t="shared" si="17"/>
        <v>806755.97208367835</v>
      </c>
      <c r="F256" s="138">
        <f t="shared" si="17"/>
        <v>223.10157244350333</v>
      </c>
      <c r="G256" s="138">
        <f t="shared" si="17"/>
        <v>22892.789408357468</v>
      </c>
      <c r="H256" s="138">
        <f t="shared" si="18"/>
        <v>1084849.590391425</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186442.39460601937</v>
      </c>
      <c r="D258" s="138">
        <f t="shared" si="17"/>
        <v>1002035.117710351</v>
      </c>
      <c r="E258" s="138">
        <f t="shared" si="17"/>
        <v>759142.79845777806</v>
      </c>
      <c r="F258" s="138">
        <f t="shared" si="17"/>
        <v>0</v>
      </c>
      <c r="G258" s="138">
        <f t="shared" si="17"/>
        <v>0</v>
      </c>
      <c r="H258" s="138">
        <f t="shared" si="18"/>
        <v>1947620.3107741484</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12415.082680882653</v>
      </c>
      <c r="E260" s="138">
        <f t="shared" si="19"/>
        <v>0</v>
      </c>
      <c r="F260" s="138">
        <f t="shared" si="19"/>
        <v>0</v>
      </c>
      <c r="G260" s="138">
        <f t="shared" si="19"/>
        <v>0</v>
      </c>
      <c r="H260" s="138">
        <f t="shared" si="18"/>
        <v>12415.082680882653</v>
      </c>
    </row>
    <row r="261" spans="2:10">
      <c r="B261" s="127" t="str">
        <f>$B$50</f>
        <v>Technology</v>
      </c>
      <c r="C261" s="138">
        <f t="shared" si="19"/>
        <v>492.09473996969814</v>
      </c>
      <c r="D261" s="138">
        <f t="shared" si="19"/>
        <v>29244.416981634695</v>
      </c>
      <c r="E261" s="138">
        <f t="shared" si="19"/>
        <v>13017.394759790392</v>
      </c>
      <c r="F261" s="138">
        <f t="shared" si="19"/>
        <v>0</v>
      </c>
      <c r="G261" s="138">
        <f t="shared" si="19"/>
        <v>0</v>
      </c>
      <c r="H261" s="138">
        <f t="shared" si="18"/>
        <v>42753.906481394784</v>
      </c>
    </row>
    <row r="262" spans="2:10">
      <c r="B262" s="127" t="str">
        <f>$B$51</f>
        <v>Nursing</v>
      </c>
      <c r="C262" s="138">
        <f t="shared" si="19"/>
        <v>16649.205368974788</v>
      </c>
      <c r="D262" s="138">
        <f t="shared" si="19"/>
        <v>367348.50199100544</v>
      </c>
      <c r="E262" s="138">
        <f t="shared" si="19"/>
        <v>31722.570112822614</v>
      </c>
      <c r="F262" s="138">
        <f t="shared" si="19"/>
        <v>0</v>
      </c>
      <c r="G262" s="138">
        <f t="shared" si="19"/>
        <v>0</v>
      </c>
      <c r="H262" s="138">
        <f t="shared" si="18"/>
        <v>415720.27747280285</v>
      </c>
    </row>
    <row r="263" spans="2:10">
      <c r="B263" s="130" t="str">
        <f>$B$52</f>
        <v>Totals</v>
      </c>
      <c r="C263" s="135">
        <f>SUM(C243:C262)</f>
        <v>2248206.583367812</v>
      </c>
      <c r="D263" s="135">
        <f>SUM(D243:D262)</f>
        <v>3935539.826230865</v>
      </c>
      <c r="E263" s="135">
        <f>SUM(E243:E262)</f>
        <v>4998034.5817128671</v>
      </c>
      <c r="F263" s="135">
        <f>SUM(F243:F262)</f>
        <v>187182.21928009926</v>
      </c>
      <c r="G263" s="135">
        <f>SUM(G243:G262)</f>
        <v>22892.789408357468</v>
      </c>
      <c r="H263" s="135">
        <f t="shared" si="18"/>
        <v>11391856</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21842624.355626352</v>
      </c>
      <c r="D268" s="135">
        <f t="shared" si="20"/>
        <v>13231515.452889889</v>
      </c>
      <c r="E268" s="135">
        <f t="shared" si="20"/>
        <v>6030219.2513056211</v>
      </c>
      <c r="F268" s="135">
        <f t="shared" si="20"/>
        <v>168679.93314179339</v>
      </c>
      <c r="G268" s="135">
        <f t="shared" si="20"/>
        <v>0</v>
      </c>
      <c r="H268" s="135">
        <f>SUM(C268:G268)</f>
        <v>41273038.992963649</v>
      </c>
    </row>
    <row r="269" spans="2:10">
      <c r="B269" s="127" t="str">
        <f>$B$33</f>
        <v>Science</v>
      </c>
      <c r="C269" s="138">
        <f t="shared" si="20"/>
        <v>5053129.5721323937</v>
      </c>
      <c r="D269" s="138">
        <f t="shared" si="20"/>
        <v>7057863.350818119</v>
      </c>
      <c r="E269" s="138">
        <f t="shared" si="20"/>
        <v>4932940.610610324</v>
      </c>
      <c r="F269" s="138">
        <f t="shared" si="20"/>
        <v>0</v>
      </c>
      <c r="G269" s="138">
        <f t="shared" si="20"/>
        <v>0</v>
      </c>
      <c r="H269" s="138">
        <f t="shared" ref="H269:H288" si="21">SUM(C269:G269)</f>
        <v>17043933.533560839</v>
      </c>
    </row>
    <row r="270" spans="2:10">
      <c r="B270" s="127" t="str">
        <f>$B$34</f>
        <v>Fine Arts</v>
      </c>
      <c r="C270" s="138">
        <f t="shared" si="20"/>
        <v>5787638.695367408</v>
      </c>
      <c r="D270" s="138">
        <f t="shared" si="20"/>
        <v>4330882.258014882</v>
      </c>
      <c r="E270" s="138">
        <f t="shared" si="20"/>
        <v>1088711.0636508786</v>
      </c>
      <c r="F270" s="138">
        <f t="shared" si="20"/>
        <v>0</v>
      </c>
      <c r="G270" s="138">
        <f t="shared" si="20"/>
        <v>0</v>
      </c>
      <c r="H270" s="138">
        <f t="shared" si="21"/>
        <v>11207232.017033169</v>
      </c>
    </row>
    <row r="271" spans="2:10">
      <c r="B271" s="127" t="str">
        <f>$B$35</f>
        <v>Teacher Education</v>
      </c>
      <c r="C271" s="138">
        <f t="shared" si="20"/>
        <v>128219.99192949687</v>
      </c>
      <c r="D271" s="138">
        <f t="shared" si="20"/>
        <v>1536384.2167788025</v>
      </c>
      <c r="E271" s="138">
        <f t="shared" si="20"/>
        <v>15554841.59062849</v>
      </c>
      <c r="F271" s="138">
        <f t="shared" si="20"/>
        <v>4635066.8457674077</v>
      </c>
      <c r="G271" s="138">
        <f t="shared" si="20"/>
        <v>0</v>
      </c>
      <c r="H271" s="138">
        <f t="shared" si="21"/>
        <v>21854512.6451042</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3413821.6200698162</v>
      </c>
      <c r="D273" s="138">
        <f t="shared" si="20"/>
        <v>9210773.7520935517</v>
      </c>
      <c r="E273" s="138">
        <f t="shared" si="20"/>
        <v>7883462.0902205314</v>
      </c>
      <c r="F273" s="138">
        <f t="shared" si="20"/>
        <v>4661984.7656032676</v>
      </c>
      <c r="G273" s="138">
        <f t="shared" si="20"/>
        <v>0</v>
      </c>
      <c r="H273" s="138">
        <f t="shared" si="21"/>
        <v>25170042.227987166</v>
      </c>
    </row>
    <row r="274" spans="2:10">
      <c r="B274" s="127" t="str">
        <f>$B$38</f>
        <v>Home Economics</v>
      </c>
      <c r="C274" s="138">
        <f t="shared" si="20"/>
        <v>267819.97774992534</v>
      </c>
      <c r="D274" s="138">
        <f t="shared" si="20"/>
        <v>1276584.3250545836</v>
      </c>
      <c r="E274" s="138">
        <f t="shared" si="20"/>
        <v>293410.19332926458</v>
      </c>
      <c r="F274" s="138">
        <f t="shared" si="20"/>
        <v>0</v>
      </c>
      <c r="G274" s="138">
        <f t="shared" si="20"/>
        <v>0</v>
      </c>
      <c r="H274" s="138">
        <f t="shared" si="21"/>
        <v>1837814.4961337736</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361052.74573902192</v>
      </c>
      <c r="D276" s="138">
        <f t="shared" si="20"/>
        <v>1351869.6655792948</v>
      </c>
      <c r="E276" s="138">
        <f t="shared" si="20"/>
        <v>0</v>
      </c>
      <c r="F276" s="138">
        <f t="shared" si="20"/>
        <v>0</v>
      </c>
      <c r="G276" s="138">
        <f t="shared" si="20"/>
        <v>0</v>
      </c>
      <c r="H276" s="138">
        <f t="shared" si="21"/>
        <v>1712922.4113183166</v>
      </c>
    </row>
    <row r="277" spans="2:10">
      <c r="B277" s="127" t="str">
        <f>$B$41</f>
        <v>Library Science</v>
      </c>
      <c r="C277" s="138">
        <f t="shared" si="20"/>
        <v>11562.445129529548</v>
      </c>
      <c r="D277" s="138">
        <f t="shared" si="20"/>
        <v>0</v>
      </c>
      <c r="E277" s="138">
        <f t="shared" si="20"/>
        <v>0</v>
      </c>
      <c r="F277" s="138">
        <f t="shared" si="20"/>
        <v>0</v>
      </c>
      <c r="G277" s="138">
        <f t="shared" si="20"/>
        <v>0</v>
      </c>
      <c r="H277" s="138">
        <f t="shared" si="21"/>
        <v>11562.445129529548</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809722.21487903525</v>
      </c>
      <c r="D281" s="138">
        <f t="shared" si="20"/>
        <v>1759594.5674745443</v>
      </c>
      <c r="E281" s="138">
        <f t="shared" si="20"/>
        <v>8009810.4454200519</v>
      </c>
      <c r="F281" s="138">
        <f t="shared" si="20"/>
        <v>16719.37301768014</v>
      </c>
      <c r="G281" s="138">
        <f t="shared" si="20"/>
        <v>1518014.6255148919</v>
      </c>
      <c r="H281" s="138">
        <f t="shared" si="21"/>
        <v>12113861.226306204</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2911168.4822800369</v>
      </c>
      <c r="D283" s="138">
        <f t="shared" si="20"/>
        <v>10977772.342482597</v>
      </c>
      <c r="E283" s="138">
        <f t="shared" si="20"/>
        <v>9289832.4342579786</v>
      </c>
      <c r="F283" s="138">
        <f t="shared" si="20"/>
        <v>0</v>
      </c>
      <c r="G283" s="138">
        <f t="shared" si="20"/>
        <v>0</v>
      </c>
      <c r="H283" s="138">
        <f t="shared" si="21"/>
        <v>23178773.259020612</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67759.480376590262</v>
      </c>
      <c r="E285" s="138">
        <f t="shared" si="22"/>
        <v>0</v>
      </c>
      <c r="F285" s="138">
        <f t="shared" si="22"/>
        <v>0</v>
      </c>
      <c r="G285" s="138">
        <f t="shared" si="22"/>
        <v>0</v>
      </c>
      <c r="H285" s="138">
        <f t="shared" si="21"/>
        <v>67759.480376590262</v>
      </c>
    </row>
    <row r="286" spans="2:10">
      <c r="B286" s="127" t="str">
        <f>$B$50</f>
        <v>Technology</v>
      </c>
      <c r="C286" s="138">
        <f t="shared" si="22"/>
        <v>2080.4023440033707</v>
      </c>
      <c r="D286" s="138">
        <f t="shared" si="22"/>
        <v>352668.82638447033</v>
      </c>
      <c r="E286" s="138">
        <f t="shared" si="22"/>
        <v>70617.193321200612</v>
      </c>
      <c r="F286" s="138">
        <f t="shared" si="22"/>
        <v>0</v>
      </c>
      <c r="G286" s="138">
        <f t="shared" si="22"/>
        <v>0</v>
      </c>
      <c r="H286" s="138">
        <f t="shared" si="21"/>
        <v>425366.42204967432</v>
      </c>
    </row>
    <row r="287" spans="2:10">
      <c r="B287" s="127" t="str">
        <f>$B$51</f>
        <v>Nursing</v>
      </c>
      <c r="C287" s="138">
        <f t="shared" si="22"/>
        <v>93020.384402264754</v>
      </c>
      <c r="D287" s="138">
        <f t="shared" si="22"/>
        <v>6739419.1795855425</v>
      </c>
      <c r="E287" s="138">
        <f t="shared" si="22"/>
        <v>1135466.2865734347</v>
      </c>
      <c r="F287" s="138">
        <f t="shared" si="22"/>
        <v>0</v>
      </c>
      <c r="G287" s="138">
        <f t="shared" si="22"/>
        <v>0</v>
      </c>
      <c r="H287" s="138">
        <f t="shared" si="21"/>
        <v>7967905.8505612426</v>
      </c>
    </row>
    <row r="288" spans="2:10">
      <c r="B288" s="130" t="str">
        <f>$B$52</f>
        <v>Totals</v>
      </c>
      <c r="C288" s="135">
        <f>SUM(C268:C287)</f>
        <v>40681860.88764929</v>
      </c>
      <c r="D288" s="135">
        <f>SUM(D268:D287)</f>
        <v>57893087.417532876</v>
      </c>
      <c r="E288" s="135">
        <f>SUM(E268:E287)</f>
        <v>54289311.159317769</v>
      </c>
      <c r="F288" s="135">
        <f>SUM(F268:F287)</f>
        <v>9482450.9175301492</v>
      </c>
      <c r="G288" s="135">
        <f>SUM(G268:G287)</f>
        <v>1518014.6255148919</v>
      </c>
      <c r="H288" s="135">
        <f t="shared" si="21"/>
        <v>163864725.00754496</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371.9159604227201</v>
      </c>
      <c r="D293" s="133">
        <f t="shared" si="23"/>
        <v>629.98216697090368</v>
      </c>
      <c r="E293" s="133">
        <f t="shared" si="23"/>
        <v>405.01170335856142</v>
      </c>
      <c r="F293" s="133">
        <f t="shared" si="23"/>
        <v>11245.32887611956</v>
      </c>
      <c r="G293" s="134">
        <f t="shared" si="23"/>
        <v>0</v>
      </c>
      <c r="H293" s="135">
        <f t="shared" si="23"/>
        <v>436.11947750841267</v>
      </c>
    </row>
    <row r="294" spans="2:10">
      <c r="B294" s="127" t="str">
        <f>$B$33</f>
        <v>Science</v>
      </c>
      <c r="C294" s="136">
        <f t="shared" si="23"/>
        <v>281.16679123817016</v>
      </c>
      <c r="D294" s="136">
        <f t="shared" si="23"/>
        <v>1100.7272849061321</v>
      </c>
      <c r="E294" s="136">
        <f t="shared" si="23"/>
        <v>295.59807110560428</v>
      </c>
      <c r="F294" s="136">
        <f t="shared" si="23"/>
        <v>0</v>
      </c>
      <c r="G294" s="137">
        <f t="shared" si="23"/>
        <v>0</v>
      </c>
      <c r="H294" s="138">
        <f t="shared" si="23"/>
        <v>414.97695592035546</v>
      </c>
    </row>
    <row r="295" spans="2:10">
      <c r="B295" s="127" t="str">
        <f>$B$34</f>
        <v>Fine Arts</v>
      </c>
      <c r="C295" s="136">
        <f t="shared" si="23"/>
        <v>709.26944796169221</v>
      </c>
      <c r="D295" s="136">
        <f t="shared" si="23"/>
        <v>1765.5451520647705</v>
      </c>
      <c r="E295" s="136">
        <f t="shared" si="23"/>
        <v>2573.7850204512497</v>
      </c>
      <c r="F295" s="136">
        <f t="shared" si="23"/>
        <v>0</v>
      </c>
      <c r="G295" s="137">
        <f t="shared" si="23"/>
        <v>0</v>
      </c>
      <c r="H295" s="138">
        <f t="shared" si="23"/>
        <v>1015.5157681255137</v>
      </c>
    </row>
    <row r="296" spans="2:10">
      <c r="B296" s="127" t="str">
        <f>$B$35</f>
        <v>Teacher Education</v>
      </c>
      <c r="C296" s="136">
        <f t="shared" si="23"/>
        <v>290.74828101926727</v>
      </c>
      <c r="D296" s="136">
        <f t="shared" si="23"/>
        <v>1078.1643626517912</v>
      </c>
      <c r="E296" s="136">
        <f t="shared" si="23"/>
        <v>232.03367678488729</v>
      </c>
      <c r="F296" s="136">
        <f t="shared" si="23"/>
        <v>1096.5381702785446</v>
      </c>
      <c r="G296" s="137">
        <f t="shared" si="23"/>
        <v>0</v>
      </c>
      <c r="H296" s="138">
        <f t="shared" si="23"/>
        <v>298.84469636406675</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500.3769322198338</v>
      </c>
      <c r="D298" s="136">
        <f t="shared" si="23"/>
        <v>745.68484323261237</v>
      </c>
      <c r="E298" s="136">
        <f t="shared" si="23"/>
        <v>563.02400301532145</v>
      </c>
      <c r="F298" s="136">
        <f t="shared" si="23"/>
        <v>5931.2783277395265</v>
      </c>
      <c r="G298" s="137">
        <f t="shared" si="23"/>
        <v>0</v>
      </c>
      <c r="H298" s="138">
        <f t="shared" si="23"/>
        <v>741.11058128609614</v>
      </c>
    </row>
    <row r="299" spans="2:10">
      <c r="B299" s="127" t="str">
        <f>$B$38</f>
        <v>Home Economics</v>
      </c>
      <c r="C299" s="136">
        <f t="shared" si="23"/>
        <v>71.020943449993467</v>
      </c>
      <c r="D299" s="136">
        <f t="shared" si="23"/>
        <v>254.50245714804299</v>
      </c>
      <c r="E299" s="136">
        <f t="shared" si="23"/>
        <v>117.4110417484052</v>
      </c>
      <c r="F299" s="136">
        <f t="shared" si="23"/>
        <v>0</v>
      </c>
      <c r="G299" s="137">
        <f t="shared" si="23"/>
        <v>0</v>
      </c>
      <c r="H299" s="138">
        <f t="shared" si="23"/>
        <v>162.84019990552665</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578.61016945356073</v>
      </c>
      <c r="D301" s="136">
        <f t="shared" si="23"/>
        <v>664.63602044213121</v>
      </c>
      <c r="E301" s="136">
        <f t="shared" si="23"/>
        <v>0</v>
      </c>
      <c r="F301" s="136">
        <f t="shared" si="23"/>
        <v>0</v>
      </c>
      <c r="G301" s="137">
        <f t="shared" si="23"/>
        <v>0</v>
      </c>
      <c r="H301" s="138">
        <f t="shared" si="23"/>
        <v>644.44033533420486</v>
      </c>
    </row>
    <row r="302" spans="2:10">
      <c r="B302" s="127" t="str">
        <f>$B$41</f>
        <v>Library Science</v>
      </c>
      <c r="C302" s="136">
        <f t="shared" si="23"/>
        <v>58.692614870708361</v>
      </c>
      <c r="D302" s="136">
        <f t="shared" si="23"/>
        <v>0</v>
      </c>
      <c r="E302" s="136">
        <f t="shared" si="23"/>
        <v>0</v>
      </c>
      <c r="F302" s="136">
        <f t="shared" si="23"/>
        <v>0</v>
      </c>
      <c r="G302" s="137">
        <f t="shared" si="23"/>
        <v>0</v>
      </c>
      <c r="H302" s="138">
        <f t="shared" si="23"/>
        <v>58.692614870708361</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269.81746580441029</v>
      </c>
      <c r="D306" s="136">
        <f t="shared" si="23"/>
        <v>418.25399749810896</v>
      </c>
      <c r="E306" s="136">
        <f t="shared" si="23"/>
        <v>291.08589037395251</v>
      </c>
      <c r="F306" s="136">
        <f t="shared" si="23"/>
        <v>2786.5621696133567</v>
      </c>
      <c r="G306" s="137">
        <f t="shared" si="23"/>
        <v>1611.4804941771677</v>
      </c>
      <c r="H306" s="138">
        <f t="shared" si="23"/>
        <v>339.58066959062046</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320.15489742439644</v>
      </c>
      <c r="D308" s="136">
        <f t="shared" si="23"/>
        <v>503.75240191274764</v>
      </c>
      <c r="E308" s="136">
        <f t="shared" si="23"/>
        <v>358.7777559285513</v>
      </c>
      <c r="F308" s="136">
        <f t="shared" si="23"/>
        <v>0</v>
      </c>
      <c r="G308" s="137">
        <f t="shared" si="23"/>
        <v>0</v>
      </c>
      <c r="H308" s="138">
        <f t="shared" si="23"/>
        <v>408.2351132308396</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250.96103843181578</v>
      </c>
      <c r="E310" s="136">
        <f t="shared" si="24"/>
        <v>0</v>
      </c>
      <c r="F310" s="136">
        <f t="shared" si="24"/>
        <v>0</v>
      </c>
      <c r="G310" s="137">
        <f t="shared" si="24"/>
        <v>0</v>
      </c>
      <c r="H310" s="138">
        <f t="shared" si="24"/>
        <v>250.96103843181578</v>
      </c>
    </row>
    <row r="311" spans="2:10">
      <c r="B311" s="127" t="str">
        <f>$B$50</f>
        <v>Technology</v>
      </c>
      <c r="C311" s="136">
        <f t="shared" si="24"/>
        <v>86.683431000140445</v>
      </c>
      <c r="D311" s="136">
        <f t="shared" si="24"/>
        <v>554.51073330891563</v>
      </c>
      <c r="E311" s="136">
        <f t="shared" si="24"/>
        <v>159.04773270540718</v>
      </c>
      <c r="F311" s="136">
        <f t="shared" si="24"/>
        <v>0</v>
      </c>
      <c r="G311" s="137">
        <f t="shared" si="24"/>
        <v>0</v>
      </c>
      <c r="H311" s="138">
        <f t="shared" si="24"/>
        <v>385.29567214644453</v>
      </c>
    </row>
    <row r="312" spans="2:10">
      <c r="B312" s="127" t="str">
        <f>$B$51</f>
        <v>Nursing</v>
      </c>
      <c r="C312" s="136">
        <f t="shared" si="24"/>
        <v>114.5571236481093</v>
      </c>
      <c r="D312" s="136">
        <f t="shared" si="24"/>
        <v>843.58733002698023</v>
      </c>
      <c r="E312" s="136">
        <f t="shared" si="24"/>
        <v>1049.4143129144497</v>
      </c>
      <c r="F312" s="136">
        <f t="shared" si="24"/>
        <v>0</v>
      </c>
      <c r="G312" s="137">
        <f t="shared" si="24"/>
        <v>0</v>
      </c>
      <c r="H312" s="138">
        <f t="shared" si="24"/>
        <v>806.22339882234598</v>
      </c>
    </row>
    <row r="313" spans="2:10">
      <c r="B313" s="130" t="str">
        <f>$B$52</f>
        <v>Totals</v>
      </c>
      <c r="C313" s="135">
        <f t="shared" si="24"/>
        <v>371.0240624514858</v>
      </c>
      <c r="D313" s="135">
        <f t="shared" si="24"/>
        <v>676.4072459873147</v>
      </c>
      <c r="E313" s="135">
        <f t="shared" si="24"/>
        <v>318.46094512546057</v>
      </c>
      <c r="F313" s="135">
        <f t="shared" si="24"/>
        <v>1883.6811516746423</v>
      </c>
      <c r="G313" s="135">
        <f t="shared" si="24"/>
        <v>1611.4804941771677</v>
      </c>
      <c r="H313" s="135">
        <f t="shared" si="24"/>
        <v>440.86799203292497</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1.6938831187961529</v>
      </c>
      <c r="E318" s="128">
        <f t="shared" si="25"/>
        <v>1.0889871542437293</v>
      </c>
      <c r="F318" s="128">
        <f t="shared" si="25"/>
        <v>30.236209447258208</v>
      </c>
      <c r="G318" s="128">
        <f t="shared" si="25"/>
        <v>0</v>
      </c>
      <c r="H318" s="128">
        <f t="shared" si="25"/>
        <v>1.172629098823075</v>
      </c>
    </row>
    <row r="319" spans="2:10">
      <c r="B319" s="127" t="str">
        <f>$B$33</f>
        <v>Science</v>
      </c>
      <c r="C319" s="128">
        <f t="shared" ref="C319:H334" si="26">IF($C$293=0,"",C294/$C$293)</f>
        <v>0.75599549672080668</v>
      </c>
      <c r="D319" s="128">
        <f t="shared" si="26"/>
        <v>2.9596129288322133</v>
      </c>
      <c r="E319" s="128">
        <f t="shared" si="26"/>
        <v>0.79479802579493275</v>
      </c>
      <c r="F319" s="128">
        <f t="shared" si="26"/>
        <v>0</v>
      </c>
      <c r="G319" s="128">
        <f t="shared" si="26"/>
        <v>0</v>
      </c>
      <c r="H319" s="128">
        <f t="shared" si="26"/>
        <v>1.1157815207733817</v>
      </c>
    </row>
    <row r="320" spans="2:10">
      <c r="B320" s="127" t="str">
        <f>$B$34</f>
        <v>Fine Arts</v>
      </c>
      <c r="C320" s="128">
        <f t="shared" si="26"/>
        <v>1.9070691323801638</v>
      </c>
      <c r="D320" s="128">
        <f t="shared" si="26"/>
        <v>4.7471615632145765</v>
      </c>
      <c r="E320" s="128">
        <f t="shared" si="26"/>
        <v>6.9203403304496067</v>
      </c>
      <c r="F320" s="128">
        <f t="shared" si="26"/>
        <v>0</v>
      </c>
      <c r="G320" s="128">
        <f t="shared" si="26"/>
        <v>0</v>
      </c>
      <c r="H320" s="128">
        <f t="shared" si="26"/>
        <v>2.7304979516643417</v>
      </c>
    </row>
    <row r="321" spans="2:8">
      <c r="B321" s="127" t="str">
        <f>$B$35</f>
        <v>Teacher Education</v>
      </c>
      <c r="C321" s="128">
        <f t="shared" si="26"/>
        <v>0.78175800976328746</v>
      </c>
      <c r="D321" s="128">
        <f t="shared" si="26"/>
        <v>2.8989462066278318</v>
      </c>
      <c r="E321" s="128">
        <f t="shared" si="26"/>
        <v>0.62388738714293823</v>
      </c>
      <c r="F321" s="128">
        <f t="shared" si="26"/>
        <v>2.9483493234122515</v>
      </c>
      <c r="G321" s="128">
        <f t="shared" si="26"/>
        <v>0</v>
      </c>
      <c r="H321" s="128">
        <f t="shared" si="26"/>
        <v>0.8035274851458365</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1.3454032240270217</v>
      </c>
      <c r="D323" s="128">
        <f t="shared" si="26"/>
        <v>2.0049820996793635</v>
      </c>
      <c r="E323" s="128">
        <f t="shared" si="26"/>
        <v>1.5138473820144414</v>
      </c>
      <c r="F323" s="128">
        <f t="shared" si="26"/>
        <v>15.947899415228184</v>
      </c>
      <c r="G323" s="128">
        <f t="shared" si="26"/>
        <v>0</v>
      </c>
      <c r="H323" s="128">
        <f t="shared" si="26"/>
        <v>1.9926829180542533</v>
      </c>
    </row>
    <row r="324" spans="2:8">
      <c r="B324" s="127" t="str">
        <f>$B$38</f>
        <v>Home Economics</v>
      </c>
      <c r="C324" s="128">
        <f t="shared" si="26"/>
        <v>0.19095965488889205</v>
      </c>
      <c r="D324" s="128">
        <f t="shared" si="26"/>
        <v>0.68430098256276828</v>
      </c>
      <c r="E324" s="128">
        <f t="shared" si="26"/>
        <v>0.31569239893591999</v>
      </c>
      <c r="F324" s="128">
        <f t="shared" si="26"/>
        <v>0</v>
      </c>
      <c r="G324" s="128">
        <f t="shared" si="26"/>
        <v>0</v>
      </c>
      <c r="H324" s="128">
        <f t="shared" si="26"/>
        <v>0.4378413868564347</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1.5557551463935879</v>
      </c>
      <c r="D326" s="128">
        <f t="shared" si="26"/>
        <v>1.7870596886638184</v>
      </c>
      <c r="E326" s="128">
        <f t="shared" si="26"/>
        <v>0</v>
      </c>
      <c r="F326" s="128">
        <f t="shared" si="26"/>
        <v>0</v>
      </c>
      <c r="G326" s="128">
        <f t="shared" si="26"/>
        <v>0</v>
      </c>
      <c r="H326" s="128">
        <f t="shared" si="26"/>
        <v>1.7327579451060213</v>
      </c>
    </row>
    <row r="327" spans="2:8">
      <c r="B327" s="127" t="str">
        <f>$B$41</f>
        <v>Library Science</v>
      </c>
      <c r="C327" s="128">
        <f t="shared" si="26"/>
        <v>0.15781149807068851</v>
      </c>
      <c r="D327" s="128">
        <f t="shared" si="26"/>
        <v>0</v>
      </c>
      <c r="E327" s="128">
        <f t="shared" si="26"/>
        <v>0</v>
      </c>
      <c r="F327" s="128">
        <f t="shared" si="26"/>
        <v>0</v>
      </c>
      <c r="G327" s="128">
        <f t="shared" si="26"/>
        <v>0</v>
      </c>
      <c r="H327" s="128">
        <f t="shared" si="26"/>
        <v>0.15781149807068851</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0.72547966346412085</v>
      </c>
      <c r="D331" s="128">
        <f t="shared" si="26"/>
        <v>1.124592762899234</v>
      </c>
      <c r="E331" s="128">
        <f t="shared" si="26"/>
        <v>0.78266576686599831</v>
      </c>
      <c r="F331" s="128">
        <f t="shared" si="26"/>
        <v>7.4924511614025571</v>
      </c>
      <c r="G331" s="128">
        <f t="shared" si="26"/>
        <v>4.3329156735988343</v>
      </c>
      <c r="H331" s="128">
        <f t="shared" si="26"/>
        <v>0.91305753376287668</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0.86082591631858985</v>
      </c>
      <c r="D333" s="128">
        <f t="shared" si="26"/>
        <v>1.3544791176484658</v>
      </c>
      <c r="E333" s="128">
        <f t="shared" si="26"/>
        <v>0.96467426544632318</v>
      </c>
      <c r="F333" s="128">
        <f t="shared" si="26"/>
        <v>0</v>
      </c>
      <c r="G333" s="128">
        <f t="shared" si="26"/>
        <v>0</v>
      </c>
      <c r="H333" s="128">
        <f t="shared" si="26"/>
        <v>1.097654192540807</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0.674778888613904</v>
      </c>
      <c r="E335" s="128">
        <f t="shared" si="27"/>
        <v>0</v>
      </c>
      <c r="F335" s="128">
        <f t="shared" si="27"/>
        <v>0</v>
      </c>
      <c r="G335" s="128">
        <f t="shared" si="27"/>
        <v>0</v>
      </c>
      <c r="H335" s="128">
        <f t="shared" si="27"/>
        <v>0.674778888613904</v>
      </c>
    </row>
    <row r="336" spans="2:8">
      <c r="B336" s="127" t="str">
        <f>$B$50</f>
        <v>Technology</v>
      </c>
      <c r="C336" s="128">
        <f t="shared" si="27"/>
        <v>0.23307262990707889</v>
      </c>
      <c r="D336" s="128">
        <f t="shared" si="27"/>
        <v>1.4909570771812484</v>
      </c>
      <c r="E336" s="128">
        <f t="shared" si="27"/>
        <v>0.42764427889739753</v>
      </c>
      <c r="F336" s="128">
        <f t="shared" si="27"/>
        <v>0</v>
      </c>
      <c r="G336" s="128">
        <f t="shared" si="27"/>
        <v>0</v>
      </c>
      <c r="H336" s="128">
        <f t="shared" si="27"/>
        <v>1.0359750942350445</v>
      </c>
    </row>
    <row r="337" spans="2:10">
      <c r="B337" s="127" t="str">
        <f>$B$51</f>
        <v>Nursing</v>
      </c>
      <c r="C337" s="128">
        <f t="shared" si="27"/>
        <v>0.30801884253072531</v>
      </c>
      <c r="D337" s="128">
        <f t="shared" si="27"/>
        <v>2.268220296510421</v>
      </c>
      <c r="E337" s="128">
        <f t="shared" si="27"/>
        <v>2.8216436630514168</v>
      </c>
      <c r="F337" s="128">
        <f t="shared" si="27"/>
        <v>0</v>
      </c>
      <c r="G337" s="128">
        <f t="shared" si="27"/>
        <v>0</v>
      </c>
      <c r="H337" s="128">
        <f t="shared" si="27"/>
        <v>2.1677569252634159</v>
      </c>
    </row>
    <row r="338" spans="2:10">
      <c r="B338" s="130" t="str">
        <f>$B$52</f>
        <v>Totals</v>
      </c>
      <c r="C338" s="128">
        <f t="shared" si="27"/>
        <v>0.99760188304309239</v>
      </c>
      <c r="D338" s="128">
        <f t="shared" si="27"/>
        <v>1.818709918279682</v>
      </c>
      <c r="E338" s="128">
        <f t="shared" si="27"/>
        <v>0.85627125214926914</v>
      </c>
      <c r="F338" s="128">
        <f t="shared" si="27"/>
        <v>5.0648032139670693</v>
      </c>
      <c r="G338" s="128">
        <f t="shared" si="27"/>
        <v>4.3329156735988343</v>
      </c>
      <c r="H338" s="128">
        <f t="shared" si="27"/>
        <v>1.1853968072029872</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11157.478812681604</v>
      </c>
      <c r="D343" s="135">
        <f t="shared" si="28"/>
        <v>18899.465009127111</v>
      </c>
      <c r="E343" s="135">
        <f>E293*24</f>
        <v>9720.2808806054745</v>
      </c>
      <c r="F343" s="135">
        <f>F293*18</f>
        <v>202415.91977015208</v>
      </c>
      <c r="G343" s="135">
        <f>G293*24</f>
        <v>0</v>
      </c>
      <c r="H343" s="135">
        <f>IF((C32/30+D32/30+E32/24+F32/18+G32/24)=0,0,H268/(C32/30+D32/30+E32/24+F32/18+G32/24))</f>
        <v>12587.177088255825</v>
      </c>
    </row>
    <row r="344" spans="2:10">
      <c r="B344" s="127" t="str">
        <f>$B$33</f>
        <v>Science</v>
      </c>
      <c r="C344" s="138">
        <f t="shared" si="28"/>
        <v>8435.0037371451053</v>
      </c>
      <c r="D344" s="138">
        <f t="shared" si="28"/>
        <v>33021.818547183961</v>
      </c>
      <c r="E344" s="138">
        <f>E294*24</f>
        <v>7094.3537065345026</v>
      </c>
      <c r="F344" s="138">
        <f>F294*18</f>
        <v>0</v>
      </c>
      <c r="G344" s="138">
        <f>G294*24</f>
        <v>0</v>
      </c>
      <c r="H344" s="138">
        <f t="shared" ref="H344:H363" si="29">IF((C33/30+D33/30+E33/24+F33/18+G33/24)=0,0,H269/(C33/30+D33/30+E33/24+F33/18+G33/24))</f>
        <v>11301.343957360647</v>
      </c>
    </row>
    <row r="345" spans="2:10">
      <c r="B345" s="127" t="str">
        <f>$B$34</f>
        <v>Fine Arts</v>
      </c>
      <c r="C345" s="138">
        <f t="shared" si="28"/>
        <v>21278.083438850765</v>
      </c>
      <c r="D345" s="138">
        <f t="shared" si="28"/>
        <v>52966.354561943117</v>
      </c>
      <c r="E345" s="138">
        <f t="shared" ref="E345:E363" si="30">E295*24</f>
        <v>61770.840490829993</v>
      </c>
      <c r="F345" s="138">
        <f t="shared" ref="F345:F363" si="31">F295*18</f>
        <v>0</v>
      </c>
      <c r="G345" s="138">
        <f t="shared" ref="G345:G363" si="32">G295*24</f>
        <v>0</v>
      </c>
      <c r="H345" s="138">
        <f t="shared" si="29"/>
        <v>30176.315256669292</v>
      </c>
    </row>
    <row r="346" spans="2:10">
      <c r="B346" s="127" t="str">
        <f>$B$35</f>
        <v>Teacher Education</v>
      </c>
      <c r="C346" s="138">
        <f t="shared" si="28"/>
        <v>8722.4484305780188</v>
      </c>
      <c r="D346" s="138">
        <f t="shared" si="28"/>
        <v>32344.930879553736</v>
      </c>
      <c r="E346" s="138">
        <f t="shared" si="30"/>
        <v>5568.8082428372945</v>
      </c>
      <c r="F346" s="138">
        <f t="shared" si="31"/>
        <v>19737.687065013804</v>
      </c>
      <c r="G346" s="138">
        <f t="shared" si="32"/>
        <v>0</v>
      </c>
      <c r="H346" s="138">
        <f t="shared" si="29"/>
        <v>7072.1047097516748</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15011.307966595014</v>
      </c>
      <c r="D348" s="138">
        <f t="shared" si="28"/>
        <v>22370.545296978373</v>
      </c>
      <c r="E348" s="138">
        <f t="shared" si="30"/>
        <v>13512.576072367716</v>
      </c>
      <c r="F348" s="138">
        <f t="shared" si="31"/>
        <v>106763.00989931148</v>
      </c>
      <c r="G348" s="138">
        <f t="shared" si="32"/>
        <v>0</v>
      </c>
      <c r="H348" s="138">
        <f t="shared" si="29"/>
        <v>19877.833970995813</v>
      </c>
    </row>
    <row r="349" spans="2:10">
      <c r="B349" s="127" t="str">
        <f>$B$38</f>
        <v>Home Economics</v>
      </c>
      <c r="C349" s="138">
        <f t="shared" si="28"/>
        <v>2130.6283034998041</v>
      </c>
      <c r="D349" s="138">
        <f t="shared" si="28"/>
        <v>7635.0737144412897</v>
      </c>
      <c r="E349" s="138">
        <f t="shared" si="30"/>
        <v>2817.8650019617248</v>
      </c>
      <c r="F349" s="138">
        <f t="shared" si="31"/>
        <v>0</v>
      </c>
      <c r="G349" s="138">
        <f t="shared" si="32"/>
        <v>0</v>
      </c>
      <c r="H349" s="138">
        <f t="shared" si="29"/>
        <v>4628.9641612839841</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17358.305083606821</v>
      </c>
      <c r="D351" s="138">
        <f t="shared" si="28"/>
        <v>19939.080613263937</v>
      </c>
      <c r="E351" s="138">
        <f t="shared" si="30"/>
        <v>0</v>
      </c>
      <c r="F351" s="138">
        <f t="shared" si="31"/>
        <v>0</v>
      </c>
      <c r="G351" s="138">
        <f t="shared" si="32"/>
        <v>0</v>
      </c>
      <c r="H351" s="138">
        <f t="shared" si="29"/>
        <v>19333.210060026147</v>
      </c>
    </row>
    <row r="352" spans="2:10">
      <c r="B352" s="127" t="str">
        <f>$B$41</f>
        <v>Library Science</v>
      </c>
      <c r="C352" s="138">
        <f t="shared" si="28"/>
        <v>1760.7784461212509</v>
      </c>
      <c r="D352" s="138">
        <f t="shared" si="28"/>
        <v>0</v>
      </c>
      <c r="E352" s="138">
        <f t="shared" si="30"/>
        <v>0</v>
      </c>
      <c r="F352" s="138">
        <f t="shared" si="31"/>
        <v>0</v>
      </c>
      <c r="G352" s="138">
        <f t="shared" si="32"/>
        <v>0</v>
      </c>
      <c r="H352" s="138">
        <f t="shared" si="29"/>
        <v>1760.7784461212509</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8094.5239741323085</v>
      </c>
      <c r="D356" s="138">
        <f t="shared" si="28"/>
        <v>12547.619924943268</v>
      </c>
      <c r="E356" s="138">
        <f t="shared" si="30"/>
        <v>6986.0613689748607</v>
      </c>
      <c r="F356" s="138">
        <f t="shared" si="31"/>
        <v>50158.11905304042</v>
      </c>
      <c r="G356" s="138">
        <f t="shared" si="32"/>
        <v>38675.531860252027</v>
      </c>
      <c r="H356" s="138">
        <f t="shared" si="29"/>
        <v>8492.6612440291901</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9604.6469227318939</v>
      </c>
      <c r="D358" s="138">
        <f t="shared" si="28"/>
        <v>15112.572057382429</v>
      </c>
      <c r="E358" s="138">
        <f t="shared" si="30"/>
        <v>8610.6661422852303</v>
      </c>
      <c r="F358" s="138">
        <f t="shared" si="31"/>
        <v>0</v>
      </c>
      <c r="G358" s="138">
        <f t="shared" si="32"/>
        <v>0</v>
      </c>
      <c r="H358" s="138">
        <f t="shared" si="29"/>
        <v>10993.667283581248</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7528.8311529544735</v>
      </c>
      <c r="E360" s="138">
        <f t="shared" si="30"/>
        <v>0</v>
      </c>
      <c r="F360" s="138">
        <f t="shared" si="31"/>
        <v>0</v>
      </c>
      <c r="G360" s="138">
        <f t="shared" si="32"/>
        <v>0</v>
      </c>
      <c r="H360" s="138">
        <f t="shared" si="29"/>
        <v>7528.8311529544735</v>
      </c>
    </row>
    <row r="361" spans="2:9">
      <c r="B361" s="127" t="str">
        <f>$B$50</f>
        <v>Technology</v>
      </c>
      <c r="C361" s="138">
        <f t="shared" si="33"/>
        <v>2600.5029300042133</v>
      </c>
      <c r="D361" s="138">
        <f t="shared" si="33"/>
        <v>16635.321999267468</v>
      </c>
      <c r="E361" s="138">
        <f t="shared" si="30"/>
        <v>3817.1455849297727</v>
      </c>
      <c r="F361" s="138">
        <f t="shared" si="31"/>
        <v>0</v>
      </c>
      <c r="G361" s="138">
        <f t="shared" si="32"/>
        <v>0</v>
      </c>
      <c r="H361" s="138">
        <f t="shared" si="29"/>
        <v>10502.874618510488</v>
      </c>
    </row>
    <row r="362" spans="2:9">
      <c r="B362" s="127" t="str">
        <f>$B$51</f>
        <v>Nursing</v>
      </c>
      <c r="C362" s="138">
        <f t="shared" si="33"/>
        <v>3436.7137094432787</v>
      </c>
      <c r="D362" s="138">
        <f t="shared" si="33"/>
        <v>25307.619900809408</v>
      </c>
      <c r="E362" s="138">
        <f t="shared" si="30"/>
        <v>25185.943509946796</v>
      </c>
      <c r="F362" s="138">
        <f t="shared" si="31"/>
        <v>0</v>
      </c>
      <c r="G362" s="138">
        <f t="shared" si="32"/>
        <v>0</v>
      </c>
      <c r="H362" s="138">
        <f t="shared" si="29"/>
        <v>23542.342592882982</v>
      </c>
    </row>
    <row r="363" spans="2:9">
      <c r="B363" s="130" t="str">
        <f>$B$52</f>
        <v>Totals</v>
      </c>
      <c r="C363" s="135">
        <f t="shared" si="33"/>
        <v>11130.721873544575</v>
      </c>
      <c r="D363" s="135">
        <f t="shared" si="33"/>
        <v>20292.21737961944</v>
      </c>
      <c r="E363" s="135">
        <f t="shared" si="30"/>
        <v>7643.0626830110541</v>
      </c>
      <c r="F363" s="135">
        <f t="shared" si="31"/>
        <v>33906.260730143564</v>
      </c>
      <c r="G363" s="135">
        <f t="shared" si="32"/>
        <v>38675.531860252027</v>
      </c>
      <c r="H363" s="135">
        <f t="shared" si="29"/>
        <v>11763.536124070761</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56" priority="24" stopIfTrue="1">
      <formula>#REF!&gt;5</formula>
    </cfRule>
  </conditionalFormatting>
  <conditionalFormatting sqref="C25:G25">
    <cfRule type="expression" dxfId="55" priority="18" stopIfTrue="1">
      <formula>AND(C52=0,C25&gt;0)</formula>
    </cfRule>
    <cfRule type="expression" dxfId="54" priority="19" stopIfTrue="1">
      <formula>C52=0</formula>
    </cfRule>
  </conditionalFormatting>
  <conditionalFormatting sqref="C61:G80">
    <cfRule type="expression" dxfId="53" priority="6" stopIfTrue="1">
      <formula>C32=0</formula>
    </cfRule>
  </conditionalFormatting>
  <conditionalFormatting sqref="C91:G110">
    <cfRule type="expression" dxfId="52" priority="5" stopIfTrue="1">
      <formula>C32=0</formula>
    </cfRule>
  </conditionalFormatting>
  <conditionalFormatting sqref="C116:G135">
    <cfRule type="expression" dxfId="51" priority="17" stopIfTrue="1">
      <formula>C32=0</formula>
    </cfRule>
  </conditionalFormatting>
  <conditionalFormatting sqref="C293:G312">
    <cfRule type="expression" dxfId="50" priority="13" stopIfTrue="1">
      <formula>C32=0</formula>
    </cfRule>
  </conditionalFormatting>
  <conditionalFormatting sqref="C143:H162">
    <cfRule type="expression" dxfId="49" priority="3" stopIfTrue="1">
      <formula>C32=0</formula>
    </cfRule>
  </conditionalFormatting>
  <conditionalFormatting sqref="H138">
    <cfRule type="cellIs" dxfId="48" priority="12" operator="lessThan">
      <formula>0</formula>
    </cfRule>
  </conditionalFormatting>
  <conditionalFormatting sqref="H143:H162">
    <cfRule type="expression" dxfId="47" priority="1" stopIfTrue="1">
      <formula>OR(AND(#REF!&gt;0,H143&gt;0,H61=0),AND(#REF!&gt;0,H143&gt;0,H32=0))</formula>
    </cfRule>
    <cfRule type="expression" dxfId="46" priority="4" stopIfTrue="1">
      <formula>OR(AND(#REF!&gt;0,H143&gt;0,H61=0),AND(#REF!&gt;0,H143&gt;0,H32=0))</formula>
    </cfRule>
  </conditionalFormatting>
  <conditionalFormatting sqref="H188">
    <cfRule type="expression" dxfId="45" priority="15" stopIfTrue="1">
      <formula>$H$188&lt;&gt;$I$163</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pageSetUpPr autoPageBreaks="0"/>
  </sheetPr>
  <dimension ref="A1:E59"/>
  <sheetViews>
    <sheetView showGridLines="0" zoomScale="70" zoomScaleNormal="70" workbookViewId="0">
      <selection activeCell="K32" sqref="K32"/>
    </sheetView>
  </sheetViews>
  <sheetFormatPr defaultColWidth="9.109375" defaultRowHeight="13.8"/>
  <cols>
    <col min="1" max="1" width="40.109375" style="215" customWidth="1"/>
    <col min="2" max="2" width="15.88671875" style="197" customWidth="1"/>
    <col min="3" max="3" width="17.33203125" style="107" customWidth="1"/>
    <col min="4" max="4" width="16.109375" style="107" customWidth="1"/>
    <col min="5" max="16384" width="9.109375" style="107"/>
  </cols>
  <sheetData>
    <row r="1" spans="1:4">
      <c r="A1" s="120" t="str">
        <f>'Relative Weights'!A1</f>
        <v>THECB Texas Public University Expenditure Study - Fiscal Year 2024</v>
      </c>
      <c r="B1" s="107"/>
    </row>
    <row r="2" spans="1:4">
      <c r="A2" s="120" t="str">
        <f>'Relative Weights'!A2</f>
        <v>Institution Survey for the Year Ended August 31, 2024</v>
      </c>
      <c r="B2" s="107"/>
    </row>
    <row r="3" spans="1:4" ht="14.4" thickBot="1">
      <c r="A3" s="196" t="str">
        <f>"FY "&amp;'Relative Weights'!H1&amp;" Average Total Expenditure per Full-Time Student Equivalent (FTSE)"</f>
        <v>FY 2024 Average Total Expenditure per Full-Time Student Equivalent (FTSE)</v>
      </c>
    </row>
    <row r="4" spans="1:4" s="113" customFormat="1" ht="42" thickBot="1">
      <c r="A4" s="198" t="s">
        <v>174</v>
      </c>
      <c r="B4" s="199" t="s">
        <v>820</v>
      </c>
      <c r="C4" s="199" t="s">
        <v>221</v>
      </c>
      <c r="D4" s="200" t="s">
        <v>222</v>
      </c>
    </row>
    <row r="5" spans="1:4">
      <c r="A5" s="201" t="s">
        <v>694</v>
      </c>
      <c r="B5" s="202">
        <f>C5/D5*1000000</f>
        <v>32639.846111111106</v>
      </c>
      <c r="C5" s="203">
        <f>UTA!$H$288/1000000</f>
        <v>582.8637237528319</v>
      </c>
      <c r="D5" s="204">
        <f>UTA!$H$363</f>
        <v>17857.428670731879</v>
      </c>
    </row>
    <row r="6" spans="1:4">
      <c r="A6" s="205" t="s">
        <v>695</v>
      </c>
      <c r="B6" s="206">
        <f t="shared" ref="B6:B40" si="0">C6/D6*1000000</f>
        <v>49632.260416666672</v>
      </c>
      <c r="C6" s="135">
        <f>UT!$H$288/1000000</f>
        <v>2464.4323782599995</v>
      </c>
      <c r="D6" s="207">
        <f>UT!$H$363</f>
        <v>49653.841222843745</v>
      </c>
    </row>
    <row r="7" spans="1:4">
      <c r="A7" s="205" t="s">
        <v>696</v>
      </c>
      <c r="B7" s="206">
        <f t="shared" si="0"/>
        <v>25905.612222222229</v>
      </c>
      <c r="C7" s="135">
        <f>UTD!$H$288/1000000</f>
        <v>586.39808300000004</v>
      </c>
      <c r="D7" s="207">
        <f>UTD!$H$363</f>
        <v>22635.947684609393</v>
      </c>
    </row>
    <row r="8" spans="1:4">
      <c r="A8" s="205" t="s">
        <v>697</v>
      </c>
      <c r="B8" s="206">
        <f t="shared" si="0"/>
        <v>19593.309722222228</v>
      </c>
      <c r="C8" s="135">
        <f>UTEP!$H$288/1000000</f>
        <v>356.48463439170433</v>
      </c>
      <c r="D8" s="207">
        <f>UTEP!$H$363</f>
        <v>18194.201972287952</v>
      </c>
    </row>
    <row r="9" spans="1:4">
      <c r="A9" s="205" t="s">
        <v>788</v>
      </c>
      <c r="B9" s="206">
        <f t="shared" si="0"/>
        <v>27078.263888888891</v>
      </c>
      <c r="C9" s="135">
        <f>UTRGV!$H$288/1000000</f>
        <v>382.82336799999985</v>
      </c>
      <c r="D9" s="207">
        <f>UTRGV!$H$363</f>
        <v>14137.66294511536</v>
      </c>
    </row>
    <row r="10" spans="1:4">
      <c r="A10" s="205" t="s">
        <v>698</v>
      </c>
      <c r="B10" s="206">
        <f t="shared" si="0"/>
        <v>3818.2916666666665</v>
      </c>
      <c r="C10" s="208">
        <f>UTPB!$H$288/1000000</f>
        <v>63.09818329904197</v>
      </c>
      <c r="D10" s="209">
        <f>UTPB!$H$363</f>
        <v>16525.239245048586</v>
      </c>
    </row>
    <row r="11" spans="1:4">
      <c r="A11" s="205" t="s">
        <v>699</v>
      </c>
      <c r="B11" s="206">
        <f t="shared" si="0"/>
        <v>28211.402777777774</v>
      </c>
      <c r="C11" s="135">
        <f>UTSA!$H$288/1000000</f>
        <v>483.77699532000003</v>
      </c>
      <c r="D11" s="207">
        <f>UTSA!$H$363</f>
        <v>17148.278627997646</v>
      </c>
    </row>
    <row r="12" spans="1:4">
      <c r="A12" s="205" t="s">
        <v>700</v>
      </c>
      <c r="B12" s="206">
        <f t="shared" si="0"/>
        <v>8074.3888888888896</v>
      </c>
      <c r="C12" s="208">
        <f>UTT!$H$288/1000000</f>
        <v>129.14256690024754</v>
      </c>
      <c r="D12" s="209">
        <f>UTT!$H$363</f>
        <v>15994.097965476958</v>
      </c>
    </row>
    <row r="13" spans="1:4">
      <c r="A13" s="205" t="s">
        <v>101</v>
      </c>
      <c r="B13" s="206">
        <f t="shared" si="0"/>
        <v>61068.662847222229</v>
      </c>
      <c r="C13" s="135">
        <f>TAMU!$H$288/1000000</f>
        <v>1623.5562690199997</v>
      </c>
      <c r="D13" s="207">
        <f>TAMU!$H$363</f>
        <v>26585.751076320626</v>
      </c>
    </row>
    <row r="14" spans="1:4">
      <c r="A14" s="205" t="s">
        <v>687</v>
      </c>
      <c r="B14" s="206">
        <f t="shared" si="0"/>
        <v>1871.7611111111112</v>
      </c>
      <c r="C14" s="135">
        <f>TAMUG!$H$288/1000000</f>
        <v>59.454907999715452</v>
      </c>
      <c r="D14" s="207">
        <f>TAMUG!$H$363</f>
        <v>31764.153901253962</v>
      </c>
    </row>
    <row r="15" spans="1:4">
      <c r="A15" s="210" t="s">
        <v>683</v>
      </c>
      <c r="B15" s="206">
        <f t="shared" si="0"/>
        <v>8505.5888888888894</v>
      </c>
      <c r="C15" s="208">
        <f>PVAMU!$H$288/1000000</f>
        <v>174.277709038051</v>
      </c>
      <c r="D15" s="209">
        <f>PVAMU!$H$363</f>
        <v>20489.787516736826</v>
      </c>
    </row>
    <row r="16" spans="1:4">
      <c r="A16" s="210" t="s">
        <v>686</v>
      </c>
      <c r="B16" s="206">
        <f t="shared" si="0"/>
        <v>12488.25</v>
      </c>
      <c r="C16" s="208">
        <f>TAR!$H$288/1000000</f>
        <v>156.488418</v>
      </c>
      <c r="D16" s="209">
        <f>TAR!$H$363</f>
        <v>12530.852441294817</v>
      </c>
    </row>
    <row r="17" spans="1:4">
      <c r="A17" s="205" t="s">
        <v>692</v>
      </c>
      <c r="B17" s="206">
        <f t="shared" si="0"/>
        <v>1648.0916666666667</v>
      </c>
      <c r="C17" s="208">
        <f>TAMUCT!$H$288/1000000</f>
        <v>35.865472079820691</v>
      </c>
      <c r="D17" s="209">
        <f>TAMUCT!$H$363</f>
        <v>21761.81871749894</v>
      </c>
    </row>
    <row r="18" spans="1:4">
      <c r="A18" s="205" t="s">
        <v>688</v>
      </c>
      <c r="B18" s="206">
        <f t="shared" si="0"/>
        <v>8870.052777777777</v>
      </c>
      <c r="C18" s="135">
        <f>TAMUCC!$H$288/1000000</f>
        <v>183.3745152688974</v>
      </c>
      <c r="D18" s="207">
        <f>TAMUCC!$H$363</f>
        <v>20673.441281917421</v>
      </c>
    </row>
    <row r="19" spans="1:4">
      <c r="A19" s="205" t="s">
        <v>689</v>
      </c>
      <c r="B19" s="206">
        <f t="shared" si="0"/>
        <v>5346.7861111111097</v>
      </c>
      <c r="C19" s="135">
        <f>TAMUK!$H$288/1000000</f>
        <v>123.43405911418007</v>
      </c>
      <c r="D19" s="207">
        <f>TAMUK!$H$363</f>
        <v>23085.6549241184</v>
      </c>
    </row>
    <row r="20" spans="1:4">
      <c r="A20" s="205" t="s">
        <v>690</v>
      </c>
      <c r="B20" s="206">
        <f t="shared" si="0"/>
        <v>5182.8833333333341</v>
      </c>
      <c r="C20" s="135">
        <f>TAMUSA!$H$288/1000000</f>
        <v>84.053334963332958</v>
      </c>
      <c r="D20" s="207">
        <f>TAMUSA!$H$363</f>
        <v>16217.485433783564</v>
      </c>
    </row>
    <row r="21" spans="1:4">
      <c r="A21" s="205" t="s">
        <v>705</v>
      </c>
      <c r="B21" s="206">
        <f t="shared" si="0"/>
        <v>6751.0833333333339</v>
      </c>
      <c r="C21" s="135">
        <f>TAMIU!$H$288/1000000</f>
        <v>96.41697400000001</v>
      </c>
      <c r="D21" s="207">
        <f>TAMIU!$H$363</f>
        <v>14281.704022811155</v>
      </c>
    </row>
    <row r="22" spans="1:4">
      <c r="A22" s="205" t="s">
        <v>119</v>
      </c>
      <c r="B22" s="206">
        <f>C22/D22*1000000</f>
        <v>7276.1722222222224</v>
      </c>
      <c r="C22" s="135">
        <f>WTAMU!$H$288/1000000</f>
        <v>105.84914615783158</v>
      </c>
      <c r="D22" s="207">
        <f>WTAMU!$H$363</f>
        <v>14547.366791917977</v>
      </c>
    </row>
    <row r="23" spans="1:4">
      <c r="A23" s="205" t="s">
        <v>947</v>
      </c>
      <c r="B23" s="206">
        <f>C23/D23*1000000</f>
        <v>8906.5</v>
      </c>
      <c r="C23" s="135">
        <f>ETAMU!$H$288/1000000</f>
        <v>124.011692</v>
      </c>
      <c r="D23" s="207">
        <f>ETAMU!$H$363</f>
        <v>13923.728961994049</v>
      </c>
    </row>
    <row r="24" spans="1:4">
      <c r="A24" s="205" t="s">
        <v>691</v>
      </c>
      <c r="B24" s="206">
        <f t="shared" si="0"/>
        <v>1597.9027777777781</v>
      </c>
      <c r="C24" s="135">
        <f>TAMUT!$H$288/1000000</f>
        <v>41.981809852380955</v>
      </c>
      <c r="D24" s="207">
        <f>TAMUT!$H$363</f>
        <v>26273.068947765114</v>
      </c>
    </row>
    <row r="25" spans="1:4">
      <c r="A25" s="205" t="s">
        <v>111</v>
      </c>
      <c r="B25" s="206">
        <f t="shared" si="0"/>
        <v>39331.918055555558</v>
      </c>
      <c r="C25" s="208">
        <f>UH!$H$288/1000000</f>
        <v>779.05296459428746</v>
      </c>
      <c r="D25" s="209">
        <f>UH!$H$363</f>
        <v>19807.143996737981</v>
      </c>
    </row>
    <row r="26" spans="1:4">
      <c r="A26" s="205" t="s">
        <v>701</v>
      </c>
      <c r="B26" s="206">
        <f t="shared" si="0"/>
        <v>5919.604166666667</v>
      </c>
      <c r="C26" s="208">
        <f>UHCL!$H$288/1000000</f>
        <v>112.72204119848686</v>
      </c>
      <c r="D26" s="209">
        <f>UHCL!$H$363</f>
        <v>19042.158567497718</v>
      </c>
    </row>
    <row r="27" spans="1:4">
      <c r="A27" s="205" t="s">
        <v>702</v>
      </c>
      <c r="B27" s="206">
        <f t="shared" si="0"/>
        <v>10187.383333333333</v>
      </c>
      <c r="C27" s="135">
        <f>UHD!$H$288/1000000</f>
        <v>136.96332046495439</v>
      </c>
      <c r="D27" s="207">
        <f>UHD!$H$363</f>
        <v>13444.406280149244</v>
      </c>
    </row>
    <row r="28" spans="1:4">
      <c r="A28" s="205" t="s">
        <v>703</v>
      </c>
      <c r="B28" s="206">
        <f t="shared" si="0"/>
        <v>2755.4624999999996</v>
      </c>
      <c r="C28" s="208">
        <f>UHV!$H$288/1000000</f>
        <v>38.893082604347825</v>
      </c>
      <c r="D28" s="209">
        <f>UHV!$H$363</f>
        <v>14114.901801185038</v>
      </c>
    </row>
    <row r="29" spans="1:4">
      <c r="A29" s="210" t="s">
        <v>682</v>
      </c>
      <c r="B29" s="206">
        <f t="shared" si="0"/>
        <v>3970.4499999999994</v>
      </c>
      <c r="C29" s="208">
        <f>MID!$H$288/1000000</f>
        <v>64.799948357680378</v>
      </c>
      <c r="D29" s="209">
        <f>MID!$H$363</f>
        <v>16320.555190892817</v>
      </c>
    </row>
    <row r="30" spans="1:4">
      <c r="A30" s="205" t="s">
        <v>89</v>
      </c>
      <c r="B30" s="206">
        <f t="shared" si="0"/>
        <v>38550.111111111109</v>
      </c>
      <c r="C30" s="208">
        <f>UNT!$H$288/1000000</f>
        <v>555.56716832699999</v>
      </c>
      <c r="D30" s="209">
        <f>UNT!$H$363</f>
        <v>14411.558159345266</v>
      </c>
    </row>
    <row r="31" spans="1:4">
      <c r="A31" s="205" t="s">
        <v>704</v>
      </c>
      <c r="B31" s="206">
        <f t="shared" si="0"/>
        <v>3105.9583333333335</v>
      </c>
      <c r="C31" s="208">
        <f>UNTD!$H$288/1000000</f>
        <v>49.268206999999997</v>
      </c>
      <c r="D31" s="209">
        <f>UNTD!$H$363</f>
        <v>15862.481628053605</v>
      </c>
    </row>
    <row r="32" spans="1:4">
      <c r="A32" s="205" t="s">
        <v>95</v>
      </c>
      <c r="B32" s="206">
        <f t="shared" si="0"/>
        <v>8897.1694444444456</v>
      </c>
      <c r="C32" s="208">
        <f>SFASU!$H$288/1000000</f>
        <v>146.11085732604789</v>
      </c>
      <c r="D32" s="209">
        <f>SFASU!$H$363</f>
        <v>16422.173168488116</v>
      </c>
    </row>
    <row r="33" spans="1:5">
      <c r="A33" s="205" t="s">
        <v>105</v>
      </c>
      <c r="B33" s="206">
        <f t="shared" si="0"/>
        <v>7620.8638888888881</v>
      </c>
      <c r="C33" s="135">
        <f>TSU!$H$288/1000000</f>
        <v>122.47986300174227</v>
      </c>
      <c r="D33" s="207">
        <f>TSU!$H$363</f>
        <v>16071.650771812916</v>
      </c>
    </row>
    <row r="34" spans="1:5">
      <c r="A34" s="205" t="s">
        <v>107</v>
      </c>
      <c r="B34" s="206">
        <f t="shared" si="0"/>
        <v>37971.788888888877</v>
      </c>
      <c r="C34" s="135">
        <f>TTU!$H$288/1000000</f>
        <v>779.65931617929289</v>
      </c>
      <c r="D34" s="207">
        <f>TTU!$H$363</f>
        <v>20532.593775360241</v>
      </c>
    </row>
    <row r="35" spans="1:5">
      <c r="A35" s="210" t="s">
        <v>680</v>
      </c>
      <c r="B35" s="206">
        <f>C35/D35*1000000</f>
        <v>7531.3194444444443</v>
      </c>
      <c r="C35" s="135">
        <f>ASU!$H$288/1000000</f>
        <v>94.642366643577503</v>
      </c>
      <c r="D35" s="207">
        <f>ASU!$H$363</f>
        <v>12566.505423348019</v>
      </c>
    </row>
    <row r="36" spans="1:5">
      <c r="A36" s="205" t="s">
        <v>109</v>
      </c>
      <c r="B36" s="206">
        <f t="shared" si="0"/>
        <v>12316.99722222222</v>
      </c>
      <c r="C36" s="135">
        <f>TWU!$H$288/1000000</f>
        <v>183.28686198465431</v>
      </c>
      <c r="D36" s="207">
        <f>TWU!$H$363</f>
        <v>14880.807284259976</v>
      </c>
    </row>
    <row r="37" spans="1:5">
      <c r="A37" s="210" t="s">
        <v>681</v>
      </c>
      <c r="B37" s="206">
        <f t="shared" si="0"/>
        <v>13929.886666666665</v>
      </c>
      <c r="C37" s="135">
        <f>LU!$H$288/1000000</f>
        <v>163.86472500754496</v>
      </c>
      <c r="D37" s="207">
        <f>LU!$H$363</f>
        <v>11763.536124070761</v>
      </c>
    </row>
    <row r="38" spans="1:5">
      <c r="A38" s="210" t="s">
        <v>684</v>
      </c>
      <c r="B38" s="206">
        <f t="shared" si="0"/>
        <v>17186.511111111107</v>
      </c>
      <c r="C38" s="135">
        <f>SHSU!$H$288/1000000</f>
        <v>258.32697810025104</v>
      </c>
      <c r="D38" s="207">
        <f>SHSU!$H$363</f>
        <v>15030.798073568416</v>
      </c>
    </row>
    <row r="39" spans="1:5">
      <c r="A39" s="205" t="s">
        <v>693</v>
      </c>
      <c r="B39" s="206">
        <f t="shared" si="0"/>
        <v>32947.644444444442</v>
      </c>
      <c r="C39" s="135">
        <f>TXST!$H$288/1000000</f>
        <v>492.82226361054512</v>
      </c>
      <c r="D39" s="207">
        <f>TXST!$H$363</f>
        <v>14957.738919440224</v>
      </c>
    </row>
    <row r="40" spans="1:5">
      <c r="A40" s="210" t="s">
        <v>685</v>
      </c>
      <c r="B40" s="206">
        <f t="shared" si="0"/>
        <v>1502.5249999999999</v>
      </c>
      <c r="C40" s="208">
        <f>SRSU!$H$288/1000000</f>
        <v>37.625511613529241</v>
      </c>
      <c r="D40" s="209">
        <f>SRSU!$H$363</f>
        <v>25041.521181696975</v>
      </c>
    </row>
    <row r="41" spans="1:5" ht="14.4" thickBot="1">
      <c r="A41" s="211" t="s">
        <v>177</v>
      </c>
      <c r="B41" s="212">
        <f>SUM(B5:B40)</f>
        <v>568192.7043750002</v>
      </c>
      <c r="C41" s="213">
        <f>SUM(C5:C40)</f>
        <v>11873.869716431975</v>
      </c>
      <c r="D41" s="214">
        <f>C41/B41*1000000</f>
        <v>20897.610308976029</v>
      </c>
    </row>
    <row r="42" spans="1:5">
      <c r="B42" s="216"/>
      <c r="C42" s="217"/>
    </row>
    <row r="43" spans="1:5">
      <c r="B43" s="216"/>
      <c r="C43" s="217"/>
      <c r="D43" s="218"/>
      <c r="E43" s="107" t="s">
        <v>873</v>
      </c>
    </row>
    <row r="44" spans="1:5">
      <c r="B44" s="219"/>
      <c r="C44" s="217"/>
      <c r="E44" s="220" t="s">
        <v>873</v>
      </c>
    </row>
    <row r="45" spans="1:5">
      <c r="B45" s="216"/>
      <c r="C45" s="221"/>
    </row>
    <row r="46" spans="1:5">
      <c r="B46" s="216"/>
      <c r="C46" s="217"/>
    </row>
    <row r="47" spans="1:5">
      <c r="B47" s="216"/>
    </row>
    <row r="48" spans="1:5">
      <c r="B48" s="216"/>
      <c r="C48" s="217"/>
    </row>
    <row r="49" spans="2:3">
      <c r="B49" s="216"/>
    </row>
    <row r="50" spans="2:3">
      <c r="B50" s="216"/>
      <c r="C50" s="217"/>
    </row>
    <row r="51" spans="2:3">
      <c r="B51" s="216"/>
    </row>
    <row r="52" spans="2:3">
      <c r="B52" s="216"/>
      <c r="C52" s="222"/>
    </row>
    <row r="53" spans="2:3">
      <c r="B53" s="216"/>
    </row>
    <row r="54" spans="2:3">
      <c r="B54" s="216"/>
      <c r="C54" s="217"/>
    </row>
    <row r="55" spans="2:3">
      <c r="B55" s="216"/>
    </row>
    <row r="56" spans="2:3">
      <c r="B56" s="216"/>
    </row>
    <row r="57" spans="2:3">
      <c r="B57" s="216"/>
    </row>
    <row r="58" spans="2:3">
      <c r="B58" s="216"/>
    </row>
    <row r="59" spans="2:3">
      <c r="B59" s="216"/>
    </row>
  </sheetData>
  <dataConsolidate/>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C000"/>
    <pageSetUpPr fitToPage="1"/>
  </sheetPr>
  <dimension ref="B1:W363"/>
  <sheetViews>
    <sheetView showGridLines="0" showZeros="0" topLeftCell="A8" zoomScale="70" zoomScaleNormal="70" workbookViewId="0">
      <selection activeCell="L9" sqref="L9"/>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92</v>
      </c>
      <c r="C3" s="119"/>
      <c r="D3" s="119"/>
      <c r="E3" s="119"/>
      <c r="F3" s="119"/>
      <c r="G3" s="119"/>
      <c r="H3" s="119"/>
    </row>
    <row r="4" spans="2:8">
      <c r="B4" s="292" t="s">
        <v>158</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Data!$G35</f>
        <v>113366616</v>
      </c>
    </row>
    <row r="14" spans="2:8">
      <c r="B14" s="467" t="s">
        <v>13</v>
      </c>
      <c r="C14" s="467"/>
      <c r="D14" s="467"/>
      <c r="E14" s="467"/>
      <c r="F14" s="354"/>
      <c r="G14" s="301"/>
      <c r="H14" s="355">
        <f>Data!$H35</f>
        <v>14680311</v>
      </c>
    </row>
    <row r="15" spans="2:8">
      <c r="B15" s="467" t="s">
        <v>14</v>
      </c>
      <c r="C15" s="467"/>
      <c r="D15" s="467"/>
      <c r="E15" s="467"/>
      <c r="F15" s="354"/>
      <c r="G15" s="301"/>
      <c r="H15" s="355">
        <f>Data!$I35</f>
        <v>63966077</v>
      </c>
    </row>
    <row r="16" spans="2:8">
      <c r="B16" s="467" t="s">
        <v>18</v>
      </c>
      <c r="C16" s="467"/>
      <c r="D16" s="467"/>
      <c r="E16" s="467"/>
      <c r="F16" s="354"/>
      <c r="G16" s="301"/>
      <c r="H16" s="355">
        <f>Data!$J35</f>
        <v>32851260</v>
      </c>
    </row>
    <row r="17" spans="2:23">
      <c r="B17" s="467" t="s">
        <v>15</v>
      </c>
      <c r="C17" s="467"/>
      <c r="D17" s="467"/>
      <c r="E17" s="467"/>
      <c r="F17" s="354"/>
      <c r="G17" s="301"/>
      <c r="H17" s="355">
        <f>Data!$K35</f>
        <v>33462714</v>
      </c>
    </row>
    <row r="18" spans="2:23">
      <c r="B18" s="467" t="s">
        <v>1</v>
      </c>
      <c r="C18" s="467"/>
      <c r="D18" s="467"/>
      <c r="E18" s="467"/>
      <c r="F18" s="356"/>
      <c r="G18" s="301"/>
      <c r="H18" s="357">
        <f>SUM(H13:H17)</f>
        <v>258326978</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Data!L35</f>
        <v>Amanda Withers</v>
      </c>
      <c r="E21" s="466"/>
      <c r="F21" s="466"/>
      <c r="G21" s="308" t="str">
        <f>Data!M35</f>
        <v>936-294-1074</v>
      </c>
      <c r="H21" s="309" t="str">
        <f>Data!N35</f>
        <v>withers@shsu.edu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Data!O35</f>
        <v>7957</v>
      </c>
      <c r="D25" s="316">
        <f>Data!P35</f>
        <v>10354</v>
      </c>
      <c r="E25" s="316">
        <f>Data!Q35</f>
        <v>2087</v>
      </c>
      <c r="F25" s="316">
        <f>Data!R35</f>
        <v>363</v>
      </c>
      <c r="G25" s="316">
        <f>Data!S35</f>
        <v>0</v>
      </c>
      <c r="H25" s="317">
        <f>SUM(C25:G25)</f>
        <v>20761</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Data!T35</f>
        <v>House, Shanna</v>
      </c>
      <c r="E28" s="466"/>
      <c r="F28" s="466"/>
      <c r="G28" s="308" t="str">
        <f>Data!U35</f>
        <v>(936) 294-1061</v>
      </c>
      <c r="H28" s="309" t="str">
        <f>Data!V35</f>
        <v>shouse@shsu.edu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Data!W35</f>
        <v>146515</v>
      </c>
      <c r="D32" s="140">
        <f>Data!AQ35</f>
        <v>74628</v>
      </c>
      <c r="E32" s="140">
        <f>Data!BK35</f>
        <v>15332</v>
      </c>
      <c r="F32" s="140">
        <f>Data!CE35</f>
        <v>1278</v>
      </c>
      <c r="G32" s="140">
        <f>Data!CY35</f>
        <v>0</v>
      </c>
      <c r="H32" s="141">
        <f>SUM(C32:G32)</f>
        <v>237753</v>
      </c>
      <c r="W32" s="144"/>
    </row>
    <row r="33" spans="2:23">
      <c r="B33" s="129" t="s">
        <v>43</v>
      </c>
      <c r="C33" s="140">
        <f>Data!X35</f>
        <v>49450</v>
      </c>
      <c r="D33" s="140">
        <f>Data!AR35</f>
        <v>13541.000000000002</v>
      </c>
      <c r="E33" s="140">
        <f>Data!BL35</f>
        <v>2305</v>
      </c>
      <c r="F33" s="140">
        <f>Data!CF35</f>
        <v>105</v>
      </c>
      <c r="G33" s="140">
        <f>Data!CZ35</f>
        <v>0</v>
      </c>
      <c r="H33" s="141">
        <f t="shared" ref="H33:H52" si="0">SUM(C33:G33)</f>
        <v>65401</v>
      </c>
      <c r="W33" s="144"/>
    </row>
    <row r="34" spans="2:23">
      <c r="B34" s="129" t="s">
        <v>44</v>
      </c>
      <c r="C34" s="140">
        <f>Data!Y35</f>
        <v>22202</v>
      </c>
      <c r="D34" s="140">
        <f>Data!AS35</f>
        <v>10283</v>
      </c>
      <c r="E34" s="140">
        <f>Data!BM35</f>
        <v>893</v>
      </c>
      <c r="F34" s="140">
        <f>Data!CG35</f>
        <v>0</v>
      </c>
      <c r="G34" s="140">
        <f>Data!DA35</f>
        <v>0</v>
      </c>
      <c r="H34" s="141">
        <f t="shared" si="0"/>
        <v>33378</v>
      </c>
      <c r="W34" s="144"/>
    </row>
    <row r="35" spans="2:23">
      <c r="B35" s="129" t="s">
        <v>45</v>
      </c>
      <c r="C35" s="140">
        <f>Data!Z35</f>
        <v>3111</v>
      </c>
      <c r="D35" s="140">
        <f>Data!AT35</f>
        <v>12475</v>
      </c>
      <c r="E35" s="140">
        <f>Data!BN35</f>
        <v>7803</v>
      </c>
      <c r="F35" s="140">
        <f>Data!CH35</f>
        <v>3052</v>
      </c>
      <c r="G35" s="140">
        <f>Data!DB35</f>
        <v>0</v>
      </c>
      <c r="H35" s="141">
        <f t="shared" si="0"/>
        <v>26441</v>
      </c>
      <c r="W35" s="144"/>
    </row>
    <row r="36" spans="2:23">
      <c r="B36" s="129" t="s">
        <v>46</v>
      </c>
      <c r="C36" s="140">
        <f>Data!AA35</f>
        <v>5810</v>
      </c>
      <c r="D36" s="140">
        <f>Data!AU35</f>
        <v>6843</v>
      </c>
      <c r="E36" s="140">
        <f>Data!BO35</f>
        <v>529</v>
      </c>
      <c r="F36" s="140">
        <f>Data!CI35</f>
        <v>0</v>
      </c>
      <c r="G36" s="140">
        <f>Data!DC35</f>
        <v>0</v>
      </c>
      <c r="H36" s="141">
        <f t="shared" si="0"/>
        <v>13182</v>
      </c>
      <c r="W36" s="144"/>
    </row>
    <row r="37" spans="2:23">
      <c r="B37" s="129" t="s">
        <v>47</v>
      </c>
      <c r="C37" s="140">
        <f>Data!AB35</f>
        <v>4060</v>
      </c>
      <c r="D37" s="140">
        <f>Data!AV35</f>
        <v>3224</v>
      </c>
      <c r="E37" s="140">
        <f>Data!BP35</f>
        <v>1164</v>
      </c>
      <c r="F37" s="140">
        <f>Data!CJ35</f>
        <v>309</v>
      </c>
      <c r="G37" s="140">
        <f>Data!DD35</f>
        <v>0</v>
      </c>
      <c r="H37" s="141">
        <f t="shared" si="0"/>
        <v>8757</v>
      </c>
      <c r="W37" s="144"/>
    </row>
    <row r="38" spans="2:23">
      <c r="B38" s="129" t="s">
        <v>48</v>
      </c>
      <c r="C38" s="140">
        <f>Data!AC35</f>
        <v>2027</v>
      </c>
      <c r="D38" s="140">
        <f>Data!AW35</f>
        <v>678</v>
      </c>
      <c r="E38" s="140">
        <f>Data!BQ35</f>
        <v>276</v>
      </c>
      <c r="F38" s="140">
        <f>Data!CK35</f>
        <v>0</v>
      </c>
      <c r="G38" s="140">
        <f>Data!DE35</f>
        <v>0</v>
      </c>
      <c r="H38" s="141">
        <f t="shared" si="0"/>
        <v>2981</v>
      </c>
      <c r="W38" s="144"/>
    </row>
    <row r="39" spans="2:23">
      <c r="B39" s="129" t="s">
        <v>49</v>
      </c>
      <c r="C39" s="140">
        <f>Data!AD35</f>
        <v>0</v>
      </c>
      <c r="D39" s="140">
        <f>Data!AX35</f>
        <v>0</v>
      </c>
      <c r="E39" s="140">
        <f>Data!BR35</f>
        <v>0</v>
      </c>
      <c r="F39" s="140">
        <f>Data!CL35</f>
        <v>0</v>
      </c>
      <c r="G39" s="140">
        <f>Data!DF35</f>
        <v>0</v>
      </c>
      <c r="H39" s="141">
        <f t="shared" si="0"/>
        <v>0</v>
      </c>
      <c r="W39" s="144"/>
    </row>
    <row r="40" spans="2:23">
      <c r="B40" s="129" t="s">
        <v>50</v>
      </c>
      <c r="C40" s="140">
        <f>Data!AE35</f>
        <v>0</v>
      </c>
      <c r="D40" s="140">
        <f>Data!AY35</f>
        <v>0</v>
      </c>
      <c r="E40" s="140">
        <f>Data!BS35</f>
        <v>0</v>
      </c>
      <c r="F40" s="140">
        <f>Data!CM35</f>
        <v>0</v>
      </c>
      <c r="G40" s="140">
        <f>Data!DG35</f>
        <v>0</v>
      </c>
      <c r="H40" s="141">
        <f t="shared" si="0"/>
        <v>0</v>
      </c>
      <c r="W40" s="144"/>
    </row>
    <row r="41" spans="2:23">
      <c r="B41" s="129" t="s">
        <v>51</v>
      </c>
      <c r="C41" s="140">
        <f>Data!AF35</f>
        <v>268</v>
      </c>
      <c r="D41" s="140">
        <f>Data!AZ35</f>
        <v>0</v>
      </c>
      <c r="E41" s="140">
        <f>Data!BT35</f>
        <v>1577</v>
      </c>
      <c r="F41" s="140">
        <f>Data!CN35</f>
        <v>0</v>
      </c>
      <c r="G41" s="140">
        <f>Data!DH35</f>
        <v>0</v>
      </c>
      <c r="H41" s="141">
        <f t="shared" si="0"/>
        <v>1845</v>
      </c>
      <c r="W41" s="144"/>
    </row>
    <row r="42" spans="2:23">
      <c r="B42" s="129" t="s">
        <v>52</v>
      </c>
      <c r="C42" s="140">
        <f>Data!AG35</f>
        <v>0</v>
      </c>
      <c r="D42" s="140">
        <f>Data!BA35</f>
        <v>0</v>
      </c>
      <c r="E42" s="140">
        <f>Data!BU35</f>
        <v>0</v>
      </c>
      <c r="F42" s="140">
        <f>Data!CO35</f>
        <v>0</v>
      </c>
      <c r="G42" s="140">
        <f>Data!DI35</f>
        <v>0</v>
      </c>
      <c r="H42" s="141">
        <f t="shared" si="0"/>
        <v>0</v>
      </c>
      <c r="W42" s="144"/>
    </row>
    <row r="43" spans="2:23">
      <c r="B43" s="129" t="s">
        <v>53</v>
      </c>
      <c r="C43" s="140">
        <f>Data!AH35</f>
        <v>234</v>
      </c>
      <c r="D43" s="140">
        <f>Data!BB35</f>
        <v>357</v>
      </c>
      <c r="E43" s="140">
        <f>Data!BV35</f>
        <v>0</v>
      </c>
      <c r="F43" s="140">
        <f>Data!CP35</f>
        <v>0</v>
      </c>
      <c r="G43" s="140">
        <f>Data!DJ35</f>
        <v>0</v>
      </c>
      <c r="H43" s="141">
        <f t="shared" si="0"/>
        <v>591</v>
      </c>
      <c r="W43" s="144"/>
    </row>
    <row r="44" spans="2:23">
      <c r="B44" s="129" t="s">
        <v>54</v>
      </c>
      <c r="C44" s="140">
        <f>Data!AI35</f>
        <v>0</v>
      </c>
      <c r="D44" s="140">
        <f>Data!BC35</f>
        <v>0</v>
      </c>
      <c r="E44" s="140">
        <f>Data!BW35</f>
        <v>0</v>
      </c>
      <c r="F44" s="140">
        <f>Data!CQ35</f>
        <v>0</v>
      </c>
      <c r="G44" s="140">
        <f>Data!DK35</f>
        <v>0</v>
      </c>
      <c r="H44" s="141">
        <f t="shared" si="0"/>
        <v>0</v>
      </c>
      <c r="W44" s="144"/>
    </row>
    <row r="45" spans="2:23">
      <c r="B45" s="129" t="s">
        <v>55</v>
      </c>
      <c r="C45" s="140">
        <f>Data!AJ35</f>
        <v>6981</v>
      </c>
      <c r="D45" s="140">
        <f>Data!BD35</f>
        <v>10240</v>
      </c>
      <c r="E45" s="140">
        <f>Data!BX35</f>
        <v>1446</v>
      </c>
      <c r="F45" s="140">
        <f>Data!CR35</f>
        <v>0</v>
      </c>
      <c r="G45" s="140">
        <f>Data!DL35</f>
        <v>0</v>
      </c>
      <c r="H45" s="141">
        <f t="shared" si="0"/>
        <v>18667</v>
      </c>
      <c r="W45" s="144"/>
    </row>
    <row r="46" spans="2:23">
      <c r="B46" s="129" t="s">
        <v>56</v>
      </c>
      <c r="C46" s="140">
        <f>Data!AK35</f>
        <v>0</v>
      </c>
      <c r="D46" s="140">
        <f>Data!BE35</f>
        <v>0</v>
      </c>
      <c r="E46" s="140">
        <f>Data!BY35</f>
        <v>0</v>
      </c>
      <c r="F46" s="140">
        <f>Data!CS35</f>
        <v>0</v>
      </c>
      <c r="G46" s="140">
        <f>Data!DM35</f>
        <v>0</v>
      </c>
      <c r="H46" s="141">
        <f t="shared" si="0"/>
        <v>0</v>
      </c>
      <c r="W46" s="144"/>
    </row>
    <row r="47" spans="2:23">
      <c r="B47" s="129" t="s">
        <v>57</v>
      </c>
      <c r="C47" s="140">
        <f>Data!AL35</f>
        <v>14845</v>
      </c>
      <c r="D47" s="140">
        <f>Data!BF35</f>
        <v>42333</v>
      </c>
      <c r="E47" s="140">
        <f>Data!BZ35</f>
        <v>5737</v>
      </c>
      <c r="F47" s="140">
        <f>Data!CT35</f>
        <v>78</v>
      </c>
      <c r="G47" s="140">
        <f>Data!DN35</f>
        <v>0</v>
      </c>
      <c r="H47" s="141">
        <f t="shared" si="0"/>
        <v>62993</v>
      </c>
      <c r="W47" s="144"/>
    </row>
    <row r="48" spans="2:23">
      <c r="B48" s="129" t="s">
        <v>58</v>
      </c>
      <c r="C48" s="140">
        <f>Data!AM35</f>
        <v>0</v>
      </c>
      <c r="D48" s="140">
        <f>Data!BG35</f>
        <v>0</v>
      </c>
      <c r="E48" s="140">
        <f>Data!CA35</f>
        <v>0</v>
      </c>
      <c r="F48" s="140">
        <f>Data!CU35</f>
        <v>0</v>
      </c>
      <c r="G48" s="140">
        <f>Data!DO35</f>
        <v>0</v>
      </c>
      <c r="H48" s="141">
        <f t="shared" si="0"/>
        <v>0</v>
      </c>
      <c r="W48" s="144"/>
    </row>
    <row r="49" spans="2:23">
      <c r="B49" s="129" t="s">
        <v>59</v>
      </c>
      <c r="C49" s="140">
        <f>Data!AN35</f>
        <v>0</v>
      </c>
      <c r="D49" s="140">
        <f>Data!BH35</f>
        <v>1656</v>
      </c>
      <c r="E49" s="140">
        <f>Data!CB35</f>
        <v>0</v>
      </c>
      <c r="F49" s="140">
        <f>Data!CV35</f>
        <v>0</v>
      </c>
      <c r="G49" s="140">
        <f>Data!DP35</f>
        <v>0</v>
      </c>
      <c r="H49" s="141">
        <f t="shared" si="0"/>
        <v>1656</v>
      </c>
      <c r="W49" s="144"/>
    </row>
    <row r="50" spans="2:23">
      <c r="B50" s="129" t="s">
        <v>60</v>
      </c>
      <c r="C50" s="140">
        <f>Data!AO35</f>
        <v>6872</v>
      </c>
      <c r="D50" s="140">
        <f>Data!BI35</f>
        <v>12934</v>
      </c>
      <c r="E50" s="140">
        <f>Data!CC35</f>
        <v>798</v>
      </c>
      <c r="F50" s="140">
        <f>Data!CW35</f>
        <v>223</v>
      </c>
      <c r="G50" s="140">
        <f>Data!DQ35</f>
        <v>0</v>
      </c>
      <c r="H50" s="141">
        <f t="shared" si="0"/>
        <v>20827</v>
      </c>
      <c r="W50" s="144"/>
    </row>
    <row r="51" spans="2:23">
      <c r="B51" s="129" t="s">
        <v>0</v>
      </c>
      <c r="C51" s="140">
        <f>Data!AP35</f>
        <v>150</v>
      </c>
      <c r="D51" s="140">
        <f>Data!BJ35</f>
        <v>8145</v>
      </c>
      <c r="E51" s="140">
        <f>Data!CD35</f>
        <v>0</v>
      </c>
      <c r="F51" s="140">
        <f>Data!CX35</f>
        <v>0</v>
      </c>
      <c r="G51" s="140">
        <f>Data!DR35</f>
        <v>0</v>
      </c>
      <c r="H51" s="141">
        <f t="shared" si="0"/>
        <v>8295</v>
      </c>
      <c r="W51" s="144"/>
    </row>
    <row r="52" spans="2:23">
      <c r="B52" s="142" t="s">
        <v>33</v>
      </c>
      <c r="C52" s="141">
        <f>SUM(C32:C51)</f>
        <v>262525</v>
      </c>
      <c r="D52" s="141">
        <f>SUM(D32:D51)</f>
        <v>197337</v>
      </c>
      <c r="E52" s="141">
        <f>SUM(E32:E51)</f>
        <v>37860</v>
      </c>
      <c r="F52" s="141">
        <f>SUM(F32:F51)</f>
        <v>5045</v>
      </c>
      <c r="G52" s="141">
        <f>SUM(G32:G51)</f>
        <v>0</v>
      </c>
      <c r="H52" s="141">
        <f t="shared" si="0"/>
        <v>502767</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Data!T35</f>
        <v>House, Shanna</v>
      </c>
      <c r="E55" s="466"/>
      <c r="F55" s="466"/>
      <c r="G55" s="308" t="str">
        <f>Data!U35</f>
        <v>(936) 294-1061</v>
      </c>
      <c r="H55" s="309" t="str">
        <f>Data!V35</f>
        <v>shouse@shsu.edu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Data!DS35</f>
        <v>9761184.4450598881</v>
      </c>
      <c r="D61" s="320">
        <f>Data!EM35</f>
        <v>7699886.2011139803</v>
      </c>
      <c r="E61" s="320">
        <f>Data!FG35</f>
        <v>4760239.1651356397</v>
      </c>
      <c r="F61" s="320">
        <f>Data!GA35</f>
        <v>772782.35764751583</v>
      </c>
      <c r="G61" s="320">
        <f>Data!GU35</f>
        <v>0</v>
      </c>
      <c r="H61" s="321">
        <f>SUM(C61:G61)</f>
        <v>22994092.168957025</v>
      </c>
    </row>
    <row r="62" spans="2:23">
      <c r="B62" s="127" t="str">
        <f>$B$33</f>
        <v>Science</v>
      </c>
      <c r="C62" s="320">
        <f>Data!DT35</f>
        <v>2820141.8761847341</v>
      </c>
      <c r="D62" s="320">
        <f>Data!EN35</f>
        <v>2055687.9729686726</v>
      </c>
      <c r="E62" s="320">
        <f>Data!FH35</f>
        <v>1010350.6070163604</v>
      </c>
      <c r="F62" s="320">
        <f>Data!GB35</f>
        <v>29807</v>
      </c>
      <c r="G62" s="320">
        <f>Data!GV35</f>
        <v>0</v>
      </c>
      <c r="H62" s="141">
        <f t="shared" ref="H62:H81" si="1">SUM(C62:G62)</f>
        <v>5915987.4561697673</v>
      </c>
    </row>
    <row r="63" spans="2:23">
      <c r="B63" s="127" t="str">
        <f>$B$34</f>
        <v>Fine Arts</v>
      </c>
      <c r="C63" s="320">
        <f>Data!DU35</f>
        <v>2543491.7229322977</v>
      </c>
      <c r="D63" s="320">
        <f>Data!EO35</f>
        <v>2250103.4500265061</v>
      </c>
      <c r="E63" s="320">
        <f>Data!FI35</f>
        <v>521939.25270184025</v>
      </c>
      <c r="F63" s="320">
        <f>Data!GC35</f>
        <v>0</v>
      </c>
      <c r="G63" s="320">
        <f>Data!GW35</f>
        <v>0</v>
      </c>
      <c r="H63" s="141">
        <f t="shared" si="1"/>
        <v>5315534.4256606447</v>
      </c>
    </row>
    <row r="64" spans="2:23">
      <c r="B64" s="127" t="str">
        <f>$B$35</f>
        <v>Teacher Education</v>
      </c>
      <c r="C64" s="320">
        <f>Data!DV35</f>
        <v>325949.66088582651</v>
      </c>
      <c r="D64" s="320">
        <f>Data!EP35</f>
        <v>1604863.1098120639</v>
      </c>
      <c r="E64" s="320">
        <f>Data!FJ35</f>
        <v>1515165.9695662307</v>
      </c>
      <c r="F64" s="320">
        <f>Data!GD35</f>
        <v>1068252.1657779722</v>
      </c>
      <c r="G64" s="320">
        <f>Data!GX35</f>
        <v>0</v>
      </c>
      <c r="H64" s="141">
        <f t="shared" si="1"/>
        <v>4514230.9060420934</v>
      </c>
    </row>
    <row r="65" spans="2:8">
      <c r="B65" s="127" t="str">
        <f>$B$36</f>
        <v>Agriculture</v>
      </c>
      <c r="C65" s="320">
        <f>Data!DW35</f>
        <v>441893.28652473231</v>
      </c>
      <c r="D65" s="320">
        <f>Data!EQ35</f>
        <v>863518.19057473377</v>
      </c>
      <c r="E65" s="320">
        <f>Data!FK35</f>
        <v>132595.02452081052</v>
      </c>
      <c r="F65" s="320">
        <f>Data!GE35</f>
        <v>0</v>
      </c>
      <c r="G65" s="320">
        <f>Data!GY35</f>
        <v>0</v>
      </c>
      <c r="H65" s="141">
        <f t="shared" si="1"/>
        <v>1438006.5016202766</v>
      </c>
    </row>
    <row r="66" spans="2:8">
      <c r="B66" s="127" t="str">
        <f>$B$37</f>
        <v>Engineering</v>
      </c>
      <c r="C66" s="320">
        <f>Data!DX35</f>
        <v>447373.34348340059</v>
      </c>
      <c r="D66" s="320">
        <f>Data!ER35</f>
        <v>463083.65613781137</v>
      </c>
      <c r="E66" s="320">
        <f>Data!FL35</f>
        <v>361204.70484307356</v>
      </c>
      <c r="F66" s="320">
        <f>Data!GF35</f>
        <v>182293.82142857142</v>
      </c>
      <c r="G66" s="320">
        <f>Data!GZ35</f>
        <v>0</v>
      </c>
      <c r="H66" s="141">
        <f t="shared" si="1"/>
        <v>1453955.525892857</v>
      </c>
    </row>
    <row r="67" spans="2:8">
      <c r="B67" s="127" t="str">
        <f>$B$38</f>
        <v>Home Economics</v>
      </c>
      <c r="C67" s="320">
        <f>Data!DY35</f>
        <v>177702.59168831166</v>
      </c>
      <c r="D67" s="320">
        <f>Data!ES35</f>
        <v>203101.29316017317</v>
      </c>
      <c r="E67" s="320">
        <f>Data!FM35</f>
        <v>81742.75</v>
      </c>
      <c r="F67" s="320">
        <f>Data!GG35</f>
        <v>0</v>
      </c>
      <c r="G67" s="320">
        <f>Data!HA35</f>
        <v>0</v>
      </c>
      <c r="H67" s="141">
        <f t="shared" si="1"/>
        <v>462546.63484848483</v>
      </c>
    </row>
    <row r="68" spans="2:8">
      <c r="B68" s="127" t="str">
        <f>$B$39</f>
        <v>Law</v>
      </c>
      <c r="C68" s="320">
        <f>Data!DZ35</f>
        <v>0</v>
      </c>
      <c r="D68" s="320">
        <f>Data!ET35</f>
        <v>0</v>
      </c>
      <c r="E68" s="320">
        <f>Data!FN35</f>
        <v>0</v>
      </c>
      <c r="F68" s="320">
        <f>Data!GH35</f>
        <v>0</v>
      </c>
      <c r="G68" s="320">
        <f>Data!HB35</f>
        <v>0</v>
      </c>
      <c r="H68" s="141">
        <f t="shared" si="1"/>
        <v>0</v>
      </c>
    </row>
    <row r="69" spans="2:8">
      <c r="B69" s="127" t="str">
        <f>$B$40</f>
        <v>Social Service</v>
      </c>
      <c r="C69" s="320">
        <f>Data!EA35</f>
        <v>0</v>
      </c>
      <c r="D69" s="320">
        <f>Data!EU35</f>
        <v>0</v>
      </c>
      <c r="E69" s="320">
        <f>Data!FO35</f>
        <v>0</v>
      </c>
      <c r="F69" s="320">
        <f>Data!GI35</f>
        <v>0</v>
      </c>
      <c r="G69" s="320">
        <f>Data!HC35</f>
        <v>0</v>
      </c>
      <c r="H69" s="141">
        <f t="shared" si="1"/>
        <v>0</v>
      </c>
    </row>
    <row r="70" spans="2:8">
      <c r="B70" s="127" t="str">
        <f>$B$41</f>
        <v>Library Science</v>
      </c>
      <c r="C70" s="320">
        <f>Data!EB35</f>
        <v>16800</v>
      </c>
      <c r="D70" s="320">
        <f>Data!EV35</f>
        <v>0</v>
      </c>
      <c r="E70" s="320">
        <f>Data!FP35</f>
        <v>315592.5</v>
      </c>
      <c r="F70" s="320">
        <f>Data!GJ35</f>
        <v>0</v>
      </c>
      <c r="G70" s="320">
        <f>Data!HD35</f>
        <v>0</v>
      </c>
      <c r="H70" s="141">
        <f t="shared" si="1"/>
        <v>332392.5</v>
      </c>
    </row>
    <row r="71" spans="2:8">
      <c r="B71" s="127" t="str">
        <f>$B$42</f>
        <v>Veterinary Science</v>
      </c>
      <c r="C71" s="320">
        <f>Data!EC35</f>
        <v>0</v>
      </c>
      <c r="D71" s="320">
        <f>Data!EW35</f>
        <v>0</v>
      </c>
      <c r="E71" s="320">
        <f>Data!FQ35</f>
        <v>0</v>
      </c>
      <c r="F71" s="320">
        <f>Data!GK35</f>
        <v>0</v>
      </c>
      <c r="G71" s="320">
        <f>Data!HE35</f>
        <v>0</v>
      </c>
      <c r="H71" s="141">
        <f t="shared" si="1"/>
        <v>0</v>
      </c>
    </row>
    <row r="72" spans="2:8">
      <c r="B72" s="127" t="str">
        <f>$B$43</f>
        <v>Vocational Training</v>
      </c>
      <c r="C72" s="320">
        <f>Data!ED35</f>
        <v>23601.5</v>
      </c>
      <c r="D72" s="320">
        <f>Data!EX35</f>
        <v>59225.568713450288</v>
      </c>
      <c r="E72" s="320">
        <f>Data!FR35</f>
        <v>0</v>
      </c>
      <c r="F72" s="320">
        <f>Data!GL35</f>
        <v>0</v>
      </c>
      <c r="G72" s="320">
        <f>Data!HF35</f>
        <v>0</v>
      </c>
      <c r="H72" s="141">
        <f t="shared" si="1"/>
        <v>82827.06871345028</v>
      </c>
    </row>
    <row r="73" spans="2:8">
      <c r="B73" s="127" t="str">
        <f>$B$44</f>
        <v>Physical Training</v>
      </c>
      <c r="C73" s="320">
        <f>Data!EE35</f>
        <v>0</v>
      </c>
      <c r="D73" s="320">
        <f>Data!EY35</f>
        <v>0</v>
      </c>
      <c r="E73" s="320">
        <f>Data!FS35</f>
        <v>0</v>
      </c>
      <c r="F73" s="320">
        <f>Data!GM35</f>
        <v>0</v>
      </c>
      <c r="G73" s="320">
        <f>Data!HG35</f>
        <v>0</v>
      </c>
      <c r="H73" s="141">
        <f t="shared" si="1"/>
        <v>0</v>
      </c>
    </row>
    <row r="74" spans="2:8">
      <c r="B74" s="127" t="str">
        <f>$B$45</f>
        <v>Health Services</v>
      </c>
      <c r="C74" s="320">
        <f>Data!EF35</f>
        <v>327157.27943535789</v>
      </c>
      <c r="D74" s="320">
        <f>Data!EZ35</f>
        <v>1075817.4452160785</v>
      </c>
      <c r="E74" s="320">
        <f>Data!FT35</f>
        <v>481142.68539293174</v>
      </c>
      <c r="F74" s="320">
        <f>Data!GN35</f>
        <v>0</v>
      </c>
      <c r="G74" s="320">
        <f>Data!HH35</f>
        <v>0</v>
      </c>
      <c r="H74" s="141">
        <f t="shared" si="1"/>
        <v>1884117.4100443681</v>
      </c>
    </row>
    <row r="75" spans="2:8">
      <c r="B75" s="127" t="str">
        <f>$B$46</f>
        <v>Pharmacy</v>
      </c>
      <c r="C75" s="320">
        <f>Data!EG35</f>
        <v>0</v>
      </c>
      <c r="D75" s="320">
        <f>Data!FA35</f>
        <v>0</v>
      </c>
      <c r="E75" s="320">
        <f>Data!FU35</f>
        <v>0</v>
      </c>
      <c r="F75" s="320">
        <f>Data!GO35</f>
        <v>0</v>
      </c>
      <c r="G75" s="320">
        <f>Data!HI35</f>
        <v>0</v>
      </c>
      <c r="H75" s="141">
        <f t="shared" si="1"/>
        <v>0</v>
      </c>
    </row>
    <row r="76" spans="2:8">
      <c r="B76" s="127" t="str">
        <f>$B$47</f>
        <v>Business Administration</v>
      </c>
      <c r="C76" s="320">
        <f>Data!EH35</f>
        <v>1427086.3017108808</v>
      </c>
      <c r="D76" s="320">
        <f>Data!FB35</f>
        <v>6244458.9645986501</v>
      </c>
      <c r="E76" s="320">
        <f>Data!FV35</f>
        <v>1347627.5938664598</v>
      </c>
      <c r="F76" s="320">
        <f>Data!GP35</f>
        <v>35083.75</v>
      </c>
      <c r="G76" s="320">
        <f>Data!HJ35</f>
        <v>0</v>
      </c>
      <c r="H76" s="141">
        <f t="shared" si="1"/>
        <v>9054256.6101759914</v>
      </c>
    </row>
    <row r="77" spans="2:8">
      <c r="B77" s="127" t="str">
        <f>$B$48</f>
        <v>Optometry</v>
      </c>
      <c r="C77" s="320">
        <f>Data!EI35</f>
        <v>0</v>
      </c>
      <c r="D77" s="320">
        <f>Data!FC35</f>
        <v>0</v>
      </c>
      <c r="E77" s="320">
        <f>Data!FW35</f>
        <v>0</v>
      </c>
      <c r="F77" s="320">
        <f>Data!GQ35</f>
        <v>0</v>
      </c>
      <c r="G77" s="320">
        <f>Data!HK35</f>
        <v>0</v>
      </c>
      <c r="H77" s="141">
        <f t="shared" si="1"/>
        <v>0</v>
      </c>
    </row>
    <row r="78" spans="2:8">
      <c r="B78" s="127" t="str">
        <f>$B$49</f>
        <v>Teacher Ed-Practice Teaching</v>
      </c>
      <c r="C78" s="320">
        <f>Data!EJ35</f>
        <v>0</v>
      </c>
      <c r="D78" s="320">
        <f>Data!FD35</f>
        <v>465242.74443210289</v>
      </c>
      <c r="E78" s="320">
        <f>Data!FX35</f>
        <v>0</v>
      </c>
      <c r="F78" s="320">
        <f>Data!GR35</f>
        <v>0</v>
      </c>
      <c r="G78" s="320">
        <f>Data!HL35</f>
        <v>0</v>
      </c>
      <c r="H78" s="141">
        <f t="shared" si="1"/>
        <v>465242.74443210289</v>
      </c>
    </row>
    <row r="79" spans="2:8">
      <c r="B79" s="127" t="str">
        <f>$B$50</f>
        <v>Technology</v>
      </c>
      <c r="C79" s="320">
        <f>Data!EK35</f>
        <v>635832.27403290651</v>
      </c>
      <c r="D79" s="320">
        <f>Data!FE35</f>
        <v>1350548.0144119815</v>
      </c>
      <c r="E79" s="320">
        <f>Data!FY35</f>
        <v>378319.59642857139</v>
      </c>
      <c r="F79" s="320">
        <f>Data!GS35</f>
        <v>30889.096153846156</v>
      </c>
      <c r="G79" s="320">
        <f>Data!HM35</f>
        <v>0</v>
      </c>
      <c r="H79" s="141">
        <f t="shared" si="1"/>
        <v>2395588.9810273051</v>
      </c>
    </row>
    <row r="80" spans="2:8">
      <c r="B80" s="127" t="str">
        <f>$B$51</f>
        <v>Nursing</v>
      </c>
      <c r="C80" s="320">
        <f>Data!EL35</f>
        <v>35244.020059256603</v>
      </c>
      <c r="D80" s="320">
        <f>Data!FF35</f>
        <v>2474454.1466074106</v>
      </c>
      <c r="E80" s="320">
        <f>Data!FZ35</f>
        <v>0</v>
      </c>
      <c r="F80" s="320">
        <f>Data!GT35</f>
        <v>0</v>
      </c>
      <c r="G80" s="320">
        <f>Data!HN35</f>
        <v>0</v>
      </c>
      <c r="H80" s="141">
        <f t="shared" si="1"/>
        <v>2509698.1666666674</v>
      </c>
    </row>
    <row r="81" spans="2:8">
      <c r="B81" s="130" t="str">
        <f>$B$52</f>
        <v>Totals</v>
      </c>
      <c r="C81" s="321">
        <f>SUM(C61:C80)</f>
        <v>18983458.301997595</v>
      </c>
      <c r="D81" s="321">
        <f>SUM(D61:D80)</f>
        <v>26809990.757773619</v>
      </c>
      <c r="E81" s="321">
        <f>SUM(E61:E80)</f>
        <v>10905919.849471917</v>
      </c>
      <c r="F81" s="321">
        <f>SUM(F61:F80)</f>
        <v>2119108.1910079056</v>
      </c>
      <c r="G81" s="321">
        <f>SUM(G61:G80)</f>
        <v>0</v>
      </c>
      <c r="H81" s="321">
        <f t="shared" si="1"/>
        <v>58818477.100251034</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Data!T35</f>
        <v>House, Shanna</v>
      </c>
      <c r="E84" s="466"/>
      <c r="F84" s="466"/>
      <c r="G84" s="308" t="str">
        <f>Data!U35</f>
        <v>(936) 294-1061</v>
      </c>
      <c r="H84" s="309" t="str">
        <f>Data!V35</f>
        <v>shouse@shsu.edu</v>
      </c>
    </row>
    <row r="85" spans="2:8" ht="13.5" customHeight="1">
      <c r="B85" s="306"/>
      <c r="C85" s="306"/>
      <c r="D85" s="306"/>
      <c r="E85" s="306"/>
      <c r="F85" s="306"/>
      <c r="G85" s="306"/>
      <c r="H85" s="296"/>
    </row>
    <row r="86" spans="2:8" ht="15" customHeight="1">
      <c r="B86" s="120" t="s">
        <v>32</v>
      </c>
      <c r="C86" s="324"/>
      <c r="D86" s="324"/>
      <c r="E86" s="324"/>
      <c r="F86" s="324"/>
      <c r="G86" s="324"/>
      <c r="H86" s="122">
        <f>H13+H14</f>
        <v>128046927</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Data!HR35</f>
        <v>0</v>
      </c>
      <c r="D91" s="327">
        <f>Data!IL35</f>
        <v>0</v>
      </c>
      <c r="E91" s="327">
        <f>Data!JF35</f>
        <v>0</v>
      </c>
      <c r="F91" s="327">
        <f>Data!JZ35</f>
        <v>0</v>
      </c>
      <c r="G91" s="327">
        <f>Data!KT35</f>
        <v>0</v>
      </c>
      <c r="H91" s="133">
        <f t="shared" ref="H91:H111" si="2">SUM(C91:G91)</f>
        <v>0</v>
      </c>
    </row>
    <row r="92" spans="2:8">
      <c r="B92" s="127" t="str">
        <f>$B$33</f>
        <v>Science</v>
      </c>
      <c r="C92" s="327">
        <f>Data!HS35</f>
        <v>0</v>
      </c>
      <c r="D92" s="327">
        <f>Data!IM35</f>
        <v>0</v>
      </c>
      <c r="E92" s="327">
        <f>Data!JG35</f>
        <v>0</v>
      </c>
      <c r="F92" s="327">
        <f>Data!KA35</f>
        <v>0</v>
      </c>
      <c r="G92" s="327">
        <f>Data!KU35</f>
        <v>0</v>
      </c>
      <c r="H92" s="136">
        <f t="shared" si="2"/>
        <v>0</v>
      </c>
    </row>
    <row r="93" spans="2:8">
      <c r="B93" s="127" t="str">
        <f>$B$34</f>
        <v>Fine Arts</v>
      </c>
      <c r="C93" s="327">
        <f>Data!HT35</f>
        <v>0</v>
      </c>
      <c r="D93" s="327">
        <f>Data!IN35</f>
        <v>0</v>
      </c>
      <c r="E93" s="327">
        <f>Data!JH35</f>
        <v>0</v>
      </c>
      <c r="F93" s="327">
        <f>Data!KB35</f>
        <v>0</v>
      </c>
      <c r="G93" s="327">
        <f>Data!KV35</f>
        <v>0</v>
      </c>
      <c r="H93" s="136">
        <f t="shared" si="2"/>
        <v>0</v>
      </c>
    </row>
    <row r="94" spans="2:8">
      <c r="B94" s="127" t="str">
        <f>$B$35</f>
        <v>Teacher Education</v>
      </c>
      <c r="C94" s="327">
        <f>Data!HU35</f>
        <v>0</v>
      </c>
      <c r="D94" s="327">
        <f>Data!IO35</f>
        <v>0</v>
      </c>
      <c r="E94" s="327">
        <f>Data!JI35</f>
        <v>0</v>
      </c>
      <c r="F94" s="327">
        <f>Data!KC35</f>
        <v>0</v>
      </c>
      <c r="G94" s="327">
        <f>Data!KW35</f>
        <v>0</v>
      </c>
      <c r="H94" s="136">
        <f t="shared" si="2"/>
        <v>0</v>
      </c>
    </row>
    <row r="95" spans="2:8">
      <c r="B95" s="127" t="str">
        <f>$B$36</f>
        <v>Agriculture</v>
      </c>
      <c r="C95" s="327">
        <f>Data!HV35</f>
        <v>0</v>
      </c>
      <c r="D95" s="327">
        <f>Data!IP35</f>
        <v>0</v>
      </c>
      <c r="E95" s="327">
        <f>Data!JJ35</f>
        <v>0</v>
      </c>
      <c r="F95" s="327">
        <f>Data!KD35</f>
        <v>0</v>
      </c>
      <c r="G95" s="327">
        <f>Data!KX35</f>
        <v>0</v>
      </c>
      <c r="H95" s="136">
        <f t="shared" si="2"/>
        <v>0</v>
      </c>
    </row>
    <row r="96" spans="2:8">
      <c r="B96" s="127" t="str">
        <f>$B$37</f>
        <v>Engineering</v>
      </c>
      <c r="C96" s="327">
        <f>Data!HW35</f>
        <v>0</v>
      </c>
      <c r="D96" s="327">
        <f>Data!IQ35</f>
        <v>0</v>
      </c>
      <c r="E96" s="327">
        <f>Data!JK35</f>
        <v>0</v>
      </c>
      <c r="F96" s="327">
        <f>Data!KE35</f>
        <v>0</v>
      </c>
      <c r="G96" s="327">
        <f>Data!KY35</f>
        <v>0</v>
      </c>
      <c r="H96" s="136">
        <f t="shared" si="2"/>
        <v>0</v>
      </c>
    </row>
    <row r="97" spans="2:8">
      <c r="B97" s="127" t="str">
        <f>$B$38</f>
        <v>Home Economics</v>
      </c>
      <c r="C97" s="327">
        <f>Data!HX35</f>
        <v>0</v>
      </c>
      <c r="D97" s="327">
        <f>Data!IR35</f>
        <v>0</v>
      </c>
      <c r="E97" s="327">
        <f>Data!JL35</f>
        <v>0</v>
      </c>
      <c r="F97" s="327">
        <f>Data!KF35</f>
        <v>0</v>
      </c>
      <c r="G97" s="327">
        <f>Data!KZ35</f>
        <v>0</v>
      </c>
      <c r="H97" s="136">
        <f t="shared" si="2"/>
        <v>0</v>
      </c>
    </row>
    <row r="98" spans="2:8">
      <c r="B98" s="127" t="str">
        <f>$B$39</f>
        <v>Law</v>
      </c>
      <c r="C98" s="327">
        <f>Data!HY35</f>
        <v>0</v>
      </c>
      <c r="D98" s="327">
        <f>Data!IS35</f>
        <v>0</v>
      </c>
      <c r="E98" s="327">
        <f>Data!JM35</f>
        <v>0</v>
      </c>
      <c r="F98" s="327">
        <f>Data!KG35</f>
        <v>0</v>
      </c>
      <c r="G98" s="327">
        <f>Data!LA35</f>
        <v>0</v>
      </c>
      <c r="H98" s="136">
        <f t="shared" si="2"/>
        <v>0</v>
      </c>
    </row>
    <row r="99" spans="2:8">
      <c r="B99" s="127" t="str">
        <f>$B$40</f>
        <v>Social Service</v>
      </c>
      <c r="C99" s="327">
        <f>Data!HZ35</f>
        <v>0</v>
      </c>
      <c r="D99" s="327">
        <f>Data!IT35</f>
        <v>0</v>
      </c>
      <c r="E99" s="327">
        <f>Data!JN35</f>
        <v>0</v>
      </c>
      <c r="F99" s="327">
        <f>Data!KH35</f>
        <v>0</v>
      </c>
      <c r="G99" s="327">
        <f>Data!LB35</f>
        <v>0</v>
      </c>
      <c r="H99" s="136">
        <f t="shared" si="2"/>
        <v>0</v>
      </c>
    </row>
    <row r="100" spans="2:8">
      <c r="B100" s="127" t="str">
        <f>$B$41</f>
        <v>Library Science</v>
      </c>
      <c r="C100" s="327">
        <f>Data!IA35</f>
        <v>0</v>
      </c>
      <c r="D100" s="327">
        <f>Data!IU35</f>
        <v>0</v>
      </c>
      <c r="E100" s="327">
        <f>Data!JO35</f>
        <v>0</v>
      </c>
      <c r="F100" s="327">
        <f>Data!KI35</f>
        <v>0</v>
      </c>
      <c r="G100" s="327">
        <f>Data!LC35</f>
        <v>0</v>
      </c>
      <c r="H100" s="136">
        <f t="shared" si="2"/>
        <v>0</v>
      </c>
    </row>
    <row r="101" spans="2:8">
      <c r="B101" s="127" t="str">
        <f>$B$42</f>
        <v>Veterinary Science</v>
      </c>
      <c r="C101" s="327">
        <f>Data!IB35</f>
        <v>0</v>
      </c>
      <c r="D101" s="327">
        <f>Data!IV35</f>
        <v>0</v>
      </c>
      <c r="E101" s="327">
        <f>Data!JP35</f>
        <v>0</v>
      </c>
      <c r="F101" s="327">
        <f>Data!KJ35</f>
        <v>0</v>
      </c>
      <c r="G101" s="327">
        <f>Data!LD35</f>
        <v>0</v>
      </c>
      <c r="H101" s="136">
        <f t="shared" si="2"/>
        <v>0</v>
      </c>
    </row>
    <row r="102" spans="2:8">
      <c r="B102" s="127" t="str">
        <f>$B$43</f>
        <v>Vocational Training</v>
      </c>
      <c r="C102" s="327">
        <f>Data!IC35</f>
        <v>0</v>
      </c>
      <c r="D102" s="327">
        <f>Data!IW35</f>
        <v>0</v>
      </c>
      <c r="E102" s="327">
        <f>Data!JQ35</f>
        <v>0</v>
      </c>
      <c r="F102" s="327">
        <f>Data!KK35</f>
        <v>0</v>
      </c>
      <c r="G102" s="327">
        <f>Data!LE35</f>
        <v>0</v>
      </c>
      <c r="H102" s="136">
        <f t="shared" si="2"/>
        <v>0</v>
      </c>
    </row>
    <row r="103" spans="2:8">
      <c r="B103" s="127" t="str">
        <f>$B$44</f>
        <v>Physical Training</v>
      </c>
      <c r="C103" s="327">
        <f>Data!ID35</f>
        <v>0</v>
      </c>
      <c r="D103" s="327">
        <f>Data!IX35</f>
        <v>0</v>
      </c>
      <c r="E103" s="327">
        <f>Data!JR35</f>
        <v>0</v>
      </c>
      <c r="F103" s="327">
        <f>Data!KL35</f>
        <v>0</v>
      </c>
      <c r="G103" s="327">
        <f>Data!LF35</f>
        <v>0</v>
      </c>
      <c r="H103" s="136">
        <f t="shared" si="2"/>
        <v>0</v>
      </c>
    </row>
    <row r="104" spans="2:8">
      <c r="B104" s="127" t="str">
        <f>$B$45</f>
        <v>Health Services</v>
      </c>
      <c r="C104" s="327">
        <f>Data!IE35</f>
        <v>0</v>
      </c>
      <c r="D104" s="327">
        <f>Data!IY35</f>
        <v>0</v>
      </c>
      <c r="E104" s="327">
        <f>Data!JS35</f>
        <v>0</v>
      </c>
      <c r="F104" s="327">
        <f>Data!KM35</f>
        <v>0</v>
      </c>
      <c r="G104" s="327">
        <f>Data!LG35</f>
        <v>0</v>
      </c>
      <c r="H104" s="136">
        <f t="shared" si="2"/>
        <v>0</v>
      </c>
    </row>
    <row r="105" spans="2:8">
      <c r="B105" s="127" t="str">
        <f>$B$46</f>
        <v>Pharmacy</v>
      </c>
      <c r="C105" s="327">
        <f>Data!IF35</f>
        <v>0</v>
      </c>
      <c r="D105" s="327">
        <f>Data!IZ35</f>
        <v>0</v>
      </c>
      <c r="E105" s="327">
        <f>Data!JT35</f>
        <v>0</v>
      </c>
      <c r="F105" s="327">
        <f>Data!KN35</f>
        <v>0</v>
      </c>
      <c r="G105" s="327">
        <f>Data!LH35</f>
        <v>0</v>
      </c>
      <c r="H105" s="136">
        <f t="shared" si="2"/>
        <v>0</v>
      </c>
    </row>
    <row r="106" spans="2:8">
      <c r="B106" s="127" t="str">
        <f>$B$47</f>
        <v>Business Administration</v>
      </c>
      <c r="C106" s="327">
        <f>Data!IG35</f>
        <v>0</v>
      </c>
      <c r="D106" s="327">
        <f>Data!JA35</f>
        <v>0</v>
      </c>
      <c r="E106" s="327">
        <f>Data!JU35</f>
        <v>0</v>
      </c>
      <c r="F106" s="327">
        <f>Data!KO35</f>
        <v>0</v>
      </c>
      <c r="G106" s="327">
        <f>Data!LI35</f>
        <v>0</v>
      </c>
      <c r="H106" s="136">
        <f t="shared" si="2"/>
        <v>0</v>
      </c>
    </row>
    <row r="107" spans="2:8">
      <c r="B107" s="127" t="str">
        <f>$B$48</f>
        <v>Optometry</v>
      </c>
      <c r="C107" s="327">
        <f>Data!IH35</f>
        <v>0</v>
      </c>
      <c r="D107" s="327">
        <f>Data!JB35</f>
        <v>0</v>
      </c>
      <c r="E107" s="327">
        <f>Data!JV35</f>
        <v>0</v>
      </c>
      <c r="F107" s="327">
        <f>Data!KP35</f>
        <v>0</v>
      </c>
      <c r="G107" s="327">
        <f>Data!LJ35</f>
        <v>0</v>
      </c>
      <c r="H107" s="136">
        <f t="shared" si="2"/>
        <v>0</v>
      </c>
    </row>
    <row r="108" spans="2:8">
      <c r="B108" s="127" t="str">
        <f>$B$49</f>
        <v>Teacher Ed-Practice Teaching</v>
      </c>
      <c r="C108" s="327">
        <f>Data!II35</f>
        <v>0</v>
      </c>
      <c r="D108" s="327">
        <f>Data!JC35</f>
        <v>0</v>
      </c>
      <c r="E108" s="327">
        <f>Data!JW35</f>
        <v>0</v>
      </c>
      <c r="F108" s="327">
        <f>Data!KQ35</f>
        <v>0</v>
      </c>
      <c r="G108" s="327">
        <f>Data!LK35</f>
        <v>0</v>
      </c>
      <c r="H108" s="136">
        <f t="shared" si="2"/>
        <v>0</v>
      </c>
    </row>
    <row r="109" spans="2:8">
      <c r="B109" s="127" t="str">
        <f>$B$50</f>
        <v>Technology</v>
      </c>
      <c r="C109" s="327">
        <f>Data!IJ35</f>
        <v>0</v>
      </c>
      <c r="D109" s="327">
        <f>Data!JD35</f>
        <v>0</v>
      </c>
      <c r="E109" s="327">
        <f>Data!JX35</f>
        <v>0</v>
      </c>
      <c r="F109" s="327">
        <f>Data!KR35</f>
        <v>0</v>
      </c>
      <c r="G109" s="327">
        <f>Data!LL35</f>
        <v>0</v>
      </c>
      <c r="H109" s="136">
        <f t="shared" si="2"/>
        <v>0</v>
      </c>
    </row>
    <row r="110" spans="2:8">
      <c r="B110" s="127" t="str">
        <f>$B$51</f>
        <v>Nursing</v>
      </c>
      <c r="C110" s="327">
        <f>Data!IK35</f>
        <v>0</v>
      </c>
      <c r="D110" s="327">
        <f>Data!JE35</f>
        <v>0</v>
      </c>
      <c r="E110" s="327">
        <f>Data!JY35</f>
        <v>0</v>
      </c>
      <c r="F110" s="327">
        <f>Data!KS35</f>
        <v>0</v>
      </c>
      <c r="G110" s="327">
        <f>Data!HPM35</f>
        <v>0</v>
      </c>
      <c r="H110" s="136">
        <f t="shared" si="2"/>
        <v>0</v>
      </c>
    </row>
    <row r="111" spans="2:8">
      <c r="B111" s="130" t="str">
        <f>$B$52</f>
        <v>Totals</v>
      </c>
      <c r="C111" s="133">
        <f>SUM(C91:C110)</f>
        <v>0</v>
      </c>
      <c r="D111" s="133">
        <f>SUM(D91:D110)</f>
        <v>0</v>
      </c>
      <c r="E111" s="133">
        <f>SUM(E91:E110)</f>
        <v>0</v>
      </c>
      <c r="F111" s="133">
        <f>SUM(F91:F110)</f>
        <v>0</v>
      </c>
      <c r="G111" s="133">
        <f>SUM(G91:G110)</f>
        <v>0</v>
      </c>
      <c r="H111" s="133">
        <f t="shared" si="2"/>
        <v>0</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9761184.4450598881</v>
      </c>
      <c r="D116" s="321">
        <f t="shared" si="3"/>
        <v>7699886.2011139803</v>
      </c>
      <c r="E116" s="321">
        <f t="shared" si="3"/>
        <v>4760239.1651356397</v>
      </c>
      <c r="F116" s="321">
        <f t="shared" si="3"/>
        <v>772782.35764751583</v>
      </c>
      <c r="G116" s="321">
        <f t="shared" si="3"/>
        <v>0</v>
      </c>
      <c r="H116" s="133">
        <f t="shared" ref="H116:H136" si="4">SUM(C116:G116)</f>
        <v>22994092.168957025</v>
      </c>
    </row>
    <row r="117" spans="2:8">
      <c r="B117" s="127" t="str">
        <f>$B$33</f>
        <v>Science</v>
      </c>
      <c r="C117" s="141">
        <f t="shared" si="3"/>
        <v>2820141.8761847341</v>
      </c>
      <c r="D117" s="141">
        <f t="shared" si="3"/>
        <v>2055687.9729686726</v>
      </c>
      <c r="E117" s="141">
        <f t="shared" si="3"/>
        <v>1010350.6070163604</v>
      </c>
      <c r="F117" s="141">
        <f t="shared" si="3"/>
        <v>29807</v>
      </c>
      <c r="G117" s="141">
        <f t="shared" si="3"/>
        <v>0</v>
      </c>
      <c r="H117" s="136">
        <f t="shared" si="4"/>
        <v>5915987.4561697673</v>
      </c>
    </row>
    <row r="118" spans="2:8">
      <c r="B118" s="127" t="str">
        <f>$B$34</f>
        <v>Fine Arts</v>
      </c>
      <c r="C118" s="141">
        <f t="shared" si="3"/>
        <v>2543491.7229322977</v>
      </c>
      <c r="D118" s="141">
        <f t="shared" si="3"/>
        <v>2250103.4500265061</v>
      </c>
      <c r="E118" s="141">
        <f t="shared" si="3"/>
        <v>521939.25270184025</v>
      </c>
      <c r="F118" s="141">
        <f t="shared" si="3"/>
        <v>0</v>
      </c>
      <c r="G118" s="141">
        <f t="shared" si="3"/>
        <v>0</v>
      </c>
      <c r="H118" s="136">
        <f t="shared" si="4"/>
        <v>5315534.4256606447</v>
      </c>
    </row>
    <row r="119" spans="2:8">
      <c r="B119" s="127" t="str">
        <f>$B$35</f>
        <v>Teacher Education</v>
      </c>
      <c r="C119" s="141">
        <f t="shared" si="3"/>
        <v>325949.66088582651</v>
      </c>
      <c r="D119" s="141">
        <f t="shared" si="3"/>
        <v>1604863.1098120639</v>
      </c>
      <c r="E119" s="141">
        <f t="shared" si="3"/>
        <v>1515165.9695662307</v>
      </c>
      <c r="F119" s="141">
        <f t="shared" si="3"/>
        <v>1068252.1657779722</v>
      </c>
      <c r="G119" s="141">
        <f t="shared" si="3"/>
        <v>0</v>
      </c>
      <c r="H119" s="136">
        <f t="shared" si="4"/>
        <v>4514230.9060420934</v>
      </c>
    </row>
    <row r="120" spans="2:8">
      <c r="B120" s="127" t="str">
        <f>$B$36</f>
        <v>Agriculture</v>
      </c>
      <c r="C120" s="141">
        <f t="shared" si="3"/>
        <v>441893.28652473231</v>
      </c>
      <c r="D120" s="141">
        <f t="shared" si="3"/>
        <v>863518.19057473377</v>
      </c>
      <c r="E120" s="141">
        <f t="shared" si="3"/>
        <v>132595.02452081052</v>
      </c>
      <c r="F120" s="141">
        <f t="shared" si="3"/>
        <v>0</v>
      </c>
      <c r="G120" s="141">
        <f t="shared" si="3"/>
        <v>0</v>
      </c>
      <c r="H120" s="136">
        <f t="shared" si="4"/>
        <v>1438006.5016202766</v>
      </c>
    </row>
    <row r="121" spans="2:8">
      <c r="B121" s="127" t="str">
        <f>$B$37</f>
        <v>Engineering</v>
      </c>
      <c r="C121" s="141">
        <f t="shared" si="3"/>
        <v>447373.34348340059</v>
      </c>
      <c r="D121" s="141">
        <f t="shared" si="3"/>
        <v>463083.65613781137</v>
      </c>
      <c r="E121" s="141">
        <f t="shared" si="3"/>
        <v>361204.70484307356</v>
      </c>
      <c r="F121" s="141">
        <f t="shared" si="3"/>
        <v>182293.82142857142</v>
      </c>
      <c r="G121" s="141">
        <f t="shared" si="3"/>
        <v>0</v>
      </c>
      <c r="H121" s="136">
        <f t="shared" si="4"/>
        <v>1453955.525892857</v>
      </c>
    </row>
    <row r="122" spans="2:8">
      <c r="B122" s="127" t="str">
        <f>$B$38</f>
        <v>Home Economics</v>
      </c>
      <c r="C122" s="141">
        <f t="shared" si="3"/>
        <v>177702.59168831166</v>
      </c>
      <c r="D122" s="141">
        <f t="shared" si="3"/>
        <v>203101.29316017317</v>
      </c>
      <c r="E122" s="141">
        <f t="shared" si="3"/>
        <v>81742.75</v>
      </c>
      <c r="F122" s="141">
        <f t="shared" si="3"/>
        <v>0</v>
      </c>
      <c r="G122" s="141">
        <f t="shared" si="3"/>
        <v>0</v>
      </c>
      <c r="H122" s="136">
        <f t="shared" si="4"/>
        <v>462546.63484848483</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16800</v>
      </c>
      <c r="D125" s="141">
        <f t="shared" si="3"/>
        <v>0</v>
      </c>
      <c r="E125" s="141">
        <f t="shared" si="3"/>
        <v>315592.5</v>
      </c>
      <c r="F125" s="141">
        <f t="shared" si="3"/>
        <v>0</v>
      </c>
      <c r="G125" s="141">
        <f t="shared" si="3"/>
        <v>0</v>
      </c>
      <c r="H125" s="136">
        <f t="shared" si="4"/>
        <v>332392.5</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23601.5</v>
      </c>
      <c r="D127" s="141">
        <f t="shared" si="3"/>
        <v>59225.568713450288</v>
      </c>
      <c r="E127" s="141">
        <f t="shared" si="3"/>
        <v>0</v>
      </c>
      <c r="F127" s="141">
        <f t="shared" si="3"/>
        <v>0</v>
      </c>
      <c r="G127" s="141">
        <f t="shared" si="3"/>
        <v>0</v>
      </c>
      <c r="H127" s="136">
        <f t="shared" si="4"/>
        <v>82827.06871345028</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327157.27943535789</v>
      </c>
      <c r="D129" s="141">
        <f t="shared" si="3"/>
        <v>1075817.4452160785</v>
      </c>
      <c r="E129" s="141">
        <f t="shared" si="3"/>
        <v>481142.68539293174</v>
      </c>
      <c r="F129" s="141">
        <f t="shared" si="3"/>
        <v>0</v>
      </c>
      <c r="G129" s="141">
        <f t="shared" si="3"/>
        <v>0</v>
      </c>
      <c r="H129" s="136">
        <f t="shared" si="4"/>
        <v>1884117.4100443681</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1427086.3017108808</v>
      </c>
      <c r="D131" s="141">
        <f t="shared" si="3"/>
        <v>6244458.9645986501</v>
      </c>
      <c r="E131" s="141">
        <f t="shared" si="3"/>
        <v>1347627.5938664598</v>
      </c>
      <c r="F131" s="141">
        <f t="shared" si="3"/>
        <v>35083.75</v>
      </c>
      <c r="G131" s="141">
        <f t="shared" si="3"/>
        <v>0</v>
      </c>
      <c r="H131" s="136">
        <f t="shared" si="4"/>
        <v>9054256.6101759914</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465242.74443210289</v>
      </c>
      <c r="E133" s="141">
        <f t="shared" si="5"/>
        <v>0</v>
      </c>
      <c r="F133" s="141">
        <f t="shared" si="5"/>
        <v>0</v>
      </c>
      <c r="G133" s="141">
        <f t="shared" si="5"/>
        <v>0</v>
      </c>
      <c r="H133" s="136">
        <f t="shared" si="4"/>
        <v>465242.74443210289</v>
      </c>
    </row>
    <row r="134" spans="2:12">
      <c r="B134" s="127" t="str">
        <f>$B$50</f>
        <v>Technology</v>
      </c>
      <c r="C134" s="141">
        <f t="shared" si="5"/>
        <v>635832.27403290651</v>
      </c>
      <c r="D134" s="141">
        <f t="shared" si="5"/>
        <v>1350548.0144119815</v>
      </c>
      <c r="E134" s="141">
        <f t="shared" si="5"/>
        <v>378319.59642857139</v>
      </c>
      <c r="F134" s="141">
        <f t="shared" si="5"/>
        <v>30889.096153846156</v>
      </c>
      <c r="G134" s="141">
        <f t="shared" si="5"/>
        <v>0</v>
      </c>
      <c r="H134" s="136">
        <f t="shared" si="4"/>
        <v>2395588.9810273051</v>
      </c>
    </row>
    <row r="135" spans="2:12">
      <c r="B135" s="127" t="str">
        <f>$B$51</f>
        <v>Nursing</v>
      </c>
      <c r="C135" s="141">
        <f t="shared" si="5"/>
        <v>35244.020059256603</v>
      </c>
      <c r="D135" s="141">
        <f t="shared" si="5"/>
        <v>2474454.1466074106</v>
      </c>
      <c r="E135" s="141">
        <f t="shared" si="5"/>
        <v>0</v>
      </c>
      <c r="F135" s="141">
        <f t="shared" si="5"/>
        <v>0</v>
      </c>
      <c r="G135" s="141">
        <f t="shared" si="5"/>
        <v>0</v>
      </c>
      <c r="H135" s="136">
        <f t="shared" si="4"/>
        <v>2509698.1666666674</v>
      </c>
    </row>
    <row r="136" spans="2:12">
      <c r="B136" s="130" t="str">
        <f>$B$52</f>
        <v>Totals</v>
      </c>
      <c r="C136" s="133">
        <f>SUM(C116:C135)</f>
        <v>18983458.301997595</v>
      </c>
      <c r="D136" s="133">
        <f>SUM(D116:D135)</f>
        <v>26809990.757773619</v>
      </c>
      <c r="E136" s="133">
        <f>SUM(E116:E135)</f>
        <v>10905919.849471917</v>
      </c>
      <c r="F136" s="133">
        <f>SUM(F116:F135)</f>
        <v>2119108.1910079056</v>
      </c>
      <c r="G136" s="133">
        <f>SUM(G116:G135)</f>
        <v>0</v>
      </c>
      <c r="H136" s="133">
        <f t="shared" si="4"/>
        <v>58818477.100251034</v>
      </c>
    </row>
    <row r="137" spans="2:12">
      <c r="B137" s="328"/>
      <c r="C137" s="331"/>
      <c r="D137" s="331"/>
      <c r="E137" s="331"/>
      <c r="F137" s="331"/>
      <c r="G137" s="331"/>
      <c r="H137" s="332"/>
    </row>
    <row r="138" spans="2:12">
      <c r="B138" s="120" t="s">
        <v>4</v>
      </c>
      <c r="C138" s="325"/>
      <c r="D138" s="325"/>
      <c r="E138" s="325"/>
      <c r="F138" s="325"/>
      <c r="G138" s="325"/>
      <c r="H138" s="122">
        <f>H86-H81-H111</f>
        <v>69228449.899748966</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Data!LN35</f>
        <v>0</v>
      </c>
      <c r="D143" s="327">
        <f>Data!MH35</f>
        <v>0</v>
      </c>
      <c r="E143" s="327">
        <f>Data!NB35</f>
        <v>0</v>
      </c>
      <c r="F143" s="327">
        <f>Data!NV35</f>
        <v>0</v>
      </c>
      <c r="G143" s="327">
        <f>Data!OP35</f>
        <v>0</v>
      </c>
      <c r="H143" s="341">
        <f>Data!PJ35</f>
        <v>27063696</v>
      </c>
      <c r="I143" s="342">
        <f t="shared" ref="I143:I162" si="6">SUM(C143:H143)</f>
        <v>27063696</v>
      </c>
    </row>
    <row r="144" spans="2:12">
      <c r="B144" s="127" t="str">
        <f>$B$33</f>
        <v>Science</v>
      </c>
      <c r="C144" s="327">
        <f>Data!LO35</f>
        <v>0</v>
      </c>
      <c r="D144" s="327">
        <f>Data!MI35</f>
        <v>0</v>
      </c>
      <c r="E144" s="327">
        <f>Data!NC35</f>
        <v>0</v>
      </c>
      <c r="F144" s="327">
        <f>Data!NW35</f>
        <v>0</v>
      </c>
      <c r="G144" s="327">
        <f>Data!OQ35</f>
        <v>0</v>
      </c>
      <c r="H144" s="341">
        <f>Data!PK35</f>
        <v>6963027</v>
      </c>
      <c r="I144" s="342">
        <f t="shared" si="6"/>
        <v>6963027</v>
      </c>
    </row>
    <row r="145" spans="2:9">
      <c r="B145" s="127" t="str">
        <f>$B$34</f>
        <v>Fine Arts</v>
      </c>
      <c r="C145" s="327">
        <f>Data!LP35</f>
        <v>0</v>
      </c>
      <c r="D145" s="327">
        <f>Data!MJ35</f>
        <v>0</v>
      </c>
      <c r="E145" s="327">
        <f>Data!ND35</f>
        <v>0</v>
      </c>
      <c r="F145" s="327">
        <f>Data!NX35</f>
        <v>0</v>
      </c>
      <c r="G145" s="327">
        <f>Data!OR35</f>
        <v>0</v>
      </c>
      <c r="H145" s="341">
        <f>Data!PL35</f>
        <v>6256303</v>
      </c>
      <c r="I145" s="342">
        <f t="shared" si="6"/>
        <v>6256303</v>
      </c>
    </row>
    <row r="146" spans="2:9">
      <c r="B146" s="127" t="str">
        <f>$B$35</f>
        <v>Teacher Education</v>
      </c>
      <c r="C146" s="327">
        <f>Data!LQ35</f>
        <v>0</v>
      </c>
      <c r="D146" s="327">
        <f>Data!MK35</f>
        <v>0</v>
      </c>
      <c r="E146" s="327">
        <f>Data!NE35</f>
        <v>0</v>
      </c>
      <c r="F146" s="327">
        <f>Data!NY35</f>
        <v>0</v>
      </c>
      <c r="G146" s="327">
        <f>Data!OS35</f>
        <v>0</v>
      </c>
      <c r="H146" s="341">
        <f>Data!PN35</f>
        <v>5313181</v>
      </c>
      <c r="I146" s="342">
        <f t="shared" si="6"/>
        <v>5313181</v>
      </c>
    </row>
    <row r="147" spans="2:9">
      <c r="B147" s="127" t="str">
        <f>$B$36</f>
        <v>Agriculture</v>
      </c>
      <c r="C147" s="327">
        <f>Data!LR35</f>
        <v>0</v>
      </c>
      <c r="D147" s="327">
        <f>Data!ML35</f>
        <v>0</v>
      </c>
      <c r="E147" s="327">
        <f>Data!NF35</f>
        <v>0</v>
      </c>
      <c r="F147" s="327">
        <f>Data!NZ35</f>
        <v>0</v>
      </c>
      <c r="G147" s="327">
        <f>Data!OT35</f>
        <v>0</v>
      </c>
      <c r="H147" s="341">
        <f>Data!PM35</f>
        <v>1692512</v>
      </c>
      <c r="I147" s="342">
        <f t="shared" si="6"/>
        <v>1692512</v>
      </c>
    </row>
    <row r="148" spans="2:9">
      <c r="B148" s="127" t="str">
        <f>$B$37</f>
        <v>Engineering</v>
      </c>
      <c r="C148" s="327">
        <f>Data!LS35</f>
        <v>0</v>
      </c>
      <c r="D148" s="327">
        <f>Data!MM35</f>
        <v>0</v>
      </c>
      <c r="E148" s="327">
        <f>Data!NG35</f>
        <v>0</v>
      </c>
      <c r="F148" s="327">
        <f>Data!OA35</f>
        <v>0</v>
      </c>
      <c r="G148" s="327">
        <f>Data!OU35</f>
        <v>0</v>
      </c>
      <c r="H148" s="341">
        <f>Data!PO35</f>
        <v>1711283</v>
      </c>
      <c r="I148" s="342">
        <f t="shared" si="6"/>
        <v>1711283</v>
      </c>
    </row>
    <row r="149" spans="2:9">
      <c r="B149" s="127" t="str">
        <f>$B$38</f>
        <v>Home Economics</v>
      </c>
      <c r="C149" s="327">
        <f>Data!LT35</f>
        <v>0</v>
      </c>
      <c r="D149" s="327">
        <f>Data!MN35</f>
        <v>0</v>
      </c>
      <c r="E149" s="327">
        <f>Data!NH35</f>
        <v>0</v>
      </c>
      <c r="F149" s="327">
        <f>Data!OB35</f>
        <v>0</v>
      </c>
      <c r="G149" s="327">
        <f>Data!OV35</f>
        <v>0</v>
      </c>
      <c r="H149" s="341">
        <f>Data!PP35</f>
        <v>544410</v>
      </c>
      <c r="I149" s="342">
        <f t="shared" si="6"/>
        <v>544410</v>
      </c>
    </row>
    <row r="150" spans="2:9">
      <c r="B150" s="127" t="str">
        <f>$B$39</f>
        <v>Law</v>
      </c>
      <c r="C150" s="327">
        <f>Data!LU35</f>
        <v>0</v>
      </c>
      <c r="D150" s="327">
        <f>Data!MO35</f>
        <v>0</v>
      </c>
      <c r="E150" s="327">
        <f>Data!NI35</f>
        <v>0</v>
      </c>
      <c r="F150" s="327">
        <f>Data!OC35</f>
        <v>0</v>
      </c>
      <c r="G150" s="327">
        <f>Data!OW35</f>
        <v>0</v>
      </c>
      <c r="H150" s="341">
        <f>Data!PQ35</f>
        <v>0</v>
      </c>
      <c r="I150" s="342">
        <f t="shared" si="6"/>
        <v>0</v>
      </c>
    </row>
    <row r="151" spans="2:9">
      <c r="B151" s="127" t="str">
        <f>$B$40</f>
        <v>Social Service</v>
      </c>
      <c r="C151" s="327">
        <f>Data!LV35</f>
        <v>0</v>
      </c>
      <c r="D151" s="327">
        <f>Data!MP35</f>
        <v>0</v>
      </c>
      <c r="E151" s="327">
        <f>Data!NJ35</f>
        <v>0</v>
      </c>
      <c r="F151" s="327">
        <f>Data!OD35</f>
        <v>0</v>
      </c>
      <c r="G151" s="327">
        <f>Data!OX35</f>
        <v>0</v>
      </c>
      <c r="H151" s="341">
        <f>Data!PR35</f>
        <v>0</v>
      </c>
      <c r="I151" s="342">
        <f t="shared" si="6"/>
        <v>0</v>
      </c>
    </row>
    <row r="152" spans="2:9">
      <c r="B152" s="127" t="str">
        <f>$B$41</f>
        <v>Library Science</v>
      </c>
      <c r="C152" s="327">
        <f>Data!LW35</f>
        <v>0</v>
      </c>
      <c r="D152" s="327">
        <f>Data!MQ35</f>
        <v>0</v>
      </c>
      <c r="E152" s="327">
        <f>Data!NK35</f>
        <v>0</v>
      </c>
      <c r="F152" s="327">
        <f>Data!OE35</f>
        <v>0</v>
      </c>
      <c r="G152" s="327">
        <f>Data!OY35</f>
        <v>0</v>
      </c>
      <c r="H152" s="341">
        <f>Data!PS35</f>
        <v>391221</v>
      </c>
      <c r="I152" s="342">
        <f t="shared" si="6"/>
        <v>391221</v>
      </c>
    </row>
    <row r="153" spans="2:9">
      <c r="B153" s="127" t="str">
        <f>$B$42</f>
        <v>Veterinary Science</v>
      </c>
      <c r="C153" s="327">
        <f>Data!LX35</f>
        <v>0</v>
      </c>
      <c r="D153" s="327">
        <f>Data!MR35</f>
        <v>0</v>
      </c>
      <c r="E153" s="327">
        <f>Data!NL35</f>
        <v>0</v>
      </c>
      <c r="F153" s="327">
        <f>Data!OF35</f>
        <v>0</v>
      </c>
      <c r="G153" s="327">
        <f>Data!OZ35</f>
        <v>0</v>
      </c>
      <c r="H153" s="341">
        <f>Data!PT35</f>
        <v>0</v>
      </c>
      <c r="I153" s="342">
        <f t="shared" si="6"/>
        <v>0</v>
      </c>
    </row>
    <row r="154" spans="2:9">
      <c r="B154" s="127" t="str">
        <f>$B$43</f>
        <v>Vocational Training</v>
      </c>
      <c r="C154" s="327">
        <f>Data!LY35</f>
        <v>0</v>
      </c>
      <c r="D154" s="327">
        <f>Data!MS35</f>
        <v>0</v>
      </c>
      <c r="E154" s="327">
        <f>Data!NM35</f>
        <v>0</v>
      </c>
      <c r="F154" s="327">
        <f>Data!OG35</f>
        <v>0</v>
      </c>
      <c r="G154" s="327">
        <f>Data!PA35</f>
        <v>0</v>
      </c>
      <c r="H154" s="341">
        <f>Data!PU35</f>
        <v>97486</v>
      </c>
      <c r="I154" s="342">
        <f t="shared" si="6"/>
        <v>97486</v>
      </c>
    </row>
    <row r="155" spans="2:9">
      <c r="B155" s="127" t="str">
        <f>$B$44</f>
        <v>Physical Training</v>
      </c>
      <c r="C155" s="327">
        <f>Data!LZ35</f>
        <v>0</v>
      </c>
      <c r="D155" s="327">
        <f>Data!MT35</f>
        <v>0</v>
      </c>
      <c r="E155" s="327">
        <f>Data!NN35</f>
        <v>0</v>
      </c>
      <c r="F155" s="327">
        <f>Data!OH35</f>
        <v>0</v>
      </c>
      <c r="G155" s="327">
        <f>Data!PB35</f>
        <v>0</v>
      </c>
      <c r="H155" s="341">
        <f>Data!PV35</f>
        <v>0</v>
      </c>
      <c r="I155" s="342">
        <f t="shared" si="6"/>
        <v>0</v>
      </c>
    </row>
    <row r="156" spans="2:9">
      <c r="B156" s="127" t="str">
        <f>$B$45</f>
        <v>Health Services</v>
      </c>
      <c r="C156" s="327">
        <f>Data!MA35</f>
        <v>0</v>
      </c>
      <c r="D156" s="327">
        <f>Data!MU35</f>
        <v>0</v>
      </c>
      <c r="E156" s="327">
        <f>Data!NO35</f>
        <v>0</v>
      </c>
      <c r="F156" s="327">
        <f>Data!OI35</f>
        <v>0</v>
      </c>
      <c r="G156" s="327">
        <f>Data!PC35</f>
        <v>0</v>
      </c>
      <c r="H156" s="341">
        <f>Data!PW35</f>
        <v>2217577</v>
      </c>
      <c r="I156" s="342">
        <f t="shared" si="6"/>
        <v>2217577</v>
      </c>
    </row>
    <row r="157" spans="2:9">
      <c r="B157" s="127" t="str">
        <f>$B$46</f>
        <v>Pharmacy</v>
      </c>
      <c r="C157" s="327">
        <f>Data!MB35</f>
        <v>0</v>
      </c>
      <c r="D157" s="327">
        <f>Data!MV35</f>
        <v>0</v>
      </c>
      <c r="E157" s="327">
        <f>Data!NP35</f>
        <v>0</v>
      </c>
      <c r="F157" s="327">
        <f>Data!OJ35</f>
        <v>0</v>
      </c>
      <c r="G157" s="327">
        <f>Data!PD35</f>
        <v>0</v>
      </c>
      <c r="H157" s="341">
        <f>Data!PX35</f>
        <v>0</v>
      </c>
      <c r="I157" s="342">
        <f t="shared" si="6"/>
        <v>0</v>
      </c>
    </row>
    <row r="158" spans="2:9">
      <c r="B158" s="127" t="str">
        <f>$B$47</f>
        <v>Business Administration</v>
      </c>
      <c r="C158" s="327">
        <f>Data!MC35</f>
        <v>0</v>
      </c>
      <c r="D158" s="327">
        <f>Data!MW35</f>
        <v>0</v>
      </c>
      <c r="E158" s="327">
        <f>Data!NQ35</f>
        <v>0</v>
      </c>
      <c r="F158" s="327">
        <f>Data!OK35</f>
        <v>0</v>
      </c>
      <c r="G158" s="327">
        <f>Data!PE35</f>
        <v>0</v>
      </c>
      <c r="H158" s="341">
        <f>Data!PY35</f>
        <v>10656722</v>
      </c>
      <c r="I158" s="342">
        <f t="shared" si="6"/>
        <v>10656722</v>
      </c>
    </row>
    <row r="159" spans="2:9">
      <c r="B159" s="127" t="str">
        <f>$B$48</f>
        <v>Optometry</v>
      </c>
      <c r="C159" s="327">
        <f>Data!MD35</f>
        <v>0</v>
      </c>
      <c r="D159" s="327">
        <f>Data!MX35</f>
        <v>0</v>
      </c>
      <c r="E159" s="327">
        <f>Data!NR35</f>
        <v>0</v>
      </c>
      <c r="F159" s="327">
        <f>Data!OL35</f>
        <v>0</v>
      </c>
      <c r="G159" s="327">
        <f>Data!PF35</f>
        <v>0</v>
      </c>
      <c r="H159" s="341">
        <f>Data!PZ35</f>
        <v>0</v>
      </c>
      <c r="I159" s="342">
        <f t="shared" si="6"/>
        <v>0</v>
      </c>
    </row>
    <row r="160" spans="2:9">
      <c r="B160" s="127" t="str">
        <f>$B$49</f>
        <v>Teacher Ed-Practice Teaching</v>
      </c>
      <c r="C160" s="327">
        <f>Data!ME35</f>
        <v>0</v>
      </c>
      <c r="D160" s="327">
        <f>Data!MY35</f>
        <v>0</v>
      </c>
      <c r="E160" s="327">
        <f>Data!NS35</f>
        <v>0</v>
      </c>
      <c r="F160" s="327">
        <f>Data!OM35</f>
        <v>0</v>
      </c>
      <c r="G160" s="327">
        <f>Data!PG35</f>
        <v>0</v>
      </c>
      <c r="H160" s="341">
        <f>Data!QA35</f>
        <v>547584</v>
      </c>
      <c r="I160" s="342">
        <f t="shared" si="6"/>
        <v>547584</v>
      </c>
    </row>
    <row r="161" spans="2:10">
      <c r="B161" s="127" t="str">
        <f>$B$50</f>
        <v>Technology</v>
      </c>
      <c r="C161" s="327">
        <f>Data!MF35</f>
        <v>0</v>
      </c>
      <c r="D161" s="327">
        <f>Data!MZ35</f>
        <v>0</v>
      </c>
      <c r="E161" s="327">
        <f>Data!NT35</f>
        <v>0</v>
      </c>
      <c r="F161" s="327">
        <f>Data!ON35</f>
        <v>0</v>
      </c>
      <c r="G161" s="327">
        <f>Data!PH35</f>
        <v>0</v>
      </c>
      <c r="H161" s="341">
        <f>Data!QB35</f>
        <v>2819572</v>
      </c>
      <c r="I161" s="342">
        <f t="shared" si="6"/>
        <v>2819572</v>
      </c>
    </row>
    <row r="162" spans="2:10">
      <c r="B162" s="127" t="str">
        <f>$B$51</f>
        <v>Nursing</v>
      </c>
      <c r="C162" s="327">
        <f>Data!MG35</f>
        <v>0</v>
      </c>
      <c r="D162" s="327">
        <f>Data!NA35</f>
        <v>0</v>
      </c>
      <c r="E162" s="327">
        <f>Data!NU35</f>
        <v>0</v>
      </c>
      <c r="F162" s="327">
        <f>Data!OO35</f>
        <v>0</v>
      </c>
      <c r="G162" s="327">
        <f>Data!PI35</f>
        <v>0</v>
      </c>
      <c r="H162" s="341">
        <f>Data!QC35</f>
        <v>2953876</v>
      </c>
      <c r="I162" s="342">
        <f t="shared" si="6"/>
        <v>2953876</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69228450</v>
      </c>
      <c r="I163" s="342">
        <f>SUM(I143:I162)</f>
        <v>69228450</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11488765.308929002</v>
      </c>
      <c r="D168" s="321">
        <f t="shared" si="8"/>
        <v>9062648.6947319098</v>
      </c>
      <c r="E168" s="321">
        <f t="shared" si="8"/>
        <v>5602728.9403688712</v>
      </c>
      <c r="F168" s="321">
        <f t="shared" si="8"/>
        <v>909553.05597021466</v>
      </c>
      <c r="G168" s="321">
        <f t="shared" si="8"/>
        <v>0</v>
      </c>
      <c r="H168" s="133">
        <f t="shared" ref="H168:H188" si="9">SUM(C168:G168)</f>
        <v>27063695.999999996</v>
      </c>
      <c r="I168" s="347"/>
      <c r="J168" s="288"/>
    </row>
    <row r="169" spans="2:10">
      <c r="B169" s="127" t="str">
        <f>$B$33</f>
        <v>Science</v>
      </c>
      <c r="C169" s="141">
        <f t="shared" si="8"/>
        <v>3319263.9729527952</v>
      </c>
      <c r="D169" s="141">
        <f t="shared" si="8"/>
        <v>2419513.3889995497</v>
      </c>
      <c r="E169" s="141">
        <f t="shared" si="8"/>
        <v>1189167.2536905773</v>
      </c>
      <c r="F169" s="141">
        <f t="shared" si="8"/>
        <v>35082.384357078015</v>
      </c>
      <c r="G169" s="141">
        <f t="shared" si="8"/>
        <v>0</v>
      </c>
      <c r="H169" s="136">
        <f t="shared" si="9"/>
        <v>6963027</v>
      </c>
      <c r="I169" s="347"/>
      <c r="J169" s="288"/>
    </row>
    <row r="170" spans="2:10">
      <c r="B170" s="127" t="str">
        <f>$B$34</f>
        <v>Fine Arts</v>
      </c>
      <c r="C170" s="141">
        <f t="shared" si="8"/>
        <v>2993650.9901690204</v>
      </c>
      <c r="D170" s="141">
        <f t="shared" si="8"/>
        <v>2648337.464762364</v>
      </c>
      <c r="E170" s="141">
        <f t="shared" si="8"/>
        <v>614314.54506861512</v>
      </c>
      <c r="F170" s="141">
        <f t="shared" si="8"/>
        <v>0</v>
      </c>
      <c r="G170" s="141">
        <f t="shared" si="8"/>
        <v>0</v>
      </c>
      <c r="H170" s="136">
        <f t="shared" si="9"/>
        <v>6256302.9999999991</v>
      </c>
      <c r="I170" s="347"/>
      <c r="J170" s="288"/>
    </row>
    <row r="171" spans="2:10">
      <c r="B171" s="127" t="str">
        <f>$B$35</f>
        <v>Teacher Education</v>
      </c>
      <c r="C171" s="141">
        <f t="shared" si="8"/>
        <v>383637.78486763744</v>
      </c>
      <c r="D171" s="141">
        <f t="shared" si="8"/>
        <v>1888899.4294114341</v>
      </c>
      <c r="E171" s="141">
        <f t="shared" si="8"/>
        <v>1783327.26191982</v>
      </c>
      <c r="F171" s="141">
        <f t="shared" si="8"/>
        <v>1257316.5238011081</v>
      </c>
      <c r="G171" s="141">
        <f t="shared" si="8"/>
        <v>0</v>
      </c>
      <c r="H171" s="136">
        <f t="shared" si="9"/>
        <v>5313180.9999999991</v>
      </c>
      <c r="I171" s="347"/>
      <c r="J171" s="288"/>
    </row>
    <row r="172" spans="2:10">
      <c r="B172" s="127" t="str">
        <f>$B$36</f>
        <v>Agriculture</v>
      </c>
      <c r="C172" s="141">
        <f t="shared" si="8"/>
        <v>520101.74454693985</v>
      </c>
      <c r="D172" s="141">
        <f t="shared" si="8"/>
        <v>1016347.9081069934</v>
      </c>
      <c r="E172" s="141">
        <f t="shared" si="8"/>
        <v>156062.34734606685</v>
      </c>
      <c r="F172" s="141">
        <f t="shared" si="8"/>
        <v>0</v>
      </c>
      <c r="G172" s="141">
        <f t="shared" si="8"/>
        <v>0</v>
      </c>
      <c r="H172" s="136">
        <f t="shared" si="9"/>
        <v>1692512</v>
      </c>
      <c r="I172" s="347"/>
      <c r="J172" s="288"/>
    </row>
    <row r="173" spans="2:10">
      <c r="B173" s="127" t="str">
        <f>$B$37</f>
        <v>Engineering</v>
      </c>
      <c r="C173" s="141">
        <f t="shared" si="8"/>
        <v>526551.45478825364</v>
      </c>
      <c r="D173" s="141">
        <f t="shared" si="8"/>
        <v>545042.24800124986</v>
      </c>
      <c r="E173" s="141">
        <f t="shared" si="8"/>
        <v>425132.30969591532</v>
      </c>
      <c r="F173" s="141">
        <f t="shared" si="8"/>
        <v>214556.98751458115</v>
      </c>
      <c r="G173" s="141">
        <f t="shared" si="8"/>
        <v>0</v>
      </c>
      <c r="H173" s="136">
        <f t="shared" si="9"/>
        <v>1711283</v>
      </c>
      <c r="I173" s="347"/>
      <c r="J173" s="288"/>
    </row>
    <row r="174" spans="2:10">
      <c r="B174" s="127" t="str">
        <f>$B$38</f>
        <v>Home Economics</v>
      </c>
      <c r="C174" s="141">
        <f t="shared" si="8"/>
        <v>209153.11160511116</v>
      </c>
      <c r="D174" s="141">
        <f t="shared" si="8"/>
        <v>239046.9774913596</v>
      </c>
      <c r="E174" s="141">
        <f t="shared" si="8"/>
        <v>96209.910903529249</v>
      </c>
      <c r="F174" s="141">
        <f t="shared" si="8"/>
        <v>0</v>
      </c>
      <c r="G174" s="141">
        <f t="shared" si="8"/>
        <v>0</v>
      </c>
      <c r="H174" s="136">
        <f t="shared" si="9"/>
        <v>544410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19773.348676639816</v>
      </c>
      <c r="D177" s="141">
        <f t="shared" si="8"/>
        <v>0</v>
      </c>
      <c r="E177" s="141">
        <f t="shared" si="8"/>
        <v>371447.65132336016</v>
      </c>
      <c r="F177" s="141">
        <f t="shared" si="8"/>
        <v>0</v>
      </c>
      <c r="G177" s="141">
        <f t="shared" si="8"/>
        <v>0</v>
      </c>
      <c r="H177" s="136">
        <f t="shared" si="9"/>
        <v>391221</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27778.549509701177</v>
      </c>
      <c r="D179" s="141">
        <f t="shared" si="8"/>
        <v>69707.450490298826</v>
      </c>
      <c r="E179" s="141">
        <f t="shared" si="8"/>
        <v>0</v>
      </c>
      <c r="F179" s="141">
        <f t="shared" si="8"/>
        <v>0</v>
      </c>
      <c r="G179" s="141">
        <f t="shared" si="8"/>
        <v>0</v>
      </c>
      <c r="H179" s="136">
        <f t="shared" si="9"/>
        <v>97486</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385059.04907557659</v>
      </c>
      <c r="D181" s="141">
        <f t="shared" si="8"/>
        <v>1266220.464813685</v>
      </c>
      <c r="E181" s="141">
        <f t="shared" si="8"/>
        <v>566297.4861107386</v>
      </c>
      <c r="F181" s="141">
        <f t="shared" si="8"/>
        <v>0</v>
      </c>
      <c r="G181" s="141">
        <f t="shared" si="8"/>
        <v>0</v>
      </c>
      <c r="H181" s="136">
        <f t="shared" si="9"/>
        <v>2217577</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1679658.8214927316</v>
      </c>
      <c r="D183" s="141">
        <f t="shared" si="8"/>
        <v>7349633.0059108166</v>
      </c>
      <c r="E183" s="141">
        <f t="shared" si="8"/>
        <v>1586137.1336906059</v>
      </c>
      <c r="F183" s="141">
        <f t="shared" si="8"/>
        <v>41293.038905844835</v>
      </c>
      <c r="G183" s="141">
        <f t="shared" si="8"/>
        <v>0</v>
      </c>
      <c r="H183" s="136">
        <f t="shared" si="9"/>
        <v>10656722</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547584</v>
      </c>
      <c r="E185" s="141">
        <f t="shared" si="10"/>
        <v>0</v>
      </c>
      <c r="F185" s="141">
        <f t="shared" si="10"/>
        <v>0</v>
      </c>
      <c r="G185" s="141">
        <f t="shared" si="10"/>
        <v>0</v>
      </c>
      <c r="H185" s="136">
        <f t="shared" si="9"/>
        <v>547584</v>
      </c>
      <c r="I185" s="347"/>
      <c r="J185" s="288"/>
    </row>
    <row r="186" spans="2:10">
      <c r="B186" s="127" t="str">
        <f>$B$50</f>
        <v>Technology</v>
      </c>
      <c r="C186" s="141">
        <f t="shared" si="10"/>
        <v>748364.97026744171</v>
      </c>
      <c r="D186" s="141">
        <f t="shared" si="10"/>
        <v>1589574.5873979772</v>
      </c>
      <c r="E186" s="141">
        <f t="shared" si="10"/>
        <v>445276.44332537596</v>
      </c>
      <c r="F186" s="141">
        <f t="shared" si="10"/>
        <v>36355.999009205494</v>
      </c>
      <c r="G186" s="141">
        <f t="shared" si="10"/>
        <v>0</v>
      </c>
      <c r="H186" s="136">
        <f t="shared" si="9"/>
        <v>2819572.0000000005</v>
      </c>
      <c r="I186" s="347"/>
      <c r="J186" s="288"/>
    </row>
    <row r="187" spans="2:10">
      <c r="B187" s="127" t="str">
        <f>$B$51</f>
        <v>Nursing</v>
      </c>
      <c r="C187" s="141">
        <f t="shared" si="10"/>
        <v>41481.667548424295</v>
      </c>
      <c r="D187" s="141">
        <f t="shared" si="10"/>
        <v>2912394.3324515754</v>
      </c>
      <c r="E187" s="141">
        <f t="shared" si="10"/>
        <v>0</v>
      </c>
      <c r="F187" s="141">
        <f t="shared" si="10"/>
        <v>0</v>
      </c>
      <c r="G187" s="141">
        <f t="shared" si="10"/>
        <v>0</v>
      </c>
      <c r="H187" s="136">
        <f t="shared" si="9"/>
        <v>2953875.9999999995</v>
      </c>
      <c r="I187" s="347"/>
      <c r="J187" s="288"/>
    </row>
    <row r="188" spans="2:10">
      <c r="B188" s="130" t="str">
        <f>$B$52</f>
        <v>Totals</v>
      </c>
      <c r="C188" s="133">
        <f>SUM(C168:C187)</f>
        <v>22343240.774429277</v>
      </c>
      <c r="D188" s="133">
        <f>SUM(D168:D187)</f>
        <v>31554949.952569213</v>
      </c>
      <c r="E188" s="133">
        <f>SUM(E168:E187)</f>
        <v>12836101.283443475</v>
      </c>
      <c r="F188" s="133">
        <f>SUM(F168:F187)</f>
        <v>2494157.9895580322</v>
      </c>
      <c r="G188" s="133">
        <f>SUM(G168:G187)</f>
        <v>0</v>
      </c>
      <c r="H188" s="133">
        <f t="shared" si="9"/>
        <v>69228450</v>
      </c>
      <c r="I188" s="347"/>
      <c r="J188" s="288"/>
    </row>
    <row r="189" spans="2:10">
      <c r="B189" s="328"/>
      <c r="C189" s="329"/>
      <c r="D189" s="329"/>
      <c r="E189" s="329"/>
      <c r="F189" s="329"/>
      <c r="G189" s="329"/>
      <c r="H189" s="344"/>
    </row>
    <row r="190" spans="2:10">
      <c r="B190" s="474" t="s">
        <v>34</v>
      </c>
      <c r="C190" s="474"/>
      <c r="D190" s="474"/>
      <c r="E190" s="474"/>
      <c r="F190" s="474"/>
      <c r="G190" s="474"/>
      <c r="H190" s="122">
        <f>H15</f>
        <v>63966077</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10615451.242637463</v>
      </c>
      <c r="D193" s="135">
        <f t="shared" si="11"/>
        <v>8373754.9476538934</v>
      </c>
      <c r="E193" s="135">
        <f t="shared" si="11"/>
        <v>5176839.6596956858</v>
      </c>
      <c r="F193" s="135">
        <f t="shared" si="11"/>
        <v>840413.73103336548</v>
      </c>
      <c r="G193" s="135">
        <f t="shared" si="11"/>
        <v>0</v>
      </c>
      <c r="H193" s="135">
        <f>SUM(C193:G193)</f>
        <v>25006459.581020407</v>
      </c>
    </row>
    <row r="194" spans="2:8">
      <c r="B194" s="127" t="str">
        <f>$B$33</f>
        <v>Science</v>
      </c>
      <c r="C194" s="138">
        <f t="shared" si="11"/>
        <v>3066951.4291485669</v>
      </c>
      <c r="D194" s="138">
        <f t="shared" si="11"/>
        <v>2235595.0315198964</v>
      </c>
      <c r="E194" s="138">
        <f t="shared" si="11"/>
        <v>1098773.1731859038</v>
      </c>
      <c r="F194" s="138">
        <f t="shared" si="11"/>
        <v>32415.610725338935</v>
      </c>
      <c r="G194" s="138">
        <f t="shared" si="11"/>
        <v>0</v>
      </c>
      <c r="H194" s="138">
        <f t="shared" ref="H194:H213" si="12">SUM(C194:G194)</f>
        <v>6433735.2445797054</v>
      </c>
    </row>
    <row r="195" spans="2:8">
      <c r="B195" s="127" t="str">
        <f>$B$34</f>
        <v>Fine Arts</v>
      </c>
      <c r="C195" s="138">
        <f t="shared" si="11"/>
        <v>2766089.7632668503</v>
      </c>
      <c r="D195" s="138">
        <f t="shared" si="11"/>
        <v>2447025.1124836905</v>
      </c>
      <c r="E195" s="138">
        <f t="shared" si="11"/>
        <v>567617.66155121825</v>
      </c>
      <c r="F195" s="138">
        <f t="shared" si="11"/>
        <v>0</v>
      </c>
      <c r="G195" s="138">
        <f t="shared" si="11"/>
        <v>0</v>
      </c>
      <c r="H195" s="138">
        <f t="shared" si="12"/>
        <v>5780732.5373017592</v>
      </c>
    </row>
    <row r="196" spans="2:8">
      <c r="B196" s="127" t="str">
        <f>$B$35</f>
        <v>Teacher Education</v>
      </c>
      <c r="C196" s="138">
        <f t="shared" si="11"/>
        <v>354475.70447650511</v>
      </c>
      <c r="D196" s="138">
        <f t="shared" si="11"/>
        <v>1745315.4572793215</v>
      </c>
      <c r="E196" s="138">
        <f t="shared" si="11"/>
        <v>1647768.3179702647</v>
      </c>
      <c r="F196" s="138">
        <f t="shared" si="11"/>
        <v>1161742.0861663027</v>
      </c>
      <c r="G196" s="138">
        <f t="shared" si="11"/>
        <v>0</v>
      </c>
      <c r="H196" s="138">
        <f t="shared" si="12"/>
        <v>4909301.5658923946</v>
      </c>
    </row>
    <row r="197" spans="2:8">
      <c r="B197" s="127" t="str">
        <f>$B$36</f>
        <v>Agriculture</v>
      </c>
      <c r="C197" s="138">
        <f t="shared" si="11"/>
        <v>480566.33536170644</v>
      </c>
      <c r="D197" s="138">
        <f t="shared" si="11"/>
        <v>939090.46599522291</v>
      </c>
      <c r="E197" s="138">
        <f t="shared" si="11"/>
        <v>144199.30549815024</v>
      </c>
      <c r="F197" s="138">
        <f t="shared" si="11"/>
        <v>0</v>
      </c>
      <c r="G197" s="138">
        <f t="shared" si="11"/>
        <v>0</v>
      </c>
      <c r="H197" s="138">
        <f t="shared" si="12"/>
        <v>1563856.1068550795</v>
      </c>
    </row>
    <row r="198" spans="2:8">
      <c r="B198" s="127" t="str">
        <f>$B$37</f>
        <v>Engineering</v>
      </c>
      <c r="C198" s="138">
        <f t="shared" si="11"/>
        <v>486525.9889036555</v>
      </c>
      <c r="D198" s="138">
        <f t="shared" si="11"/>
        <v>503611.21651390631</v>
      </c>
      <c r="E198" s="138">
        <f t="shared" si="11"/>
        <v>392816.15406964871</v>
      </c>
      <c r="F198" s="138">
        <f t="shared" si="11"/>
        <v>198247.57785295468</v>
      </c>
      <c r="G198" s="138">
        <f t="shared" si="11"/>
        <v>0</v>
      </c>
      <c r="H198" s="138">
        <f t="shared" si="12"/>
        <v>1581200.937340165</v>
      </c>
    </row>
    <row r="199" spans="2:8">
      <c r="B199" s="127" t="str">
        <f>$B$38</f>
        <v>Home Economics</v>
      </c>
      <c r="C199" s="138">
        <f t="shared" si="11"/>
        <v>193254.53876781164</v>
      </c>
      <c r="D199" s="138">
        <f t="shared" si="11"/>
        <v>220876.05115889275</v>
      </c>
      <c r="E199" s="138">
        <f t="shared" si="11"/>
        <v>88896.606958724442</v>
      </c>
      <c r="F199" s="138">
        <f t="shared" si="11"/>
        <v>0</v>
      </c>
      <c r="G199" s="138">
        <f t="shared" si="11"/>
        <v>0</v>
      </c>
      <c r="H199" s="138">
        <f t="shared" si="12"/>
        <v>503027.19688542886</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18270.280812751844</v>
      </c>
      <c r="D202" s="138">
        <f t="shared" si="11"/>
        <v>0</v>
      </c>
      <c r="E202" s="138">
        <f t="shared" si="11"/>
        <v>343212.11889276106</v>
      </c>
      <c r="F202" s="138">
        <f t="shared" si="11"/>
        <v>0</v>
      </c>
      <c r="G202" s="138">
        <f t="shared" si="11"/>
        <v>0</v>
      </c>
      <c r="H202" s="138">
        <f t="shared" si="12"/>
        <v>361482.39970551291</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25667.025750128723</v>
      </c>
      <c r="D204" s="138">
        <f t="shared" si="11"/>
        <v>64408.795933908725</v>
      </c>
      <c r="E204" s="138">
        <f t="shared" si="11"/>
        <v>0</v>
      </c>
      <c r="F204" s="138">
        <f t="shared" si="11"/>
        <v>0</v>
      </c>
      <c r="G204" s="138">
        <f t="shared" si="11"/>
        <v>0</v>
      </c>
      <c r="H204" s="138">
        <f t="shared" si="12"/>
        <v>90075.821684037452</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355789.0098345186</v>
      </c>
      <c r="D206" s="138">
        <f t="shared" si="11"/>
        <v>1169969.4540092277</v>
      </c>
      <c r="E206" s="138">
        <f t="shared" si="11"/>
        <v>523250.71268633188</v>
      </c>
      <c r="F206" s="138">
        <f t="shared" si="11"/>
        <v>0</v>
      </c>
      <c r="G206" s="138">
        <f t="shared" si="11"/>
        <v>0</v>
      </c>
      <c r="H206" s="138">
        <f t="shared" si="12"/>
        <v>2049009.1765300783</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1551980.2069219816</v>
      </c>
      <c r="D208" s="138">
        <f t="shared" si="11"/>
        <v>6790953.5004120795</v>
      </c>
      <c r="E208" s="138">
        <f t="shared" si="11"/>
        <v>1465567.5339853163</v>
      </c>
      <c r="F208" s="138">
        <f t="shared" si="11"/>
        <v>38154.164551451329</v>
      </c>
      <c r="G208" s="138">
        <f t="shared" si="11"/>
        <v>0</v>
      </c>
      <c r="H208" s="138">
        <f t="shared" si="12"/>
        <v>9846655.4058708288</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505959.26112320583</v>
      </c>
      <c r="E210" s="138">
        <f t="shared" si="13"/>
        <v>0</v>
      </c>
      <c r="F210" s="138">
        <f t="shared" si="13"/>
        <v>0</v>
      </c>
      <c r="G210" s="138">
        <f t="shared" si="13"/>
        <v>0</v>
      </c>
      <c r="H210" s="138">
        <f t="shared" si="12"/>
        <v>505959.26112320583</v>
      </c>
    </row>
    <row r="211" spans="2:8">
      <c r="B211" s="127" t="str">
        <f>$B$50</f>
        <v>Technology</v>
      </c>
      <c r="C211" s="138">
        <f t="shared" si="13"/>
        <v>691478.22597570135</v>
      </c>
      <c r="D211" s="138">
        <f t="shared" si="13"/>
        <v>1468743.540143531</v>
      </c>
      <c r="E211" s="138">
        <f t="shared" si="13"/>
        <v>411428.88474505639</v>
      </c>
      <c r="F211" s="138">
        <f t="shared" si="13"/>
        <v>33592.408379932269</v>
      </c>
      <c r="G211" s="138">
        <f t="shared" si="13"/>
        <v>0</v>
      </c>
      <c r="H211" s="138">
        <f t="shared" si="12"/>
        <v>2605243.0592442211</v>
      </c>
    </row>
    <row r="212" spans="2:8">
      <c r="B212" s="127" t="str">
        <f>$B$51</f>
        <v>Nursing</v>
      </c>
      <c r="C212" s="138">
        <f t="shared" si="13"/>
        <v>38328.460919814104</v>
      </c>
      <c r="D212" s="138">
        <f t="shared" si="13"/>
        <v>2691010.2450473574</v>
      </c>
      <c r="E212" s="138">
        <f t="shared" si="13"/>
        <v>0</v>
      </c>
      <c r="F212" s="138">
        <f t="shared" si="13"/>
        <v>0</v>
      </c>
      <c r="G212" s="138">
        <f t="shared" si="13"/>
        <v>0</v>
      </c>
      <c r="H212" s="138">
        <f t="shared" si="12"/>
        <v>2729338.7059671716</v>
      </c>
    </row>
    <row r="213" spans="2:8">
      <c r="B213" s="130" t="str">
        <f>$B$52</f>
        <v>Totals</v>
      </c>
      <c r="C213" s="135">
        <f>SUM(C193:C212)</f>
        <v>20644828.212777451</v>
      </c>
      <c r="D213" s="135">
        <f>SUM(D193:D212)</f>
        <v>29156313.079274133</v>
      </c>
      <c r="E213" s="135">
        <f>SUM(E193:E212)</f>
        <v>11860370.129239062</v>
      </c>
      <c r="F213" s="135">
        <f>SUM(F193:F212)</f>
        <v>2304565.5787093453</v>
      </c>
      <c r="G213" s="135">
        <f>SUM(G193:G212)</f>
        <v>0</v>
      </c>
      <c r="H213" s="135">
        <f t="shared" si="12"/>
        <v>63966076.999999985</v>
      </c>
    </row>
    <row r="214" spans="2:8">
      <c r="B214" s="143"/>
      <c r="C214" s="144"/>
      <c r="D214" s="144"/>
      <c r="E214" s="144"/>
      <c r="F214" s="144"/>
      <c r="G214" s="144"/>
      <c r="H214" s="144"/>
    </row>
    <row r="215" spans="2:8">
      <c r="B215" s="474" t="s">
        <v>35</v>
      </c>
      <c r="C215" s="474"/>
      <c r="D215" s="474"/>
      <c r="E215" s="474"/>
      <c r="F215" s="474"/>
      <c r="G215" s="474"/>
      <c r="H215" s="122">
        <f>H17</f>
        <v>33462714</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7157702.9928534683</v>
      </c>
      <c r="D218" s="135">
        <f t="shared" si="14"/>
        <v>6311234.7610272625</v>
      </c>
      <c r="E218" s="135">
        <f t="shared" si="14"/>
        <v>1362239.7323534901</v>
      </c>
      <c r="F218" s="135">
        <f t="shared" si="14"/>
        <v>148213.99087415609</v>
      </c>
      <c r="G218" s="135">
        <f t="shared" si="14"/>
        <v>0</v>
      </c>
      <c r="H218" s="135">
        <f>SUM(C218:G218)</f>
        <v>14979391.477108378</v>
      </c>
    </row>
    <row r="219" spans="2:8">
      <c r="B219" s="127" t="str">
        <f>$B$33</f>
        <v>Science</v>
      </c>
      <c r="C219" s="138">
        <f t="shared" si="14"/>
        <v>2415782.7730717268</v>
      </c>
      <c r="D219" s="138">
        <f t="shared" si="14"/>
        <v>1145152.3543317541</v>
      </c>
      <c r="E219" s="138">
        <f t="shared" si="14"/>
        <v>204797.97698113715</v>
      </c>
      <c r="F219" s="138">
        <f t="shared" si="14"/>
        <v>12177.205822994047</v>
      </c>
      <c r="G219" s="138">
        <f t="shared" si="14"/>
        <v>0</v>
      </c>
      <c r="H219" s="138">
        <f t="shared" ref="H219:H238" si="15">SUM(C219:G219)</f>
        <v>3777910.3102076119</v>
      </c>
    </row>
    <row r="220" spans="2:8">
      <c r="B220" s="127" t="str">
        <f>$B$34</f>
        <v>Fine Arts</v>
      </c>
      <c r="C220" s="138">
        <f t="shared" si="14"/>
        <v>1084635.1694183715</v>
      </c>
      <c r="D220" s="138">
        <f t="shared" si="14"/>
        <v>869625.70412771788</v>
      </c>
      <c r="E220" s="138">
        <f t="shared" si="14"/>
        <v>79342.556808744237</v>
      </c>
      <c r="F220" s="138">
        <f t="shared" si="14"/>
        <v>0</v>
      </c>
      <c r="G220" s="138">
        <f t="shared" si="14"/>
        <v>0</v>
      </c>
      <c r="H220" s="138">
        <f t="shared" si="15"/>
        <v>2033603.4303548338</v>
      </c>
    </row>
    <row r="221" spans="2:8">
      <c r="B221" s="127" t="str">
        <f>$B$35</f>
        <v>Teacher Education</v>
      </c>
      <c r="C221" s="138">
        <f t="shared" si="14"/>
        <v>151981.8039843507</v>
      </c>
      <c r="D221" s="138">
        <f t="shared" si="14"/>
        <v>1055001.5228039757</v>
      </c>
      <c r="E221" s="138">
        <f t="shared" si="14"/>
        <v>693292.24051358481</v>
      </c>
      <c r="F221" s="138">
        <f t="shared" si="14"/>
        <v>353950.78258836025</v>
      </c>
      <c r="G221" s="138">
        <f t="shared" si="14"/>
        <v>0</v>
      </c>
      <c r="H221" s="138">
        <f t="shared" si="15"/>
        <v>2254226.3498902717</v>
      </c>
    </row>
    <row r="222" spans="2:8">
      <c r="B222" s="127" t="str">
        <f>$B$36</f>
        <v>Agriculture</v>
      </c>
      <c r="C222" s="138">
        <f t="shared" si="14"/>
        <v>283836.15594634443</v>
      </c>
      <c r="D222" s="138">
        <f t="shared" si="14"/>
        <v>578707.44854089024</v>
      </c>
      <c r="E222" s="138">
        <f t="shared" si="14"/>
        <v>47001.357840790261</v>
      </c>
      <c r="F222" s="138">
        <f t="shared" si="14"/>
        <v>0</v>
      </c>
      <c r="G222" s="138">
        <f t="shared" si="14"/>
        <v>0</v>
      </c>
      <c r="H222" s="138">
        <f t="shared" si="15"/>
        <v>909544.96232802502</v>
      </c>
    </row>
    <row r="223" spans="2:8">
      <c r="B223" s="127" t="str">
        <f>$B$37</f>
        <v>Engineering</v>
      </c>
      <c r="C223" s="138">
        <f t="shared" si="14"/>
        <v>198343.33789021659</v>
      </c>
      <c r="D223" s="138">
        <f t="shared" si="14"/>
        <v>272651.29535230604</v>
      </c>
      <c r="E223" s="138">
        <f t="shared" si="14"/>
        <v>103420.75713928141</v>
      </c>
      <c r="F223" s="138">
        <f t="shared" si="14"/>
        <v>35835.777136239623</v>
      </c>
      <c r="G223" s="138">
        <f t="shared" si="14"/>
        <v>0</v>
      </c>
      <c r="H223" s="138">
        <f t="shared" si="15"/>
        <v>610251.16751804354</v>
      </c>
    </row>
    <row r="224" spans="2:8">
      <c r="B224" s="127" t="str">
        <f>$B$38</f>
        <v>Home Economics</v>
      </c>
      <c r="C224" s="138">
        <f t="shared" si="14"/>
        <v>99025.109828440647</v>
      </c>
      <c r="D224" s="138">
        <f t="shared" si="14"/>
        <v>57337.958513915466</v>
      </c>
      <c r="E224" s="138">
        <f t="shared" si="14"/>
        <v>24522.447569107964</v>
      </c>
      <c r="F224" s="138">
        <f t="shared" si="14"/>
        <v>0</v>
      </c>
      <c r="G224" s="138">
        <f t="shared" si="14"/>
        <v>0</v>
      </c>
      <c r="H224" s="138">
        <f t="shared" si="15"/>
        <v>180885.51591146408</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13092.614422309865</v>
      </c>
      <c r="D227" s="138">
        <f t="shared" si="14"/>
        <v>0</v>
      </c>
      <c r="E227" s="138">
        <f t="shared" si="14"/>
        <v>140115.57904522918</v>
      </c>
      <c r="F227" s="138">
        <f t="shared" si="14"/>
        <v>0</v>
      </c>
      <c r="G227" s="138">
        <f t="shared" si="14"/>
        <v>0</v>
      </c>
      <c r="H227" s="138">
        <f t="shared" si="15"/>
        <v>153208.19346753904</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11431.611100076523</v>
      </c>
      <c r="D229" s="138">
        <f t="shared" si="14"/>
        <v>30191.225943167879</v>
      </c>
      <c r="E229" s="138">
        <f t="shared" si="14"/>
        <v>0</v>
      </c>
      <c r="F229" s="138">
        <f t="shared" si="14"/>
        <v>0</v>
      </c>
      <c r="G229" s="138">
        <f t="shared" si="14"/>
        <v>0</v>
      </c>
      <c r="H229" s="138">
        <f t="shared" si="15"/>
        <v>41622.837043244406</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341043.06448561628</v>
      </c>
      <c r="D231" s="138">
        <f t="shared" si="14"/>
        <v>865989.22593288263</v>
      </c>
      <c r="E231" s="138">
        <f t="shared" si="14"/>
        <v>128476.30139467432</v>
      </c>
      <c r="F231" s="138">
        <f t="shared" si="14"/>
        <v>0</v>
      </c>
      <c r="G231" s="138">
        <f t="shared" si="14"/>
        <v>0</v>
      </c>
      <c r="H231" s="138">
        <f t="shared" si="15"/>
        <v>1335508.5918131731</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725223.36231041024</v>
      </c>
      <c r="D233" s="138">
        <f t="shared" si="14"/>
        <v>3580070.4981852262</v>
      </c>
      <c r="E233" s="138">
        <f t="shared" si="14"/>
        <v>509729.28153613181</v>
      </c>
      <c r="F233" s="138">
        <f t="shared" si="14"/>
        <v>9045.9243256527207</v>
      </c>
      <c r="G233" s="138">
        <f t="shared" si="14"/>
        <v>0</v>
      </c>
      <c r="H233" s="138">
        <f t="shared" si="15"/>
        <v>4824069.0663574208</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140046.69513133337</v>
      </c>
      <c r="E235" s="138">
        <f t="shared" si="16"/>
        <v>0</v>
      </c>
      <c r="F235" s="138">
        <f t="shared" si="16"/>
        <v>0</v>
      </c>
      <c r="G235" s="138">
        <f t="shared" si="16"/>
        <v>0</v>
      </c>
      <c r="H235" s="138">
        <f t="shared" si="15"/>
        <v>140046.69513133337</v>
      </c>
    </row>
    <row r="236" spans="2:10">
      <c r="B236" s="127" t="str">
        <f>$B$50</f>
        <v>Technology</v>
      </c>
      <c r="C236" s="138">
        <f t="shared" si="16"/>
        <v>335718.08324669173</v>
      </c>
      <c r="D236" s="138">
        <f t="shared" si="16"/>
        <v>1093818.8133023344</v>
      </c>
      <c r="E236" s="138">
        <f t="shared" si="16"/>
        <v>70901.8592758991</v>
      </c>
      <c r="F236" s="138">
        <f t="shared" si="16"/>
        <v>25862.065700263545</v>
      </c>
      <c r="G236" s="138">
        <f t="shared" si="16"/>
        <v>0</v>
      </c>
      <c r="H236" s="138">
        <f t="shared" si="15"/>
        <v>1526300.8215251886</v>
      </c>
    </row>
    <row r="237" spans="2:10">
      <c r="B237" s="127" t="str">
        <f>$B$51</f>
        <v>Nursing</v>
      </c>
      <c r="C237" s="138">
        <f t="shared" si="16"/>
        <v>7327.955833382387</v>
      </c>
      <c r="D237" s="138">
        <f t="shared" si="16"/>
        <v>688816.62551009073</v>
      </c>
      <c r="E237" s="138">
        <f t="shared" si="16"/>
        <v>0</v>
      </c>
      <c r="F237" s="138">
        <f t="shared" si="16"/>
        <v>0</v>
      </c>
      <c r="G237" s="138">
        <f t="shared" si="16"/>
        <v>0</v>
      </c>
      <c r="H237" s="138">
        <f t="shared" si="15"/>
        <v>696144.58134347317</v>
      </c>
    </row>
    <row r="238" spans="2:10">
      <c r="B238" s="130" t="str">
        <f>$B$52</f>
        <v>Totals</v>
      </c>
      <c r="C238" s="135">
        <f>SUM(C218:C237)</f>
        <v>12825144.034391407</v>
      </c>
      <c r="D238" s="135">
        <f>SUM(D218:D237)</f>
        <v>16688644.12870286</v>
      </c>
      <c r="E238" s="135">
        <f>SUM(E218:E237)</f>
        <v>3363840.0904580704</v>
      </c>
      <c r="F238" s="135">
        <f>SUM(F218:F237)</f>
        <v>585085.74644766632</v>
      </c>
      <c r="G238" s="135">
        <f>SUM(G218:G237)</f>
        <v>0</v>
      </c>
      <c r="H238" s="135">
        <f t="shared" si="15"/>
        <v>33462714.000000004</v>
      </c>
    </row>
    <row r="239" spans="2:10">
      <c r="B239" s="328"/>
      <c r="C239" s="348"/>
      <c r="D239" s="348"/>
      <c r="E239" s="348"/>
      <c r="F239" s="348"/>
      <c r="G239" s="348"/>
      <c r="H239" s="348"/>
    </row>
    <row r="240" spans="2:10">
      <c r="B240" s="120" t="s">
        <v>11</v>
      </c>
      <c r="C240" s="121"/>
      <c r="D240" s="121"/>
      <c r="E240" s="121"/>
      <c r="F240" s="121"/>
      <c r="G240" s="121"/>
      <c r="H240" s="122">
        <f>H16</f>
        <v>32851260</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7026912.4620617274</v>
      </c>
      <c r="D243" s="135">
        <f t="shared" si="17"/>
        <v>6195911.4869028386</v>
      </c>
      <c r="E243" s="135">
        <f t="shared" si="17"/>
        <v>1337347.9398555332</v>
      </c>
      <c r="F243" s="135">
        <f t="shared" si="17"/>
        <v>145505.72167710395</v>
      </c>
      <c r="G243" s="135">
        <f t="shared" si="17"/>
        <v>0</v>
      </c>
      <c r="H243" s="135">
        <f>SUM(C243:G243)</f>
        <v>14705677.610497203</v>
      </c>
    </row>
    <row r="244" spans="2:8">
      <c r="B244" s="127" t="str">
        <f>$B$33</f>
        <v>Science</v>
      </c>
      <c r="C244" s="138">
        <f t="shared" si="17"/>
        <v>2371639.9088758999</v>
      </c>
      <c r="D244" s="138">
        <f t="shared" si="17"/>
        <v>1124227.3334961587</v>
      </c>
      <c r="E244" s="138">
        <f t="shared" si="17"/>
        <v>201055.76580791836</v>
      </c>
      <c r="F244" s="138">
        <f t="shared" si="17"/>
        <v>11954.695442954549</v>
      </c>
      <c r="G244" s="138">
        <f t="shared" si="17"/>
        <v>0</v>
      </c>
      <c r="H244" s="138">
        <f t="shared" ref="H244:H263" si="18">SUM(C244:G244)</f>
        <v>3708877.7036229311</v>
      </c>
    </row>
    <row r="245" spans="2:8">
      <c r="B245" s="127" t="str">
        <f>$B$34</f>
        <v>Fine Arts</v>
      </c>
      <c r="C245" s="138">
        <f t="shared" si="17"/>
        <v>1064815.9607050095</v>
      </c>
      <c r="D245" s="138">
        <f t="shared" si="17"/>
        <v>853735.29800908349</v>
      </c>
      <c r="E245" s="138">
        <f t="shared" si="17"/>
        <v>77892.754388924543</v>
      </c>
      <c r="F245" s="138">
        <f t="shared" si="17"/>
        <v>0</v>
      </c>
      <c r="G245" s="138">
        <f t="shared" si="17"/>
        <v>0</v>
      </c>
      <c r="H245" s="138">
        <f t="shared" si="18"/>
        <v>1996444.0131030174</v>
      </c>
    </row>
    <row r="246" spans="2:8">
      <c r="B246" s="127" t="str">
        <f>$B$35</f>
        <v>Teacher Education</v>
      </c>
      <c r="C246" s="138">
        <f t="shared" si="17"/>
        <v>149204.68668378008</v>
      </c>
      <c r="D246" s="138">
        <f t="shared" si="17"/>
        <v>1035723.8007063423</v>
      </c>
      <c r="E246" s="138">
        <f t="shared" si="17"/>
        <v>680623.92216884461</v>
      </c>
      <c r="F246" s="138">
        <f t="shared" si="17"/>
        <v>347483.14754187892</v>
      </c>
      <c r="G246" s="138">
        <f t="shared" si="17"/>
        <v>0</v>
      </c>
      <c r="H246" s="138">
        <f t="shared" si="18"/>
        <v>2213035.557100846</v>
      </c>
    </row>
    <row r="247" spans="2:8">
      <c r="B247" s="127" t="str">
        <f>$B$36</f>
        <v>Agriculture</v>
      </c>
      <c r="C247" s="138">
        <f t="shared" si="17"/>
        <v>278649.70415710774</v>
      </c>
      <c r="D247" s="138">
        <f t="shared" si="17"/>
        <v>568132.90326521045</v>
      </c>
      <c r="E247" s="138">
        <f t="shared" si="17"/>
        <v>46142.516317739181</v>
      </c>
      <c r="F247" s="138">
        <f t="shared" si="17"/>
        <v>0</v>
      </c>
      <c r="G247" s="138">
        <f t="shared" si="17"/>
        <v>0</v>
      </c>
      <c r="H247" s="138">
        <f t="shared" si="18"/>
        <v>892925.12374005734</v>
      </c>
    </row>
    <row r="248" spans="2:8">
      <c r="B248" s="127" t="str">
        <f>$B$37</f>
        <v>Engineering</v>
      </c>
      <c r="C248" s="138">
        <f t="shared" si="17"/>
        <v>194719.07037484637</v>
      </c>
      <c r="D248" s="138">
        <f t="shared" si="17"/>
        <v>267669.22112042067</v>
      </c>
      <c r="E248" s="138">
        <f t="shared" si="17"/>
        <v>101530.9810847796</v>
      </c>
      <c r="F248" s="138">
        <f t="shared" si="17"/>
        <v>35180.960874980534</v>
      </c>
      <c r="G248" s="138">
        <f t="shared" si="17"/>
        <v>0</v>
      </c>
      <c r="H248" s="138">
        <f t="shared" si="18"/>
        <v>599100.23345502722</v>
      </c>
    </row>
    <row r="249" spans="2:8">
      <c r="B249" s="127" t="str">
        <f>$B$38</f>
        <v>Home Economics</v>
      </c>
      <c r="C249" s="138">
        <f t="shared" si="17"/>
        <v>97215.654100939311</v>
      </c>
      <c r="D249" s="138">
        <f t="shared" si="17"/>
        <v>56290.239429170346</v>
      </c>
      <c r="E249" s="138">
        <f t="shared" si="17"/>
        <v>24074.356339690006</v>
      </c>
      <c r="F249" s="138">
        <f t="shared" si="17"/>
        <v>0</v>
      </c>
      <c r="G249" s="138">
        <f t="shared" si="17"/>
        <v>0</v>
      </c>
      <c r="H249" s="138">
        <f t="shared" si="18"/>
        <v>177580.24986979968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12853.377059226314</v>
      </c>
      <c r="D252" s="138">
        <f t="shared" si="17"/>
        <v>0</v>
      </c>
      <c r="E252" s="138">
        <f t="shared" si="17"/>
        <v>137555.28966554761</v>
      </c>
      <c r="F252" s="138">
        <f t="shared" si="17"/>
        <v>0</v>
      </c>
      <c r="G252" s="138">
        <f t="shared" si="17"/>
        <v>0</v>
      </c>
      <c r="H252" s="138">
        <f t="shared" si="18"/>
        <v>150408.66672477391</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11222.724745742378</v>
      </c>
      <c r="D254" s="138">
        <f t="shared" si="17"/>
        <v>29639.550849872881</v>
      </c>
      <c r="E254" s="138">
        <f t="shared" si="17"/>
        <v>0</v>
      </c>
      <c r="F254" s="138">
        <f t="shared" si="17"/>
        <v>0</v>
      </c>
      <c r="G254" s="138">
        <f t="shared" si="17"/>
        <v>0</v>
      </c>
      <c r="H254" s="138">
        <f t="shared" si="18"/>
        <v>40862.275595615261</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334811.28824798093</v>
      </c>
      <c r="D256" s="138">
        <f t="shared" si="17"/>
        <v>850165.26807478513</v>
      </c>
      <c r="E256" s="138">
        <f t="shared" si="17"/>
        <v>126128.69299707156</v>
      </c>
      <c r="F256" s="138">
        <f t="shared" si="17"/>
        <v>0</v>
      </c>
      <c r="G256" s="138">
        <f t="shared" si="17"/>
        <v>0</v>
      </c>
      <c r="H256" s="138">
        <f t="shared" si="18"/>
        <v>1311105.2493198377</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711971.57628438284</v>
      </c>
      <c r="D258" s="138">
        <f t="shared" si="17"/>
        <v>3514652.9583408083</v>
      </c>
      <c r="E258" s="138">
        <f t="shared" si="17"/>
        <v>500415.15333623759</v>
      </c>
      <c r="F258" s="138">
        <f t="shared" si="17"/>
        <v>8880.6309004805225</v>
      </c>
      <c r="G258" s="138">
        <f t="shared" si="17"/>
        <v>0</v>
      </c>
      <c r="H258" s="138">
        <f t="shared" si="18"/>
        <v>4735920.3188619092</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137487.66444646916</v>
      </c>
      <c r="E260" s="138">
        <f t="shared" si="19"/>
        <v>0</v>
      </c>
      <c r="F260" s="138">
        <f t="shared" si="19"/>
        <v>0</v>
      </c>
      <c r="G260" s="138">
        <f t="shared" si="19"/>
        <v>0</v>
      </c>
      <c r="H260" s="138">
        <f t="shared" si="18"/>
        <v>137487.66444646916</v>
      </c>
    </row>
    <row r="261" spans="2:10">
      <c r="B261" s="127" t="str">
        <f>$B$50</f>
        <v>Technology</v>
      </c>
      <c r="C261" s="138">
        <f t="shared" si="19"/>
        <v>329583.60877240007</v>
      </c>
      <c r="D261" s="138">
        <f t="shared" si="19"/>
        <v>1073831.7946561787</v>
      </c>
      <c r="E261" s="138">
        <f t="shared" si="19"/>
        <v>69606.291156060237</v>
      </c>
      <c r="F261" s="138">
        <f t="shared" si="19"/>
        <v>25389.496035989188</v>
      </c>
      <c r="G261" s="138">
        <f t="shared" si="19"/>
        <v>0</v>
      </c>
      <c r="H261" s="138">
        <f t="shared" si="18"/>
        <v>1498411.1906206282</v>
      </c>
    </row>
    <row r="262" spans="2:10">
      <c r="B262" s="127" t="str">
        <f>$B$51</f>
        <v>Nursing</v>
      </c>
      <c r="C262" s="138">
        <f t="shared" si="19"/>
        <v>7194.0543241938321</v>
      </c>
      <c r="D262" s="138">
        <f t="shared" si="19"/>
        <v>676230.08871768799</v>
      </c>
      <c r="E262" s="138">
        <f t="shared" si="19"/>
        <v>0</v>
      </c>
      <c r="F262" s="138">
        <f t="shared" si="19"/>
        <v>0</v>
      </c>
      <c r="G262" s="138">
        <f t="shared" si="19"/>
        <v>0</v>
      </c>
      <c r="H262" s="138">
        <f t="shared" si="18"/>
        <v>683424.14304188185</v>
      </c>
    </row>
    <row r="263" spans="2:10">
      <c r="B263" s="130" t="str">
        <f>$B$52</f>
        <v>Totals</v>
      </c>
      <c r="C263" s="135">
        <f>SUM(C243:C262)</f>
        <v>12590794.076393237</v>
      </c>
      <c r="D263" s="135">
        <f>SUM(D243:D262)</f>
        <v>16383697.608015027</v>
      </c>
      <c r="E263" s="135">
        <f>SUM(E243:E262)</f>
        <v>3302373.6631183457</v>
      </c>
      <c r="F263" s="135">
        <f>SUM(F243:F262)</f>
        <v>574394.65247338766</v>
      </c>
      <c r="G263" s="135">
        <f>SUM(G243:G262)</f>
        <v>0</v>
      </c>
      <c r="H263" s="135">
        <f t="shared" si="18"/>
        <v>32851259.999999996</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46050016.45154155</v>
      </c>
      <c r="D268" s="135">
        <f t="shared" si="20"/>
        <v>37643436.091429889</v>
      </c>
      <c r="E268" s="135">
        <f t="shared" si="20"/>
        <v>18239395.437409222</v>
      </c>
      <c r="F268" s="135">
        <f t="shared" si="20"/>
        <v>2816468.8572023562</v>
      </c>
      <c r="G268" s="135">
        <f t="shared" si="20"/>
        <v>0</v>
      </c>
      <c r="H268" s="135">
        <f>SUM(C268:G268)</f>
        <v>104749316.83758301</v>
      </c>
    </row>
    <row r="269" spans="2:10">
      <c r="B269" s="127" t="str">
        <f>$B$33</f>
        <v>Science</v>
      </c>
      <c r="C269" s="138">
        <f t="shared" si="20"/>
        <v>13993779.960233722</v>
      </c>
      <c r="D269" s="138">
        <f t="shared" si="20"/>
        <v>8980176.0813160315</v>
      </c>
      <c r="E269" s="138">
        <f t="shared" si="20"/>
        <v>3704144.7766818972</v>
      </c>
      <c r="F269" s="138">
        <f t="shared" si="20"/>
        <v>121436.89634836555</v>
      </c>
      <c r="G269" s="138">
        <f t="shared" si="20"/>
        <v>0</v>
      </c>
      <c r="H269" s="138">
        <f t="shared" ref="H269:H288" si="21">SUM(C269:G269)</f>
        <v>26799537.714580014</v>
      </c>
    </row>
    <row r="270" spans="2:10">
      <c r="B270" s="127" t="str">
        <f>$B$34</f>
        <v>Fine Arts</v>
      </c>
      <c r="C270" s="138">
        <f t="shared" si="20"/>
        <v>10452683.606491549</v>
      </c>
      <c r="D270" s="138">
        <f t="shared" si="20"/>
        <v>9068827.029409362</v>
      </c>
      <c r="E270" s="138">
        <f t="shared" si="20"/>
        <v>1861106.7705193423</v>
      </c>
      <c r="F270" s="138">
        <f t="shared" si="20"/>
        <v>0</v>
      </c>
      <c r="G270" s="138">
        <f t="shared" si="20"/>
        <v>0</v>
      </c>
      <c r="H270" s="138">
        <f t="shared" si="21"/>
        <v>21382617.406420253</v>
      </c>
    </row>
    <row r="271" spans="2:10">
      <c r="B271" s="127" t="str">
        <f>$B$35</f>
        <v>Teacher Education</v>
      </c>
      <c r="C271" s="138">
        <f t="shared" si="20"/>
        <v>1365249.6408980999</v>
      </c>
      <c r="D271" s="138">
        <f t="shared" si="20"/>
        <v>7329803.3200131375</v>
      </c>
      <c r="E271" s="138">
        <f t="shared" si="20"/>
        <v>6320177.712138745</v>
      </c>
      <c r="F271" s="138">
        <f t="shared" si="20"/>
        <v>4188744.7058756221</v>
      </c>
      <c r="G271" s="138">
        <f t="shared" si="20"/>
        <v>0</v>
      </c>
      <c r="H271" s="138">
        <f t="shared" si="21"/>
        <v>19203975.378925607</v>
      </c>
    </row>
    <row r="272" spans="2:10">
      <c r="B272" s="127" t="str">
        <f>$B$36</f>
        <v>Agriculture</v>
      </c>
      <c r="C272" s="138">
        <f t="shared" si="20"/>
        <v>2005047.2265368307</v>
      </c>
      <c r="D272" s="138">
        <f t="shared" si="20"/>
        <v>3965796.9164830511</v>
      </c>
      <c r="E272" s="138">
        <f t="shared" si="20"/>
        <v>526000.55152355705</v>
      </c>
      <c r="F272" s="138">
        <f t="shared" si="20"/>
        <v>0</v>
      </c>
      <c r="G272" s="138">
        <f t="shared" si="20"/>
        <v>0</v>
      </c>
      <c r="H272" s="138">
        <f t="shared" si="21"/>
        <v>6496844.694543439</v>
      </c>
    </row>
    <row r="273" spans="2:10">
      <c r="B273" s="127" t="str">
        <f>$B$37</f>
        <v>Engineering</v>
      </c>
      <c r="C273" s="138">
        <f t="shared" si="20"/>
        <v>1853513.1954403727</v>
      </c>
      <c r="D273" s="138">
        <f t="shared" si="20"/>
        <v>2052057.6371256942</v>
      </c>
      <c r="E273" s="138">
        <f t="shared" si="20"/>
        <v>1384104.9068326987</v>
      </c>
      <c r="F273" s="138">
        <f t="shared" si="20"/>
        <v>666115.12480732752</v>
      </c>
      <c r="G273" s="138">
        <f t="shared" si="20"/>
        <v>0</v>
      </c>
      <c r="H273" s="138">
        <f t="shared" si="21"/>
        <v>5955790.8642060924</v>
      </c>
    </row>
    <row r="274" spans="2:10">
      <c r="B274" s="127" t="str">
        <f>$B$38</f>
        <v>Home Economics</v>
      </c>
      <c r="C274" s="138">
        <f t="shared" si="20"/>
        <v>776351.00599061442</v>
      </c>
      <c r="D274" s="138">
        <f t="shared" si="20"/>
        <v>776652.5197535113</v>
      </c>
      <c r="E274" s="138">
        <f t="shared" si="20"/>
        <v>315446.07177105168</v>
      </c>
      <c r="F274" s="138">
        <f t="shared" si="20"/>
        <v>0</v>
      </c>
      <c r="G274" s="138">
        <f t="shared" si="20"/>
        <v>0</v>
      </c>
      <c r="H274" s="138">
        <f t="shared" si="21"/>
        <v>1868449.5975151774</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80789.620970927834</v>
      </c>
      <c r="D277" s="138">
        <f t="shared" si="20"/>
        <v>0</v>
      </c>
      <c r="E277" s="138">
        <f t="shared" si="20"/>
        <v>1307923.1389268981</v>
      </c>
      <c r="F277" s="138">
        <f t="shared" si="20"/>
        <v>0</v>
      </c>
      <c r="G277" s="138">
        <f t="shared" si="20"/>
        <v>0</v>
      </c>
      <c r="H277" s="138">
        <f t="shared" si="21"/>
        <v>1388712.759897826</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99701.411105648804</v>
      </c>
      <c r="D279" s="138">
        <f t="shared" si="20"/>
        <v>253172.5919306986</v>
      </c>
      <c r="E279" s="138">
        <f t="shared" si="20"/>
        <v>0</v>
      </c>
      <c r="F279" s="138">
        <f t="shared" si="20"/>
        <v>0</v>
      </c>
      <c r="G279" s="138">
        <f t="shared" si="20"/>
        <v>0</v>
      </c>
      <c r="H279" s="138">
        <f t="shared" si="21"/>
        <v>352874.00303634739</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1743859.6910790503</v>
      </c>
      <c r="D281" s="138">
        <f t="shared" si="20"/>
        <v>5228161.8580466593</v>
      </c>
      <c r="E281" s="138">
        <f t="shared" si="20"/>
        <v>1825295.8785817481</v>
      </c>
      <c r="F281" s="138">
        <f t="shared" si="20"/>
        <v>0</v>
      </c>
      <c r="G281" s="138">
        <f t="shared" si="20"/>
        <v>0</v>
      </c>
      <c r="H281" s="138">
        <f t="shared" si="21"/>
        <v>8797317.4277074579</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6095920.2687203865</v>
      </c>
      <c r="D283" s="138">
        <f t="shared" si="20"/>
        <v>27479768.92744758</v>
      </c>
      <c r="E283" s="138">
        <f t="shared" si="20"/>
        <v>5409476.696414751</v>
      </c>
      <c r="F283" s="138">
        <f t="shared" si="20"/>
        <v>132457.50868342939</v>
      </c>
      <c r="G283" s="138">
        <f t="shared" si="20"/>
        <v>0</v>
      </c>
      <c r="H283" s="138">
        <f t="shared" si="21"/>
        <v>39117623.40126615</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1796320.3651331114</v>
      </c>
      <c r="E285" s="138">
        <f t="shared" si="22"/>
        <v>0</v>
      </c>
      <c r="F285" s="138">
        <f t="shared" si="22"/>
        <v>0</v>
      </c>
      <c r="G285" s="138">
        <f t="shared" si="22"/>
        <v>0</v>
      </c>
      <c r="H285" s="138">
        <f t="shared" si="21"/>
        <v>1796320.3651331114</v>
      </c>
    </row>
    <row r="286" spans="2:10">
      <c r="B286" s="127" t="str">
        <f>$B$50</f>
        <v>Technology</v>
      </c>
      <c r="C286" s="138">
        <f t="shared" si="22"/>
        <v>2740977.1622951413</v>
      </c>
      <c r="D286" s="138">
        <f t="shared" si="22"/>
        <v>6576516.7499120021</v>
      </c>
      <c r="E286" s="138">
        <f t="shared" si="22"/>
        <v>1375533.0749309631</v>
      </c>
      <c r="F286" s="138">
        <f t="shared" si="22"/>
        <v>152089.06527923665</v>
      </c>
      <c r="G286" s="138">
        <f t="shared" si="22"/>
        <v>0</v>
      </c>
      <c r="H286" s="138">
        <f t="shared" si="21"/>
        <v>10845116.052417343</v>
      </c>
    </row>
    <row r="287" spans="2:10">
      <c r="B287" s="127" t="str">
        <f>$B$51</f>
        <v>Nursing</v>
      </c>
      <c r="C287" s="138">
        <f t="shared" si="22"/>
        <v>129576.15868507122</v>
      </c>
      <c r="D287" s="138">
        <f t="shared" si="22"/>
        <v>9442905.4383341223</v>
      </c>
      <c r="E287" s="138">
        <f t="shared" si="22"/>
        <v>0</v>
      </c>
      <c r="F287" s="138">
        <f t="shared" si="22"/>
        <v>0</v>
      </c>
      <c r="G287" s="138">
        <f t="shared" si="22"/>
        <v>0</v>
      </c>
      <c r="H287" s="138">
        <f t="shared" si="21"/>
        <v>9572481.5970191937</v>
      </c>
    </row>
    <row r="288" spans="2:10">
      <c r="B288" s="130" t="str">
        <f>$B$52</f>
        <v>Totals</v>
      </c>
      <c r="C288" s="135">
        <f>SUM(C268:C287)</f>
        <v>87387465.399988964</v>
      </c>
      <c r="D288" s="135">
        <f>SUM(D268:D287)</f>
        <v>120593595.52633488</v>
      </c>
      <c r="E288" s="135">
        <f>SUM(E268:E287)</f>
        <v>42268605.01573088</v>
      </c>
      <c r="F288" s="135">
        <f>SUM(F268:F287)</f>
        <v>8077312.1581963375</v>
      </c>
      <c r="G288" s="135">
        <f>SUM(G268:G287)</f>
        <v>0</v>
      </c>
      <c r="H288" s="135">
        <f t="shared" si="21"/>
        <v>258326978.10025105</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314.30240215364671</v>
      </c>
      <c r="D293" s="133">
        <f t="shared" si="23"/>
        <v>504.41437652663728</v>
      </c>
      <c r="E293" s="133">
        <f t="shared" si="23"/>
        <v>1189.6292354167247</v>
      </c>
      <c r="F293" s="133">
        <f t="shared" si="23"/>
        <v>2203.8097474196838</v>
      </c>
      <c r="G293" s="134">
        <f t="shared" si="23"/>
        <v>0</v>
      </c>
      <c r="H293" s="135">
        <f t="shared" si="23"/>
        <v>440.58042101501559</v>
      </c>
    </row>
    <row r="294" spans="2:10">
      <c r="B294" s="127" t="str">
        <f>$B$33</f>
        <v>Science</v>
      </c>
      <c r="C294" s="136">
        <f t="shared" si="23"/>
        <v>282.98847240108637</v>
      </c>
      <c r="D294" s="136">
        <f t="shared" si="23"/>
        <v>663.18411353046531</v>
      </c>
      <c r="E294" s="136">
        <f t="shared" si="23"/>
        <v>1607.0042415105845</v>
      </c>
      <c r="F294" s="136">
        <f t="shared" si="23"/>
        <v>1156.5418699844338</v>
      </c>
      <c r="G294" s="137">
        <f t="shared" si="23"/>
        <v>0</v>
      </c>
      <c r="H294" s="138">
        <f t="shared" si="23"/>
        <v>409.77259850124636</v>
      </c>
    </row>
    <row r="295" spans="2:10">
      <c r="B295" s="127" t="str">
        <f>$B$34</f>
        <v>Fine Arts</v>
      </c>
      <c r="C295" s="136">
        <f t="shared" si="23"/>
        <v>470.79918955461443</v>
      </c>
      <c r="D295" s="136">
        <f t="shared" si="23"/>
        <v>881.92424675769348</v>
      </c>
      <c r="E295" s="136">
        <f t="shared" si="23"/>
        <v>2084.1061260015031</v>
      </c>
      <c r="F295" s="136">
        <f t="shared" si="23"/>
        <v>0</v>
      </c>
      <c r="G295" s="137">
        <f t="shared" si="23"/>
        <v>0</v>
      </c>
      <c r="H295" s="138">
        <f t="shared" si="23"/>
        <v>640.62009127030535</v>
      </c>
    </row>
    <row r="296" spans="2:10">
      <c r="B296" s="127" t="str">
        <f>$B$35</f>
        <v>Teacher Education</v>
      </c>
      <c r="C296" s="136">
        <f t="shared" si="23"/>
        <v>438.84591478563158</v>
      </c>
      <c r="D296" s="136">
        <f t="shared" si="23"/>
        <v>587.55938436979056</v>
      </c>
      <c r="E296" s="136">
        <f t="shared" si="23"/>
        <v>809.96766783785017</v>
      </c>
      <c r="F296" s="136">
        <f t="shared" si="23"/>
        <v>1372.4589468792994</v>
      </c>
      <c r="G296" s="137">
        <f t="shared" si="23"/>
        <v>0</v>
      </c>
      <c r="H296" s="138">
        <f t="shared" si="23"/>
        <v>726.29535111855103</v>
      </c>
    </row>
    <row r="297" spans="2:10">
      <c r="B297" s="127" t="str">
        <f>$B$36</f>
        <v>Agriculture</v>
      </c>
      <c r="C297" s="136">
        <f t="shared" si="23"/>
        <v>345.10279286348202</v>
      </c>
      <c r="D297" s="136">
        <f t="shared" si="23"/>
        <v>579.54068631931182</v>
      </c>
      <c r="E297" s="136">
        <f t="shared" si="23"/>
        <v>994.32996507288669</v>
      </c>
      <c r="F297" s="136">
        <f t="shared" si="23"/>
        <v>0</v>
      </c>
      <c r="G297" s="137">
        <f t="shared" si="23"/>
        <v>0</v>
      </c>
      <c r="H297" s="138">
        <f t="shared" si="23"/>
        <v>492.85728224422991</v>
      </c>
    </row>
    <row r="298" spans="2:10">
      <c r="B298" s="127" t="str">
        <f>$B$37</f>
        <v>Engineering</v>
      </c>
      <c r="C298" s="136">
        <f t="shared" si="23"/>
        <v>456.53034370452531</v>
      </c>
      <c r="D298" s="136">
        <f t="shared" si="23"/>
        <v>636.49430431938401</v>
      </c>
      <c r="E298" s="136">
        <f t="shared" si="23"/>
        <v>1189.093562571047</v>
      </c>
      <c r="F298" s="136">
        <f t="shared" si="23"/>
        <v>2155.712378017241</v>
      </c>
      <c r="G298" s="137">
        <f t="shared" si="23"/>
        <v>0</v>
      </c>
      <c r="H298" s="138">
        <f t="shared" si="23"/>
        <v>680.11771887702321</v>
      </c>
    </row>
    <row r="299" spans="2:10">
      <c r="B299" s="127" t="str">
        <f>$B$38</f>
        <v>Home Economics</v>
      </c>
      <c r="C299" s="136">
        <f t="shared" si="23"/>
        <v>383.00493635452119</v>
      </c>
      <c r="D299" s="136">
        <f t="shared" si="23"/>
        <v>1145.5051913768602</v>
      </c>
      <c r="E299" s="136">
        <f t="shared" si="23"/>
        <v>1142.9205498951148</v>
      </c>
      <c r="F299" s="136">
        <f t="shared" si="23"/>
        <v>0</v>
      </c>
      <c r="G299" s="137">
        <f t="shared" si="23"/>
        <v>0</v>
      </c>
      <c r="H299" s="138">
        <f t="shared" si="23"/>
        <v>626.78617830096528</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301.45380959301428</v>
      </c>
      <c r="D302" s="136">
        <f t="shared" si="23"/>
        <v>0</v>
      </c>
      <c r="E302" s="136">
        <f t="shared" si="23"/>
        <v>829.37421618699943</v>
      </c>
      <c r="F302" s="136">
        <f t="shared" si="23"/>
        <v>0</v>
      </c>
      <c r="G302" s="137">
        <f t="shared" si="23"/>
        <v>0</v>
      </c>
      <c r="H302" s="138">
        <f t="shared" si="23"/>
        <v>752.68984276304934</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426.07440643439662</v>
      </c>
      <c r="D304" s="136">
        <f t="shared" si="23"/>
        <v>709.16692417562638</v>
      </c>
      <c r="E304" s="136">
        <f t="shared" si="23"/>
        <v>0</v>
      </c>
      <c r="F304" s="136">
        <f t="shared" si="23"/>
        <v>0</v>
      </c>
      <c r="G304" s="137">
        <f t="shared" si="23"/>
        <v>0</v>
      </c>
      <c r="H304" s="138">
        <f t="shared" si="23"/>
        <v>597.079531364378</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249.80084387323453</v>
      </c>
      <c r="D306" s="136">
        <f t="shared" si="23"/>
        <v>510.56268144986905</v>
      </c>
      <c r="E306" s="136">
        <f t="shared" si="23"/>
        <v>1262.3069699735463</v>
      </c>
      <c r="F306" s="136">
        <f t="shared" si="23"/>
        <v>0</v>
      </c>
      <c r="G306" s="137">
        <f t="shared" si="23"/>
        <v>0</v>
      </c>
      <c r="H306" s="138">
        <f t="shared" si="23"/>
        <v>471.2764465477826</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410.63794332909305</v>
      </c>
      <c r="D308" s="136">
        <f t="shared" si="23"/>
        <v>649.1335111484558</v>
      </c>
      <c r="E308" s="136">
        <f t="shared" si="23"/>
        <v>942.91035321853769</v>
      </c>
      <c r="F308" s="136">
        <f t="shared" si="23"/>
        <v>1698.1731882490947</v>
      </c>
      <c r="G308" s="137">
        <f t="shared" si="23"/>
        <v>0</v>
      </c>
      <c r="H308" s="138">
        <f t="shared" si="23"/>
        <v>620.98365534688219</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1084.7345200079176</v>
      </c>
      <c r="E310" s="136">
        <f t="shared" si="24"/>
        <v>0</v>
      </c>
      <c r="F310" s="136">
        <f t="shared" si="24"/>
        <v>0</v>
      </c>
      <c r="G310" s="137">
        <f t="shared" si="24"/>
        <v>0</v>
      </c>
      <c r="H310" s="138">
        <f t="shared" si="24"/>
        <v>1084.7345200079176</v>
      </c>
    </row>
    <row r="311" spans="2:10">
      <c r="B311" s="127" t="str">
        <f>$B$50</f>
        <v>Technology</v>
      </c>
      <c r="C311" s="136">
        <f t="shared" si="24"/>
        <v>398.86163595680171</v>
      </c>
      <c r="D311" s="136">
        <f t="shared" si="24"/>
        <v>508.46735348013004</v>
      </c>
      <c r="E311" s="136">
        <f t="shared" si="24"/>
        <v>1723.7256578082245</v>
      </c>
      <c r="F311" s="136">
        <f t="shared" si="24"/>
        <v>682.01374564680111</v>
      </c>
      <c r="G311" s="137">
        <f t="shared" si="24"/>
        <v>0</v>
      </c>
      <c r="H311" s="138">
        <f t="shared" si="24"/>
        <v>520.72387057268656</v>
      </c>
    </row>
    <row r="312" spans="2:10">
      <c r="B312" s="127" t="str">
        <f>$B$51</f>
        <v>Nursing</v>
      </c>
      <c r="C312" s="136">
        <f t="shared" si="24"/>
        <v>863.84105790047477</v>
      </c>
      <c r="D312" s="136">
        <f t="shared" si="24"/>
        <v>1159.3499617353127</v>
      </c>
      <c r="E312" s="136">
        <f t="shared" si="24"/>
        <v>0</v>
      </c>
      <c r="F312" s="136">
        <f t="shared" si="24"/>
        <v>0</v>
      </c>
      <c r="G312" s="137">
        <f t="shared" si="24"/>
        <v>0</v>
      </c>
      <c r="H312" s="138">
        <f t="shared" si="24"/>
        <v>1154.0062202554784</v>
      </c>
    </row>
    <row r="313" spans="2:10">
      <c r="B313" s="130" t="str">
        <f>$B$52</f>
        <v>Totals</v>
      </c>
      <c r="C313" s="135">
        <f t="shared" si="24"/>
        <v>332.87292791158541</v>
      </c>
      <c r="D313" s="135">
        <f t="shared" si="24"/>
        <v>611.10483855706173</v>
      </c>
      <c r="E313" s="135">
        <f t="shared" si="24"/>
        <v>1116.444929100129</v>
      </c>
      <c r="F313" s="135">
        <f t="shared" si="24"/>
        <v>1601.0529550438725</v>
      </c>
      <c r="G313" s="135">
        <f t="shared" si="24"/>
        <v>0</v>
      </c>
      <c r="H313" s="135">
        <f t="shared" si="24"/>
        <v>513.8105287344855</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1.6048696194184808</v>
      </c>
      <c r="E318" s="128">
        <f t="shared" si="25"/>
        <v>3.7849829567486872</v>
      </c>
      <c r="F318" s="128">
        <f t="shared" si="25"/>
        <v>7.0117496153985854</v>
      </c>
      <c r="G318" s="128">
        <f t="shared" si="25"/>
        <v>0</v>
      </c>
      <c r="H318" s="128">
        <f t="shared" si="25"/>
        <v>1.4017723631639247</v>
      </c>
    </row>
    <row r="319" spans="2:10">
      <c r="B319" s="127" t="str">
        <f>$B$33</f>
        <v>Science</v>
      </c>
      <c r="C319" s="128">
        <f t="shared" ref="C319:H334" si="26">IF($C$293=0,"",C294/$C$293)</f>
        <v>0.90037005909597689</v>
      </c>
      <c r="D319" s="128">
        <f t="shared" si="26"/>
        <v>2.1100192330259944</v>
      </c>
      <c r="E319" s="128">
        <f t="shared" si="26"/>
        <v>5.1129238290867427</v>
      </c>
      <c r="F319" s="128">
        <f t="shared" si="26"/>
        <v>3.6797105655560927</v>
      </c>
      <c r="G319" s="128">
        <f t="shared" si="26"/>
        <v>0</v>
      </c>
      <c r="H319" s="128">
        <f t="shared" si="26"/>
        <v>1.3037526779732631</v>
      </c>
    </row>
    <row r="320" spans="2:10">
      <c r="B320" s="127" t="str">
        <f>$B$34</f>
        <v>Fine Arts</v>
      </c>
      <c r="C320" s="128">
        <f t="shared" si="26"/>
        <v>1.4979178852233661</v>
      </c>
      <c r="D320" s="128">
        <f t="shared" si="26"/>
        <v>2.8059736124019978</v>
      </c>
      <c r="E320" s="128">
        <f t="shared" si="26"/>
        <v>6.6308946788853618</v>
      </c>
      <c r="F320" s="128">
        <f t="shared" si="26"/>
        <v>0</v>
      </c>
      <c r="G320" s="128">
        <f t="shared" si="26"/>
        <v>0</v>
      </c>
      <c r="H320" s="128">
        <f t="shared" si="26"/>
        <v>2.0382284286746821</v>
      </c>
    </row>
    <row r="321" spans="2:8">
      <c r="B321" s="127" t="str">
        <f>$B$35</f>
        <v>Teacher Education</v>
      </c>
      <c r="C321" s="128">
        <f t="shared" si="26"/>
        <v>1.3962537727315929</v>
      </c>
      <c r="D321" s="128">
        <f t="shared" si="26"/>
        <v>1.869407870712239</v>
      </c>
      <c r="E321" s="128">
        <f t="shared" si="26"/>
        <v>2.5770330175265332</v>
      </c>
      <c r="F321" s="128">
        <f t="shared" si="26"/>
        <v>4.3666829698882577</v>
      </c>
      <c r="G321" s="128">
        <f t="shared" si="26"/>
        <v>0</v>
      </c>
      <c r="H321" s="128">
        <f t="shared" si="26"/>
        <v>2.3108170543459656</v>
      </c>
    </row>
    <row r="322" spans="2:8">
      <c r="B322" s="127" t="str">
        <f>$B$36</f>
        <v>Agriculture</v>
      </c>
      <c r="C322" s="128">
        <f t="shared" si="26"/>
        <v>1.0979960397972985</v>
      </c>
      <c r="D322" s="128">
        <f t="shared" si="26"/>
        <v>1.8438951861271597</v>
      </c>
      <c r="E322" s="128">
        <f t="shared" si="26"/>
        <v>3.1636091810294489</v>
      </c>
      <c r="F322" s="128">
        <f t="shared" si="26"/>
        <v>0</v>
      </c>
      <c r="G322" s="128">
        <f t="shared" si="26"/>
        <v>0</v>
      </c>
      <c r="H322" s="128">
        <f t="shared" si="26"/>
        <v>1.5680989991393597</v>
      </c>
    </row>
    <row r="323" spans="2:8">
      <c r="B323" s="127" t="str">
        <f>$B$37</f>
        <v>Engineering</v>
      </c>
      <c r="C323" s="128">
        <f t="shared" si="26"/>
        <v>1.4525194226207361</v>
      </c>
      <c r="D323" s="128">
        <f t="shared" si="26"/>
        <v>2.0251016217439974</v>
      </c>
      <c r="E323" s="128">
        <f t="shared" si="26"/>
        <v>3.7832786336445454</v>
      </c>
      <c r="F323" s="128">
        <f t="shared" si="26"/>
        <v>6.8587206564314487</v>
      </c>
      <c r="G323" s="128">
        <f t="shared" si="26"/>
        <v>0</v>
      </c>
      <c r="H323" s="128">
        <f t="shared" si="26"/>
        <v>2.1638960256643145</v>
      </c>
    </row>
    <row r="324" spans="2:8">
      <c r="B324" s="127" t="str">
        <f>$B$38</f>
        <v>Home Economics</v>
      </c>
      <c r="C324" s="128">
        <f t="shared" si="26"/>
        <v>1.2185873659574809</v>
      </c>
      <c r="D324" s="128">
        <f t="shared" si="26"/>
        <v>3.6445957254150416</v>
      </c>
      <c r="E324" s="128">
        <f t="shared" si="26"/>
        <v>3.6363723028002766</v>
      </c>
      <c r="F324" s="128">
        <f t="shared" si="26"/>
        <v>0</v>
      </c>
      <c r="G324" s="128">
        <f t="shared" si="26"/>
        <v>0</v>
      </c>
      <c r="H324" s="128">
        <f t="shared" si="26"/>
        <v>1.9942137699430018</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0.95912028520115666</v>
      </c>
      <c r="D327" s="128">
        <f t="shared" si="26"/>
        <v>0</v>
      </c>
      <c r="E327" s="128">
        <f t="shared" si="26"/>
        <v>2.6387778473979333</v>
      </c>
      <c r="F327" s="128">
        <f t="shared" si="26"/>
        <v>0</v>
      </c>
      <c r="G327" s="128">
        <f t="shared" si="26"/>
        <v>0</v>
      </c>
      <c r="H327" s="128">
        <f t="shared" si="26"/>
        <v>2.3947950687156916</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1.3556193128492546</v>
      </c>
      <c r="D329" s="128">
        <f t="shared" si="26"/>
        <v>2.2563204077229742</v>
      </c>
      <c r="E329" s="128">
        <f t="shared" si="26"/>
        <v>0</v>
      </c>
      <c r="F329" s="128">
        <f t="shared" si="26"/>
        <v>0</v>
      </c>
      <c r="G329" s="128">
        <f t="shared" si="26"/>
        <v>0</v>
      </c>
      <c r="H329" s="128">
        <f t="shared" si="26"/>
        <v>1.8996976391942932</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0.79477866590125323</v>
      </c>
      <c r="D331" s="128">
        <f t="shared" si="26"/>
        <v>1.6244313691254593</v>
      </c>
      <c r="E331" s="128">
        <f t="shared" si="26"/>
        <v>4.0162180159108924</v>
      </c>
      <c r="F331" s="128">
        <f t="shared" si="26"/>
        <v>0</v>
      </c>
      <c r="G331" s="128">
        <f t="shared" si="26"/>
        <v>0</v>
      </c>
      <c r="H331" s="128">
        <f t="shared" si="26"/>
        <v>1.4994363495745704</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1.3065059016900313</v>
      </c>
      <c r="D333" s="128">
        <f t="shared" si="26"/>
        <v>2.0653151445884492</v>
      </c>
      <c r="E333" s="128">
        <f t="shared" si="26"/>
        <v>3.0000100118789295</v>
      </c>
      <c r="F333" s="128">
        <f t="shared" si="26"/>
        <v>5.4029914394957208</v>
      </c>
      <c r="G333" s="128">
        <f t="shared" si="26"/>
        <v>0</v>
      </c>
      <c r="H333" s="128">
        <f t="shared" si="26"/>
        <v>1.9757521771765345</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3.4512447648352529</v>
      </c>
      <c r="E335" s="128">
        <f t="shared" si="27"/>
        <v>0</v>
      </c>
      <c r="F335" s="128">
        <f t="shared" si="27"/>
        <v>0</v>
      </c>
      <c r="G335" s="128">
        <f t="shared" si="27"/>
        <v>0</v>
      </c>
      <c r="H335" s="128">
        <f t="shared" si="27"/>
        <v>3.4512447648352529</v>
      </c>
    </row>
    <row r="336" spans="2:8">
      <c r="B336" s="127" t="str">
        <f>$B$50</f>
        <v>Technology</v>
      </c>
      <c r="C336" s="128">
        <f t="shared" si="27"/>
        <v>1.269037822249345</v>
      </c>
      <c r="D336" s="128">
        <f t="shared" si="27"/>
        <v>1.6177647704759375</v>
      </c>
      <c r="E336" s="128">
        <f t="shared" si="27"/>
        <v>5.4842904349346373</v>
      </c>
      <c r="F336" s="128">
        <f t="shared" si="27"/>
        <v>2.1699285178017784</v>
      </c>
      <c r="G336" s="128">
        <f t="shared" si="27"/>
        <v>0</v>
      </c>
      <c r="H336" s="128">
        <f t="shared" si="27"/>
        <v>1.656760708809762</v>
      </c>
    </row>
    <row r="337" spans="2:10">
      <c r="B337" s="127" t="str">
        <f>$B$51</f>
        <v>Nursing</v>
      </c>
      <c r="C337" s="128">
        <f t="shared" si="27"/>
        <v>2.7484392482567985</v>
      </c>
      <c r="D337" s="128">
        <f t="shared" si="27"/>
        <v>3.6886449285505765</v>
      </c>
      <c r="E337" s="128">
        <f t="shared" si="27"/>
        <v>0</v>
      </c>
      <c r="F337" s="128">
        <f t="shared" si="27"/>
        <v>0</v>
      </c>
      <c r="G337" s="128">
        <f t="shared" si="27"/>
        <v>0</v>
      </c>
      <c r="H337" s="128">
        <f t="shared" si="27"/>
        <v>3.6716430175145227</v>
      </c>
    </row>
    <row r="338" spans="2:10">
      <c r="B338" s="130" t="str">
        <f>$B$52</f>
        <v>Totals</v>
      </c>
      <c r="C338" s="128">
        <f t="shared" si="27"/>
        <v>1.0590848992266388</v>
      </c>
      <c r="D338" s="128">
        <f t="shared" si="27"/>
        <v>1.9443212472118592</v>
      </c>
      <c r="E338" s="128">
        <f t="shared" si="27"/>
        <v>3.5521361639302871</v>
      </c>
      <c r="F338" s="128">
        <f t="shared" si="27"/>
        <v>5.093988923002879</v>
      </c>
      <c r="G338" s="128">
        <f t="shared" si="27"/>
        <v>0</v>
      </c>
      <c r="H338" s="128">
        <f t="shared" si="27"/>
        <v>1.6347648799811247</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9429.0720646094014</v>
      </c>
      <c r="D343" s="135">
        <f t="shared" si="28"/>
        <v>15132.431295799119</v>
      </c>
      <c r="E343" s="135">
        <f>E293*24</f>
        <v>28551.101650001394</v>
      </c>
      <c r="F343" s="135">
        <f>F293*18</f>
        <v>39668.575453554309</v>
      </c>
      <c r="G343" s="135">
        <f>G293*24</f>
        <v>0</v>
      </c>
      <c r="H343" s="135">
        <f>IF((C32/30+D32/30+E32/24+F32/18+G32/24)=0,0,H268/(C32/30+D32/30+E32/24+F32/18+G32/24))</f>
        <v>12961.992365584152</v>
      </c>
    </row>
    <row r="344" spans="2:10">
      <c r="B344" s="127" t="str">
        <f>$B$33</f>
        <v>Science</v>
      </c>
      <c r="C344" s="138">
        <f t="shared" si="28"/>
        <v>8489.6541720325913</v>
      </c>
      <c r="D344" s="138">
        <f t="shared" si="28"/>
        <v>19895.523405913958</v>
      </c>
      <c r="E344" s="138">
        <f>E294*24</f>
        <v>38568.101796254028</v>
      </c>
      <c r="F344" s="138">
        <f>F294*18</f>
        <v>20817.753659719809</v>
      </c>
      <c r="G344" s="138">
        <f>G294*24</f>
        <v>0</v>
      </c>
      <c r="H344" s="138">
        <f t="shared" ref="H344:H363" si="29">IF((C33/30+D33/30+E33/24+F33/18+G33/24)=0,0,H269/(C33/30+D33/30+E33/24+F33/18+G33/24))</f>
        <v>12172.893367057683</v>
      </c>
    </row>
    <row r="345" spans="2:10">
      <c r="B345" s="127" t="str">
        <f>$B$34</f>
        <v>Fine Arts</v>
      </c>
      <c r="C345" s="138">
        <f t="shared" si="28"/>
        <v>14123.975686638432</v>
      </c>
      <c r="D345" s="138">
        <f t="shared" si="28"/>
        <v>26457.727402730805</v>
      </c>
      <c r="E345" s="138">
        <f t="shared" ref="E345:E363" si="30">E295*24</f>
        <v>50018.547024036074</v>
      </c>
      <c r="F345" s="138">
        <f t="shared" ref="F345:F363" si="31">F295*18</f>
        <v>0</v>
      </c>
      <c r="G345" s="138">
        <f t="shared" ref="G345:G363" si="32">G295*24</f>
        <v>0</v>
      </c>
      <c r="H345" s="138">
        <f t="shared" si="29"/>
        <v>19090.912456905848</v>
      </c>
    </row>
    <row r="346" spans="2:10">
      <c r="B346" s="127" t="str">
        <f>$B$35</f>
        <v>Teacher Education</v>
      </c>
      <c r="C346" s="138">
        <f t="shared" si="28"/>
        <v>13165.377443568947</v>
      </c>
      <c r="D346" s="138">
        <f t="shared" si="28"/>
        <v>17626.781531093719</v>
      </c>
      <c r="E346" s="138">
        <f t="shared" si="30"/>
        <v>19439.224028108405</v>
      </c>
      <c r="F346" s="138">
        <f t="shared" si="31"/>
        <v>24704.261043827391</v>
      </c>
      <c r="G346" s="138">
        <f t="shared" si="32"/>
        <v>0</v>
      </c>
      <c r="H346" s="138">
        <f t="shared" si="29"/>
        <v>18934.837699732467</v>
      </c>
    </row>
    <row r="347" spans="2:10">
      <c r="B347" s="127" t="str">
        <f>$B$36</f>
        <v>Agriculture</v>
      </c>
      <c r="C347" s="138">
        <f t="shared" si="28"/>
        <v>10353.08378590446</v>
      </c>
      <c r="D347" s="138">
        <f t="shared" si="28"/>
        <v>17386.220589579356</v>
      </c>
      <c r="E347" s="138">
        <f t="shared" si="30"/>
        <v>23863.91916174928</v>
      </c>
      <c r="F347" s="138">
        <f t="shared" si="31"/>
        <v>0</v>
      </c>
      <c r="G347" s="138">
        <f t="shared" si="32"/>
        <v>0</v>
      </c>
      <c r="H347" s="138">
        <f t="shared" si="29"/>
        <v>14638.852420249219</v>
      </c>
    </row>
    <row r="348" spans="2:10">
      <c r="B348" s="127" t="str">
        <f>$B$37</f>
        <v>Engineering</v>
      </c>
      <c r="C348" s="138">
        <f t="shared" si="28"/>
        <v>13695.91031113576</v>
      </c>
      <c r="D348" s="138">
        <f t="shared" si="28"/>
        <v>19094.829129581522</v>
      </c>
      <c r="E348" s="138">
        <f t="shared" si="30"/>
        <v>28538.245501705125</v>
      </c>
      <c r="F348" s="138">
        <f t="shared" si="31"/>
        <v>38802.822804310337</v>
      </c>
      <c r="G348" s="138">
        <f t="shared" si="32"/>
        <v>0</v>
      </c>
      <c r="H348" s="138">
        <f t="shared" si="29"/>
        <v>19307.729190207774</v>
      </c>
    </row>
    <row r="349" spans="2:10">
      <c r="B349" s="127" t="str">
        <f>$B$38</f>
        <v>Home Economics</v>
      </c>
      <c r="C349" s="138">
        <f t="shared" si="28"/>
        <v>11490.148090635636</v>
      </c>
      <c r="D349" s="138">
        <f t="shared" si="28"/>
        <v>34365.155741305804</v>
      </c>
      <c r="E349" s="138">
        <f t="shared" si="30"/>
        <v>27430.093197482754</v>
      </c>
      <c r="F349" s="138">
        <f t="shared" si="31"/>
        <v>0</v>
      </c>
      <c r="G349" s="138">
        <f t="shared" si="32"/>
        <v>0</v>
      </c>
      <c r="H349" s="138">
        <f t="shared" si="29"/>
        <v>18378.192762444371</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0</v>
      </c>
      <c r="D351" s="138">
        <f t="shared" si="28"/>
        <v>0</v>
      </c>
      <c r="E351" s="138">
        <f t="shared" si="30"/>
        <v>0</v>
      </c>
      <c r="F351" s="138">
        <f t="shared" si="31"/>
        <v>0</v>
      </c>
      <c r="G351" s="138">
        <f t="shared" si="32"/>
        <v>0</v>
      </c>
      <c r="H351" s="138">
        <f t="shared" si="29"/>
        <v>0</v>
      </c>
    </row>
    <row r="352" spans="2:10">
      <c r="B352" s="127" t="str">
        <f>$B$41</f>
        <v>Library Science</v>
      </c>
      <c r="C352" s="138">
        <f t="shared" si="28"/>
        <v>9043.6142877904276</v>
      </c>
      <c r="D352" s="138">
        <f t="shared" si="28"/>
        <v>0</v>
      </c>
      <c r="E352" s="138">
        <f t="shared" si="30"/>
        <v>19904.981188487985</v>
      </c>
      <c r="F352" s="138">
        <f t="shared" si="31"/>
        <v>0</v>
      </c>
      <c r="G352" s="138">
        <f t="shared" si="32"/>
        <v>0</v>
      </c>
      <c r="H352" s="138">
        <f t="shared" si="29"/>
        <v>18605.06097887006</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12782.232193031899</v>
      </c>
      <c r="D354" s="138">
        <f t="shared" si="28"/>
        <v>21275.007725268792</v>
      </c>
      <c r="E354" s="138">
        <f t="shared" si="30"/>
        <v>0</v>
      </c>
      <c r="F354" s="138">
        <f t="shared" si="31"/>
        <v>0</v>
      </c>
      <c r="G354" s="138">
        <f t="shared" si="32"/>
        <v>0</v>
      </c>
      <c r="H354" s="138">
        <f t="shared" si="29"/>
        <v>17912.385940931341</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7494.0253161970359</v>
      </c>
      <c r="D356" s="138">
        <f t="shared" si="28"/>
        <v>15316.880443496071</v>
      </c>
      <c r="E356" s="138">
        <f t="shared" si="30"/>
        <v>30295.367279365113</v>
      </c>
      <c r="F356" s="138">
        <f t="shared" si="31"/>
        <v>0</v>
      </c>
      <c r="G356" s="138">
        <f t="shared" si="32"/>
        <v>0</v>
      </c>
      <c r="H356" s="138">
        <f t="shared" si="29"/>
        <v>13869.696656658367</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12319.138299872791</v>
      </c>
      <c r="D358" s="138">
        <f t="shared" si="28"/>
        <v>19474.005334453675</v>
      </c>
      <c r="E358" s="138">
        <f t="shared" si="30"/>
        <v>22629.848477244905</v>
      </c>
      <c r="F358" s="138">
        <f t="shared" si="31"/>
        <v>30567.117388483704</v>
      </c>
      <c r="G358" s="138">
        <f t="shared" si="32"/>
        <v>0</v>
      </c>
      <c r="H358" s="138">
        <f t="shared" si="29"/>
        <v>18200.098512901197</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32542.035600237527</v>
      </c>
      <c r="E360" s="138">
        <f t="shared" si="30"/>
        <v>0</v>
      </c>
      <c r="F360" s="138">
        <f t="shared" si="31"/>
        <v>0</v>
      </c>
      <c r="G360" s="138">
        <f t="shared" si="32"/>
        <v>0</v>
      </c>
      <c r="H360" s="138">
        <f t="shared" si="29"/>
        <v>32542.035600237523</v>
      </c>
    </row>
    <row r="361" spans="2:9">
      <c r="B361" s="127" t="str">
        <f>$B$50</f>
        <v>Technology</v>
      </c>
      <c r="C361" s="138">
        <f t="shared" si="33"/>
        <v>11965.849078704052</v>
      </c>
      <c r="D361" s="138">
        <f t="shared" si="33"/>
        <v>15254.020604403901</v>
      </c>
      <c r="E361" s="138">
        <f t="shared" si="30"/>
        <v>41369.415787397389</v>
      </c>
      <c r="F361" s="138">
        <f t="shared" si="31"/>
        <v>12276.24742164242</v>
      </c>
      <c r="G361" s="138">
        <f t="shared" si="32"/>
        <v>0</v>
      </c>
      <c r="H361" s="138">
        <f t="shared" si="29"/>
        <v>15364.860484648854</v>
      </c>
    </row>
    <row r="362" spans="2:9">
      <c r="B362" s="127" t="str">
        <f>$B$51</f>
        <v>Nursing</v>
      </c>
      <c r="C362" s="138">
        <f t="shared" si="33"/>
        <v>25915.231737014245</v>
      </c>
      <c r="D362" s="138">
        <f t="shared" si="33"/>
        <v>34780.498852059383</v>
      </c>
      <c r="E362" s="138">
        <f t="shared" si="30"/>
        <v>0</v>
      </c>
      <c r="F362" s="138">
        <f t="shared" si="31"/>
        <v>0</v>
      </c>
      <c r="G362" s="138">
        <f t="shared" si="32"/>
        <v>0</v>
      </c>
      <c r="H362" s="138">
        <f t="shared" si="29"/>
        <v>34620.186607664356</v>
      </c>
    </row>
    <row r="363" spans="2:9">
      <c r="B363" s="130" t="str">
        <f>$B$52</f>
        <v>Totals</v>
      </c>
      <c r="C363" s="135">
        <f t="shared" si="33"/>
        <v>9986.1878373475629</v>
      </c>
      <c r="D363" s="135">
        <f t="shared" si="33"/>
        <v>18333.145156711853</v>
      </c>
      <c r="E363" s="135">
        <f t="shared" si="30"/>
        <v>26794.678298403094</v>
      </c>
      <c r="F363" s="135">
        <f t="shared" si="31"/>
        <v>28818.953190789707</v>
      </c>
      <c r="G363" s="135">
        <f t="shared" si="32"/>
        <v>0</v>
      </c>
      <c r="H363" s="135">
        <f t="shared" si="29"/>
        <v>15030.798073568416</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44" priority="24" stopIfTrue="1">
      <formula>#REF!&gt;5</formula>
    </cfRule>
  </conditionalFormatting>
  <conditionalFormatting sqref="C25:G25">
    <cfRule type="expression" dxfId="43" priority="18" stopIfTrue="1">
      <formula>AND(C52=0,C25&gt;0)</formula>
    </cfRule>
    <cfRule type="expression" dxfId="42" priority="19" stopIfTrue="1">
      <formula>C52=0</formula>
    </cfRule>
  </conditionalFormatting>
  <conditionalFormatting sqref="C61:G80">
    <cfRule type="expression" dxfId="41" priority="6" stopIfTrue="1">
      <formula>C32=0</formula>
    </cfRule>
  </conditionalFormatting>
  <conditionalFormatting sqref="C91:G110">
    <cfRule type="expression" dxfId="40" priority="5" stopIfTrue="1">
      <formula>C32=0</formula>
    </cfRule>
  </conditionalFormatting>
  <conditionalFormatting sqref="C116:G135">
    <cfRule type="expression" dxfId="39" priority="17" stopIfTrue="1">
      <formula>C32=0</formula>
    </cfRule>
  </conditionalFormatting>
  <conditionalFormatting sqref="C293:G312">
    <cfRule type="expression" dxfId="38" priority="13" stopIfTrue="1">
      <formula>C32=0</formula>
    </cfRule>
  </conditionalFormatting>
  <conditionalFormatting sqref="C143:H162">
    <cfRule type="expression" dxfId="37" priority="3" stopIfTrue="1">
      <formula>C32=0</formula>
    </cfRule>
  </conditionalFormatting>
  <conditionalFormatting sqref="H138">
    <cfRule type="cellIs" dxfId="36" priority="12" operator="lessThan">
      <formula>0</formula>
    </cfRule>
  </conditionalFormatting>
  <conditionalFormatting sqref="H143:H162">
    <cfRule type="expression" dxfId="35" priority="1" stopIfTrue="1">
      <formula>OR(AND(#REF!&gt;0,H143&gt;0,H61=0),AND(#REF!&gt;0,H143&gt;0,H32=0))</formula>
    </cfRule>
    <cfRule type="expression" dxfId="34" priority="4" stopIfTrue="1">
      <formula>OR(AND(#REF!&gt;0,H143&gt;0,H61=0),AND(#REF!&gt;0,H143&gt;0,H32=0))</formula>
    </cfRule>
  </conditionalFormatting>
  <conditionalFormatting sqref="H188">
    <cfRule type="expression" dxfId="33" priority="15" stopIfTrue="1">
      <formula>$H$188&lt;&gt;$I$163</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94</v>
      </c>
      <c r="C3" s="119"/>
      <c r="D3" s="119"/>
      <c r="E3" s="119"/>
      <c r="F3" s="119"/>
      <c r="G3" s="119"/>
      <c r="H3" s="119"/>
    </row>
    <row r="4" spans="2:8">
      <c r="B4" s="292" t="s">
        <v>159</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Data!$G36</f>
        <v>204838775</v>
      </c>
    </row>
    <row r="14" spans="2:8">
      <c r="B14" s="467" t="s">
        <v>13</v>
      </c>
      <c r="C14" s="467"/>
      <c r="D14" s="467"/>
      <c r="E14" s="467"/>
      <c r="F14" s="354"/>
      <c r="G14" s="301"/>
      <c r="H14" s="355">
        <f>Data!$H36</f>
        <v>154887069</v>
      </c>
    </row>
    <row r="15" spans="2:8">
      <c r="B15" s="467" t="s">
        <v>14</v>
      </c>
      <c r="C15" s="467"/>
      <c r="D15" s="467"/>
      <c r="E15" s="467"/>
      <c r="F15" s="354"/>
      <c r="G15" s="301"/>
      <c r="H15" s="355">
        <f>Data!$I36</f>
        <v>62637173</v>
      </c>
    </row>
    <row r="16" spans="2:8">
      <c r="B16" s="467" t="s">
        <v>18</v>
      </c>
      <c r="C16" s="467"/>
      <c r="D16" s="467"/>
      <c r="E16" s="467"/>
      <c r="F16" s="354"/>
      <c r="G16" s="301"/>
      <c r="H16" s="355">
        <f>Data!$J36</f>
        <v>25539772</v>
      </c>
    </row>
    <row r="17" spans="2:23">
      <c r="B17" s="467" t="s">
        <v>15</v>
      </c>
      <c r="C17" s="467"/>
      <c r="D17" s="467"/>
      <c r="E17" s="467"/>
      <c r="F17" s="354"/>
      <c r="G17" s="301"/>
      <c r="H17" s="355">
        <f>Data!$K36</f>
        <v>44919475</v>
      </c>
    </row>
    <row r="18" spans="2:23">
      <c r="B18" s="467" t="s">
        <v>1</v>
      </c>
      <c r="C18" s="467"/>
      <c r="D18" s="467"/>
      <c r="E18" s="467"/>
      <c r="F18" s="356"/>
      <c r="G18" s="301"/>
      <c r="H18" s="357">
        <f>SUM(H13:H17)</f>
        <v>492822264</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Data!L36</f>
        <v>Cindy Haley</v>
      </c>
      <c r="E21" s="466"/>
      <c r="F21" s="466"/>
      <c r="G21" s="308" t="str">
        <f>Data!M36</f>
        <v>(512) 245-2087</v>
      </c>
      <c r="H21" s="309" t="str">
        <f>Data!N36</f>
        <v>clj12@txstate.edu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Data!O36</f>
        <v>17176</v>
      </c>
      <c r="D25" s="316">
        <f>Data!P36</f>
        <v>17723</v>
      </c>
      <c r="E25" s="316">
        <f>Data!Q36</f>
        <v>3179</v>
      </c>
      <c r="F25" s="316">
        <f>Data!R36</f>
        <v>515</v>
      </c>
      <c r="G25" s="316">
        <f>Data!S36</f>
        <v>130</v>
      </c>
      <c r="H25" s="317">
        <f>SUM(C25:G25)</f>
        <v>38723</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Data!T36</f>
        <v>Proff, Kate</v>
      </c>
      <c r="E28" s="466"/>
      <c r="F28" s="466"/>
      <c r="G28" s="308" t="str">
        <f>Data!U36</f>
        <v>(512) 245-2386</v>
      </c>
      <c r="H28" s="309" t="str">
        <f>Data!V36</f>
        <v>kproff@txstate.edu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Data!W36</f>
        <v>332878</v>
      </c>
      <c r="D32" s="140">
        <f>Data!AQ36</f>
        <v>111957</v>
      </c>
      <c r="E32" s="140">
        <f>Data!BK36</f>
        <v>16504</v>
      </c>
      <c r="F32" s="140">
        <f>Data!CE36</f>
        <v>1898</v>
      </c>
      <c r="G32" s="140">
        <f>Data!CY36</f>
        <v>0</v>
      </c>
      <c r="H32" s="141">
        <f>SUM(C32:G32)</f>
        <v>463237</v>
      </c>
      <c r="W32" s="144"/>
    </row>
    <row r="33" spans="2:23">
      <c r="B33" s="129" t="s">
        <v>43</v>
      </c>
      <c r="C33" s="140">
        <f>Data!X36</f>
        <v>96477</v>
      </c>
      <c r="D33" s="140">
        <f>Data!AR36</f>
        <v>28805</v>
      </c>
      <c r="E33" s="140">
        <f>Data!BL36</f>
        <v>4250</v>
      </c>
      <c r="F33" s="140">
        <f>Data!CF36</f>
        <v>1048</v>
      </c>
      <c r="G33" s="140">
        <f>Data!CZ36</f>
        <v>0</v>
      </c>
      <c r="H33" s="141">
        <f t="shared" ref="H33:H52" si="0">SUM(C33:G33)</f>
        <v>130580</v>
      </c>
      <c r="W33" s="144"/>
    </row>
    <row r="34" spans="2:23">
      <c r="B34" s="129" t="s">
        <v>44</v>
      </c>
      <c r="C34" s="140">
        <f>Data!Y36</f>
        <v>51739</v>
      </c>
      <c r="D34" s="140">
        <f>Data!AS36</f>
        <v>25644</v>
      </c>
      <c r="E34" s="140">
        <f>Data!BM36</f>
        <v>1393</v>
      </c>
      <c r="F34" s="140">
        <f>Data!CG36</f>
        <v>0</v>
      </c>
      <c r="G34" s="140">
        <f>Data!DA36</f>
        <v>0</v>
      </c>
      <c r="H34" s="141">
        <f t="shared" si="0"/>
        <v>78776</v>
      </c>
      <c r="W34" s="144"/>
    </row>
    <row r="35" spans="2:23">
      <c r="B35" s="129" t="s">
        <v>45</v>
      </c>
      <c r="C35" s="140">
        <f>Data!Z36</f>
        <v>4988</v>
      </c>
      <c r="D35" s="140">
        <f>Data!AT36</f>
        <v>16949</v>
      </c>
      <c r="E35" s="140">
        <f>Data!BN36</f>
        <v>7310</v>
      </c>
      <c r="F35" s="140">
        <f>Data!CH36</f>
        <v>2565</v>
      </c>
      <c r="G35" s="140">
        <f>Data!DB36</f>
        <v>0</v>
      </c>
      <c r="H35" s="141">
        <f t="shared" si="0"/>
        <v>31812</v>
      </c>
      <c r="W35" s="144"/>
    </row>
    <row r="36" spans="2:23">
      <c r="B36" s="129" t="s">
        <v>46</v>
      </c>
      <c r="C36" s="140">
        <f>Data!AA36</f>
        <v>3354</v>
      </c>
      <c r="D36" s="140">
        <f>Data!AU36</f>
        <v>6654</v>
      </c>
      <c r="E36" s="140">
        <f>Data!BO36</f>
        <v>456</v>
      </c>
      <c r="F36" s="140">
        <f>Data!CI36</f>
        <v>10</v>
      </c>
      <c r="G36" s="140">
        <f>Data!DC36</f>
        <v>0</v>
      </c>
      <c r="H36" s="141">
        <f t="shared" si="0"/>
        <v>10474</v>
      </c>
      <c r="W36" s="144"/>
    </row>
    <row r="37" spans="2:23">
      <c r="B37" s="129" t="s">
        <v>47</v>
      </c>
      <c r="C37" s="140">
        <f>Data!AB36</f>
        <v>18127</v>
      </c>
      <c r="D37" s="140">
        <f>Data!AV36</f>
        <v>26897</v>
      </c>
      <c r="E37" s="140">
        <f>Data!BP36</f>
        <v>6042</v>
      </c>
      <c r="F37" s="140">
        <f>Data!CJ36</f>
        <v>1832</v>
      </c>
      <c r="G37" s="140">
        <f>Data!DD36</f>
        <v>0</v>
      </c>
      <c r="H37" s="141">
        <f t="shared" si="0"/>
        <v>52898</v>
      </c>
      <c r="W37" s="144"/>
    </row>
    <row r="38" spans="2:23">
      <c r="B38" s="129" t="s">
        <v>48</v>
      </c>
      <c r="C38" s="140">
        <f>Data!AC36</f>
        <v>14957</v>
      </c>
      <c r="D38" s="140">
        <f>Data!AW36</f>
        <v>10425</v>
      </c>
      <c r="E38" s="140">
        <f>Data!BQ36</f>
        <v>1399</v>
      </c>
      <c r="F38" s="140">
        <f>Data!CK36</f>
        <v>0</v>
      </c>
      <c r="G38" s="140">
        <f>Data!DE36</f>
        <v>0</v>
      </c>
      <c r="H38" s="141">
        <f t="shared" si="0"/>
        <v>26781</v>
      </c>
      <c r="W38" s="144"/>
    </row>
    <row r="39" spans="2:23">
      <c r="B39" s="129" t="s">
        <v>49</v>
      </c>
      <c r="C39" s="140">
        <f>Data!AD36</f>
        <v>0</v>
      </c>
      <c r="D39" s="140">
        <f>Data!AX36</f>
        <v>0</v>
      </c>
      <c r="E39" s="140">
        <f>Data!BR36</f>
        <v>0</v>
      </c>
      <c r="F39" s="140">
        <f>Data!CL36</f>
        <v>0</v>
      </c>
      <c r="G39" s="140">
        <f>Data!DF36</f>
        <v>0</v>
      </c>
      <c r="H39" s="141">
        <f t="shared" si="0"/>
        <v>0</v>
      </c>
      <c r="W39" s="144"/>
    </row>
    <row r="40" spans="2:23">
      <c r="B40" s="129" t="s">
        <v>50</v>
      </c>
      <c r="C40" s="140">
        <f>Data!AE36</f>
        <v>1679</v>
      </c>
      <c r="D40" s="140">
        <f>Data!AY36</f>
        <v>4322</v>
      </c>
      <c r="E40" s="140">
        <f>Data!BS36</f>
        <v>4867</v>
      </c>
      <c r="F40" s="140">
        <f>Data!CM36</f>
        <v>0</v>
      </c>
      <c r="G40" s="140">
        <f>Data!DG36</f>
        <v>0</v>
      </c>
      <c r="H40" s="141">
        <f t="shared" si="0"/>
        <v>10868</v>
      </c>
      <c r="W40" s="144"/>
    </row>
    <row r="41" spans="2:23">
      <c r="B41" s="129" t="s">
        <v>51</v>
      </c>
      <c r="C41" s="140">
        <f>Data!AF36</f>
        <v>0</v>
      </c>
      <c r="D41" s="140">
        <f>Data!AZ36</f>
        <v>0</v>
      </c>
      <c r="E41" s="140">
        <f>Data!BT36</f>
        <v>0</v>
      </c>
      <c r="F41" s="140">
        <f>Data!CN36</f>
        <v>0</v>
      </c>
      <c r="G41" s="140">
        <f>Data!DH36</f>
        <v>0</v>
      </c>
      <c r="H41" s="141">
        <f t="shared" si="0"/>
        <v>0</v>
      </c>
      <c r="W41" s="144"/>
    </row>
    <row r="42" spans="2:23">
      <c r="B42" s="129" t="s">
        <v>52</v>
      </c>
      <c r="C42" s="140">
        <f>Data!AG36</f>
        <v>0</v>
      </c>
      <c r="D42" s="140">
        <f>Data!BA36</f>
        <v>0</v>
      </c>
      <c r="E42" s="140">
        <f>Data!BU36</f>
        <v>0</v>
      </c>
      <c r="F42" s="140">
        <f>Data!CO36</f>
        <v>0</v>
      </c>
      <c r="G42" s="140">
        <f>Data!DI36</f>
        <v>0</v>
      </c>
      <c r="H42" s="141">
        <f t="shared" si="0"/>
        <v>0</v>
      </c>
      <c r="W42" s="144"/>
    </row>
    <row r="43" spans="2:23">
      <c r="B43" s="129" t="s">
        <v>53</v>
      </c>
      <c r="C43" s="140">
        <f>Data!AH36</f>
        <v>8505</v>
      </c>
      <c r="D43" s="140">
        <f>Data!BB36</f>
        <v>0</v>
      </c>
      <c r="E43" s="140">
        <f>Data!BV36</f>
        <v>0</v>
      </c>
      <c r="F43" s="140">
        <f>Data!CP36</f>
        <v>0</v>
      </c>
      <c r="G43" s="140">
        <f>Data!DJ36</f>
        <v>0</v>
      </c>
      <c r="H43" s="141">
        <f t="shared" si="0"/>
        <v>8505</v>
      </c>
      <c r="W43" s="144"/>
    </row>
    <row r="44" spans="2:23">
      <c r="B44" s="129" t="s">
        <v>54</v>
      </c>
      <c r="C44" s="140">
        <f>Data!AI36</f>
        <v>0</v>
      </c>
      <c r="D44" s="140">
        <f>Data!BC36</f>
        <v>0</v>
      </c>
      <c r="E44" s="140">
        <f>Data!BW36</f>
        <v>0</v>
      </c>
      <c r="F44" s="140">
        <f>Data!CQ36</f>
        <v>0</v>
      </c>
      <c r="G44" s="140">
        <f>Data!DK36</f>
        <v>0</v>
      </c>
      <c r="H44" s="141">
        <f t="shared" si="0"/>
        <v>0</v>
      </c>
      <c r="W44" s="144"/>
    </row>
    <row r="45" spans="2:23">
      <c r="B45" s="129" t="s">
        <v>55</v>
      </c>
      <c r="C45" s="140">
        <f>Data!AJ36</f>
        <v>11956</v>
      </c>
      <c r="D45" s="140">
        <f>Data!BD36</f>
        <v>23580</v>
      </c>
      <c r="E45" s="140">
        <f>Data!BX36</f>
        <v>6609</v>
      </c>
      <c r="F45" s="140">
        <f>Data!CR36</f>
        <v>6</v>
      </c>
      <c r="G45" s="140">
        <f>Data!DL36</f>
        <v>4317</v>
      </c>
      <c r="H45" s="141">
        <f t="shared" si="0"/>
        <v>46468</v>
      </c>
      <c r="W45" s="144"/>
    </row>
    <row r="46" spans="2:23">
      <c r="B46" s="129" t="s">
        <v>56</v>
      </c>
      <c r="C46" s="140">
        <f>Data!AK36</f>
        <v>0</v>
      </c>
      <c r="D46" s="140">
        <f>Data!BE36</f>
        <v>0</v>
      </c>
      <c r="E46" s="140">
        <f>Data!BY36</f>
        <v>0</v>
      </c>
      <c r="F46" s="140">
        <f>Data!CS36</f>
        <v>0</v>
      </c>
      <c r="G46" s="140">
        <f>Data!DM36</f>
        <v>0</v>
      </c>
      <c r="H46" s="141">
        <f t="shared" si="0"/>
        <v>0</v>
      </c>
      <c r="W46" s="144"/>
    </row>
    <row r="47" spans="2:23">
      <c r="B47" s="129" t="s">
        <v>57</v>
      </c>
      <c r="C47" s="140">
        <f>Data!AL36</f>
        <v>25686</v>
      </c>
      <c r="D47" s="140">
        <f>Data!BF36</f>
        <v>51834</v>
      </c>
      <c r="E47" s="140">
        <f>Data!BZ36</f>
        <v>6381</v>
      </c>
      <c r="F47" s="140">
        <f>Data!CT36</f>
        <v>386</v>
      </c>
      <c r="G47" s="140">
        <f>Data!DN36</f>
        <v>0</v>
      </c>
      <c r="H47" s="141">
        <f t="shared" si="0"/>
        <v>84287</v>
      </c>
      <c r="W47" s="144"/>
    </row>
    <row r="48" spans="2:23">
      <c r="B48" s="129" t="s">
        <v>58</v>
      </c>
      <c r="C48" s="140">
        <f>Data!AM36</f>
        <v>0</v>
      </c>
      <c r="D48" s="140">
        <f>Data!BG36</f>
        <v>0</v>
      </c>
      <c r="E48" s="140">
        <f>Data!CA36</f>
        <v>0</v>
      </c>
      <c r="F48" s="140">
        <f>Data!CU36</f>
        <v>0</v>
      </c>
      <c r="G48" s="140">
        <f>Data!DO36</f>
        <v>0</v>
      </c>
      <c r="H48" s="141">
        <f t="shared" si="0"/>
        <v>0</v>
      </c>
      <c r="W48" s="144"/>
    </row>
    <row r="49" spans="2:23">
      <c r="B49" s="129" t="s">
        <v>59</v>
      </c>
      <c r="C49" s="140">
        <f>Data!AN36</f>
        <v>0</v>
      </c>
      <c r="D49" s="140">
        <f>Data!BH36</f>
        <v>3339</v>
      </c>
      <c r="E49" s="140">
        <f>Data!CB36</f>
        <v>0</v>
      </c>
      <c r="F49" s="140">
        <f>Data!CV36</f>
        <v>0</v>
      </c>
      <c r="G49" s="140">
        <f>Data!DP36</f>
        <v>0</v>
      </c>
      <c r="H49" s="141">
        <f t="shared" si="0"/>
        <v>3339</v>
      </c>
      <c r="W49" s="144"/>
    </row>
    <row r="50" spans="2:23">
      <c r="B50" s="129" t="s">
        <v>60</v>
      </c>
      <c r="C50" s="140">
        <f>Data!AO36</f>
        <v>5276</v>
      </c>
      <c r="D50" s="140">
        <f>Data!BI36</f>
        <v>6677</v>
      </c>
      <c r="E50" s="140">
        <f>Data!CC36</f>
        <v>1209</v>
      </c>
      <c r="F50" s="140">
        <f>Data!CW36</f>
        <v>0</v>
      </c>
      <c r="G50" s="140">
        <f>Data!DQ36</f>
        <v>0</v>
      </c>
      <c r="H50" s="141">
        <f t="shared" si="0"/>
        <v>13162</v>
      </c>
      <c r="W50" s="144"/>
    </row>
    <row r="51" spans="2:23">
      <c r="B51" s="129" t="s">
        <v>0</v>
      </c>
      <c r="C51" s="140">
        <f>Data!AP36</f>
        <v>0</v>
      </c>
      <c r="D51" s="140">
        <f>Data!BJ36</f>
        <v>5465.9999999999991</v>
      </c>
      <c r="E51" s="140">
        <f>Data!CD36</f>
        <v>1143</v>
      </c>
      <c r="F51" s="140">
        <f>Data!CX36</f>
        <v>0</v>
      </c>
      <c r="G51" s="140">
        <f>Data!DR36</f>
        <v>0</v>
      </c>
      <c r="H51" s="141">
        <f t="shared" si="0"/>
        <v>6608.9999999999991</v>
      </c>
      <c r="W51" s="144"/>
    </row>
    <row r="52" spans="2:23">
      <c r="B52" s="142" t="s">
        <v>33</v>
      </c>
      <c r="C52" s="141">
        <f>SUM(C32:C51)</f>
        <v>575622</v>
      </c>
      <c r="D52" s="141">
        <f>SUM(D32:D51)</f>
        <v>322549</v>
      </c>
      <c r="E52" s="141">
        <f>SUM(E32:E51)</f>
        <v>57563</v>
      </c>
      <c r="F52" s="141">
        <f>SUM(F32:F51)</f>
        <v>7745</v>
      </c>
      <c r="G52" s="141">
        <f>SUM(G32:G51)</f>
        <v>4317</v>
      </c>
      <c r="H52" s="141">
        <f t="shared" si="0"/>
        <v>967796</v>
      </c>
    </row>
    <row r="53" spans="2:23">
      <c r="B53" s="143"/>
      <c r="C53" s="144"/>
      <c r="D53" s="144"/>
      <c r="E53" s="144"/>
      <c r="F53" s="144"/>
      <c r="G53" s="144"/>
      <c r="H53" s="144"/>
    </row>
    <row r="54" spans="2:23" ht="13.5" customHeight="1">
      <c r="B54" s="306"/>
      <c r="D54" s="472" t="s">
        <v>22</v>
      </c>
      <c r="E54" s="472"/>
      <c r="F54" s="472"/>
      <c r="G54" s="307" t="s">
        <v>23</v>
      </c>
      <c r="H54" s="307" t="s">
        <v>24</v>
      </c>
    </row>
    <row r="55" spans="2:23">
      <c r="B55" s="470" t="s">
        <v>910</v>
      </c>
      <c r="C55" s="471"/>
      <c r="D55" s="466" t="str">
        <f>Data!T36</f>
        <v>Proff, Kate</v>
      </c>
      <c r="E55" s="466"/>
      <c r="F55" s="466"/>
      <c r="G55" s="308" t="str">
        <f>Data!U36</f>
        <v>(512) 245-2386</v>
      </c>
      <c r="H55" s="309" t="str">
        <f>Data!V36</f>
        <v>kproff@txstate.edu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Data!DS36</f>
        <v>18452879.048383348</v>
      </c>
      <c r="D61" s="320">
        <f>Data!EM36</f>
        <v>12777318.606148256</v>
      </c>
      <c r="E61" s="320">
        <f>Data!FG36</f>
        <v>6814592.6762465332</v>
      </c>
      <c r="F61" s="320">
        <f>Data!GA36</f>
        <v>1220253.7299317068</v>
      </c>
      <c r="G61" s="320">
        <f>Data!GU36</f>
        <v>0</v>
      </c>
      <c r="H61" s="321">
        <f>SUM(C61:G61)</f>
        <v>39265044.060709842</v>
      </c>
    </row>
    <row r="62" spans="2:23">
      <c r="B62" s="127" t="str">
        <f>$B$33</f>
        <v>Science</v>
      </c>
      <c r="C62" s="320">
        <f>Data!DT36</f>
        <v>3291201.5903083915</v>
      </c>
      <c r="D62" s="320">
        <f>Data!EN36</f>
        <v>3132118.23071414</v>
      </c>
      <c r="E62" s="320">
        <f>Data!FH36</f>
        <v>2836258.7148656733</v>
      </c>
      <c r="F62" s="320">
        <f>Data!GB36</f>
        <v>1175798.3203369437</v>
      </c>
      <c r="G62" s="320">
        <f>Data!GV36</f>
        <v>0</v>
      </c>
      <c r="H62" s="141">
        <f t="shared" ref="H62:H81" si="1">SUM(C62:G62)</f>
        <v>10435376.856225148</v>
      </c>
    </row>
    <row r="63" spans="2:23">
      <c r="B63" s="127" t="str">
        <f>$B$34</f>
        <v>Fine Arts</v>
      </c>
      <c r="C63" s="320">
        <f>Data!DU36</f>
        <v>5776790.3390127709</v>
      </c>
      <c r="D63" s="320">
        <f>Data!EO36</f>
        <v>5108606.7856777143</v>
      </c>
      <c r="E63" s="320">
        <f>Data!FI36</f>
        <v>1271302.1006043295</v>
      </c>
      <c r="F63" s="320">
        <f>Data!GC36</f>
        <v>0</v>
      </c>
      <c r="G63" s="320">
        <f>Data!GW36</f>
        <v>0</v>
      </c>
      <c r="H63" s="141">
        <f t="shared" si="1"/>
        <v>12156699.225294814</v>
      </c>
    </row>
    <row r="64" spans="2:23">
      <c r="B64" s="127" t="str">
        <f>$B$35</f>
        <v>Teacher Education</v>
      </c>
      <c r="C64" s="320">
        <f>Data!DV36</f>
        <v>409829.63439594005</v>
      </c>
      <c r="D64" s="320">
        <f>Data!EP36</f>
        <v>2000208.7941877672</v>
      </c>
      <c r="E64" s="320">
        <f>Data!FJ36</f>
        <v>1973088.4949585537</v>
      </c>
      <c r="F64" s="320">
        <f>Data!GD36</f>
        <v>1331265.0382895649</v>
      </c>
      <c r="G64" s="320">
        <f>Data!GX36</f>
        <v>0</v>
      </c>
      <c r="H64" s="141">
        <f t="shared" si="1"/>
        <v>5714391.9618318258</v>
      </c>
    </row>
    <row r="65" spans="2:8">
      <c r="B65" s="127" t="str">
        <f>$B$36</f>
        <v>Agriculture</v>
      </c>
      <c r="C65" s="320">
        <f>Data!DW36</f>
        <v>215115.65606144292</v>
      </c>
      <c r="D65" s="320">
        <f>Data!EQ36</f>
        <v>694397.88144331146</v>
      </c>
      <c r="E65" s="320">
        <f>Data!FK36</f>
        <v>345769.39281048399</v>
      </c>
      <c r="F65" s="320">
        <f>Data!GE36</f>
        <v>8358.6769795918372</v>
      </c>
      <c r="G65" s="320">
        <f>Data!GY36</f>
        <v>0</v>
      </c>
      <c r="H65" s="141">
        <f t="shared" si="1"/>
        <v>1263641.6072948303</v>
      </c>
    </row>
    <row r="66" spans="2:8">
      <c r="B66" s="127" t="str">
        <f>$B$37</f>
        <v>Engineering</v>
      </c>
      <c r="C66" s="320">
        <f>Data!DX36</f>
        <v>1551729.0923807125</v>
      </c>
      <c r="D66" s="320">
        <f>Data!ER36</f>
        <v>3499029.6240612632</v>
      </c>
      <c r="E66" s="320">
        <f>Data!FL36</f>
        <v>1991920.4706471802</v>
      </c>
      <c r="F66" s="320">
        <f>Data!GF36</f>
        <v>1347045.0843023879</v>
      </c>
      <c r="G66" s="320">
        <f>Data!GZ36</f>
        <v>0</v>
      </c>
      <c r="H66" s="141">
        <f t="shared" si="1"/>
        <v>8389724.2713915445</v>
      </c>
    </row>
    <row r="67" spans="2:8">
      <c r="B67" s="127" t="str">
        <f>$B$38</f>
        <v>Home Economics</v>
      </c>
      <c r="C67" s="320">
        <f>Data!DY36</f>
        <v>659671.75870950741</v>
      </c>
      <c r="D67" s="320">
        <f>Data!ES36</f>
        <v>801418.91771380161</v>
      </c>
      <c r="E67" s="320">
        <f>Data!FM36</f>
        <v>671257.02910805808</v>
      </c>
      <c r="F67" s="320">
        <f>Data!GG36</f>
        <v>0</v>
      </c>
      <c r="G67" s="320">
        <f>Data!HA36</f>
        <v>0</v>
      </c>
      <c r="H67" s="141">
        <f t="shared" si="1"/>
        <v>2132347.7055313671</v>
      </c>
    </row>
    <row r="68" spans="2:8">
      <c r="B68" s="127" t="str">
        <f>$B$39</f>
        <v>Law</v>
      </c>
      <c r="C68" s="320">
        <f>Data!DZ36</f>
        <v>0</v>
      </c>
      <c r="D68" s="320">
        <f>Data!ET36</f>
        <v>0</v>
      </c>
      <c r="E68" s="320">
        <f>Data!FN36</f>
        <v>0</v>
      </c>
      <c r="F68" s="320">
        <f>Data!GH36</f>
        <v>0</v>
      </c>
      <c r="G68" s="320">
        <f>Data!HB36</f>
        <v>0</v>
      </c>
      <c r="H68" s="141">
        <f t="shared" si="1"/>
        <v>0</v>
      </c>
    </row>
    <row r="69" spans="2:8">
      <c r="B69" s="127" t="str">
        <f>$B$40</f>
        <v>Social Service</v>
      </c>
      <c r="C69" s="320">
        <f>Data!EA36</f>
        <v>166164.72830998196</v>
      </c>
      <c r="D69" s="320">
        <f>Data!EU36</f>
        <v>576901.43012893212</v>
      </c>
      <c r="E69" s="320">
        <f>Data!FO36</f>
        <v>1074299.3233957442</v>
      </c>
      <c r="F69" s="320">
        <f>Data!GI36</f>
        <v>0</v>
      </c>
      <c r="G69" s="320">
        <f>Data!HC36</f>
        <v>0</v>
      </c>
      <c r="H69" s="141">
        <f t="shared" si="1"/>
        <v>1817365.4818346584</v>
      </c>
    </row>
    <row r="70" spans="2:8">
      <c r="B70" s="127" t="str">
        <f>$B$41</f>
        <v>Library Science</v>
      </c>
      <c r="C70" s="320">
        <f>Data!EB36</f>
        <v>0</v>
      </c>
      <c r="D70" s="320">
        <f>Data!EV36</f>
        <v>0</v>
      </c>
      <c r="E70" s="320">
        <f>Data!FP36</f>
        <v>0</v>
      </c>
      <c r="F70" s="320">
        <f>Data!GJ36</f>
        <v>0</v>
      </c>
      <c r="G70" s="320">
        <f>Data!HD36</f>
        <v>0</v>
      </c>
      <c r="H70" s="141">
        <f t="shared" si="1"/>
        <v>0</v>
      </c>
    </row>
    <row r="71" spans="2:8">
      <c r="B71" s="127" t="str">
        <f>$B$42</f>
        <v>Veterinary Science</v>
      </c>
      <c r="C71" s="320">
        <f>Data!EC36</f>
        <v>0</v>
      </c>
      <c r="D71" s="320">
        <f>Data!EW36</f>
        <v>0</v>
      </c>
      <c r="E71" s="320">
        <f>Data!FQ36</f>
        <v>0</v>
      </c>
      <c r="F71" s="320">
        <f>Data!GK36</f>
        <v>0</v>
      </c>
      <c r="G71" s="320">
        <f>Data!HE36</f>
        <v>0</v>
      </c>
      <c r="H71" s="141">
        <f t="shared" si="1"/>
        <v>0</v>
      </c>
    </row>
    <row r="72" spans="2:8">
      <c r="B72" s="127" t="str">
        <f>$B$43</f>
        <v>Vocational Training</v>
      </c>
      <c r="C72" s="320">
        <f>Data!ED36</f>
        <v>429510.83333333337</v>
      </c>
      <c r="D72" s="320">
        <f>Data!EX36</f>
        <v>0</v>
      </c>
      <c r="E72" s="320">
        <f>Data!FR36</f>
        <v>0</v>
      </c>
      <c r="F72" s="320">
        <f>Data!GL36</f>
        <v>0</v>
      </c>
      <c r="G72" s="320">
        <f>Data!HF36</f>
        <v>0</v>
      </c>
      <c r="H72" s="141">
        <f t="shared" si="1"/>
        <v>429510.83333333337</v>
      </c>
    </row>
    <row r="73" spans="2:8">
      <c r="B73" s="127" t="str">
        <f>$B$44</f>
        <v>Physical Training</v>
      </c>
      <c r="C73" s="320">
        <f>Data!EE36</f>
        <v>0</v>
      </c>
      <c r="D73" s="320">
        <f>Data!EY36</f>
        <v>0</v>
      </c>
      <c r="E73" s="320">
        <f>Data!FS36</f>
        <v>0</v>
      </c>
      <c r="F73" s="320">
        <f>Data!GM36</f>
        <v>0</v>
      </c>
      <c r="G73" s="320">
        <f>Data!HG36</f>
        <v>0</v>
      </c>
      <c r="H73" s="141">
        <f t="shared" si="1"/>
        <v>0</v>
      </c>
    </row>
    <row r="74" spans="2:8">
      <c r="B74" s="127" t="str">
        <f>$B$45</f>
        <v>Health Services</v>
      </c>
      <c r="C74" s="320">
        <f>Data!EF36</f>
        <v>772264.14101996145</v>
      </c>
      <c r="D74" s="320">
        <f>Data!EZ36</f>
        <v>3261366.6635184265</v>
      </c>
      <c r="E74" s="320">
        <f>Data!FT36</f>
        <v>2128692.9297870561</v>
      </c>
      <c r="F74" s="320">
        <f>Data!GN36</f>
        <v>10683.122330097087</v>
      </c>
      <c r="G74" s="320">
        <f>Data!HH36</f>
        <v>1476347.2667832172</v>
      </c>
      <c r="H74" s="141">
        <f t="shared" si="1"/>
        <v>7649354.1234387588</v>
      </c>
    </row>
    <row r="75" spans="2:8">
      <c r="B75" s="127" t="str">
        <f>$B$46</f>
        <v>Pharmacy</v>
      </c>
      <c r="C75" s="320">
        <f>Data!EG36</f>
        <v>0</v>
      </c>
      <c r="D75" s="320">
        <f>Data!FA36</f>
        <v>0</v>
      </c>
      <c r="E75" s="320">
        <f>Data!FU36</f>
        <v>0</v>
      </c>
      <c r="F75" s="320">
        <f>Data!GO36</f>
        <v>0</v>
      </c>
      <c r="G75" s="320">
        <f>Data!HI36</f>
        <v>0</v>
      </c>
      <c r="H75" s="141">
        <f t="shared" si="1"/>
        <v>0</v>
      </c>
    </row>
    <row r="76" spans="2:8">
      <c r="B76" s="127" t="str">
        <f>$B$47</f>
        <v>Business Administration</v>
      </c>
      <c r="C76" s="320">
        <f>Data!EH36</f>
        <v>1341891.2767357661</v>
      </c>
      <c r="D76" s="320">
        <f>Data!FB36</f>
        <v>6674817.0957631702</v>
      </c>
      <c r="E76" s="320">
        <f>Data!FV36</f>
        <v>2195746.1593365315</v>
      </c>
      <c r="F76" s="320">
        <f>Data!GP36</f>
        <v>73426.117129421371</v>
      </c>
      <c r="G76" s="320">
        <f>Data!HJ36</f>
        <v>0</v>
      </c>
      <c r="H76" s="141">
        <f t="shared" si="1"/>
        <v>10285880.648964887</v>
      </c>
    </row>
    <row r="77" spans="2:8">
      <c r="B77" s="127" t="str">
        <f>$B$48</f>
        <v>Optometry</v>
      </c>
      <c r="C77" s="320">
        <f>Data!EI36</f>
        <v>0</v>
      </c>
      <c r="D77" s="320">
        <f>Data!FC36</f>
        <v>0</v>
      </c>
      <c r="E77" s="320">
        <f>Data!FW36</f>
        <v>0</v>
      </c>
      <c r="F77" s="320">
        <f>Data!GQ36</f>
        <v>0</v>
      </c>
      <c r="G77" s="320">
        <f>Data!HK36</f>
        <v>0</v>
      </c>
      <c r="H77" s="141">
        <f t="shared" si="1"/>
        <v>0</v>
      </c>
    </row>
    <row r="78" spans="2:8">
      <c r="B78" s="127" t="str">
        <f>$B$49</f>
        <v>Teacher Ed-Practice Teaching</v>
      </c>
      <c r="C78" s="320">
        <f>Data!EJ36</f>
        <v>0</v>
      </c>
      <c r="D78" s="320">
        <f>Data!FD36</f>
        <v>638383.6814328758</v>
      </c>
      <c r="E78" s="320">
        <f>Data!FX36</f>
        <v>0</v>
      </c>
      <c r="F78" s="320">
        <f>Data!GR36</f>
        <v>0</v>
      </c>
      <c r="G78" s="320">
        <f>Data!HL36</f>
        <v>0</v>
      </c>
      <c r="H78" s="141">
        <f t="shared" si="1"/>
        <v>638383.6814328758</v>
      </c>
    </row>
    <row r="79" spans="2:8">
      <c r="B79" s="127" t="str">
        <f>$B$50</f>
        <v>Technology</v>
      </c>
      <c r="C79" s="320">
        <f>Data!EK36</f>
        <v>838142.81537777861</v>
      </c>
      <c r="D79" s="320">
        <f>Data!FE36</f>
        <v>1209730.4458573773</v>
      </c>
      <c r="E79" s="320">
        <f>Data!FY36</f>
        <v>405236.85863005568</v>
      </c>
      <c r="F79" s="320">
        <f>Data!GS36</f>
        <v>0</v>
      </c>
      <c r="G79" s="320">
        <f>Data!HM36</f>
        <v>0</v>
      </c>
      <c r="H79" s="141">
        <f t="shared" si="1"/>
        <v>2453110.1198652117</v>
      </c>
    </row>
    <row r="80" spans="2:8">
      <c r="B80" s="127" t="str">
        <f>$B$51</f>
        <v>Nursing</v>
      </c>
      <c r="C80" s="320">
        <f>Data!EL36</f>
        <v>0</v>
      </c>
      <c r="D80" s="320">
        <f>Data!FF36</f>
        <v>1685197.672301587</v>
      </c>
      <c r="E80" s="320">
        <f>Data!FZ36</f>
        <v>757162.13458850945</v>
      </c>
      <c r="F80" s="320">
        <f>Data!GT36</f>
        <v>0</v>
      </c>
      <c r="G80" s="320">
        <f>Data!HN36</f>
        <v>0</v>
      </c>
      <c r="H80" s="141">
        <f t="shared" si="1"/>
        <v>2442359.8068900965</v>
      </c>
    </row>
    <row r="81" spans="2:8">
      <c r="B81" s="130" t="str">
        <f>$B$52</f>
        <v>Totals</v>
      </c>
      <c r="C81" s="321">
        <f>SUM(C61:C80)</f>
        <v>33905190.914028935</v>
      </c>
      <c r="D81" s="321">
        <f>SUM(D61:D80)</f>
        <v>42059495.828948617</v>
      </c>
      <c r="E81" s="321">
        <f>SUM(E61:E80)</f>
        <v>22465326.284978714</v>
      </c>
      <c r="F81" s="321">
        <f>SUM(F61:F80)</f>
        <v>5166830.0892997151</v>
      </c>
      <c r="G81" s="321">
        <f>SUM(G61:G80)</f>
        <v>1476347.2667832172</v>
      </c>
      <c r="H81" s="321">
        <f t="shared" si="1"/>
        <v>105073190.38403921</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Data!T36</f>
        <v>Proff, Kate</v>
      </c>
      <c r="E84" s="466"/>
      <c r="F84" s="466"/>
      <c r="G84" s="308" t="str">
        <f>Data!U36</f>
        <v>(512) 245-2386</v>
      </c>
      <c r="H84" s="309" t="str">
        <f>Data!V36</f>
        <v>kproff@txstate.edu</v>
      </c>
    </row>
    <row r="85" spans="2:8" ht="13.5" customHeight="1">
      <c r="B85" s="306"/>
      <c r="C85" s="306"/>
      <c r="D85" s="306"/>
      <c r="E85" s="306"/>
      <c r="F85" s="306"/>
      <c r="G85" s="306"/>
      <c r="H85" s="296"/>
    </row>
    <row r="86" spans="2:8" ht="15" customHeight="1">
      <c r="B86" s="120" t="s">
        <v>32</v>
      </c>
      <c r="C86" s="324"/>
      <c r="D86" s="324"/>
      <c r="E86" s="324"/>
      <c r="F86" s="324"/>
      <c r="G86" s="324"/>
      <c r="H86" s="122">
        <f>H13+H14</f>
        <v>359725844</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Data!HR36</f>
        <v>3715890.6142217331</v>
      </c>
      <c r="D91" s="327">
        <f>Data!IL36</f>
        <v>1299072.4324223355</v>
      </c>
      <c r="E91" s="327">
        <f>Data!JF36</f>
        <v>189165.01228354205</v>
      </c>
      <c r="F91" s="327">
        <f>Data!JZ36</f>
        <v>21424.766584600067</v>
      </c>
      <c r="G91" s="327">
        <f>Data!KT36</f>
        <v>0</v>
      </c>
      <c r="H91" s="133">
        <f t="shared" ref="H91:H111" si="2">SUM(C91:G91)</f>
        <v>5225552.8255122108</v>
      </c>
    </row>
    <row r="92" spans="2:8">
      <c r="B92" s="127" t="str">
        <f>$B$33</f>
        <v>Science</v>
      </c>
      <c r="C92" s="327">
        <f>Data!HS36</f>
        <v>2376150.0889504342</v>
      </c>
      <c r="D92" s="327">
        <f>Data!IM36</f>
        <v>724730.60866727354</v>
      </c>
      <c r="E92" s="327">
        <f>Data!JG36</f>
        <v>95020.235358598089</v>
      </c>
      <c r="F92" s="327">
        <f>Data!KA36</f>
        <v>25446.096926539831</v>
      </c>
      <c r="G92" s="327">
        <f>Data!KU36</f>
        <v>0</v>
      </c>
      <c r="H92" s="136">
        <f t="shared" si="2"/>
        <v>3221347.0299028456</v>
      </c>
    </row>
    <row r="93" spans="2:8">
      <c r="B93" s="127" t="str">
        <f>$B$34</f>
        <v>Fine Arts</v>
      </c>
      <c r="C93" s="327">
        <f>Data!HT36</f>
        <v>338238.53008091281</v>
      </c>
      <c r="D93" s="327">
        <f>Data!IN36</f>
        <v>171297.43404741719</v>
      </c>
      <c r="E93" s="327">
        <f>Data!JH36</f>
        <v>9075.7041956700014</v>
      </c>
      <c r="F93" s="327">
        <f>Data!KB36</f>
        <v>0</v>
      </c>
      <c r="G93" s="327">
        <f>Data!KV36</f>
        <v>0</v>
      </c>
      <c r="H93" s="136">
        <f t="shared" si="2"/>
        <v>518611.66832400003</v>
      </c>
    </row>
    <row r="94" spans="2:8">
      <c r="B94" s="127" t="str">
        <f>$B$35</f>
        <v>Teacher Education</v>
      </c>
      <c r="C94" s="327">
        <f>Data!HU36</f>
        <v>48073.841757921582</v>
      </c>
      <c r="D94" s="327">
        <f>Data!IO36</f>
        <v>166297.82383311857</v>
      </c>
      <c r="E94" s="327">
        <f>Data!JI36</f>
        <v>69625.249302577504</v>
      </c>
      <c r="F94" s="327">
        <f>Data!KC36</f>
        <v>24763</v>
      </c>
      <c r="G94" s="327">
        <f>Data!KW36</f>
        <v>0</v>
      </c>
      <c r="H94" s="136">
        <f t="shared" si="2"/>
        <v>308759.91489361768</v>
      </c>
    </row>
    <row r="95" spans="2:8">
      <c r="B95" s="127" t="str">
        <f>$B$36</f>
        <v>Agriculture</v>
      </c>
      <c r="C95" s="327">
        <f>Data!HV36</f>
        <v>41818.190297741487</v>
      </c>
      <c r="D95" s="327">
        <f>Data!IP36</f>
        <v>84548.92174998777</v>
      </c>
      <c r="E95" s="327">
        <f>Data!JJ36</f>
        <v>5766.2020777404459</v>
      </c>
      <c r="F95" s="327">
        <f>Data!KD36</f>
        <v>119</v>
      </c>
      <c r="G95" s="327">
        <f>Data!KX36</f>
        <v>0</v>
      </c>
      <c r="H95" s="136">
        <f t="shared" si="2"/>
        <v>132252.31412546971</v>
      </c>
    </row>
    <row r="96" spans="2:8">
      <c r="B96" s="127" t="str">
        <f>$B$37</f>
        <v>Engineering</v>
      </c>
      <c r="C96" s="327">
        <f>Data!HW36</f>
        <v>1131582.3404136666</v>
      </c>
      <c r="D96" s="327">
        <f>Data!IQ36</f>
        <v>1785151.0944529492</v>
      </c>
      <c r="E96" s="327">
        <f>Data!JK36</f>
        <v>372884.61969133449</v>
      </c>
      <c r="F96" s="327">
        <f>Data!KE36</f>
        <v>112614</v>
      </c>
      <c r="G96" s="327">
        <f>Data!KY36</f>
        <v>0</v>
      </c>
      <c r="H96" s="136">
        <f t="shared" si="2"/>
        <v>3402232.0545579502</v>
      </c>
    </row>
    <row r="97" spans="2:8">
      <c r="B97" s="127" t="str">
        <f>$B$38</f>
        <v>Home Economics</v>
      </c>
      <c r="C97" s="327">
        <f>Data!HX36</f>
        <v>203533.02790151996</v>
      </c>
      <c r="D97" s="327">
        <f>Data!IR36</f>
        <v>144886.67098267996</v>
      </c>
      <c r="E97" s="327">
        <f>Data!JL36</f>
        <v>19462.937772939997</v>
      </c>
      <c r="F97" s="327">
        <f>Data!KF36</f>
        <v>0</v>
      </c>
      <c r="G97" s="327">
        <f>Data!KZ36</f>
        <v>0</v>
      </c>
      <c r="H97" s="136">
        <f t="shared" si="2"/>
        <v>367882.63665713993</v>
      </c>
    </row>
    <row r="98" spans="2:8">
      <c r="B98" s="127" t="str">
        <f>$B$39</f>
        <v>Law</v>
      </c>
      <c r="C98" s="327">
        <f>Data!HY36</f>
        <v>0</v>
      </c>
      <c r="D98" s="327">
        <f>Data!IS36</f>
        <v>0</v>
      </c>
      <c r="E98" s="327">
        <f>Data!JM36</f>
        <v>0</v>
      </c>
      <c r="F98" s="327">
        <f>Data!KG36</f>
        <v>0</v>
      </c>
      <c r="G98" s="327">
        <f>Data!LA36</f>
        <v>0</v>
      </c>
      <c r="H98" s="136">
        <f t="shared" si="2"/>
        <v>0</v>
      </c>
    </row>
    <row r="99" spans="2:8">
      <c r="B99" s="127" t="str">
        <f>$B$40</f>
        <v>Social Service</v>
      </c>
      <c r="C99" s="327">
        <f>Data!HZ36</f>
        <v>18596.520774597098</v>
      </c>
      <c r="D99" s="327">
        <f>Data!IT36</f>
        <v>48208.360883412417</v>
      </c>
      <c r="E99" s="327">
        <f>Data!JN36</f>
        <v>52022.727125358535</v>
      </c>
      <c r="F99" s="327">
        <f>Data!KH36</f>
        <v>0</v>
      </c>
      <c r="G99" s="327">
        <f>Data!LB36</f>
        <v>0</v>
      </c>
      <c r="H99" s="136">
        <f t="shared" si="2"/>
        <v>118827.60878336805</v>
      </c>
    </row>
    <row r="100" spans="2:8">
      <c r="B100" s="127" t="str">
        <f>$B$41</f>
        <v>Library Science</v>
      </c>
      <c r="C100" s="327">
        <f>Data!IA36</f>
        <v>0</v>
      </c>
      <c r="D100" s="327">
        <f>Data!IU36</f>
        <v>0</v>
      </c>
      <c r="E100" s="327">
        <f>Data!JO36</f>
        <v>0</v>
      </c>
      <c r="F100" s="327">
        <f>Data!KI36</f>
        <v>0</v>
      </c>
      <c r="G100" s="327">
        <f>Data!LC36</f>
        <v>0</v>
      </c>
      <c r="H100" s="136">
        <f t="shared" si="2"/>
        <v>0</v>
      </c>
    </row>
    <row r="101" spans="2:8">
      <c r="B101" s="127" t="str">
        <f>$B$42</f>
        <v>Veterinary Science</v>
      </c>
      <c r="C101" s="327">
        <f>Data!IB36</f>
        <v>0</v>
      </c>
      <c r="D101" s="327">
        <f>Data!IV36</f>
        <v>0</v>
      </c>
      <c r="E101" s="327">
        <f>Data!JP36</f>
        <v>0</v>
      </c>
      <c r="F101" s="327">
        <f>Data!KJ36</f>
        <v>0</v>
      </c>
      <c r="G101" s="327">
        <f>Data!LD36</f>
        <v>0</v>
      </c>
      <c r="H101" s="136">
        <f t="shared" si="2"/>
        <v>0</v>
      </c>
    </row>
    <row r="102" spans="2:8">
      <c r="B102" s="127" t="str">
        <f>$B$43</f>
        <v>Vocational Training</v>
      </c>
      <c r="C102" s="327">
        <f>Data!IC36</f>
        <v>0</v>
      </c>
      <c r="D102" s="327">
        <f>Data!IW36</f>
        <v>0</v>
      </c>
      <c r="E102" s="327">
        <f>Data!JQ36</f>
        <v>0</v>
      </c>
      <c r="F102" s="327">
        <f>Data!KK36</f>
        <v>0</v>
      </c>
      <c r="G102" s="327">
        <f>Data!LE36</f>
        <v>0</v>
      </c>
      <c r="H102" s="136">
        <f t="shared" si="2"/>
        <v>0</v>
      </c>
    </row>
    <row r="103" spans="2:8">
      <c r="B103" s="127" t="str">
        <f>$B$44</f>
        <v>Physical Training</v>
      </c>
      <c r="C103" s="327">
        <f>Data!ID36</f>
        <v>0</v>
      </c>
      <c r="D103" s="327">
        <f>Data!IX36</f>
        <v>0</v>
      </c>
      <c r="E103" s="327">
        <f>Data!JR36</f>
        <v>0</v>
      </c>
      <c r="F103" s="327">
        <f>Data!KL36</f>
        <v>0</v>
      </c>
      <c r="G103" s="327">
        <f>Data!LF36</f>
        <v>0</v>
      </c>
      <c r="H103" s="136">
        <f t="shared" si="2"/>
        <v>0</v>
      </c>
    </row>
    <row r="104" spans="2:8">
      <c r="B104" s="127" t="str">
        <f>$B$45</f>
        <v>Health Services</v>
      </c>
      <c r="C104" s="327">
        <f>Data!IE36</f>
        <v>169617.75549185311</v>
      </c>
      <c r="D104" s="327">
        <f>Data!IY36</f>
        <v>344245.88186274871</v>
      </c>
      <c r="E104" s="327">
        <f>Data!JS36</f>
        <v>93259.703295244952</v>
      </c>
      <c r="F104" s="327">
        <f>Data!KM36</f>
        <v>66.804945053900397</v>
      </c>
      <c r="G104" s="327">
        <f>Data!LG36</f>
        <v>60859.304944103256</v>
      </c>
      <c r="H104" s="136">
        <f t="shared" si="2"/>
        <v>668049.45053900382</v>
      </c>
    </row>
    <row r="105" spans="2:8">
      <c r="B105" s="127" t="str">
        <f>$B$46</f>
        <v>Pharmacy</v>
      </c>
      <c r="C105" s="327">
        <f>Data!IF36</f>
        <v>0</v>
      </c>
      <c r="D105" s="327">
        <f>Data!IZ36</f>
        <v>0</v>
      </c>
      <c r="E105" s="327">
        <f>Data!JT36</f>
        <v>0</v>
      </c>
      <c r="F105" s="327">
        <f>Data!KN36</f>
        <v>0</v>
      </c>
      <c r="G105" s="327">
        <f>Data!LH36</f>
        <v>0</v>
      </c>
      <c r="H105" s="136">
        <f t="shared" si="2"/>
        <v>0</v>
      </c>
    </row>
    <row r="106" spans="2:8">
      <c r="B106" s="127" t="str">
        <f>$B$47</f>
        <v>Business Administration</v>
      </c>
      <c r="C106" s="327">
        <f>Data!IG36</f>
        <v>381119.60758477385</v>
      </c>
      <c r="D106" s="327">
        <f>Data!JA36</f>
        <v>783525.15069954819</v>
      </c>
      <c r="E106" s="327">
        <f>Data!JU36</f>
        <v>96673.623865419693</v>
      </c>
      <c r="F106" s="327">
        <f>Data!KO36</f>
        <v>5701.5898741073206</v>
      </c>
      <c r="G106" s="327">
        <f>Data!LI36</f>
        <v>0</v>
      </c>
      <c r="H106" s="136">
        <f t="shared" si="2"/>
        <v>1267019.9720238491</v>
      </c>
    </row>
    <row r="107" spans="2:8">
      <c r="B107" s="127" t="str">
        <f>$B$48</f>
        <v>Optometry</v>
      </c>
      <c r="C107" s="327">
        <f>Data!IH36</f>
        <v>0</v>
      </c>
      <c r="D107" s="327">
        <f>Data!JB36</f>
        <v>0</v>
      </c>
      <c r="E107" s="327">
        <f>Data!JV36</f>
        <v>0</v>
      </c>
      <c r="F107" s="327">
        <f>Data!KP36</f>
        <v>0</v>
      </c>
      <c r="G107" s="327">
        <f>Data!LJ36</f>
        <v>0</v>
      </c>
      <c r="H107" s="136">
        <f t="shared" si="2"/>
        <v>0</v>
      </c>
    </row>
    <row r="108" spans="2:8">
      <c r="B108" s="127" t="str">
        <f>$B$49</f>
        <v>Teacher Ed-Practice Teaching</v>
      </c>
      <c r="C108" s="327">
        <f>Data!II36</f>
        <v>0</v>
      </c>
      <c r="D108" s="327">
        <f>Data!JC36</f>
        <v>3316.69434</v>
      </c>
      <c r="E108" s="327">
        <f>Data!JW36</f>
        <v>0</v>
      </c>
      <c r="F108" s="327">
        <f>Data!KQ36</f>
        <v>0</v>
      </c>
      <c r="G108" s="327">
        <f>Data!LK36</f>
        <v>0</v>
      </c>
      <c r="H108" s="136">
        <f t="shared" si="2"/>
        <v>3316.69434</v>
      </c>
    </row>
    <row r="109" spans="2:8">
      <c r="B109" s="127" t="str">
        <f>$B$50</f>
        <v>Technology</v>
      </c>
      <c r="C109" s="327">
        <f>Data!IJ36</f>
        <v>103604.49091539321</v>
      </c>
      <c r="D109" s="327">
        <f>Data!JD36</f>
        <v>137452.84905849566</v>
      </c>
      <c r="E109" s="327">
        <f>Data!JX36</f>
        <v>22970.414652495434</v>
      </c>
      <c r="F109" s="327">
        <f>Data!KR36</f>
        <v>0</v>
      </c>
      <c r="G109" s="327">
        <f>Data!LL36</f>
        <v>0</v>
      </c>
      <c r="H109" s="136">
        <f t="shared" si="2"/>
        <v>264027.7546263843</v>
      </c>
    </row>
    <row r="110" spans="2:8">
      <c r="B110" s="127" t="str">
        <f>$B$51</f>
        <v>Nursing</v>
      </c>
      <c r="C110" s="327">
        <f>Data!IK36</f>
        <v>0</v>
      </c>
      <c r="D110" s="327">
        <f>Data!JE36</f>
        <v>153226.22157060198</v>
      </c>
      <c r="E110" s="327">
        <f>Data!JY36</f>
        <v>31584.080649397998</v>
      </c>
      <c r="F110" s="327">
        <f>Data!KS36</f>
        <v>0</v>
      </c>
      <c r="G110" s="327">
        <f>Data!HPM36</f>
        <v>0</v>
      </c>
      <c r="H110" s="136">
        <f t="shared" si="2"/>
        <v>184810.30221999998</v>
      </c>
    </row>
    <row r="111" spans="2:8">
      <c r="B111" s="130" t="str">
        <f>$B$52</f>
        <v>Totals</v>
      </c>
      <c r="C111" s="133">
        <f>SUM(C91:C110)</f>
        <v>8528225.0083905477</v>
      </c>
      <c r="D111" s="133">
        <f>SUM(D91:D110)</f>
        <v>5845960.1445705686</v>
      </c>
      <c r="E111" s="133">
        <f>SUM(E91:E110)</f>
        <v>1057510.5102703192</v>
      </c>
      <c r="F111" s="133">
        <f>SUM(F91:F110)</f>
        <v>190135.25833030115</v>
      </c>
      <c r="G111" s="133">
        <f>SUM(G91:G110)</f>
        <v>60859.304944103256</v>
      </c>
      <c r="H111" s="133">
        <f t="shared" si="2"/>
        <v>15682690.22650584</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22168769.662605081</v>
      </c>
      <c r="D116" s="321">
        <f t="shared" si="3"/>
        <v>14076391.038570592</v>
      </c>
      <c r="E116" s="321">
        <f t="shared" si="3"/>
        <v>7003757.6885300754</v>
      </c>
      <c r="F116" s="321">
        <f t="shared" si="3"/>
        <v>1241678.4965163069</v>
      </c>
      <c r="G116" s="321">
        <f t="shared" si="3"/>
        <v>0</v>
      </c>
      <c r="H116" s="133">
        <f t="shared" ref="H116:H136" si="4">SUM(C116:G116)</f>
        <v>44490596.886222057</v>
      </c>
    </row>
    <row r="117" spans="2:8">
      <c r="B117" s="127" t="str">
        <f>$B$33</f>
        <v>Science</v>
      </c>
      <c r="C117" s="141">
        <f t="shared" si="3"/>
        <v>5667351.6792588253</v>
      </c>
      <c r="D117" s="141">
        <f t="shared" si="3"/>
        <v>3856848.8393814135</v>
      </c>
      <c r="E117" s="141">
        <f t="shared" si="3"/>
        <v>2931278.9502242715</v>
      </c>
      <c r="F117" s="141">
        <f t="shared" si="3"/>
        <v>1201244.4172634836</v>
      </c>
      <c r="G117" s="141">
        <f t="shared" si="3"/>
        <v>0</v>
      </c>
      <c r="H117" s="136">
        <f t="shared" si="4"/>
        <v>13656723.886127993</v>
      </c>
    </row>
    <row r="118" spans="2:8">
      <c r="B118" s="127" t="str">
        <f>$B$34</f>
        <v>Fine Arts</v>
      </c>
      <c r="C118" s="141">
        <f t="shared" si="3"/>
        <v>6115028.8690936835</v>
      </c>
      <c r="D118" s="141">
        <f t="shared" si="3"/>
        <v>5279904.2197251311</v>
      </c>
      <c r="E118" s="141">
        <f t="shared" si="3"/>
        <v>1280377.8047999996</v>
      </c>
      <c r="F118" s="141">
        <f t="shared" si="3"/>
        <v>0</v>
      </c>
      <c r="G118" s="141">
        <f t="shared" si="3"/>
        <v>0</v>
      </c>
      <c r="H118" s="136">
        <f t="shared" si="4"/>
        <v>12675310.893618815</v>
      </c>
    </row>
    <row r="119" spans="2:8">
      <c r="B119" s="127" t="str">
        <f>$B$35</f>
        <v>Teacher Education</v>
      </c>
      <c r="C119" s="141">
        <f t="shared" si="3"/>
        <v>457903.47615386161</v>
      </c>
      <c r="D119" s="141">
        <f t="shared" si="3"/>
        <v>2166506.6180208856</v>
      </c>
      <c r="E119" s="141">
        <f t="shared" si="3"/>
        <v>2042713.7442611312</v>
      </c>
      <c r="F119" s="141">
        <f t="shared" si="3"/>
        <v>1356028.0382895649</v>
      </c>
      <c r="G119" s="141">
        <f t="shared" si="3"/>
        <v>0</v>
      </c>
      <c r="H119" s="136">
        <f t="shared" si="4"/>
        <v>6023151.8767254436</v>
      </c>
    </row>
    <row r="120" spans="2:8">
      <c r="B120" s="127" t="str">
        <f>$B$36</f>
        <v>Agriculture</v>
      </c>
      <c r="C120" s="141">
        <f t="shared" si="3"/>
        <v>256933.84635918442</v>
      </c>
      <c r="D120" s="141">
        <f t="shared" si="3"/>
        <v>778946.80319329922</v>
      </c>
      <c r="E120" s="141">
        <f t="shared" si="3"/>
        <v>351535.59488822444</v>
      </c>
      <c r="F120" s="141">
        <f t="shared" si="3"/>
        <v>8477.6769795918372</v>
      </c>
      <c r="G120" s="141">
        <f t="shared" si="3"/>
        <v>0</v>
      </c>
      <c r="H120" s="136">
        <f t="shared" si="4"/>
        <v>1395893.9214202999</v>
      </c>
    </row>
    <row r="121" spans="2:8">
      <c r="B121" s="127" t="str">
        <f>$B$37</f>
        <v>Engineering</v>
      </c>
      <c r="C121" s="141">
        <f t="shared" si="3"/>
        <v>2683311.4327943791</v>
      </c>
      <c r="D121" s="141">
        <f t="shared" si="3"/>
        <v>5284180.7185142124</v>
      </c>
      <c r="E121" s="141">
        <f t="shared" si="3"/>
        <v>2364805.0903385147</v>
      </c>
      <c r="F121" s="141">
        <f t="shared" si="3"/>
        <v>1459659.0843023879</v>
      </c>
      <c r="G121" s="141">
        <f t="shared" si="3"/>
        <v>0</v>
      </c>
      <c r="H121" s="136">
        <f t="shared" si="4"/>
        <v>11791956.325949494</v>
      </c>
    </row>
    <row r="122" spans="2:8">
      <c r="B122" s="127" t="str">
        <f>$B$38</f>
        <v>Home Economics</v>
      </c>
      <c r="C122" s="141">
        <f t="shared" si="3"/>
        <v>863204.78661102732</v>
      </c>
      <c r="D122" s="141">
        <f t="shared" si="3"/>
        <v>946305.58869648154</v>
      </c>
      <c r="E122" s="141">
        <f t="shared" si="3"/>
        <v>690719.96688099811</v>
      </c>
      <c r="F122" s="141">
        <f t="shared" si="3"/>
        <v>0</v>
      </c>
      <c r="G122" s="141">
        <f t="shared" si="3"/>
        <v>0</v>
      </c>
      <c r="H122" s="136">
        <f t="shared" si="4"/>
        <v>2500230.3421885069</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184761.24908457906</v>
      </c>
      <c r="D124" s="141">
        <f t="shared" si="3"/>
        <v>625109.79101234453</v>
      </c>
      <c r="E124" s="141">
        <f t="shared" si="3"/>
        <v>1126322.0505211027</v>
      </c>
      <c r="F124" s="141">
        <f t="shared" si="3"/>
        <v>0</v>
      </c>
      <c r="G124" s="141">
        <f t="shared" si="3"/>
        <v>0</v>
      </c>
      <c r="H124" s="136">
        <f t="shared" si="4"/>
        <v>1936193.0906180264</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429510.83333333337</v>
      </c>
      <c r="D127" s="141">
        <f t="shared" si="3"/>
        <v>0</v>
      </c>
      <c r="E127" s="141">
        <f t="shared" si="3"/>
        <v>0</v>
      </c>
      <c r="F127" s="141">
        <f t="shared" si="3"/>
        <v>0</v>
      </c>
      <c r="G127" s="141">
        <f t="shared" si="3"/>
        <v>0</v>
      </c>
      <c r="H127" s="136">
        <f t="shared" si="4"/>
        <v>429510.83333333337</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941881.89651181456</v>
      </c>
      <c r="D129" s="141">
        <f t="shared" si="3"/>
        <v>3605612.5453811754</v>
      </c>
      <c r="E129" s="141">
        <f t="shared" si="3"/>
        <v>2221952.6330823009</v>
      </c>
      <c r="F129" s="141">
        <f t="shared" si="3"/>
        <v>10749.927275150987</v>
      </c>
      <c r="G129" s="141">
        <f t="shared" si="3"/>
        <v>1537206.5717273206</v>
      </c>
      <c r="H129" s="136">
        <f t="shared" si="4"/>
        <v>8317403.5739777628</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1723010.8843205399</v>
      </c>
      <c r="D131" s="141">
        <f t="shared" si="3"/>
        <v>7458342.2464627186</v>
      </c>
      <c r="E131" s="141">
        <f t="shared" si="3"/>
        <v>2292419.7832019511</v>
      </c>
      <c r="F131" s="141">
        <f t="shared" si="3"/>
        <v>79127.707003528689</v>
      </c>
      <c r="G131" s="141">
        <f t="shared" si="3"/>
        <v>0</v>
      </c>
      <c r="H131" s="136">
        <f t="shared" si="4"/>
        <v>11552900.620988738</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641700.37577287585</v>
      </c>
      <c r="E133" s="141">
        <f t="shared" si="5"/>
        <v>0</v>
      </c>
      <c r="F133" s="141">
        <f t="shared" si="5"/>
        <v>0</v>
      </c>
      <c r="G133" s="141">
        <f t="shared" si="5"/>
        <v>0</v>
      </c>
      <c r="H133" s="136">
        <f t="shared" si="4"/>
        <v>641700.37577287585</v>
      </c>
    </row>
    <row r="134" spans="2:12">
      <c r="B134" s="127" t="str">
        <f>$B$50</f>
        <v>Technology</v>
      </c>
      <c r="C134" s="141">
        <f t="shared" si="5"/>
        <v>941747.30629317183</v>
      </c>
      <c r="D134" s="141">
        <f t="shared" si="5"/>
        <v>1347183.2949158729</v>
      </c>
      <c r="E134" s="141">
        <f t="shared" si="5"/>
        <v>428207.27328255109</v>
      </c>
      <c r="F134" s="141">
        <f t="shared" si="5"/>
        <v>0</v>
      </c>
      <c r="G134" s="141">
        <f t="shared" si="5"/>
        <v>0</v>
      </c>
      <c r="H134" s="136">
        <f t="shared" si="4"/>
        <v>2717137.8744915957</v>
      </c>
    </row>
    <row r="135" spans="2:12">
      <c r="B135" s="127" t="str">
        <f>$B$51</f>
        <v>Nursing</v>
      </c>
      <c r="C135" s="141">
        <f t="shared" si="5"/>
        <v>0</v>
      </c>
      <c r="D135" s="141">
        <f t="shared" si="5"/>
        <v>1838423.8938721889</v>
      </c>
      <c r="E135" s="141">
        <f t="shared" si="5"/>
        <v>788746.21523790748</v>
      </c>
      <c r="F135" s="141">
        <f t="shared" si="5"/>
        <v>0</v>
      </c>
      <c r="G135" s="141">
        <f t="shared" si="5"/>
        <v>0</v>
      </c>
      <c r="H135" s="136">
        <f t="shared" si="4"/>
        <v>2627170.1091100965</v>
      </c>
    </row>
    <row r="136" spans="2:12">
      <c r="B136" s="130" t="str">
        <f>$B$52</f>
        <v>Totals</v>
      </c>
      <c r="C136" s="133">
        <f>SUM(C116:C135)</f>
        <v>42433415.922419488</v>
      </c>
      <c r="D136" s="133">
        <f>SUM(D116:D135)</f>
        <v>47905455.973519184</v>
      </c>
      <c r="E136" s="133">
        <f>SUM(E116:E135)</f>
        <v>23522836.79524903</v>
      </c>
      <c r="F136" s="133">
        <f>SUM(F116:F135)</f>
        <v>5356965.3476300146</v>
      </c>
      <c r="G136" s="133">
        <f>SUM(G116:G135)</f>
        <v>1537206.5717273206</v>
      </c>
      <c r="H136" s="133">
        <f t="shared" si="4"/>
        <v>120755880.61054502</v>
      </c>
    </row>
    <row r="137" spans="2:12">
      <c r="B137" s="328"/>
      <c r="C137" s="331"/>
      <c r="D137" s="331"/>
      <c r="E137" s="331"/>
      <c r="F137" s="331"/>
      <c r="G137" s="331"/>
      <c r="H137" s="332"/>
    </row>
    <row r="138" spans="2:12">
      <c r="B138" s="120" t="s">
        <v>4</v>
      </c>
      <c r="C138" s="325"/>
      <c r="D138" s="325"/>
      <c r="E138" s="325"/>
      <c r="F138" s="325"/>
      <c r="G138" s="325"/>
      <c r="H138" s="122">
        <f>H86-H81-H111</f>
        <v>238969963.38945493</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Data!LN36</f>
        <v>0</v>
      </c>
      <c r="D143" s="327">
        <f>Data!MH36</f>
        <v>0</v>
      </c>
      <c r="E143" s="327">
        <f>Data!NB36</f>
        <v>0</v>
      </c>
      <c r="F143" s="327">
        <f>Data!NV36</f>
        <v>0</v>
      </c>
      <c r="G143" s="327">
        <f>Data!OP36</f>
        <v>0</v>
      </c>
      <c r="H143" s="341">
        <f>Data!PJ36</f>
        <v>111993460.06884673</v>
      </c>
      <c r="I143" s="342">
        <f t="shared" ref="I143:I162" si="6">SUM(C143:H143)</f>
        <v>111993460.06884673</v>
      </c>
    </row>
    <row r="144" spans="2:12">
      <c r="B144" s="127" t="str">
        <f>$B$33</f>
        <v>Science</v>
      </c>
      <c r="C144" s="327">
        <f>Data!LO36</f>
        <v>0</v>
      </c>
      <c r="D144" s="327">
        <f>Data!MI36</f>
        <v>0</v>
      </c>
      <c r="E144" s="327">
        <f>Data!NC36</f>
        <v>0</v>
      </c>
      <c r="F144" s="327">
        <f>Data!NW36</f>
        <v>0</v>
      </c>
      <c r="G144" s="327">
        <f>Data!OQ36</f>
        <v>0</v>
      </c>
      <c r="H144" s="341">
        <f>Data!PK36</f>
        <v>33825367.20746778</v>
      </c>
      <c r="I144" s="342">
        <f t="shared" si="6"/>
        <v>33825367.20746778</v>
      </c>
    </row>
    <row r="145" spans="2:9">
      <c r="B145" s="127" t="str">
        <f>$B$34</f>
        <v>Fine Arts</v>
      </c>
      <c r="C145" s="327">
        <f>Data!LP36</f>
        <v>0</v>
      </c>
      <c r="D145" s="327">
        <f>Data!MJ36</f>
        <v>0</v>
      </c>
      <c r="E145" s="327">
        <f>Data!ND36</f>
        <v>0</v>
      </c>
      <c r="F145" s="327">
        <f>Data!NX36</f>
        <v>0</v>
      </c>
      <c r="G145" s="327">
        <f>Data!OR36</f>
        <v>0</v>
      </c>
      <c r="H145" s="341">
        <f>Data!PL36</f>
        <v>14212094.670554554</v>
      </c>
      <c r="I145" s="342">
        <f t="shared" si="6"/>
        <v>14212094.670554554</v>
      </c>
    </row>
    <row r="146" spans="2:9">
      <c r="B146" s="127" t="str">
        <f>$B$35</f>
        <v>Teacher Education</v>
      </c>
      <c r="C146" s="327">
        <f>Data!LQ36</f>
        <v>0</v>
      </c>
      <c r="D146" s="327">
        <f>Data!MK36</f>
        <v>0</v>
      </c>
      <c r="E146" s="327">
        <f>Data!NE36</f>
        <v>0</v>
      </c>
      <c r="F146" s="327">
        <f>Data!NY36</f>
        <v>0</v>
      </c>
      <c r="G146" s="327">
        <f>Data!OS36</f>
        <v>0</v>
      </c>
      <c r="H146" s="341">
        <f>Data!PN36</f>
        <v>8474636.2493716329</v>
      </c>
      <c r="I146" s="342">
        <f t="shared" si="6"/>
        <v>8474636.2493716329</v>
      </c>
    </row>
    <row r="147" spans="2:9">
      <c r="B147" s="127" t="str">
        <f>$B$36</f>
        <v>Agriculture</v>
      </c>
      <c r="C147" s="327">
        <f>Data!LR36</f>
        <v>0</v>
      </c>
      <c r="D147" s="327">
        <f>Data!ML36</f>
        <v>0</v>
      </c>
      <c r="E147" s="327">
        <f>Data!NF36</f>
        <v>0</v>
      </c>
      <c r="F147" s="327">
        <f>Data!NZ36</f>
        <v>0</v>
      </c>
      <c r="G147" s="327">
        <f>Data!OT36</f>
        <v>0</v>
      </c>
      <c r="H147" s="341">
        <f>Data!PM36</f>
        <v>3549845.9053290733</v>
      </c>
      <c r="I147" s="342">
        <f t="shared" si="6"/>
        <v>3549845.9053290733</v>
      </c>
    </row>
    <row r="148" spans="2:9">
      <c r="B148" s="127" t="str">
        <f>$B$37</f>
        <v>Engineering</v>
      </c>
      <c r="C148" s="327">
        <f>Data!LS36</f>
        <v>0</v>
      </c>
      <c r="D148" s="327">
        <f>Data!MM36</f>
        <v>0</v>
      </c>
      <c r="E148" s="327">
        <f>Data!NG36</f>
        <v>0</v>
      </c>
      <c r="F148" s="327">
        <f>Data!OA36</f>
        <v>0</v>
      </c>
      <c r="G148" s="327">
        <f>Data!OU36</f>
        <v>0</v>
      </c>
      <c r="H148" s="341">
        <f>Data!PO36</f>
        <v>22990809.089664131</v>
      </c>
      <c r="I148" s="342">
        <f t="shared" si="6"/>
        <v>22990809.089664131</v>
      </c>
    </row>
    <row r="149" spans="2:9">
      <c r="B149" s="127" t="str">
        <f>$B$38</f>
        <v>Home Economics</v>
      </c>
      <c r="C149" s="327">
        <f>Data!LT36</f>
        <v>0</v>
      </c>
      <c r="D149" s="327">
        <f>Data!MN36</f>
        <v>0</v>
      </c>
      <c r="E149" s="327">
        <f>Data!NH36</f>
        <v>0</v>
      </c>
      <c r="F149" s="327">
        <f>Data!OB36</f>
        <v>0</v>
      </c>
      <c r="G149" s="327">
        <f>Data!OV36</f>
        <v>0</v>
      </c>
      <c r="H149" s="341">
        <f>Data!PP36</f>
        <v>5322873.3756736377</v>
      </c>
      <c r="I149" s="342">
        <f t="shared" si="6"/>
        <v>5322873.3756736377</v>
      </c>
    </row>
    <row r="150" spans="2:9">
      <c r="B150" s="127" t="str">
        <f>$B$39</f>
        <v>Law</v>
      </c>
      <c r="C150" s="327">
        <f>Data!LU36</f>
        <v>0</v>
      </c>
      <c r="D150" s="327">
        <f>Data!MO36</f>
        <v>0</v>
      </c>
      <c r="E150" s="327">
        <f>Data!NI36</f>
        <v>0</v>
      </c>
      <c r="F150" s="327">
        <f>Data!OC36</f>
        <v>0</v>
      </c>
      <c r="G150" s="327">
        <f>Data!OW36</f>
        <v>0</v>
      </c>
      <c r="H150" s="341">
        <f>Data!PQ36</f>
        <v>0</v>
      </c>
      <c r="I150" s="342">
        <f t="shared" si="6"/>
        <v>0</v>
      </c>
    </row>
    <row r="151" spans="2:9">
      <c r="B151" s="127" t="str">
        <f>$B$40</f>
        <v>Social Service</v>
      </c>
      <c r="C151" s="327">
        <f>Data!LV36</f>
        <v>0</v>
      </c>
      <c r="D151" s="327">
        <f>Data!MP36</f>
        <v>0</v>
      </c>
      <c r="E151" s="327">
        <f>Data!NJ36</f>
        <v>0</v>
      </c>
      <c r="F151" s="327">
        <f>Data!OD36</f>
        <v>0</v>
      </c>
      <c r="G151" s="327">
        <f>Data!OX36</f>
        <v>0</v>
      </c>
      <c r="H151" s="341">
        <f>Data!PR36</f>
        <v>2664595.3849404547</v>
      </c>
      <c r="I151" s="342">
        <f t="shared" si="6"/>
        <v>2664595.3849404547</v>
      </c>
    </row>
    <row r="152" spans="2:9">
      <c r="B152" s="127" t="str">
        <f>$B$41</f>
        <v>Library Science</v>
      </c>
      <c r="C152" s="327">
        <f>Data!LW36</f>
        <v>0</v>
      </c>
      <c r="D152" s="327">
        <f>Data!MQ36</f>
        <v>0</v>
      </c>
      <c r="E152" s="327">
        <f>Data!NK36</f>
        <v>0</v>
      </c>
      <c r="F152" s="327">
        <f>Data!OE36</f>
        <v>0</v>
      </c>
      <c r="G152" s="327">
        <f>Data!OY36</f>
        <v>0</v>
      </c>
      <c r="H152" s="341">
        <f>Data!PS36</f>
        <v>0</v>
      </c>
      <c r="I152" s="342">
        <f t="shared" si="6"/>
        <v>0</v>
      </c>
    </row>
    <row r="153" spans="2:9">
      <c r="B153" s="127" t="str">
        <f>$B$42</f>
        <v>Veterinary Science</v>
      </c>
      <c r="C153" s="327">
        <f>Data!LX36</f>
        <v>0</v>
      </c>
      <c r="D153" s="327">
        <f>Data!MR36</f>
        <v>0</v>
      </c>
      <c r="E153" s="327">
        <f>Data!NL36</f>
        <v>0</v>
      </c>
      <c r="F153" s="327">
        <f>Data!OF36</f>
        <v>0</v>
      </c>
      <c r="G153" s="327">
        <f>Data!OZ36</f>
        <v>0</v>
      </c>
      <c r="H153" s="341">
        <f>Data!PT36</f>
        <v>0</v>
      </c>
      <c r="I153" s="342">
        <f t="shared" si="6"/>
        <v>0</v>
      </c>
    </row>
    <row r="154" spans="2:9">
      <c r="B154" s="127" t="str">
        <f>$B$43</f>
        <v>Vocational Training</v>
      </c>
      <c r="C154" s="327">
        <f>Data!LY36</f>
        <v>0</v>
      </c>
      <c r="D154" s="327">
        <f>Data!MS36</f>
        <v>0</v>
      </c>
      <c r="E154" s="327">
        <f>Data!NM36</f>
        <v>0</v>
      </c>
      <c r="F154" s="327">
        <f>Data!OG36</f>
        <v>0</v>
      </c>
      <c r="G154" s="327">
        <f>Data!PA36</f>
        <v>0</v>
      </c>
      <c r="H154" s="341">
        <f>Data!PU36</f>
        <v>1003643.1784986549</v>
      </c>
      <c r="I154" s="342">
        <f t="shared" si="6"/>
        <v>1003643.1784986549</v>
      </c>
    </row>
    <row r="155" spans="2:9">
      <c r="B155" s="127" t="str">
        <f>$B$44</f>
        <v>Physical Training</v>
      </c>
      <c r="C155" s="327">
        <f>Data!LZ36</f>
        <v>0</v>
      </c>
      <c r="D155" s="327">
        <f>Data!MT36</f>
        <v>0</v>
      </c>
      <c r="E155" s="327">
        <f>Data!NN36</f>
        <v>0</v>
      </c>
      <c r="F155" s="327">
        <f>Data!OH36</f>
        <v>0</v>
      </c>
      <c r="G155" s="327">
        <f>Data!PB36</f>
        <v>0</v>
      </c>
      <c r="H155" s="341">
        <f>Data!PV36</f>
        <v>0</v>
      </c>
      <c r="I155" s="342">
        <f t="shared" si="6"/>
        <v>0</v>
      </c>
    </row>
    <row r="156" spans="2:9">
      <c r="B156" s="127" t="str">
        <f>$B$45</f>
        <v>Health Services</v>
      </c>
      <c r="C156" s="327">
        <f>Data!MA36</f>
        <v>0</v>
      </c>
      <c r="D156" s="327">
        <f>Data!MU36</f>
        <v>0</v>
      </c>
      <c r="E156" s="327">
        <f>Data!NO36</f>
        <v>0</v>
      </c>
      <c r="F156" s="327">
        <f>Data!OI36</f>
        <v>0</v>
      </c>
      <c r="G156" s="327">
        <f>Data!PC36</f>
        <v>0</v>
      </c>
      <c r="H156" s="341">
        <f>Data!PW36</f>
        <v>11676614.574614091</v>
      </c>
      <c r="I156" s="342">
        <f t="shared" si="6"/>
        <v>11676614.574614091</v>
      </c>
    </row>
    <row r="157" spans="2:9">
      <c r="B157" s="127" t="str">
        <f>$B$46</f>
        <v>Pharmacy</v>
      </c>
      <c r="C157" s="327">
        <f>Data!MB36</f>
        <v>0</v>
      </c>
      <c r="D157" s="327">
        <f>Data!MV36</f>
        <v>0</v>
      </c>
      <c r="E157" s="327">
        <f>Data!NP36</f>
        <v>0</v>
      </c>
      <c r="F157" s="327">
        <f>Data!OJ36</f>
        <v>0</v>
      </c>
      <c r="G157" s="327">
        <f>Data!PD36</f>
        <v>0</v>
      </c>
      <c r="H157" s="341">
        <f>Data!PX36</f>
        <v>0</v>
      </c>
      <c r="I157" s="342">
        <f t="shared" si="6"/>
        <v>0</v>
      </c>
    </row>
    <row r="158" spans="2:9">
      <c r="B158" s="127" t="str">
        <f>$B$47</f>
        <v>Business Administration</v>
      </c>
      <c r="C158" s="327">
        <f>Data!MC36</f>
        <v>0</v>
      </c>
      <c r="D158" s="327">
        <f>Data!MW36</f>
        <v>0</v>
      </c>
      <c r="E158" s="327">
        <f>Data!NQ36</f>
        <v>0</v>
      </c>
      <c r="F158" s="327">
        <f>Data!OK36</f>
        <v>0</v>
      </c>
      <c r="G158" s="327">
        <f>Data!PE36</f>
        <v>0</v>
      </c>
      <c r="H158" s="341">
        <f>Data!PY36</f>
        <v>12707521.096658282</v>
      </c>
      <c r="I158" s="342">
        <f t="shared" si="6"/>
        <v>12707521.096658282</v>
      </c>
    </row>
    <row r="159" spans="2:9">
      <c r="B159" s="127" t="str">
        <f>$B$48</f>
        <v>Optometry</v>
      </c>
      <c r="C159" s="327">
        <f>Data!MD36</f>
        <v>0</v>
      </c>
      <c r="D159" s="327">
        <f>Data!MX36</f>
        <v>0</v>
      </c>
      <c r="E159" s="327">
        <f>Data!NR36</f>
        <v>0</v>
      </c>
      <c r="F159" s="327">
        <f>Data!OL36</f>
        <v>0</v>
      </c>
      <c r="G159" s="327">
        <f>Data!PF36</f>
        <v>0</v>
      </c>
      <c r="H159" s="341">
        <f>Data!PZ36</f>
        <v>0</v>
      </c>
      <c r="I159" s="342">
        <f t="shared" si="6"/>
        <v>0</v>
      </c>
    </row>
    <row r="160" spans="2:9">
      <c r="B160" s="127" t="str">
        <f>$B$49</f>
        <v>Teacher Ed-Practice Teaching</v>
      </c>
      <c r="C160" s="327">
        <f>Data!ME36</f>
        <v>0</v>
      </c>
      <c r="D160" s="327">
        <f>Data!MY36</f>
        <v>0</v>
      </c>
      <c r="E160" s="327">
        <f>Data!NS36</f>
        <v>0</v>
      </c>
      <c r="F160" s="327">
        <f>Data!OM36</f>
        <v>0</v>
      </c>
      <c r="G160" s="327">
        <f>Data!PG36</f>
        <v>0</v>
      </c>
      <c r="H160" s="341">
        <f>Data!QA36</f>
        <v>4601966.6669424465</v>
      </c>
      <c r="I160" s="342">
        <f t="shared" si="6"/>
        <v>4601966.6669424465</v>
      </c>
    </row>
    <row r="161" spans="2:10">
      <c r="B161" s="127" t="str">
        <f>$B$50</f>
        <v>Technology</v>
      </c>
      <c r="C161" s="327">
        <f>Data!MF36</f>
        <v>0</v>
      </c>
      <c r="D161" s="327">
        <f>Data!MZ36</f>
        <v>0</v>
      </c>
      <c r="E161" s="327">
        <f>Data!NT36</f>
        <v>0</v>
      </c>
      <c r="F161" s="327">
        <f>Data!ON36</f>
        <v>0</v>
      </c>
      <c r="G161" s="327">
        <f>Data!PH36</f>
        <v>0</v>
      </c>
      <c r="H161" s="341">
        <f>Data!QB36</f>
        <v>3511882.6267727399</v>
      </c>
      <c r="I161" s="342">
        <f t="shared" si="6"/>
        <v>3511882.6267727399</v>
      </c>
    </row>
    <row r="162" spans="2:10">
      <c r="B162" s="127" t="str">
        <f>$B$51</f>
        <v>Nursing</v>
      </c>
      <c r="C162" s="327">
        <f>Data!MG36</f>
        <v>0</v>
      </c>
      <c r="D162" s="327">
        <f>Data!NA36</f>
        <v>0</v>
      </c>
      <c r="E162" s="327">
        <f>Data!NU36</f>
        <v>0</v>
      </c>
      <c r="F162" s="327">
        <f>Data!OO36</f>
        <v>0</v>
      </c>
      <c r="G162" s="327">
        <f>Data!PI36</f>
        <v>0</v>
      </c>
      <c r="H162" s="341">
        <f>Data!QC36</f>
        <v>2434652.9046657779</v>
      </c>
      <c r="I162" s="342">
        <f t="shared" si="6"/>
        <v>2434652.9046657779</v>
      </c>
    </row>
    <row r="163" spans="2:10" ht="14.4" thickBot="1">
      <c r="B163" s="130" t="str">
        <f>$B$52</f>
        <v>Totals</v>
      </c>
      <c r="C163" s="133">
        <f t="shared" ref="C163:H163" si="7">SUM(C143:C162)</f>
        <v>0</v>
      </c>
      <c r="D163" s="133">
        <f t="shared" si="7"/>
        <v>0</v>
      </c>
      <c r="E163" s="133">
        <f t="shared" si="7"/>
        <v>0</v>
      </c>
      <c r="F163" s="133">
        <f t="shared" si="7"/>
        <v>0</v>
      </c>
      <c r="G163" s="134">
        <f t="shared" si="7"/>
        <v>0</v>
      </c>
      <c r="H163" s="343">
        <f t="shared" si="7"/>
        <v>238969962.99999994</v>
      </c>
      <c r="I163" s="342">
        <f>SUM(I143:I162)</f>
        <v>238969962.99999994</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55804088.813051835</v>
      </c>
      <c r="D168" s="321">
        <f t="shared" si="8"/>
        <v>35433638.746704027</v>
      </c>
      <c r="E168" s="321">
        <f t="shared" si="8"/>
        <v>17630131.126992773</v>
      </c>
      <c r="F168" s="321">
        <f t="shared" si="8"/>
        <v>3125601.3820980904</v>
      </c>
      <c r="G168" s="321">
        <f t="shared" si="8"/>
        <v>0</v>
      </c>
      <c r="H168" s="133">
        <f t="shared" ref="H168:H188" si="9">SUM(C168:G168)</f>
        <v>111993460.06884673</v>
      </c>
      <c r="I168" s="347"/>
      <c r="J168" s="288"/>
    </row>
    <row r="169" spans="2:10">
      <c r="B169" s="127" t="str">
        <f>$B$33</f>
        <v>Science</v>
      </c>
      <c r="C169" s="141">
        <f t="shared" si="8"/>
        <v>14037059.930567322</v>
      </c>
      <c r="D169" s="141">
        <f t="shared" si="8"/>
        <v>9552754.3313874938</v>
      </c>
      <c r="E169" s="141">
        <f t="shared" si="8"/>
        <v>7260276.1618085615</v>
      </c>
      <c r="F169" s="141">
        <f t="shared" si="8"/>
        <v>2975276.7837044024</v>
      </c>
      <c r="G169" s="141">
        <f t="shared" si="8"/>
        <v>0</v>
      </c>
      <c r="H169" s="136">
        <f t="shared" si="9"/>
        <v>33825367.20746778</v>
      </c>
      <c r="I169" s="347"/>
      <c r="J169" s="288"/>
    </row>
    <row r="170" spans="2:10">
      <c r="B170" s="127" t="str">
        <f>$B$34</f>
        <v>Fine Arts</v>
      </c>
      <c r="C170" s="141">
        <f t="shared" si="8"/>
        <v>6856429.0004504519</v>
      </c>
      <c r="D170" s="141">
        <f t="shared" si="8"/>
        <v>5920051.9223533189</v>
      </c>
      <c r="E170" s="141">
        <f t="shared" si="8"/>
        <v>1435613.7477507815</v>
      </c>
      <c r="F170" s="141">
        <f t="shared" si="8"/>
        <v>0</v>
      </c>
      <c r="G170" s="141">
        <f t="shared" si="8"/>
        <v>0</v>
      </c>
      <c r="H170" s="136">
        <f t="shared" si="9"/>
        <v>14212094.670554552</v>
      </c>
      <c r="I170" s="347"/>
      <c r="J170" s="288"/>
    </row>
    <row r="171" spans="2:10">
      <c r="B171" s="127" t="str">
        <f>$B$35</f>
        <v>Teacher Education</v>
      </c>
      <c r="C171" s="141">
        <f t="shared" si="8"/>
        <v>644274.87088977557</v>
      </c>
      <c r="D171" s="141">
        <f t="shared" si="8"/>
        <v>3048296.954046784</v>
      </c>
      <c r="E171" s="141">
        <f t="shared" si="8"/>
        <v>2874119.1154582845</v>
      </c>
      <c r="F171" s="141">
        <f t="shared" si="8"/>
        <v>1907945.3089767885</v>
      </c>
      <c r="G171" s="141">
        <f t="shared" si="8"/>
        <v>0</v>
      </c>
      <c r="H171" s="136">
        <f t="shared" si="9"/>
        <v>8474636.2493716329</v>
      </c>
      <c r="I171" s="347"/>
      <c r="J171" s="288"/>
    </row>
    <row r="172" spans="2:10">
      <c r="B172" s="127" t="str">
        <f>$B$36</f>
        <v>Agriculture</v>
      </c>
      <c r="C172" s="141">
        <f t="shared" si="8"/>
        <v>653398.90692451596</v>
      </c>
      <c r="D172" s="141">
        <f t="shared" si="8"/>
        <v>1980910.6389484222</v>
      </c>
      <c r="E172" s="141">
        <f t="shared" si="8"/>
        <v>893977.09449273045</v>
      </c>
      <c r="F172" s="141">
        <f t="shared" si="8"/>
        <v>21559.264963404963</v>
      </c>
      <c r="G172" s="141">
        <f t="shared" si="8"/>
        <v>0</v>
      </c>
      <c r="H172" s="136">
        <f t="shared" si="9"/>
        <v>3549845.9053290733</v>
      </c>
      <c r="I172" s="347"/>
      <c r="J172" s="288"/>
    </row>
    <row r="173" spans="2:10">
      <c r="B173" s="127" t="str">
        <f>$B$37</f>
        <v>Engineering</v>
      </c>
      <c r="C173" s="141">
        <f t="shared" si="8"/>
        <v>5231659.5460695336</v>
      </c>
      <c r="D173" s="141">
        <f t="shared" si="8"/>
        <v>10302581.415375303</v>
      </c>
      <c r="E173" s="141">
        <f t="shared" si="8"/>
        <v>4610666.8701438671</v>
      </c>
      <c r="F173" s="141">
        <f t="shared" si="8"/>
        <v>2845901.2580754277</v>
      </c>
      <c r="G173" s="141">
        <f t="shared" si="8"/>
        <v>0</v>
      </c>
      <c r="H173" s="136">
        <f t="shared" si="9"/>
        <v>22990809.089664131</v>
      </c>
      <c r="I173" s="347"/>
      <c r="J173" s="288"/>
    </row>
    <row r="174" spans="2:10">
      <c r="B174" s="127" t="str">
        <f>$B$38</f>
        <v>Home Economics</v>
      </c>
      <c r="C174" s="141">
        <f t="shared" si="8"/>
        <v>1837722.5885451867</v>
      </c>
      <c r="D174" s="141">
        <f t="shared" si="8"/>
        <v>2014640.3066665514</v>
      </c>
      <c r="E174" s="141">
        <f t="shared" si="8"/>
        <v>1470510.4804618999</v>
      </c>
      <c r="F174" s="141">
        <f t="shared" si="8"/>
        <v>0</v>
      </c>
      <c r="G174" s="141">
        <f t="shared" si="8"/>
        <v>0</v>
      </c>
      <c r="H174" s="136">
        <f t="shared" si="9"/>
        <v>5322873.3756736377</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254269.04682810238</v>
      </c>
      <c r="D176" s="141">
        <f t="shared" si="8"/>
        <v>860278.17797909339</v>
      </c>
      <c r="E176" s="141">
        <f t="shared" si="8"/>
        <v>1550048.1601332589</v>
      </c>
      <c r="F176" s="141">
        <f t="shared" si="8"/>
        <v>0</v>
      </c>
      <c r="G176" s="141">
        <f t="shared" si="8"/>
        <v>0</v>
      </c>
      <c r="H176" s="136">
        <f t="shared" si="9"/>
        <v>2664595.3849404547</v>
      </c>
      <c r="I176" s="347"/>
      <c r="J176" s="288"/>
    </row>
    <row r="177" spans="2:10">
      <c r="B177" s="127" t="str">
        <f>$B$41</f>
        <v>Library Science</v>
      </c>
      <c r="C177" s="141">
        <f t="shared" si="8"/>
        <v>0</v>
      </c>
      <c r="D177" s="141">
        <f t="shared" si="8"/>
        <v>0</v>
      </c>
      <c r="E177" s="141">
        <f t="shared" si="8"/>
        <v>0</v>
      </c>
      <c r="F177" s="141">
        <f t="shared" si="8"/>
        <v>0</v>
      </c>
      <c r="G177" s="141">
        <f t="shared" si="8"/>
        <v>0</v>
      </c>
      <c r="H177" s="136">
        <f t="shared" si="9"/>
        <v>0</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1003643.1784986549</v>
      </c>
      <c r="D179" s="141">
        <f t="shared" si="8"/>
        <v>0</v>
      </c>
      <c r="E179" s="141">
        <f t="shared" si="8"/>
        <v>0</v>
      </c>
      <c r="F179" s="141">
        <f t="shared" si="8"/>
        <v>0</v>
      </c>
      <c r="G179" s="141">
        <f t="shared" si="8"/>
        <v>0</v>
      </c>
      <c r="H179" s="136">
        <f t="shared" si="9"/>
        <v>1003643.1784986549</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1322286.670660526</v>
      </c>
      <c r="D181" s="141">
        <f t="shared" si="8"/>
        <v>5061837.8227467025</v>
      </c>
      <c r="E181" s="141">
        <f t="shared" si="8"/>
        <v>3119348.9974110899</v>
      </c>
      <c r="F181" s="141">
        <f t="shared" si="8"/>
        <v>15091.579527268126</v>
      </c>
      <c r="G181" s="141">
        <f t="shared" si="8"/>
        <v>2158049.5042685037</v>
      </c>
      <c r="H181" s="136">
        <f t="shared" si="9"/>
        <v>11676614.574614089</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1895212.1099784232</v>
      </c>
      <c r="D183" s="141">
        <f t="shared" si="8"/>
        <v>8203744.1983043188</v>
      </c>
      <c r="E183" s="141">
        <f t="shared" si="8"/>
        <v>2521528.896778692</v>
      </c>
      <c r="F183" s="141">
        <f t="shared" si="8"/>
        <v>87035.891596848203</v>
      </c>
      <c r="G183" s="141">
        <f t="shared" si="8"/>
        <v>0</v>
      </c>
      <c r="H183" s="136">
        <f t="shared" si="9"/>
        <v>12707521.096658282</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4601966.6669424465</v>
      </c>
      <c r="E185" s="141">
        <f t="shared" si="10"/>
        <v>0</v>
      </c>
      <c r="F185" s="141">
        <f t="shared" si="10"/>
        <v>0</v>
      </c>
      <c r="G185" s="141">
        <f t="shared" si="10"/>
        <v>0</v>
      </c>
      <c r="H185" s="136">
        <f t="shared" si="9"/>
        <v>4601966.6669424465</v>
      </c>
      <c r="I185" s="347"/>
      <c r="J185" s="288"/>
    </row>
    <row r="186" spans="2:10">
      <c r="B186" s="127" t="str">
        <f>$B$50</f>
        <v>Technology</v>
      </c>
      <c r="C186" s="141">
        <f t="shared" si="10"/>
        <v>1217202.1283240353</v>
      </c>
      <c r="D186" s="141">
        <f t="shared" si="10"/>
        <v>1741225.4464189666</v>
      </c>
      <c r="E186" s="141">
        <f t="shared" si="10"/>
        <v>553455.05202973809</v>
      </c>
      <c r="F186" s="141">
        <f t="shared" si="10"/>
        <v>0</v>
      </c>
      <c r="G186" s="141">
        <f t="shared" si="10"/>
        <v>0</v>
      </c>
      <c r="H186" s="136">
        <f t="shared" si="9"/>
        <v>3511882.6267727399</v>
      </c>
      <c r="I186" s="347"/>
      <c r="J186" s="288"/>
    </row>
    <row r="187" spans="2:10">
      <c r="B187" s="127" t="str">
        <f>$B$51</f>
        <v>Nursing</v>
      </c>
      <c r="C187" s="141">
        <f t="shared" si="10"/>
        <v>0</v>
      </c>
      <c r="D187" s="141">
        <f t="shared" si="10"/>
        <v>1703705.4653225436</v>
      </c>
      <c r="E187" s="141">
        <f t="shared" si="10"/>
        <v>730947.43934323429</v>
      </c>
      <c r="F187" s="141">
        <f t="shared" si="10"/>
        <v>0</v>
      </c>
      <c r="G187" s="141">
        <f t="shared" si="10"/>
        <v>0</v>
      </c>
      <c r="H187" s="136">
        <f t="shared" si="9"/>
        <v>2434652.9046657779</v>
      </c>
      <c r="I187" s="347"/>
      <c r="J187" s="288"/>
    </row>
    <row r="188" spans="2:10">
      <c r="B188" s="130" t="str">
        <f>$B$52</f>
        <v>Totals</v>
      </c>
      <c r="C188" s="133">
        <f>SUM(C168:C187)</f>
        <v>90757246.790788367</v>
      </c>
      <c r="D188" s="133">
        <f>SUM(D168:D187)</f>
        <v>90425632.09319599</v>
      </c>
      <c r="E188" s="133">
        <f>SUM(E168:E187)</f>
        <v>44650623.142804913</v>
      </c>
      <c r="F188" s="133">
        <f>SUM(F168:F187)</f>
        <v>10978411.468942231</v>
      </c>
      <c r="G188" s="133">
        <f>SUM(G168:G187)</f>
        <v>2158049.5042685037</v>
      </c>
      <c r="H188" s="133">
        <f t="shared" si="9"/>
        <v>238969963</v>
      </c>
      <c r="I188" s="347"/>
      <c r="J188" s="288"/>
    </row>
    <row r="189" spans="2:10">
      <c r="B189" s="328"/>
      <c r="C189" s="329"/>
      <c r="D189" s="329"/>
      <c r="E189" s="329"/>
      <c r="F189" s="329"/>
      <c r="G189" s="329"/>
      <c r="H189" s="344"/>
    </row>
    <row r="190" spans="2:10">
      <c r="B190" s="474" t="s">
        <v>34</v>
      </c>
      <c r="C190" s="474"/>
      <c r="D190" s="474"/>
      <c r="E190" s="474"/>
      <c r="F190" s="474"/>
      <c r="G190" s="474"/>
      <c r="H190" s="122">
        <f>H15</f>
        <v>62637173</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11499142.348455429</v>
      </c>
      <c r="D193" s="135">
        <f t="shared" si="11"/>
        <v>7301551.9926704159</v>
      </c>
      <c r="E193" s="135">
        <f t="shared" si="11"/>
        <v>3632912.7804665216</v>
      </c>
      <c r="F193" s="135">
        <f t="shared" si="11"/>
        <v>644069.92358002043</v>
      </c>
      <c r="G193" s="135">
        <f t="shared" si="11"/>
        <v>0</v>
      </c>
      <c r="H193" s="135">
        <f>SUM(C193:G193)</f>
        <v>23077677.04517239</v>
      </c>
    </row>
    <row r="194" spans="2:8">
      <c r="B194" s="127" t="str">
        <f>$B$33</f>
        <v>Science</v>
      </c>
      <c r="C194" s="138">
        <f t="shared" si="11"/>
        <v>2939706.8349032127</v>
      </c>
      <c r="D194" s="138">
        <f t="shared" si="11"/>
        <v>2000582.5535430412</v>
      </c>
      <c r="E194" s="138">
        <f t="shared" si="11"/>
        <v>1520481.0381749852</v>
      </c>
      <c r="F194" s="138">
        <f t="shared" si="11"/>
        <v>623096.39910693048</v>
      </c>
      <c r="G194" s="138">
        <f t="shared" si="11"/>
        <v>0</v>
      </c>
      <c r="H194" s="138">
        <f t="shared" ref="H194:H213" si="12">SUM(C194:G194)</f>
        <v>7083866.8257281687</v>
      </c>
    </row>
    <row r="195" spans="2:8">
      <c r="B195" s="127" t="str">
        <f>$B$34</f>
        <v>Fine Arts</v>
      </c>
      <c r="C195" s="138">
        <f t="shared" si="11"/>
        <v>3171921.0628651357</v>
      </c>
      <c r="D195" s="138">
        <f t="shared" si="11"/>
        <v>2738734.3155648606</v>
      </c>
      <c r="E195" s="138">
        <f t="shared" si="11"/>
        <v>664143.60658154485</v>
      </c>
      <c r="F195" s="138">
        <f t="shared" si="11"/>
        <v>0</v>
      </c>
      <c r="G195" s="138">
        <f t="shared" si="11"/>
        <v>0</v>
      </c>
      <c r="H195" s="138">
        <f t="shared" si="12"/>
        <v>6574798.9850115404</v>
      </c>
    </row>
    <row r="196" spans="2:8">
      <c r="B196" s="127" t="str">
        <f>$B$35</f>
        <v>Teacher Education</v>
      </c>
      <c r="C196" s="138">
        <f t="shared" si="11"/>
        <v>237518.69563730518</v>
      </c>
      <c r="D196" s="138">
        <f t="shared" si="11"/>
        <v>1123786.6773236778</v>
      </c>
      <c r="E196" s="138">
        <f t="shared" si="11"/>
        <v>1059574.1883694979</v>
      </c>
      <c r="F196" s="138">
        <f t="shared" si="11"/>
        <v>703384.07038850989</v>
      </c>
      <c r="G196" s="138">
        <f t="shared" si="11"/>
        <v>0</v>
      </c>
      <c r="H196" s="138">
        <f t="shared" si="12"/>
        <v>3124263.6317189909</v>
      </c>
    </row>
    <row r="197" spans="2:8">
      <c r="B197" s="127" t="str">
        <f>$B$36</f>
        <v>Agriculture</v>
      </c>
      <c r="C197" s="138">
        <f t="shared" si="11"/>
        <v>133273.92175508078</v>
      </c>
      <c r="D197" s="138">
        <f t="shared" si="11"/>
        <v>404046.78780633188</v>
      </c>
      <c r="E197" s="138">
        <f t="shared" si="11"/>
        <v>182344.70869113767</v>
      </c>
      <c r="F197" s="138">
        <f t="shared" si="11"/>
        <v>4397.4481153544766</v>
      </c>
      <c r="G197" s="138">
        <f t="shared" si="11"/>
        <v>0</v>
      </c>
      <c r="H197" s="138">
        <f t="shared" si="12"/>
        <v>724062.86636790482</v>
      </c>
    </row>
    <row r="198" spans="2:8">
      <c r="B198" s="127" t="str">
        <f>$B$37</f>
        <v>Engineering</v>
      </c>
      <c r="C198" s="138">
        <f t="shared" si="11"/>
        <v>1391858.0327436426</v>
      </c>
      <c r="D198" s="138">
        <f t="shared" si="11"/>
        <v>2740952.5743621266</v>
      </c>
      <c r="E198" s="138">
        <f t="shared" si="11"/>
        <v>1226645.8975404892</v>
      </c>
      <c r="F198" s="138">
        <f t="shared" si="11"/>
        <v>757138.43600993301</v>
      </c>
      <c r="G198" s="138">
        <f t="shared" si="11"/>
        <v>0</v>
      </c>
      <c r="H198" s="138">
        <f t="shared" si="12"/>
        <v>6116594.9406561917</v>
      </c>
    </row>
    <row r="199" spans="2:8">
      <c r="B199" s="127" t="str">
        <f>$B$38</f>
        <v>Home Economics</v>
      </c>
      <c r="C199" s="138">
        <f t="shared" si="11"/>
        <v>447752.16974949907</v>
      </c>
      <c r="D199" s="138">
        <f t="shared" si="11"/>
        <v>490857.31121629744</v>
      </c>
      <c r="E199" s="138">
        <f t="shared" si="11"/>
        <v>358282.72578802466</v>
      </c>
      <c r="F199" s="138">
        <f t="shared" si="11"/>
        <v>0</v>
      </c>
      <c r="G199" s="138">
        <f t="shared" si="11"/>
        <v>0</v>
      </c>
      <c r="H199" s="138">
        <f t="shared" si="12"/>
        <v>1296892.2067538211</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95837.339466151534</v>
      </c>
      <c r="D201" s="138">
        <f t="shared" si="11"/>
        <v>324250.13113783579</v>
      </c>
      <c r="E201" s="138">
        <f t="shared" si="11"/>
        <v>584233.48639837827</v>
      </c>
      <c r="F201" s="138">
        <f t="shared" si="11"/>
        <v>0</v>
      </c>
      <c r="G201" s="138">
        <f t="shared" si="11"/>
        <v>0</v>
      </c>
      <c r="H201" s="138">
        <f t="shared" si="12"/>
        <v>1004320.9570023656</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222791.17370392338</v>
      </c>
      <c r="D204" s="138">
        <f t="shared" si="11"/>
        <v>0</v>
      </c>
      <c r="E204" s="138">
        <f t="shared" si="11"/>
        <v>0</v>
      </c>
      <c r="F204" s="138">
        <f t="shared" si="11"/>
        <v>0</v>
      </c>
      <c r="G204" s="138">
        <f t="shared" si="11"/>
        <v>0</v>
      </c>
      <c r="H204" s="138">
        <f t="shared" si="12"/>
        <v>222791.17370392338</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488562.70186668419</v>
      </c>
      <c r="D206" s="138">
        <f t="shared" si="11"/>
        <v>1870264.0039899559</v>
      </c>
      <c r="E206" s="138">
        <f t="shared" si="11"/>
        <v>1152547.0293661871</v>
      </c>
      <c r="F206" s="138">
        <f t="shared" si="11"/>
        <v>5576.0849994766304</v>
      </c>
      <c r="G206" s="138">
        <f t="shared" si="11"/>
        <v>797363.02268009691</v>
      </c>
      <c r="H206" s="138">
        <f t="shared" si="12"/>
        <v>4314312.8429024005</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893741.40867011424</v>
      </c>
      <c r="D208" s="138">
        <f t="shared" si="11"/>
        <v>3868709.9230519654</v>
      </c>
      <c r="E208" s="138">
        <f t="shared" si="11"/>
        <v>1189098.9807125302</v>
      </c>
      <c r="F208" s="138">
        <f t="shared" si="11"/>
        <v>41044.260930515091</v>
      </c>
      <c r="G208" s="138">
        <f t="shared" si="11"/>
        <v>0</v>
      </c>
      <c r="H208" s="138">
        <f t="shared" si="12"/>
        <v>5992594.5733651249</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332855.81826928159</v>
      </c>
      <c r="E210" s="138">
        <f t="shared" si="13"/>
        <v>0</v>
      </c>
      <c r="F210" s="138">
        <f t="shared" si="13"/>
        <v>0</v>
      </c>
      <c r="G210" s="138">
        <f t="shared" si="13"/>
        <v>0</v>
      </c>
      <c r="H210" s="138">
        <f t="shared" si="12"/>
        <v>332855.81826928159</v>
      </c>
    </row>
    <row r="211" spans="2:8">
      <c r="B211" s="127" t="str">
        <f>$B$50</f>
        <v>Technology</v>
      </c>
      <c r="C211" s="138">
        <f t="shared" si="13"/>
        <v>488492.88869678637</v>
      </c>
      <c r="D211" s="138">
        <f t="shared" si="13"/>
        <v>698796.22159773088</v>
      </c>
      <c r="E211" s="138">
        <f t="shared" si="13"/>
        <v>222115.00525561339</v>
      </c>
      <c r="F211" s="138">
        <f t="shared" si="13"/>
        <v>0</v>
      </c>
      <c r="G211" s="138">
        <f t="shared" si="13"/>
        <v>0</v>
      </c>
      <c r="H211" s="138">
        <f t="shared" si="12"/>
        <v>1409404.1155501306</v>
      </c>
    </row>
    <row r="212" spans="2:8">
      <c r="B212" s="127" t="str">
        <f>$B$51</f>
        <v>Nursing</v>
      </c>
      <c r="C212" s="138">
        <f t="shared" si="13"/>
        <v>0</v>
      </c>
      <c r="D212" s="138">
        <f t="shared" si="13"/>
        <v>953607.18588267348</v>
      </c>
      <c r="E212" s="138">
        <f t="shared" si="13"/>
        <v>409129.831915099</v>
      </c>
      <c r="F212" s="138">
        <f t="shared" si="13"/>
        <v>0</v>
      </c>
      <c r="G212" s="138">
        <f t="shared" si="13"/>
        <v>0</v>
      </c>
      <c r="H212" s="138">
        <f t="shared" si="12"/>
        <v>1362737.0177977725</v>
      </c>
    </row>
    <row r="213" spans="2:8">
      <c r="B213" s="130" t="str">
        <f>$B$52</f>
        <v>Totals</v>
      </c>
      <c r="C213" s="135">
        <f>SUM(C193:C212)</f>
        <v>22010598.578512959</v>
      </c>
      <c r="D213" s="135">
        <f>SUM(D193:D212)</f>
        <v>24848995.4964162</v>
      </c>
      <c r="E213" s="135">
        <f>SUM(E193:E212)</f>
        <v>12201509.27926001</v>
      </c>
      <c r="F213" s="135">
        <f>SUM(F193:F212)</f>
        <v>2778706.6231307397</v>
      </c>
      <c r="G213" s="135">
        <f>SUM(G193:G212)</f>
        <v>797363.02268009691</v>
      </c>
      <c r="H213" s="135">
        <f t="shared" si="12"/>
        <v>62637173.000000007</v>
      </c>
    </row>
    <row r="214" spans="2:8">
      <c r="B214" s="143"/>
      <c r="C214" s="144"/>
      <c r="D214" s="144"/>
      <c r="E214" s="144"/>
      <c r="F214" s="144"/>
      <c r="G214" s="144"/>
      <c r="H214" s="144"/>
    </row>
    <row r="215" spans="2:8">
      <c r="B215" s="474" t="s">
        <v>35</v>
      </c>
      <c r="C215" s="474"/>
      <c r="D215" s="474"/>
      <c r="E215" s="474"/>
      <c r="F215" s="474"/>
      <c r="G215" s="474"/>
      <c r="H215" s="122">
        <f>H17</f>
        <v>44919475</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11522200.186049566</v>
      </c>
      <c r="D218" s="135">
        <f t="shared" si="14"/>
        <v>7136059.5553945536</v>
      </c>
      <c r="E218" s="135">
        <f t="shared" si="14"/>
        <v>1057309.1693308295</v>
      </c>
      <c r="F218" s="135">
        <f t="shared" si="14"/>
        <v>146402.22955241168</v>
      </c>
      <c r="G218" s="135">
        <f t="shared" si="14"/>
        <v>0</v>
      </c>
      <c r="H218" s="135">
        <f>SUM(C218:G218)</f>
        <v>19861971.140327357</v>
      </c>
    </row>
    <row r="219" spans="2:8">
      <c r="B219" s="127" t="str">
        <f>$B$33</f>
        <v>Science</v>
      </c>
      <c r="C219" s="138">
        <f t="shared" si="14"/>
        <v>3339443.6020088554</v>
      </c>
      <c r="D219" s="138">
        <f t="shared" si="14"/>
        <v>1836010.2136815039</v>
      </c>
      <c r="E219" s="138">
        <f t="shared" si="14"/>
        <v>272271.20514154295</v>
      </c>
      <c r="F219" s="138">
        <f t="shared" si="14"/>
        <v>80837.479752859537</v>
      </c>
      <c r="G219" s="138">
        <f t="shared" si="14"/>
        <v>0</v>
      </c>
      <c r="H219" s="138">
        <f t="shared" ref="H219:H238" si="15">SUM(C219:G219)</f>
        <v>5528562.5005847607</v>
      </c>
    </row>
    <row r="220" spans="2:8">
      <c r="B220" s="127" t="str">
        <f>$B$34</f>
        <v>Fine Arts</v>
      </c>
      <c r="C220" s="138">
        <f t="shared" si="14"/>
        <v>1790887.6988747183</v>
      </c>
      <c r="D220" s="138">
        <f t="shared" si="14"/>
        <v>1634530.3218069251</v>
      </c>
      <c r="E220" s="138">
        <f t="shared" si="14"/>
        <v>89240.8914734516</v>
      </c>
      <c r="F220" s="138">
        <f t="shared" si="14"/>
        <v>0</v>
      </c>
      <c r="G220" s="138">
        <f t="shared" si="14"/>
        <v>0</v>
      </c>
      <c r="H220" s="138">
        <f t="shared" si="15"/>
        <v>3514658.912155095</v>
      </c>
    </row>
    <row r="221" spans="2:8">
      <c r="B221" s="127" t="str">
        <f>$B$35</f>
        <v>Teacher Education</v>
      </c>
      <c r="C221" s="138">
        <f t="shared" si="14"/>
        <v>172654.04901500017</v>
      </c>
      <c r="D221" s="138">
        <f t="shared" si="14"/>
        <v>1080317.2057520503</v>
      </c>
      <c r="E221" s="138">
        <f t="shared" si="14"/>
        <v>468306.47284345387</v>
      </c>
      <c r="F221" s="138">
        <f t="shared" si="14"/>
        <v>197851.27439511902</v>
      </c>
      <c r="G221" s="138">
        <f t="shared" si="14"/>
        <v>0</v>
      </c>
      <c r="H221" s="138">
        <f t="shared" si="15"/>
        <v>1919129.0020056232</v>
      </c>
    </row>
    <row r="222" spans="2:8">
      <c r="B222" s="127" t="str">
        <f>$B$36</f>
        <v>Agriculture</v>
      </c>
      <c r="C222" s="138">
        <f t="shared" si="14"/>
        <v>116094.96399284496</v>
      </c>
      <c r="D222" s="138">
        <f t="shared" si="14"/>
        <v>424121.22762842308</v>
      </c>
      <c r="E222" s="138">
        <f t="shared" si="14"/>
        <v>29213.098716363198</v>
      </c>
      <c r="F222" s="138">
        <f t="shared" si="14"/>
        <v>771.34999764178951</v>
      </c>
      <c r="G222" s="138">
        <f t="shared" si="14"/>
        <v>0</v>
      </c>
      <c r="H222" s="138">
        <f t="shared" si="15"/>
        <v>570200.640335273</v>
      </c>
    </row>
    <row r="223" spans="2:8">
      <c r="B223" s="127" t="str">
        <f>$B$37</f>
        <v>Engineering</v>
      </c>
      <c r="C223" s="138">
        <f t="shared" si="14"/>
        <v>627445.85936144914</v>
      </c>
      <c r="D223" s="138">
        <f t="shared" si="14"/>
        <v>1714395.6506645167</v>
      </c>
      <c r="E223" s="138">
        <f t="shared" si="14"/>
        <v>387073.55799181235</v>
      </c>
      <c r="F223" s="138">
        <f t="shared" si="14"/>
        <v>141311.31956797585</v>
      </c>
      <c r="G223" s="138">
        <f t="shared" si="14"/>
        <v>0</v>
      </c>
      <c r="H223" s="138">
        <f t="shared" si="15"/>
        <v>2870226.3875857545</v>
      </c>
    </row>
    <row r="224" spans="2:8">
      <c r="B224" s="127" t="str">
        <f>$B$38</f>
        <v>Home Economics</v>
      </c>
      <c r="C224" s="138">
        <f t="shared" si="14"/>
        <v>517719.84986314306</v>
      </c>
      <c r="D224" s="138">
        <f t="shared" si="14"/>
        <v>664482.0856667133</v>
      </c>
      <c r="E224" s="138">
        <f t="shared" si="14"/>
        <v>89625.274351298489</v>
      </c>
      <c r="F224" s="138">
        <f t="shared" si="14"/>
        <v>0</v>
      </c>
      <c r="G224" s="138">
        <f t="shared" si="14"/>
        <v>0</v>
      </c>
      <c r="H224" s="138">
        <f t="shared" si="15"/>
        <v>1271827.2098811551</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58116.709762667459</v>
      </c>
      <c r="D226" s="138">
        <f t="shared" si="14"/>
        <v>275481.20616321679</v>
      </c>
      <c r="E226" s="138">
        <f t="shared" si="14"/>
        <v>311798.57774679753</v>
      </c>
      <c r="F226" s="138">
        <f t="shared" si="14"/>
        <v>0</v>
      </c>
      <c r="G226" s="138">
        <f t="shared" si="14"/>
        <v>0</v>
      </c>
      <c r="H226" s="138">
        <f t="shared" si="15"/>
        <v>645396.49367268174</v>
      </c>
    </row>
    <row r="227" spans="2:10">
      <c r="B227" s="127" t="str">
        <f>$B$41</f>
        <v>Library Science</v>
      </c>
      <c r="C227" s="138">
        <f t="shared" si="14"/>
        <v>0</v>
      </c>
      <c r="D227" s="138">
        <f t="shared" si="14"/>
        <v>0</v>
      </c>
      <c r="E227" s="138">
        <f t="shared" si="14"/>
        <v>0</v>
      </c>
      <c r="F227" s="138">
        <f t="shared" si="14"/>
        <v>0</v>
      </c>
      <c r="G227" s="138">
        <f t="shared" si="14"/>
        <v>0</v>
      </c>
      <c r="H227" s="138">
        <f t="shared" si="15"/>
        <v>0</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294391.07595681166</v>
      </c>
      <c r="D229" s="138">
        <f t="shared" si="14"/>
        <v>0</v>
      </c>
      <c r="E229" s="138">
        <f t="shared" si="14"/>
        <v>0</v>
      </c>
      <c r="F229" s="138">
        <f t="shared" si="14"/>
        <v>0</v>
      </c>
      <c r="G229" s="138">
        <f t="shared" si="14"/>
        <v>0</v>
      </c>
      <c r="H229" s="138">
        <f t="shared" si="15"/>
        <v>294391.07595681166</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413843.58661253849</v>
      </c>
      <c r="D231" s="138">
        <f t="shared" si="14"/>
        <v>1502972.429738235</v>
      </c>
      <c r="E231" s="138">
        <f t="shared" si="14"/>
        <v>423397.7399483429</v>
      </c>
      <c r="F231" s="138">
        <f t="shared" si="14"/>
        <v>462.80999858507374</v>
      </c>
      <c r="G231" s="138">
        <f t="shared" si="14"/>
        <v>150802.66895643418</v>
      </c>
      <c r="H231" s="138">
        <f t="shared" si="15"/>
        <v>2491479.2352541354</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889092.20188438147</v>
      </c>
      <c r="D233" s="138">
        <f t="shared" si="14"/>
        <v>3303862.2952948119</v>
      </c>
      <c r="E233" s="138">
        <f t="shared" si="14"/>
        <v>408791.19059016136</v>
      </c>
      <c r="F233" s="138">
        <f t="shared" si="14"/>
        <v>29774.109908973078</v>
      </c>
      <c r="G233" s="138">
        <f t="shared" si="14"/>
        <v>0</v>
      </c>
      <c r="H233" s="138">
        <f t="shared" si="15"/>
        <v>4631519.7976783281</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212825.48527972717</v>
      </c>
      <c r="E235" s="138">
        <f t="shared" si="16"/>
        <v>0</v>
      </c>
      <c r="F235" s="138">
        <f t="shared" si="16"/>
        <v>0</v>
      </c>
      <c r="G235" s="138">
        <f t="shared" si="16"/>
        <v>0</v>
      </c>
      <c r="H235" s="138">
        <f t="shared" si="15"/>
        <v>212825.48527972717</v>
      </c>
    </row>
    <row r="236" spans="2:10">
      <c r="B236" s="127" t="str">
        <f>$B$50</f>
        <v>Technology</v>
      </c>
      <c r="C236" s="138">
        <f t="shared" si="16"/>
        <v>182622.84735427846</v>
      </c>
      <c r="D236" s="138">
        <f t="shared" si="16"/>
        <v>425587.23127066134</v>
      </c>
      <c r="E236" s="138">
        <f t="shared" si="16"/>
        <v>77453.149886147163</v>
      </c>
      <c r="F236" s="138">
        <f t="shared" si="16"/>
        <v>0</v>
      </c>
      <c r="G236" s="138">
        <f t="shared" si="16"/>
        <v>0</v>
      </c>
      <c r="H236" s="138">
        <f t="shared" si="15"/>
        <v>685663.2285110869</v>
      </c>
    </row>
    <row r="237" spans="2:10">
      <c r="B237" s="127" t="str">
        <f>$B$51</f>
        <v>Nursing</v>
      </c>
      <c r="C237" s="138">
        <f t="shared" si="16"/>
        <v>0</v>
      </c>
      <c r="D237" s="138">
        <f t="shared" si="16"/>
        <v>348398.95254237449</v>
      </c>
      <c r="E237" s="138">
        <f t="shared" si="16"/>
        <v>73224.938229831445</v>
      </c>
      <c r="F237" s="138">
        <f t="shared" si="16"/>
        <v>0</v>
      </c>
      <c r="G237" s="138">
        <f t="shared" si="16"/>
        <v>0</v>
      </c>
      <c r="H237" s="138">
        <f t="shared" si="15"/>
        <v>421623.89077220595</v>
      </c>
    </row>
    <row r="238" spans="2:10">
      <c r="B238" s="130" t="str">
        <f>$B$52</f>
        <v>Totals</v>
      </c>
      <c r="C238" s="135">
        <f>SUM(C218:C237)</f>
        <v>19924512.630736247</v>
      </c>
      <c r="D238" s="135">
        <f>SUM(D218:D237)</f>
        <v>20559043.860883709</v>
      </c>
      <c r="E238" s="135">
        <f>SUM(E218:E237)</f>
        <v>3687705.2662500325</v>
      </c>
      <c r="F238" s="135">
        <f>SUM(F218:F237)</f>
        <v>597410.57317356602</v>
      </c>
      <c r="G238" s="135">
        <f>SUM(G218:G237)</f>
        <v>150802.66895643418</v>
      </c>
      <c r="H238" s="135">
        <f t="shared" si="15"/>
        <v>44919474.999999993</v>
      </c>
    </row>
    <row r="239" spans="2:10">
      <c r="B239" s="328"/>
      <c r="C239" s="348"/>
      <c r="D239" s="348"/>
      <c r="E239" s="348"/>
      <c r="F239" s="348"/>
      <c r="G239" s="348"/>
      <c r="H239" s="348"/>
    </row>
    <row r="240" spans="2:10">
      <c r="B240" s="120" t="s">
        <v>11</v>
      </c>
      <c r="C240" s="121"/>
      <c r="D240" s="121"/>
      <c r="E240" s="121"/>
      <c r="F240" s="121"/>
      <c r="G240" s="121"/>
      <c r="H240" s="122">
        <f>H16</f>
        <v>25539772</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6551153.2734980434</v>
      </c>
      <c r="D243" s="135">
        <f t="shared" si="17"/>
        <v>4057334.4640203002</v>
      </c>
      <c r="E243" s="135">
        <f t="shared" si="17"/>
        <v>601152.06418193399</v>
      </c>
      <c r="F243" s="135">
        <f t="shared" si="17"/>
        <v>83239.609613875858</v>
      </c>
      <c r="G243" s="135">
        <f t="shared" si="17"/>
        <v>0</v>
      </c>
      <c r="H243" s="135">
        <f>SUM(C243:G243)</f>
        <v>11292879.411314152</v>
      </c>
    </row>
    <row r="244" spans="2:8">
      <c r="B244" s="127" t="str">
        <f>$B$33</f>
        <v>Science</v>
      </c>
      <c r="C244" s="138">
        <f t="shared" si="17"/>
        <v>1898700.4679410195</v>
      </c>
      <c r="D244" s="138">
        <f t="shared" si="17"/>
        <v>1043896.4891530208</v>
      </c>
      <c r="E244" s="138">
        <f t="shared" si="17"/>
        <v>154804.6699450569</v>
      </c>
      <c r="F244" s="138">
        <f t="shared" si="17"/>
        <v>45961.596878473072</v>
      </c>
      <c r="G244" s="138">
        <f t="shared" si="17"/>
        <v>0</v>
      </c>
      <c r="H244" s="138">
        <f t="shared" ref="H244:H263" si="18">SUM(C244:G244)</f>
        <v>3143363.2239175704</v>
      </c>
    </row>
    <row r="245" spans="2:8">
      <c r="B245" s="127" t="str">
        <f>$B$34</f>
        <v>Fine Arts</v>
      </c>
      <c r="C245" s="138">
        <f t="shared" si="17"/>
        <v>1018241.2752345161</v>
      </c>
      <c r="D245" s="138">
        <f t="shared" si="17"/>
        <v>929341.48820829939</v>
      </c>
      <c r="E245" s="138">
        <f t="shared" si="17"/>
        <v>50739.507113756299</v>
      </c>
      <c r="F245" s="138">
        <f t="shared" si="17"/>
        <v>0</v>
      </c>
      <c r="G245" s="138">
        <f t="shared" si="17"/>
        <v>0</v>
      </c>
      <c r="H245" s="138">
        <f t="shared" si="18"/>
        <v>1998322.2705565719</v>
      </c>
    </row>
    <row r="246" spans="2:8">
      <c r="B246" s="127" t="str">
        <f>$B$35</f>
        <v>Teacher Education</v>
      </c>
      <c r="C246" s="138">
        <f t="shared" si="17"/>
        <v>98165.551728285544</v>
      </c>
      <c r="D246" s="138">
        <f t="shared" si="17"/>
        <v>614233.69535339519</v>
      </c>
      <c r="E246" s="138">
        <f t="shared" si="17"/>
        <v>266264.03230549785</v>
      </c>
      <c r="F246" s="138">
        <f t="shared" si="17"/>
        <v>112491.88548977429</v>
      </c>
      <c r="G246" s="138">
        <f t="shared" si="17"/>
        <v>0</v>
      </c>
      <c r="H246" s="138">
        <f t="shared" si="18"/>
        <v>1091155.1648769528</v>
      </c>
    </row>
    <row r="247" spans="2:8">
      <c r="B247" s="127" t="str">
        <f>$B$36</f>
        <v>Agriculture</v>
      </c>
      <c r="C247" s="138">
        <f t="shared" si="17"/>
        <v>66007.870989709249</v>
      </c>
      <c r="D247" s="138">
        <f t="shared" si="17"/>
        <v>241141.71979948622</v>
      </c>
      <c r="E247" s="138">
        <f t="shared" si="17"/>
        <v>16609.630469399046</v>
      </c>
      <c r="F247" s="138">
        <f t="shared" si="17"/>
        <v>438.56485571062092</v>
      </c>
      <c r="G247" s="138">
        <f t="shared" si="17"/>
        <v>0</v>
      </c>
      <c r="H247" s="138">
        <f t="shared" si="18"/>
        <v>324197.78611430514</v>
      </c>
    </row>
    <row r="248" spans="2:8">
      <c r="B248" s="127" t="str">
        <f>$B$37</f>
        <v>Engineering</v>
      </c>
      <c r="C248" s="138">
        <f t="shared" si="17"/>
        <v>356745.58062923665</v>
      </c>
      <c r="D248" s="138">
        <f t="shared" si="17"/>
        <v>974750.35128445749</v>
      </c>
      <c r="E248" s="138">
        <f t="shared" si="17"/>
        <v>220077.60371953738</v>
      </c>
      <c r="F248" s="138">
        <f t="shared" si="17"/>
        <v>80345.081566185763</v>
      </c>
      <c r="G248" s="138">
        <f t="shared" si="17"/>
        <v>0</v>
      </c>
      <c r="H248" s="138">
        <f t="shared" si="18"/>
        <v>1631918.6171994172</v>
      </c>
    </row>
    <row r="249" spans="2:8">
      <c r="B249" s="127" t="str">
        <f>$B$38</f>
        <v>Home Economics</v>
      </c>
      <c r="C249" s="138">
        <f t="shared" si="17"/>
        <v>294358.89278267178</v>
      </c>
      <c r="D249" s="138">
        <f t="shared" si="17"/>
        <v>377803.19039820315</v>
      </c>
      <c r="E249" s="138">
        <f t="shared" si="17"/>
        <v>50958.054883090495</v>
      </c>
      <c r="F249" s="138">
        <f t="shared" si="17"/>
        <v>0</v>
      </c>
      <c r="G249" s="138">
        <f t="shared" si="17"/>
        <v>0</v>
      </c>
      <c r="H249" s="138">
        <f t="shared" si="18"/>
        <v>723120.13806396548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33043.296181193153</v>
      </c>
      <c r="D251" s="138">
        <f t="shared" si="17"/>
        <v>156629.77351568671</v>
      </c>
      <c r="E251" s="138">
        <f t="shared" si="17"/>
        <v>177278.66555825694</v>
      </c>
      <c r="F251" s="138">
        <f t="shared" si="17"/>
        <v>0</v>
      </c>
      <c r="G251" s="138">
        <f t="shared" si="17"/>
        <v>0</v>
      </c>
      <c r="H251" s="138">
        <f t="shared" si="18"/>
        <v>366951.73525513679</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167381.31865458473</v>
      </c>
      <c r="D254" s="138">
        <f t="shared" si="17"/>
        <v>0</v>
      </c>
      <c r="E254" s="138">
        <f t="shared" si="17"/>
        <v>0</v>
      </c>
      <c r="F254" s="138">
        <f t="shared" si="17"/>
        <v>0</v>
      </c>
      <c r="G254" s="138">
        <f t="shared" si="17"/>
        <v>0</v>
      </c>
      <c r="H254" s="138">
        <f t="shared" si="18"/>
        <v>167381.31865458473</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235298.18293171251</v>
      </c>
      <c r="D256" s="138">
        <f t="shared" si="17"/>
        <v>854541.89252658328</v>
      </c>
      <c r="E256" s="138">
        <f t="shared" si="17"/>
        <v>240730.36792161906</v>
      </c>
      <c r="F256" s="138">
        <f t="shared" si="17"/>
        <v>263.13891342637254</v>
      </c>
      <c r="G256" s="138">
        <f t="shared" si="17"/>
        <v>85741.55824703665</v>
      </c>
      <c r="H256" s="138">
        <f t="shared" si="18"/>
        <v>1416575.1405403777</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505509.29464569828</v>
      </c>
      <c r="D258" s="138">
        <f t="shared" si="17"/>
        <v>1878470.0787626342</v>
      </c>
      <c r="E258" s="138">
        <f t="shared" si="17"/>
        <v>232425.55268691957</v>
      </c>
      <c r="F258" s="138">
        <f t="shared" si="17"/>
        <v>16928.603430429968</v>
      </c>
      <c r="G258" s="138">
        <f t="shared" si="17"/>
        <v>0</v>
      </c>
      <c r="H258" s="138">
        <f t="shared" si="18"/>
        <v>2633333.5295256819</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121005.74126998564</v>
      </c>
      <c r="E260" s="138">
        <f t="shared" si="19"/>
        <v>0</v>
      </c>
      <c r="F260" s="138">
        <f t="shared" si="19"/>
        <v>0</v>
      </c>
      <c r="G260" s="138">
        <f t="shared" si="19"/>
        <v>0</v>
      </c>
      <c r="H260" s="138">
        <f t="shared" si="18"/>
        <v>121005.74126998564</v>
      </c>
    </row>
    <row r="261" spans="2:10">
      <c r="B261" s="127" t="str">
        <f>$B$50</f>
        <v>Technology</v>
      </c>
      <c r="C261" s="138">
        <f t="shared" si="19"/>
        <v>103833.49056103341</v>
      </c>
      <c r="D261" s="138">
        <f t="shared" si="19"/>
        <v>241975.24242578438</v>
      </c>
      <c r="E261" s="138">
        <f t="shared" si="19"/>
        <v>44037.375520840891</v>
      </c>
      <c r="F261" s="138">
        <f t="shared" si="19"/>
        <v>0</v>
      </c>
      <c r="G261" s="138">
        <f t="shared" si="19"/>
        <v>0</v>
      </c>
      <c r="H261" s="138">
        <f t="shared" si="18"/>
        <v>389846.10850765865</v>
      </c>
    </row>
    <row r="262" spans="2:10">
      <c r="B262" s="127" t="str">
        <f>$B$51</f>
        <v>Nursing</v>
      </c>
      <c r="C262" s="138">
        <f t="shared" si="19"/>
        <v>0</v>
      </c>
      <c r="D262" s="138">
        <f t="shared" si="19"/>
        <v>198088.4641454751</v>
      </c>
      <c r="E262" s="138">
        <f t="shared" si="19"/>
        <v>41633.350058164717</v>
      </c>
      <c r="F262" s="138">
        <f t="shared" si="19"/>
        <v>0</v>
      </c>
      <c r="G262" s="138">
        <f t="shared" si="19"/>
        <v>0</v>
      </c>
      <c r="H262" s="138">
        <f t="shared" si="18"/>
        <v>239721.81420363981</v>
      </c>
    </row>
    <row r="263" spans="2:10">
      <c r="B263" s="130" t="str">
        <f>$B$52</f>
        <v>Totals</v>
      </c>
      <c r="C263" s="135">
        <f>SUM(C243:C262)</f>
        <v>11328438.495777706</v>
      </c>
      <c r="D263" s="135">
        <f>SUM(D243:D262)</f>
        <v>11689212.590863312</v>
      </c>
      <c r="E263" s="135">
        <f>SUM(E243:E262)</f>
        <v>2096710.8743640729</v>
      </c>
      <c r="F263" s="135">
        <f>SUM(F243:F262)</f>
        <v>339668.48074787599</v>
      </c>
      <c r="G263" s="135">
        <f>SUM(G243:G262)</f>
        <v>85741.55824703665</v>
      </c>
      <c r="H263" s="135">
        <f t="shared" si="18"/>
        <v>25539772.000000004</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107545354.28365995</v>
      </c>
      <c r="D268" s="135">
        <f t="shared" si="20"/>
        <v>68004975.797359899</v>
      </c>
      <c r="E268" s="135">
        <f t="shared" si="20"/>
        <v>29925262.829502136</v>
      </c>
      <c r="F268" s="135">
        <f t="shared" si="20"/>
        <v>5240991.6413607057</v>
      </c>
      <c r="G268" s="135">
        <f t="shared" si="20"/>
        <v>0</v>
      </c>
      <c r="H268" s="135">
        <f>SUM(C268:G268)</f>
        <v>210716584.55188268</v>
      </c>
    </row>
    <row r="269" spans="2:10">
      <c r="B269" s="127" t="str">
        <f>$B$33</f>
        <v>Science</v>
      </c>
      <c r="C269" s="138">
        <f t="shared" si="20"/>
        <v>27882262.514679231</v>
      </c>
      <c r="D269" s="138">
        <f t="shared" si="20"/>
        <v>18290092.427146472</v>
      </c>
      <c r="E269" s="138">
        <f t="shared" si="20"/>
        <v>12139112.025294418</v>
      </c>
      <c r="F269" s="138">
        <f t="shared" si="20"/>
        <v>4926416.6767061492</v>
      </c>
      <c r="G269" s="138">
        <f t="shared" si="20"/>
        <v>0</v>
      </c>
      <c r="H269" s="138">
        <f t="shared" ref="H269:H288" si="21">SUM(C269:G269)</f>
        <v>63237883.643826269</v>
      </c>
    </row>
    <row r="270" spans="2:10">
      <c r="B270" s="127" t="str">
        <f>$B$34</f>
        <v>Fine Arts</v>
      </c>
      <c r="C270" s="138">
        <f t="shared" si="20"/>
        <v>18952507.906518504</v>
      </c>
      <c r="D270" s="138">
        <f t="shared" si="20"/>
        <v>16502562.267658535</v>
      </c>
      <c r="E270" s="138">
        <f t="shared" si="20"/>
        <v>3520115.5577195338</v>
      </c>
      <c r="F270" s="138">
        <f t="shared" si="20"/>
        <v>0</v>
      </c>
      <c r="G270" s="138">
        <f t="shared" si="20"/>
        <v>0</v>
      </c>
      <c r="H270" s="138">
        <f t="shared" si="21"/>
        <v>38975185.731896572</v>
      </c>
    </row>
    <row r="271" spans="2:10">
      <c r="B271" s="127" t="str">
        <f>$B$35</f>
        <v>Teacher Education</v>
      </c>
      <c r="C271" s="138">
        <f t="shared" si="20"/>
        <v>1610516.6434242283</v>
      </c>
      <c r="D271" s="138">
        <f t="shared" si="20"/>
        <v>8033141.150496793</v>
      </c>
      <c r="E271" s="138">
        <f t="shared" si="20"/>
        <v>6710977.5532378647</v>
      </c>
      <c r="F271" s="138">
        <f t="shared" si="20"/>
        <v>4277700.5775397569</v>
      </c>
      <c r="G271" s="138">
        <f t="shared" si="20"/>
        <v>0</v>
      </c>
      <c r="H271" s="138">
        <f t="shared" si="21"/>
        <v>20632335.924698643</v>
      </c>
    </row>
    <row r="272" spans="2:10">
      <c r="B272" s="127" t="str">
        <f>$B$36</f>
        <v>Agriculture</v>
      </c>
      <c r="C272" s="138">
        <f t="shared" si="20"/>
        <v>1225709.5100213354</v>
      </c>
      <c r="D272" s="138">
        <f t="shared" si="20"/>
        <v>3829167.1773759625</v>
      </c>
      <c r="E272" s="138">
        <f t="shared" si="20"/>
        <v>1473680.1272578549</v>
      </c>
      <c r="F272" s="138">
        <f t="shared" si="20"/>
        <v>35644.304911703686</v>
      </c>
      <c r="G272" s="138">
        <f t="shared" si="20"/>
        <v>0</v>
      </c>
      <c r="H272" s="138">
        <f t="shared" si="21"/>
        <v>6564201.119566856</v>
      </c>
    </row>
    <row r="273" spans="2:10">
      <c r="B273" s="127" t="str">
        <f>$B$37</f>
        <v>Engineering</v>
      </c>
      <c r="C273" s="138">
        <f t="shared" si="20"/>
        <v>10291020.451598242</v>
      </c>
      <c r="D273" s="138">
        <f t="shared" si="20"/>
        <v>21016860.710200615</v>
      </c>
      <c r="E273" s="138">
        <f t="shared" si="20"/>
        <v>8809269.0197342206</v>
      </c>
      <c r="F273" s="138">
        <f t="shared" si="20"/>
        <v>5284355.1795219099</v>
      </c>
      <c r="G273" s="138">
        <f t="shared" si="20"/>
        <v>0</v>
      </c>
      <c r="H273" s="138">
        <f t="shared" si="21"/>
        <v>45401505.361054987</v>
      </c>
    </row>
    <row r="274" spans="2:10">
      <c r="B274" s="127" t="str">
        <f>$B$38</f>
        <v>Home Economics</v>
      </c>
      <c r="C274" s="138">
        <f t="shared" si="20"/>
        <v>3960758.2875515278</v>
      </c>
      <c r="D274" s="138">
        <f t="shared" si="20"/>
        <v>4494088.4826442469</v>
      </c>
      <c r="E274" s="138">
        <f t="shared" si="20"/>
        <v>2660096.5023653116</v>
      </c>
      <c r="F274" s="138">
        <f t="shared" si="20"/>
        <v>0</v>
      </c>
      <c r="G274" s="138">
        <f t="shared" si="20"/>
        <v>0</v>
      </c>
      <c r="H274" s="138">
        <f t="shared" si="21"/>
        <v>11114943.272561086</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626027.64132269355</v>
      </c>
      <c r="D276" s="138">
        <f t="shared" si="20"/>
        <v>2241749.079808177</v>
      </c>
      <c r="E276" s="138">
        <f t="shared" si="20"/>
        <v>3749680.9403577945</v>
      </c>
      <c r="F276" s="138">
        <f t="shared" si="20"/>
        <v>0</v>
      </c>
      <c r="G276" s="138">
        <f t="shared" si="20"/>
        <v>0</v>
      </c>
      <c r="H276" s="138">
        <f t="shared" si="21"/>
        <v>6617457.6614886653</v>
      </c>
    </row>
    <row r="277" spans="2:10">
      <c r="B277" s="127" t="str">
        <f>$B$41</f>
        <v>Library Science</v>
      </c>
      <c r="C277" s="138">
        <f t="shared" si="20"/>
        <v>0</v>
      </c>
      <c r="D277" s="138">
        <f t="shared" si="20"/>
        <v>0</v>
      </c>
      <c r="E277" s="138">
        <f t="shared" si="20"/>
        <v>0</v>
      </c>
      <c r="F277" s="138">
        <f t="shared" si="20"/>
        <v>0</v>
      </c>
      <c r="G277" s="138">
        <f t="shared" si="20"/>
        <v>0</v>
      </c>
      <c r="H277" s="138">
        <f t="shared" si="21"/>
        <v>0</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2117717.5801473078</v>
      </c>
      <c r="D279" s="138">
        <f t="shared" si="20"/>
        <v>0</v>
      </c>
      <c r="E279" s="138">
        <f t="shared" si="20"/>
        <v>0</v>
      </c>
      <c r="F279" s="138">
        <f t="shared" si="20"/>
        <v>0</v>
      </c>
      <c r="G279" s="138">
        <f t="shared" si="20"/>
        <v>0</v>
      </c>
      <c r="H279" s="138">
        <f t="shared" si="21"/>
        <v>2117717.5801473078</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3401873.0385832759</v>
      </c>
      <c r="D281" s="138">
        <f t="shared" si="20"/>
        <v>12895228.694382651</v>
      </c>
      <c r="E281" s="138">
        <f t="shared" si="20"/>
        <v>7157976.7677295394</v>
      </c>
      <c r="F281" s="138">
        <f t="shared" si="20"/>
        <v>32143.54071390719</v>
      </c>
      <c r="G281" s="138">
        <f t="shared" si="20"/>
        <v>4729163.3258793922</v>
      </c>
      <c r="H281" s="138">
        <f t="shared" si="21"/>
        <v>28216385.367288765</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5906565.8994991574</v>
      </c>
      <c r="D283" s="138">
        <f t="shared" si="20"/>
        <v>24713128.741876446</v>
      </c>
      <c r="E283" s="138">
        <f t="shared" si="20"/>
        <v>6644264.4039702546</v>
      </c>
      <c r="F283" s="138">
        <f t="shared" si="20"/>
        <v>253910.57287029503</v>
      </c>
      <c r="G283" s="138">
        <f t="shared" si="20"/>
        <v>0</v>
      </c>
      <c r="H283" s="138">
        <f t="shared" si="21"/>
        <v>37517869.61821615</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5910354.0875343168</v>
      </c>
      <c r="E285" s="138">
        <f t="shared" si="22"/>
        <v>0</v>
      </c>
      <c r="F285" s="138">
        <f t="shared" si="22"/>
        <v>0</v>
      </c>
      <c r="G285" s="138">
        <f t="shared" si="22"/>
        <v>0</v>
      </c>
      <c r="H285" s="138">
        <f t="shared" si="21"/>
        <v>5910354.0875343168</v>
      </c>
    </row>
    <row r="286" spans="2:10">
      <c r="B286" s="127" t="str">
        <f>$B$50</f>
        <v>Technology</v>
      </c>
      <c r="C286" s="138">
        <f t="shared" si="22"/>
        <v>2933898.6612293054</v>
      </c>
      <c r="D286" s="138">
        <f t="shared" si="22"/>
        <v>4454767.436629016</v>
      </c>
      <c r="E286" s="138">
        <f t="shared" si="22"/>
        <v>1325267.8559748908</v>
      </c>
      <c r="F286" s="138">
        <f t="shared" si="22"/>
        <v>0</v>
      </c>
      <c r="G286" s="138">
        <f t="shared" si="22"/>
        <v>0</v>
      </c>
      <c r="H286" s="138">
        <f t="shared" si="21"/>
        <v>8713933.9538332112</v>
      </c>
    </row>
    <row r="287" spans="2:10">
      <c r="B287" s="127" t="str">
        <f>$B$51</f>
        <v>Nursing</v>
      </c>
      <c r="C287" s="138">
        <f t="shared" si="22"/>
        <v>0</v>
      </c>
      <c r="D287" s="138">
        <f t="shared" si="22"/>
        <v>5042223.9617652558</v>
      </c>
      <c r="E287" s="138">
        <f t="shared" si="22"/>
        <v>2043681.7747842371</v>
      </c>
      <c r="F287" s="138">
        <f t="shared" si="22"/>
        <v>0</v>
      </c>
      <c r="G287" s="138">
        <f t="shared" si="22"/>
        <v>0</v>
      </c>
      <c r="H287" s="138">
        <f t="shared" si="21"/>
        <v>7085905.7365494929</v>
      </c>
    </row>
    <row r="288" spans="2:10">
      <c r="B288" s="130" t="str">
        <f>$B$52</f>
        <v>Totals</v>
      </c>
      <c r="C288" s="135">
        <f>SUM(C268:C287)</f>
        <v>186454212.4182348</v>
      </c>
      <c r="D288" s="135">
        <f>SUM(D268:D287)</f>
        <v>195428340.01487839</v>
      </c>
      <c r="E288" s="135">
        <f>SUM(E268:E287)</f>
        <v>86159385.357928053</v>
      </c>
      <c r="F288" s="135">
        <f>SUM(F268:F287)</f>
        <v>20051162.493624426</v>
      </c>
      <c r="G288" s="135">
        <f>SUM(G268:G287)</f>
        <v>4729163.3258793922</v>
      </c>
      <c r="H288" s="135">
        <f t="shared" si="21"/>
        <v>492822263.6105451</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323.07738656102219</v>
      </c>
      <c r="D293" s="133">
        <f t="shared" si="23"/>
        <v>607.42048998597591</v>
      </c>
      <c r="E293" s="133">
        <f t="shared" si="23"/>
        <v>1813.2127259756505</v>
      </c>
      <c r="F293" s="133">
        <f t="shared" si="23"/>
        <v>2761.3233094629641</v>
      </c>
      <c r="G293" s="134">
        <f t="shared" si="23"/>
        <v>0</v>
      </c>
      <c r="H293" s="135">
        <f t="shared" si="23"/>
        <v>454.87857090837451</v>
      </c>
    </row>
    <row r="294" spans="2:10">
      <c r="B294" s="127" t="str">
        <f>$B$33</f>
        <v>Science</v>
      </c>
      <c r="C294" s="136">
        <f t="shared" si="23"/>
        <v>289.00424468711952</v>
      </c>
      <c r="D294" s="136">
        <f t="shared" si="23"/>
        <v>634.96241718960152</v>
      </c>
      <c r="E294" s="136">
        <f t="shared" si="23"/>
        <v>2856.261653010451</v>
      </c>
      <c r="F294" s="136">
        <f t="shared" si="23"/>
        <v>4700.7792716661734</v>
      </c>
      <c r="G294" s="137">
        <f t="shared" si="23"/>
        <v>0</v>
      </c>
      <c r="H294" s="138">
        <f t="shared" si="23"/>
        <v>484.28460440975851</v>
      </c>
    </row>
    <row r="295" spans="2:10">
      <c r="B295" s="127" t="str">
        <f>$B$34</f>
        <v>Fine Arts</v>
      </c>
      <c r="C295" s="136">
        <f t="shared" si="23"/>
        <v>366.30989981481093</v>
      </c>
      <c r="D295" s="136">
        <f t="shared" si="23"/>
        <v>643.52527950626018</v>
      </c>
      <c r="E295" s="136">
        <f t="shared" si="23"/>
        <v>2527.0032718733191</v>
      </c>
      <c r="F295" s="136">
        <f t="shared" si="23"/>
        <v>0</v>
      </c>
      <c r="G295" s="137">
        <f t="shared" si="23"/>
        <v>0</v>
      </c>
      <c r="H295" s="138">
        <f t="shared" si="23"/>
        <v>494.75964420504431</v>
      </c>
    </row>
    <row r="296" spans="2:10">
      <c r="B296" s="127" t="str">
        <f>$B$35</f>
        <v>Teacher Education</v>
      </c>
      <c r="C296" s="136">
        <f t="shared" si="23"/>
        <v>322.87823645233124</v>
      </c>
      <c r="D296" s="136">
        <f t="shared" si="23"/>
        <v>473.95959351565244</v>
      </c>
      <c r="E296" s="136">
        <f t="shared" si="23"/>
        <v>918.05438484786112</v>
      </c>
      <c r="F296" s="136">
        <f t="shared" si="23"/>
        <v>1667.7195234073126</v>
      </c>
      <c r="G296" s="137">
        <f t="shared" si="23"/>
        <v>0</v>
      </c>
      <c r="H296" s="138">
        <f t="shared" si="23"/>
        <v>648.57085139880053</v>
      </c>
    </row>
    <row r="297" spans="2:10">
      <c r="B297" s="127" t="str">
        <f>$B$36</f>
        <v>Agriculture</v>
      </c>
      <c r="C297" s="136">
        <f t="shared" si="23"/>
        <v>365.44708110355856</v>
      </c>
      <c r="D297" s="136">
        <f t="shared" si="23"/>
        <v>575.46846669311128</v>
      </c>
      <c r="E297" s="136">
        <f t="shared" si="23"/>
        <v>3231.7546650391555</v>
      </c>
      <c r="F297" s="136">
        <f t="shared" si="23"/>
        <v>3564.4304911703684</v>
      </c>
      <c r="G297" s="137">
        <f t="shared" si="23"/>
        <v>0</v>
      </c>
      <c r="H297" s="138">
        <f t="shared" si="23"/>
        <v>626.71387431419282</v>
      </c>
    </row>
    <row r="298" spans="2:10">
      <c r="B298" s="127" t="str">
        <f>$B$37</f>
        <v>Engineering</v>
      </c>
      <c r="C298" s="136">
        <f t="shared" si="23"/>
        <v>567.71779398677347</v>
      </c>
      <c r="D298" s="136">
        <f t="shared" si="23"/>
        <v>781.38308027663368</v>
      </c>
      <c r="E298" s="136">
        <f t="shared" si="23"/>
        <v>1458.0054650338002</v>
      </c>
      <c r="F298" s="136">
        <f t="shared" si="23"/>
        <v>2884.4733512674179</v>
      </c>
      <c r="G298" s="137">
        <f t="shared" si="23"/>
        <v>0</v>
      </c>
      <c r="H298" s="138">
        <f t="shared" si="23"/>
        <v>858.28396841194353</v>
      </c>
    </row>
    <row r="299" spans="2:10">
      <c r="B299" s="127" t="str">
        <f>$B$38</f>
        <v>Home Economics</v>
      </c>
      <c r="C299" s="136">
        <f t="shared" si="23"/>
        <v>264.80967356766251</v>
      </c>
      <c r="D299" s="136">
        <f t="shared" si="23"/>
        <v>431.08762423446012</v>
      </c>
      <c r="E299" s="136">
        <f t="shared" si="23"/>
        <v>1901.427092469844</v>
      </c>
      <c r="F299" s="136">
        <f t="shared" si="23"/>
        <v>0</v>
      </c>
      <c r="G299" s="137">
        <f t="shared" si="23"/>
        <v>0</v>
      </c>
      <c r="H299" s="138">
        <f t="shared" si="23"/>
        <v>415.03092761887478</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372.85743973954351</v>
      </c>
      <c r="D301" s="136">
        <f t="shared" si="23"/>
        <v>518.68326696163285</v>
      </c>
      <c r="E301" s="136">
        <f t="shared" si="23"/>
        <v>770.42961585325554</v>
      </c>
      <c r="F301" s="136">
        <f t="shared" si="23"/>
        <v>0</v>
      </c>
      <c r="G301" s="137">
        <f t="shared" si="23"/>
        <v>0</v>
      </c>
      <c r="H301" s="138">
        <f t="shared" si="23"/>
        <v>608.89378556207816</v>
      </c>
    </row>
    <row r="302" spans="2:10">
      <c r="B302" s="127" t="str">
        <f>$B$41</f>
        <v>Library Science</v>
      </c>
      <c r="C302" s="136">
        <f t="shared" si="23"/>
        <v>0</v>
      </c>
      <c r="D302" s="136">
        <f t="shared" si="23"/>
        <v>0</v>
      </c>
      <c r="E302" s="136">
        <f t="shared" si="23"/>
        <v>0</v>
      </c>
      <c r="F302" s="136">
        <f t="shared" si="23"/>
        <v>0</v>
      </c>
      <c r="G302" s="137">
        <f t="shared" si="23"/>
        <v>0</v>
      </c>
      <c r="H302" s="138">
        <f t="shared" si="23"/>
        <v>0</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248.9967760314295</v>
      </c>
      <c r="D304" s="136">
        <f t="shared" si="23"/>
        <v>0</v>
      </c>
      <c r="E304" s="136">
        <f t="shared" si="23"/>
        <v>0</v>
      </c>
      <c r="F304" s="136">
        <f t="shared" si="23"/>
        <v>0</v>
      </c>
      <c r="G304" s="137">
        <f t="shared" si="23"/>
        <v>0</v>
      </c>
      <c r="H304" s="138">
        <f t="shared" si="23"/>
        <v>248.9967760314295</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284.53270647233825</v>
      </c>
      <c r="D306" s="136">
        <f t="shared" si="23"/>
        <v>546.87144590257208</v>
      </c>
      <c r="E306" s="136">
        <f t="shared" si="23"/>
        <v>1083.0650276485912</v>
      </c>
      <c r="F306" s="136">
        <f t="shared" si="23"/>
        <v>5357.2567856511987</v>
      </c>
      <c r="G306" s="137">
        <f t="shared" si="23"/>
        <v>1095.4744790084301</v>
      </c>
      <c r="H306" s="138">
        <f t="shared" si="23"/>
        <v>607.22185950092035</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229.95273298680829</v>
      </c>
      <c r="D308" s="136">
        <f t="shared" si="23"/>
        <v>476.77448666659808</v>
      </c>
      <c r="E308" s="136">
        <f t="shared" si="23"/>
        <v>1041.2575464614097</v>
      </c>
      <c r="F308" s="136">
        <f t="shared" si="23"/>
        <v>657.79941158107522</v>
      </c>
      <c r="G308" s="137">
        <f t="shared" si="23"/>
        <v>0</v>
      </c>
      <c r="H308" s="138">
        <f t="shared" si="23"/>
        <v>445.12047668342865</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1770.0970612561596</v>
      </c>
      <c r="E310" s="136">
        <f t="shared" si="24"/>
        <v>0</v>
      </c>
      <c r="F310" s="136">
        <f t="shared" si="24"/>
        <v>0</v>
      </c>
      <c r="G310" s="137">
        <f t="shared" si="24"/>
        <v>0</v>
      </c>
      <c r="H310" s="138">
        <f t="shared" si="24"/>
        <v>1770.0970612561596</v>
      </c>
    </row>
    <row r="311" spans="2:10">
      <c r="B311" s="127" t="str">
        <f>$B$50</f>
        <v>Technology</v>
      </c>
      <c r="C311" s="136">
        <f t="shared" si="24"/>
        <v>556.08390091533465</v>
      </c>
      <c r="D311" s="136">
        <f t="shared" si="24"/>
        <v>667.18098496765253</v>
      </c>
      <c r="E311" s="136">
        <f t="shared" si="24"/>
        <v>1096.1686153638468</v>
      </c>
      <c r="F311" s="136">
        <f t="shared" si="24"/>
        <v>0</v>
      </c>
      <c r="G311" s="137">
        <f t="shared" si="24"/>
        <v>0</v>
      </c>
      <c r="H311" s="138">
        <f t="shared" si="24"/>
        <v>662.05242013624149</v>
      </c>
    </row>
    <row r="312" spans="2:10">
      <c r="B312" s="127" t="str">
        <f>$B$51</f>
        <v>Nursing</v>
      </c>
      <c r="C312" s="136">
        <f t="shared" si="24"/>
        <v>0</v>
      </c>
      <c r="D312" s="136">
        <f t="shared" si="24"/>
        <v>922.4705381934242</v>
      </c>
      <c r="E312" s="136">
        <f t="shared" si="24"/>
        <v>1787.99805317956</v>
      </c>
      <c r="F312" s="136">
        <f t="shared" si="24"/>
        <v>0</v>
      </c>
      <c r="G312" s="137">
        <f t="shared" si="24"/>
        <v>0</v>
      </c>
      <c r="H312" s="138">
        <f t="shared" si="24"/>
        <v>1072.1600448705544</v>
      </c>
    </row>
    <row r="313" spans="2:10">
      <c r="B313" s="130" t="str">
        <f>$B$52</f>
        <v>Totals</v>
      </c>
      <c r="C313" s="135">
        <f t="shared" si="24"/>
        <v>323.91780094964196</v>
      </c>
      <c r="D313" s="135">
        <f t="shared" si="24"/>
        <v>605.88729158942795</v>
      </c>
      <c r="E313" s="135">
        <f t="shared" si="24"/>
        <v>1496.784138386256</v>
      </c>
      <c r="F313" s="135">
        <f t="shared" si="24"/>
        <v>2588.9170424305262</v>
      </c>
      <c r="G313" s="135">
        <f t="shared" si="24"/>
        <v>1095.4744790084301</v>
      </c>
      <c r="H313" s="135">
        <f t="shared" si="24"/>
        <v>509.22122390518774</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1.8801083432413106</v>
      </c>
      <c r="E318" s="128">
        <f t="shared" si="25"/>
        <v>5.6123170528159969</v>
      </c>
      <c r="F318" s="128">
        <f t="shared" si="25"/>
        <v>8.546940839331727</v>
      </c>
      <c r="G318" s="128">
        <f t="shared" si="25"/>
        <v>0</v>
      </c>
      <c r="H318" s="128">
        <f t="shared" si="25"/>
        <v>1.4079554615391132</v>
      </c>
    </row>
    <row r="319" spans="2:10">
      <c r="B319" s="127" t="str">
        <f>$B$33</f>
        <v>Science</v>
      </c>
      <c r="C319" s="128">
        <f t="shared" ref="C319:H334" si="26">IF($C$293=0,"",C294/$C$293)</f>
        <v>0.89453566454590905</v>
      </c>
      <c r="D319" s="128">
        <f t="shared" si="26"/>
        <v>1.9653570432410041</v>
      </c>
      <c r="E319" s="128">
        <f t="shared" si="26"/>
        <v>8.8407971954142521</v>
      </c>
      <c r="F319" s="128">
        <f t="shared" si="26"/>
        <v>14.550010205614623</v>
      </c>
      <c r="G319" s="128">
        <f t="shared" si="26"/>
        <v>0</v>
      </c>
      <c r="H319" s="128">
        <f t="shared" si="26"/>
        <v>1.4989740060878196</v>
      </c>
    </row>
    <row r="320" spans="2:10">
      <c r="B320" s="127" t="str">
        <f>$B$34</f>
        <v>Fine Arts</v>
      </c>
      <c r="C320" s="128">
        <f t="shared" si="26"/>
        <v>1.1338147300062522</v>
      </c>
      <c r="D320" s="128">
        <f t="shared" si="26"/>
        <v>1.9918611028652493</v>
      </c>
      <c r="E320" s="128">
        <f t="shared" si="26"/>
        <v>7.8216655729819209</v>
      </c>
      <c r="F320" s="128">
        <f t="shared" si="26"/>
        <v>0</v>
      </c>
      <c r="G320" s="128">
        <f t="shared" si="26"/>
        <v>0</v>
      </c>
      <c r="H320" s="128">
        <f t="shared" si="26"/>
        <v>1.5313967017979302</v>
      </c>
    </row>
    <row r="321" spans="2:8">
      <c r="B321" s="127" t="str">
        <f>$B$35</f>
        <v>Teacher Education</v>
      </c>
      <c r="C321" s="128">
        <f t="shared" si="26"/>
        <v>0.99938358388121562</v>
      </c>
      <c r="D321" s="128">
        <f t="shared" si="26"/>
        <v>1.4670156848818385</v>
      </c>
      <c r="E321" s="128">
        <f t="shared" si="26"/>
        <v>2.8415928289504748</v>
      </c>
      <c r="F321" s="128">
        <f t="shared" si="26"/>
        <v>5.161981595676667</v>
      </c>
      <c r="G321" s="128">
        <f t="shared" si="26"/>
        <v>0</v>
      </c>
      <c r="H321" s="128">
        <f t="shared" si="26"/>
        <v>2.0074783267949328</v>
      </c>
    </row>
    <row r="322" spans="2:8">
      <c r="B322" s="127" t="str">
        <f>$B$36</f>
        <v>Agriculture</v>
      </c>
      <c r="C322" s="128">
        <f t="shared" si="26"/>
        <v>1.1311441044931618</v>
      </c>
      <c r="D322" s="128">
        <f t="shared" si="26"/>
        <v>1.7812093654051457</v>
      </c>
      <c r="E322" s="128">
        <f t="shared" si="26"/>
        <v>10.003035803401078</v>
      </c>
      <c r="F322" s="128">
        <f t="shared" si="26"/>
        <v>11.032745216592639</v>
      </c>
      <c r="G322" s="128">
        <f t="shared" si="26"/>
        <v>0</v>
      </c>
      <c r="H322" s="128">
        <f t="shared" si="26"/>
        <v>1.9398258757296849</v>
      </c>
    </row>
    <row r="323" spans="2:8">
      <c r="B323" s="127" t="str">
        <f>$B$37</f>
        <v>Engineering</v>
      </c>
      <c r="C323" s="128">
        <f t="shared" si="26"/>
        <v>1.7572192223968732</v>
      </c>
      <c r="D323" s="128">
        <f t="shared" si="26"/>
        <v>2.4185632073913279</v>
      </c>
      <c r="E323" s="128">
        <f t="shared" si="26"/>
        <v>4.512867584306818</v>
      </c>
      <c r="F323" s="128">
        <f t="shared" si="26"/>
        <v>8.9281189933192824</v>
      </c>
      <c r="G323" s="128">
        <f t="shared" si="26"/>
        <v>0</v>
      </c>
      <c r="H323" s="128">
        <f t="shared" si="26"/>
        <v>2.6565894244344848</v>
      </c>
    </row>
    <row r="324" spans="2:8">
      <c r="B324" s="127" t="str">
        <f>$B$38</f>
        <v>Home Economics</v>
      </c>
      <c r="C324" s="128">
        <f t="shared" si="26"/>
        <v>0.81964781375265272</v>
      </c>
      <c r="D324" s="128">
        <f t="shared" si="26"/>
        <v>1.3343169227136149</v>
      </c>
      <c r="E324" s="128">
        <f t="shared" si="26"/>
        <v>5.8853611288288246</v>
      </c>
      <c r="F324" s="128">
        <f t="shared" si="26"/>
        <v>0</v>
      </c>
      <c r="G324" s="128">
        <f t="shared" si="26"/>
        <v>0</v>
      </c>
      <c r="H324" s="128">
        <f t="shared" si="26"/>
        <v>1.2846176949635706</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1.1540808959376641</v>
      </c>
      <c r="D326" s="128">
        <f t="shared" si="26"/>
        <v>1.6054459040997133</v>
      </c>
      <c r="E326" s="128">
        <f t="shared" si="26"/>
        <v>2.3846596756710436</v>
      </c>
      <c r="F326" s="128">
        <f t="shared" si="26"/>
        <v>0</v>
      </c>
      <c r="G326" s="128">
        <f t="shared" si="26"/>
        <v>0</v>
      </c>
      <c r="H326" s="128">
        <f t="shared" si="26"/>
        <v>1.8846685372919827</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0.7707032011180377</v>
      </c>
      <c r="D329" s="128">
        <f t="shared" si="26"/>
        <v>0</v>
      </c>
      <c r="E329" s="128">
        <f t="shared" si="26"/>
        <v>0</v>
      </c>
      <c r="F329" s="128">
        <f t="shared" si="26"/>
        <v>0</v>
      </c>
      <c r="G329" s="128">
        <f t="shared" si="26"/>
        <v>0</v>
      </c>
      <c r="H329" s="128">
        <f t="shared" si="26"/>
        <v>0.7707032011180377</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0.8806952089746346</v>
      </c>
      <c r="D331" s="128">
        <f t="shared" si="26"/>
        <v>1.692694904226236</v>
      </c>
      <c r="E331" s="128">
        <f t="shared" si="26"/>
        <v>3.352339323953347</v>
      </c>
      <c r="F331" s="128">
        <f t="shared" si="26"/>
        <v>16.581961500543869</v>
      </c>
      <c r="G331" s="128">
        <f t="shared" si="26"/>
        <v>3.3907494754403653</v>
      </c>
      <c r="H331" s="128">
        <f t="shared" si="26"/>
        <v>1.8794935354790903</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0.71175743816218873</v>
      </c>
      <c r="D333" s="128">
        <f t="shared" si="26"/>
        <v>1.4757284368974115</v>
      </c>
      <c r="E333" s="128">
        <f t="shared" si="26"/>
        <v>3.2229354011588769</v>
      </c>
      <c r="F333" s="128">
        <f t="shared" si="26"/>
        <v>2.0360428768567851</v>
      </c>
      <c r="G333" s="128">
        <f t="shared" si="26"/>
        <v>0</v>
      </c>
      <c r="H333" s="128">
        <f t="shared" si="26"/>
        <v>1.3777518798870041</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5.4788639963256207</v>
      </c>
      <c r="E335" s="128">
        <f t="shared" si="27"/>
        <v>0</v>
      </c>
      <c r="F335" s="128">
        <f t="shared" si="27"/>
        <v>0</v>
      </c>
      <c r="G335" s="128">
        <f t="shared" si="27"/>
        <v>0</v>
      </c>
      <c r="H335" s="128">
        <f t="shared" si="27"/>
        <v>5.4788639963256207</v>
      </c>
    </row>
    <row r="336" spans="2:8">
      <c r="B336" s="127" t="str">
        <f>$B$50</f>
        <v>Technology</v>
      </c>
      <c r="C336" s="128">
        <f t="shared" si="27"/>
        <v>1.7212096050253973</v>
      </c>
      <c r="D336" s="128">
        <f t="shared" si="27"/>
        <v>2.0650810385382288</v>
      </c>
      <c r="E336" s="128">
        <f t="shared" si="27"/>
        <v>3.3928979896486959</v>
      </c>
      <c r="F336" s="128">
        <f t="shared" si="27"/>
        <v>0</v>
      </c>
      <c r="G336" s="128">
        <f t="shared" si="27"/>
        <v>0</v>
      </c>
      <c r="H336" s="128">
        <f t="shared" si="27"/>
        <v>2.0492069320710393</v>
      </c>
    </row>
    <row r="337" spans="2:10">
      <c r="B337" s="127" t="str">
        <f>$B$51</f>
        <v>Nursing</v>
      </c>
      <c r="C337" s="128">
        <f t="shared" si="27"/>
        <v>0</v>
      </c>
      <c r="D337" s="128">
        <f t="shared" si="27"/>
        <v>2.8552618554105762</v>
      </c>
      <c r="E337" s="128">
        <f t="shared" si="27"/>
        <v>5.5342717489818698</v>
      </c>
      <c r="F337" s="128">
        <f t="shared" si="27"/>
        <v>0</v>
      </c>
      <c r="G337" s="128">
        <f t="shared" si="27"/>
        <v>0</v>
      </c>
      <c r="H337" s="128">
        <f t="shared" si="27"/>
        <v>3.3185858542533651</v>
      </c>
    </row>
    <row r="338" spans="2:10">
      <c r="B338" s="130" t="str">
        <f>$B$52</f>
        <v>Totals</v>
      </c>
      <c r="C338" s="128">
        <f t="shared" si="27"/>
        <v>1.0026012788996639</v>
      </c>
      <c r="D338" s="128">
        <f t="shared" si="27"/>
        <v>1.8753627359647753</v>
      </c>
      <c r="E338" s="128">
        <f t="shared" si="27"/>
        <v>4.6328966391572148</v>
      </c>
      <c r="F338" s="128">
        <f t="shared" si="27"/>
        <v>8.0133031593083555</v>
      </c>
      <c r="G338" s="128">
        <f t="shared" si="27"/>
        <v>3.3907494754403653</v>
      </c>
      <c r="H338" s="128">
        <f t="shared" si="27"/>
        <v>1.5761586699879011</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9692.3215968306649</v>
      </c>
      <c r="D343" s="135">
        <f t="shared" si="28"/>
        <v>18222.614699579277</v>
      </c>
      <c r="E343" s="135">
        <f>E293*24</f>
        <v>43517.105423415611</v>
      </c>
      <c r="F343" s="135">
        <f>F293*18</f>
        <v>49703.819570333355</v>
      </c>
      <c r="G343" s="135">
        <f>G293*24</f>
        <v>0</v>
      </c>
      <c r="H343" s="135">
        <f>IF((C32/30+D32/30+E32/24+F32/18+G32/24)=0,0,H268/(C32/30+D32/30+E32/24+F32/18+G32/24))</f>
        <v>13489.362650337291</v>
      </c>
    </row>
    <row r="344" spans="2:10">
      <c r="B344" s="127" t="str">
        <f>$B$33</f>
        <v>Science</v>
      </c>
      <c r="C344" s="138">
        <f t="shared" si="28"/>
        <v>8670.1273406135861</v>
      </c>
      <c r="D344" s="138">
        <f t="shared" si="28"/>
        <v>19048.872515688046</v>
      </c>
      <c r="E344" s="138">
        <f>E294*24</f>
        <v>68550.279672250821</v>
      </c>
      <c r="F344" s="138">
        <f>F294*18</f>
        <v>84614.026889991117</v>
      </c>
      <c r="G344" s="138">
        <f>G294*24</f>
        <v>0</v>
      </c>
      <c r="H344" s="138">
        <f t="shared" ref="H344:H363" si="29">IF((C33/30+D33/30+E33/24+F33/18+G33/24)=0,0,H269/(C33/30+D33/30+E33/24+F33/18+G33/24))</f>
        <v>14335.195594075323</v>
      </c>
    </row>
    <row r="345" spans="2:10">
      <c r="B345" s="127" t="str">
        <f>$B$34</f>
        <v>Fine Arts</v>
      </c>
      <c r="C345" s="138">
        <f t="shared" si="28"/>
        <v>10989.296994444328</v>
      </c>
      <c r="D345" s="138">
        <f t="shared" si="28"/>
        <v>19305.758385187804</v>
      </c>
      <c r="E345" s="138">
        <f t="shared" ref="E345:E363" si="30">E295*24</f>
        <v>60648.078524959659</v>
      </c>
      <c r="F345" s="138">
        <f t="shared" ref="F345:F363" si="31">F295*18</f>
        <v>0</v>
      </c>
      <c r="G345" s="138">
        <f t="shared" ref="G345:G363" si="32">G295*24</f>
        <v>0</v>
      </c>
      <c r="H345" s="138">
        <f t="shared" si="29"/>
        <v>14777.461675237329</v>
      </c>
    </row>
    <row r="346" spans="2:10">
      <c r="B346" s="127" t="str">
        <f>$B$35</f>
        <v>Teacher Education</v>
      </c>
      <c r="C346" s="138">
        <f t="shared" si="28"/>
        <v>9686.347093569937</v>
      </c>
      <c r="D346" s="138">
        <f t="shared" si="28"/>
        <v>14218.787805469574</v>
      </c>
      <c r="E346" s="138">
        <f t="shared" si="30"/>
        <v>22033.305236348668</v>
      </c>
      <c r="F346" s="138">
        <f t="shared" si="31"/>
        <v>30018.951421331629</v>
      </c>
      <c r="G346" s="138">
        <f t="shared" si="32"/>
        <v>0</v>
      </c>
      <c r="H346" s="138">
        <f t="shared" si="29"/>
        <v>17510.009412890122</v>
      </c>
    </row>
    <row r="347" spans="2:10">
      <c r="B347" s="127" t="str">
        <f>$B$36</f>
        <v>Agriculture</v>
      </c>
      <c r="C347" s="138">
        <f t="shared" si="28"/>
        <v>10963.412433106756</v>
      </c>
      <c r="D347" s="138">
        <f t="shared" si="28"/>
        <v>17264.054000793338</v>
      </c>
      <c r="E347" s="138">
        <f t="shared" si="30"/>
        <v>77562.111960939728</v>
      </c>
      <c r="F347" s="138">
        <f t="shared" si="31"/>
        <v>64159.748841066634</v>
      </c>
      <c r="G347" s="138">
        <f t="shared" si="32"/>
        <v>0</v>
      </c>
      <c r="H347" s="138">
        <f t="shared" si="29"/>
        <v>18587.279787346371</v>
      </c>
    </row>
    <row r="348" spans="2:10">
      <c r="B348" s="127" t="str">
        <f>$B$37</f>
        <v>Engineering</v>
      </c>
      <c r="C348" s="138">
        <f t="shared" si="28"/>
        <v>17031.533819603203</v>
      </c>
      <c r="D348" s="138">
        <f t="shared" si="28"/>
        <v>23441.492408299011</v>
      </c>
      <c r="E348" s="138">
        <f t="shared" si="30"/>
        <v>34992.131160811201</v>
      </c>
      <c r="F348" s="138">
        <f t="shared" si="31"/>
        <v>51920.520322813521</v>
      </c>
      <c r="G348" s="138">
        <f t="shared" si="32"/>
        <v>0</v>
      </c>
      <c r="H348" s="138">
        <f t="shared" si="29"/>
        <v>24484.077683107374</v>
      </c>
    </row>
    <row r="349" spans="2:10">
      <c r="B349" s="127" t="str">
        <f>$B$38</f>
        <v>Home Economics</v>
      </c>
      <c r="C349" s="138">
        <f t="shared" si="28"/>
        <v>7944.2902070298751</v>
      </c>
      <c r="D349" s="138">
        <f t="shared" si="28"/>
        <v>12932.628727033803</v>
      </c>
      <c r="E349" s="138">
        <f t="shared" si="30"/>
        <v>45634.250219276255</v>
      </c>
      <c r="F349" s="138">
        <f t="shared" si="31"/>
        <v>0</v>
      </c>
      <c r="G349" s="138">
        <f t="shared" si="32"/>
        <v>0</v>
      </c>
      <c r="H349" s="138">
        <f t="shared" si="29"/>
        <v>12290.419475201852</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11185.723192186306</v>
      </c>
      <c r="D351" s="138">
        <f t="shared" si="28"/>
        <v>15560.498008848987</v>
      </c>
      <c r="E351" s="138">
        <f t="shared" si="30"/>
        <v>18490.310780478132</v>
      </c>
      <c r="F351" s="138">
        <f t="shared" si="31"/>
        <v>0</v>
      </c>
      <c r="G351" s="138">
        <f t="shared" si="32"/>
        <v>0</v>
      </c>
      <c r="H351" s="138">
        <f t="shared" si="29"/>
        <v>16427.624058806345</v>
      </c>
    </row>
    <row r="352" spans="2:10">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7469.9032809428854</v>
      </c>
      <c r="D354" s="138">
        <f t="shared" si="28"/>
        <v>0</v>
      </c>
      <c r="E354" s="138">
        <f t="shared" si="30"/>
        <v>0</v>
      </c>
      <c r="F354" s="138">
        <f t="shared" si="31"/>
        <v>0</v>
      </c>
      <c r="G354" s="138">
        <f t="shared" si="32"/>
        <v>0</v>
      </c>
      <c r="H354" s="138">
        <f t="shared" si="29"/>
        <v>7469.9032809428845</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8535.9811941701482</v>
      </c>
      <c r="D356" s="138">
        <f t="shared" si="28"/>
        <v>16406.143377077162</v>
      </c>
      <c r="E356" s="138">
        <f t="shared" si="30"/>
        <v>25993.56066356619</v>
      </c>
      <c r="F356" s="138">
        <f t="shared" si="31"/>
        <v>96430.622141721571</v>
      </c>
      <c r="G356" s="138">
        <f t="shared" si="32"/>
        <v>26291.387496202322</v>
      </c>
      <c r="H356" s="138">
        <f t="shared" si="29"/>
        <v>17203.889174929893</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6898.5819896042485</v>
      </c>
      <c r="D358" s="138">
        <f t="shared" si="28"/>
        <v>14303.234599997942</v>
      </c>
      <c r="E358" s="138">
        <f t="shared" si="30"/>
        <v>24990.181115073832</v>
      </c>
      <c r="F358" s="138">
        <f t="shared" si="31"/>
        <v>11840.389408459354</v>
      </c>
      <c r="G358" s="138">
        <f t="shared" si="32"/>
        <v>0</v>
      </c>
      <c r="H358" s="138">
        <f t="shared" si="29"/>
        <v>13066.421324456735</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53102.911837684791</v>
      </c>
      <c r="E360" s="138">
        <f t="shared" si="30"/>
        <v>0</v>
      </c>
      <c r="F360" s="138">
        <f t="shared" si="31"/>
        <v>0</v>
      </c>
      <c r="G360" s="138">
        <f t="shared" si="32"/>
        <v>0</v>
      </c>
      <c r="H360" s="138">
        <f t="shared" si="29"/>
        <v>53102.911837684791</v>
      </c>
    </row>
    <row r="361" spans="2:9">
      <c r="B361" s="127" t="str">
        <f>$B$50</f>
        <v>Technology</v>
      </c>
      <c r="C361" s="138">
        <f t="shared" si="33"/>
        <v>16682.517027460039</v>
      </c>
      <c r="D361" s="138">
        <f t="shared" si="33"/>
        <v>20015.429549029577</v>
      </c>
      <c r="E361" s="138">
        <f t="shared" si="30"/>
        <v>26308.046768732325</v>
      </c>
      <c r="F361" s="138">
        <f t="shared" si="31"/>
        <v>0</v>
      </c>
      <c r="G361" s="138">
        <f t="shared" si="32"/>
        <v>0</v>
      </c>
      <c r="H361" s="138">
        <f t="shared" si="29"/>
        <v>19415.713360565671</v>
      </c>
    </row>
    <row r="362" spans="2:9">
      <c r="B362" s="127" t="str">
        <f>$B$51</f>
        <v>Nursing</v>
      </c>
      <c r="C362" s="138">
        <f t="shared" si="33"/>
        <v>0</v>
      </c>
      <c r="D362" s="138">
        <f t="shared" si="33"/>
        <v>27674.116145802727</v>
      </c>
      <c r="E362" s="138">
        <f t="shared" si="30"/>
        <v>42911.953276309439</v>
      </c>
      <c r="F362" s="138">
        <f t="shared" si="31"/>
        <v>0</v>
      </c>
      <c r="G362" s="138">
        <f t="shared" si="32"/>
        <v>0</v>
      </c>
      <c r="H362" s="138">
        <f t="shared" si="29"/>
        <v>30831.744747305533</v>
      </c>
    </row>
    <row r="363" spans="2:9">
      <c r="B363" s="130" t="str">
        <f>$B$52</f>
        <v>Totals</v>
      </c>
      <c r="C363" s="135">
        <f t="shared" si="33"/>
        <v>9717.5340284892591</v>
      </c>
      <c r="D363" s="135">
        <f t="shared" si="33"/>
        <v>18176.618747682838</v>
      </c>
      <c r="E363" s="135">
        <f t="shared" si="30"/>
        <v>35922.819321270144</v>
      </c>
      <c r="F363" s="135">
        <f t="shared" si="31"/>
        <v>46600.506763749472</v>
      </c>
      <c r="G363" s="135">
        <f t="shared" si="32"/>
        <v>26291.387496202322</v>
      </c>
      <c r="H363" s="135">
        <f t="shared" si="29"/>
        <v>14957.738919440224</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32" priority="24" stopIfTrue="1">
      <formula>#REF!&gt;5</formula>
    </cfRule>
  </conditionalFormatting>
  <conditionalFormatting sqref="C25:G25">
    <cfRule type="expression" dxfId="31" priority="18" stopIfTrue="1">
      <formula>AND(C52=0,C25&gt;0)</formula>
    </cfRule>
    <cfRule type="expression" dxfId="30" priority="19" stopIfTrue="1">
      <formula>C52=0</formula>
    </cfRule>
  </conditionalFormatting>
  <conditionalFormatting sqref="C61:G80">
    <cfRule type="expression" dxfId="29" priority="6" stopIfTrue="1">
      <formula>C32=0</formula>
    </cfRule>
  </conditionalFormatting>
  <conditionalFormatting sqref="C91:G110">
    <cfRule type="expression" dxfId="28" priority="5" stopIfTrue="1">
      <formula>C32=0</formula>
    </cfRule>
  </conditionalFormatting>
  <conditionalFormatting sqref="C116:G135">
    <cfRule type="expression" dxfId="27" priority="17" stopIfTrue="1">
      <formula>C32=0</formula>
    </cfRule>
  </conditionalFormatting>
  <conditionalFormatting sqref="C293:G312">
    <cfRule type="expression" dxfId="26" priority="13" stopIfTrue="1">
      <formula>C32=0</formula>
    </cfRule>
  </conditionalFormatting>
  <conditionalFormatting sqref="C143:H162">
    <cfRule type="expression" dxfId="25" priority="3" stopIfTrue="1">
      <formula>C32=0</formula>
    </cfRule>
  </conditionalFormatting>
  <conditionalFormatting sqref="H138">
    <cfRule type="cellIs" dxfId="24" priority="12" operator="lessThan">
      <formula>0</formula>
    </cfRule>
  </conditionalFormatting>
  <conditionalFormatting sqref="H143:H162">
    <cfRule type="expression" dxfId="23" priority="1" stopIfTrue="1">
      <formula>OR(AND(#REF!&gt;0,H143&gt;0,H61=0),AND(#REF!&gt;0,H143&gt;0,H32=0))</formula>
    </cfRule>
    <cfRule type="expression" dxfId="22" priority="4" stopIfTrue="1">
      <formula>OR(AND(#REF!&gt;0,H143&gt;0,H61=0),AND(#REF!&gt;0,H143&gt;0,H32=0))</formula>
    </cfRule>
  </conditionalFormatting>
  <conditionalFormatting sqref="H188">
    <cfRule type="expression" dxfId="21" priority="15" stopIfTrue="1">
      <formula>$H$188&lt;&gt;$I$163</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C000"/>
    <pageSetUpPr fitToPage="1"/>
  </sheetPr>
  <dimension ref="B1:L363"/>
  <sheetViews>
    <sheetView showGridLines="0" showZeros="0" topLeftCell="A8" zoomScale="70" zoomScaleNormal="70" workbookViewId="0">
      <selection activeCell="C25" sqref="C25"/>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2.88671875" style="107" bestFit="1" customWidth="1"/>
    <col min="9" max="9" width="16.33203125" style="107" bestFit="1" customWidth="1"/>
    <col min="10"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80</v>
      </c>
      <c r="C3" s="119"/>
      <c r="D3" s="119"/>
      <c r="E3" s="119"/>
      <c r="F3" s="119"/>
      <c r="G3" s="119"/>
      <c r="H3" s="119"/>
    </row>
    <row r="4" spans="2:8">
      <c r="B4" s="292" t="s">
        <v>160</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Data!$G37</f>
        <v>12250893</v>
      </c>
    </row>
    <row r="14" spans="2:8">
      <c r="B14" s="467" t="s">
        <v>13</v>
      </c>
      <c r="C14" s="467"/>
      <c r="D14" s="467"/>
      <c r="E14" s="467"/>
      <c r="F14" s="354"/>
      <c r="G14" s="301"/>
      <c r="H14" s="355">
        <f>Data!$H37</f>
        <v>6249154</v>
      </c>
    </row>
    <row r="15" spans="2:8">
      <c r="B15" s="467" t="s">
        <v>14</v>
      </c>
      <c r="C15" s="467"/>
      <c r="D15" s="467"/>
      <c r="E15" s="467"/>
      <c r="F15" s="354"/>
      <c r="G15" s="301"/>
      <c r="H15" s="355">
        <f>Data!$I37</f>
        <v>5341004</v>
      </c>
    </row>
    <row r="16" spans="2:8">
      <c r="B16" s="467" t="s">
        <v>18</v>
      </c>
      <c r="C16" s="467"/>
      <c r="D16" s="467"/>
      <c r="E16" s="467"/>
      <c r="F16" s="354"/>
      <c r="G16" s="301"/>
      <c r="H16" s="355">
        <f>Data!$J37</f>
        <v>2798584</v>
      </c>
    </row>
    <row r="17" spans="2:12">
      <c r="B17" s="467" t="s">
        <v>15</v>
      </c>
      <c r="C17" s="467"/>
      <c r="D17" s="467"/>
      <c r="E17" s="467"/>
      <c r="F17" s="354"/>
      <c r="G17" s="301"/>
      <c r="H17" s="355">
        <f>Data!$K37</f>
        <v>10985877</v>
      </c>
    </row>
    <row r="18" spans="2:12">
      <c r="B18" s="467" t="s">
        <v>1</v>
      </c>
      <c r="C18" s="467"/>
      <c r="D18" s="467"/>
      <c r="E18" s="467"/>
      <c r="F18" s="356"/>
      <c r="G18" s="301"/>
      <c r="H18" s="357">
        <f>SUM(H13:H17)</f>
        <v>37625512</v>
      </c>
    </row>
    <row r="19" spans="2:12" ht="13.5" customHeight="1">
      <c r="B19" s="306"/>
      <c r="D19" s="306"/>
      <c r="E19" s="306"/>
      <c r="F19" s="306"/>
      <c r="G19" s="306"/>
      <c r="H19" s="296"/>
    </row>
    <row r="20" spans="2:12" ht="13.5" customHeight="1">
      <c r="B20" s="306"/>
      <c r="D20" s="472" t="s">
        <v>22</v>
      </c>
      <c r="E20" s="472"/>
      <c r="F20" s="472"/>
      <c r="G20" s="307" t="s">
        <v>23</v>
      </c>
      <c r="H20" s="307" t="s">
        <v>24</v>
      </c>
    </row>
    <row r="21" spans="2:12" ht="17.25" customHeight="1">
      <c r="B21" s="470" t="s">
        <v>21</v>
      </c>
      <c r="C21" s="471"/>
      <c r="D21" s="466" t="str">
        <f>Data!L37</f>
        <v>Bonnie Albright</v>
      </c>
      <c r="E21" s="466"/>
      <c r="F21" s="466"/>
      <c r="G21" s="308" t="str">
        <f>Data!M37</f>
        <v>432-837-8078</v>
      </c>
      <c r="H21" s="309" t="str">
        <f>Data!N37</f>
        <v>bonnie.albright@sulross.edu</v>
      </c>
    </row>
    <row r="22" spans="2:12" ht="13.5" customHeight="1">
      <c r="B22" s="306"/>
      <c r="C22" s="306"/>
      <c r="D22" s="306"/>
      <c r="E22" s="306"/>
      <c r="F22" s="306"/>
      <c r="G22" s="306"/>
      <c r="H22" s="296"/>
    </row>
    <row r="23" spans="2:12" ht="15.75" customHeight="1" thickBot="1">
      <c r="B23" s="117" t="s">
        <v>918</v>
      </c>
      <c r="C23" s="306"/>
      <c r="D23" s="306"/>
      <c r="E23" s="306"/>
      <c r="F23" s="306"/>
      <c r="G23" s="306"/>
      <c r="H23" s="296"/>
    </row>
    <row r="24" spans="2:12" s="313" customFormat="1">
      <c r="B24" s="310"/>
      <c r="C24" s="123" t="s">
        <v>25</v>
      </c>
      <c r="D24" s="311" t="s">
        <v>26</v>
      </c>
      <c r="E24" s="311" t="s">
        <v>27</v>
      </c>
      <c r="F24" s="311" t="s">
        <v>28</v>
      </c>
      <c r="G24" s="311" t="s">
        <v>29</v>
      </c>
      <c r="H24" s="312" t="s">
        <v>30</v>
      </c>
    </row>
    <row r="25" spans="2:12" s="313" customFormat="1" ht="14.4" thickBot="1">
      <c r="B25" s="314" t="s">
        <v>677</v>
      </c>
      <c r="C25" s="315">
        <f>Data!O37+Data!O38</f>
        <v>556</v>
      </c>
      <c r="D25" s="316">
        <f>Data!P37+Data!P38</f>
        <v>1083</v>
      </c>
      <c r="E25" s="316">
        <f>Data!Q37+Data!Q38</f>
        <v>452</v>
      </c>
      <c r="F25" s="316">
        <f>Data!R37+Data!R38</f>
        <v>0</v>
      </c>
      <c r="G25" s="316">
        <f>Data!S37+Data!S38</f>
        <v>0</v>
      </c>
      <c r="H25" s="317">
        <f>SUM(C25:G25)</f>
        <v>2091</v>
      </c>
    </row>
    <row r="26" spans="2:12">
      <c r="C26" s="318"/>
      <c r="D26" s="318"/>
      <c r="E26" s="318"/>
      <c r="F26" s="318"/>
      <c r="G26" s="318"/>
      <c r="H26" s="318"/>
      <c r="I26" s="318"/>
    </row>
    <row r="27" spans="2:12" ht="13.5" customHeight="1">
      <c r="B27" s="306"/>
      <c r="D27" s="472" t="s">
        <v>22</v>
      </c>
      <c r="E27" s="472"/>
      <c r="F27" s="472"/>
      <c r="G27" s="307" t="s">
        <v>23</v>
      </c>
      <c r="H27" s="307" t="s">
        <v>24</v>
      </c>
    </row>
    <row r="28" spans="2:12" ht="17.25" customHeight="1">
      <c r="B28" s="470" t="s">
        <v>909</v>
      </c>
      <c r="C28" s="471"/>
      <c r="D28" s="466" t="str">
        <f>Data!T37</f>
        <v>Pipes, Pamela</v>
      </c>
      <c r="E28" s="466"/>
      <c r="F28" s="466"/>
      <c r="G28" s="308" t="str">
        <f>Data!U37</f>
        <v>(432) 837-8049</v>
      </c>
      <c r="H28" s="309" t="str">
        <f>Data!V37</f>
        <v>ppipes@sulross.edu</v>
      </c>
    </row>
    <row r="29" spans="2:12" ht="13.5" customHeight="1">
      <c r="B29" s="306"/>
      <c r="C29" s="306"/>
      <c r="D29" s="306"/>
      <c r="E29" s="306"/>
      <c r="F29" s="306"/>
      <c r="G29" s="306"/>
      <c r="H29" s="296"/>
    </row>
    <row r="30" spans="2:12" ht="14.4" thickBot="1">
      <c r="B30" s="117" t="s">
        <v>919</v>
      </c>
    </row>
    <row r="31" spans="2:12" ht="14.4" thickBot="1">
      <c r="B31" s="124" t="s">
        <v>31</v>
      </c>
      <c r="C31" s="125" t="s">
        <v>25</v>
      </c>
      <c r="D31" s="125" t="s">
        <v>26</v>
      </c>
      <c r="E31" s="125" t="s">
        <v>27</v>
      </c>
      <c r="F31" s="125" t="s">
        <v>28</v>
      </c>
      <c r="G31" s="125" t="s">
        <v>29</v>
      </c>
      <c r="H31" s="126" t="s">
        <v>30</v>
      </c>
    </row>
    <row r="32" spans="2:12">
      <c r="B32" s="127" t="s">
        <v>42</v>
      </c>
      <c r="C32" s="140">
        <f>Data!W37+Data!W38</f>
        <v>11512</v>
      </c>
      <c r="D32" s="140">
        <f>Data!AQ37+Data!AQ38</f>
        <v>6853</v>
      </c>
      <c r="E32" s="140">
        <f>Data!BK37+Data!BK38</f>
        <v>1572</v>
      </c>
      <c r="F32" s="140">
        <f>Data!CE37+Data!CE38</f>
        <v>0</v>
      </c>
      <c r="G32" s="140">
        <f>Data!CY37+Data!CY38</f>
        <v>0</v>
      </c>
      <c r="H32" s="141">
        <f>SUM(C32:G32)</f>
        <v>19937</v>
      </c>
      <c r="L32" s="144"/>
    </row>
    <row r="33" spans="2:12">
      <c r="B33" s="129" t="s">
        <v>43</v>
      </c>
      <c r="C33" s="140">
        <f>Data!X37+Data!X38</f>
        <v>2722</v>
      </c>
      <c r="D33" s="140">
        <f>Data!AR37+Data!AR38</f>
        <v>1714</v>
      </c>
      <c r="E33" s="140">
        <f>Data!BL37+Data!BL38</f>
        <v>333</v>
      </c>
      <c r="F33" s="140">
        <f>Data!CF37+Data!CF38</f>
        <v>0</v>
      </c>
      <c r="G33" s="140">
        <f>Data!CZ37+Data!CZ38</f>
        <v>0</v>
      </c>
      <c r="H33" s="141">
        <f t="shared" ref="H33:H52" si="0">SUM(C33:G33)</f>
        <v>4769</v>
      </c>
      <c r="L33" s="144"/>
    </row>
    <row r="34" spans="2:12">
      <c r="B34" s="129" t="s">
        <v>44</v>
      </c>
      <c r="C34" s="140">
        <f>Data!Y37+Data!Y38</f>
        <v>1201</v>
      </c>
      <c r="D34" s="140">
        <f>Data!AS37+Data!AS38</f>
        <v>263</v>
      </c>
      <c r="E34" s="140">
        <f>Data!BM37+Data!BM38</f>
        <v>39</v>
      </c>
      <c r="F34" s="140">
        <f>Data!CG37+Data!CG38</f>
        <v>0</v>
      </c>
      <c r="G34" s="140">
        <f>Data!DA37+Data!DA38</f>
        <v>0</v>
      </c>
      <c r="H34" s="141">
        <f t="shared" si="0"/>
        <v>1503</v>
      </c>
      <c r="L34" s="144"/>
    </row>
    <row r="35" spans="2:12">
      <c r="B35" s="129" t="s">
        <v>45</v>
      </c>
      <c r="C35" s="140">
        <f>Data!Z37+Data!Z38</f>
        <v>225</v>
      </c>
      <c r="D35" s="140">
        <f>Data!AT37+Data!AT38</f>
        <v>2364</v>
      </c>
      <c r="E35" s="140">
        <f>Data!BN37+Data!BN38</f>
        <v>3696</v>
      </c>
      <c r="F35" s="140">
        <f>Data!CH37+Data!CH38</f>
        <v>0</v>
      </c>
      <c r="G35" s="140">
        <f>Data!DB37+Data!DB38</f>
        <v>0</v>
      </c>
      <c r="H35" s="141">
        <f t="shared" si="0"/>
        <v>6285</v>
      </c>
      <c r="L35" s="144"/>
    </row>
    <row r="36" spans="2:12">
      <c r="B36" s="129" t="s">
        <v>46</v>
      </c>
      <c r="C36" s="140">
        <f>Data!AA37+Data!AA38</f>
        <v>660</v>
      </c>
      <c r="D36" s="140">
        <f>Data!AU37+Data!AU38</f>
        <v>692</v>
      </c>
      <c r="E36" s="140">
        <f>Data!BO37+Data!BO38</f>
        <v>749</v>
      </c>
      <c r="F36" s="140">
        <f>Data!CI37+Data!CI38</f>
        <v>0</v>
      </c>
      <c r="G36" s="140">
        <f>Data!DC37+Data!DC38</f>
        <v>0</v>
      </c>
      <c r="H36" s="141">
        <f t="shared" si="0"/>
        <v>2101</v>
      </c>
      <c r="L36" s="144"/>
    </row>
    <row r="37" spans="2:12">
      <c r="B37" s="129" t="s">
        <v>47</v>
      </c>
      <c r="C37" s="140">
        <f>Data!AB37+Data!AB38</f>
        <v>69</v>
      </c>
      <c r="D37" s="140">
        <f>Data!AV37+Data!AV38</f>
        <v>33</v>
      </c>
      <c r="E37" s="140">
        <f>Data!BP37+Data!BP38</f>
        <v>0</v>
      </c>
      <c r="F37" s="140">
        <f>Data!CJ37+Data!CJ38</f>
        <v>0</v>
      </c>
      <c r="G37" s="140">
        <f>Data!DD37+Data!DD38</f>
        <v>0</v>
      </c>
      <c r="H37" s="141">
        <f t="shared" si="0"/>
        <v>102</v>
      </c>
      <c r="L37" s="144"/>
    </row>
    <row r="38" spans="2:12">
      <c r="B38" s="129" t="s">
        <v>48</v>
      </c>
      <c r="C38" s="140">
        <f>Data!AC37+Data!AC38</f>
        <v>192</v>
      </c>
      <c r="D38" s="140">
        <f>Data!AW37+Data!AW38</f>
        <v>51</v>
      </c>
      <c r="E38" s="140">
        <f>Data!BQ37+Data!BQ38</f>
        <v>69</v>
      </c>
      <c r="F38" s="140">
        <f>Data!CK37+Data!CK38</f>
        <v>0</v>
      </c>
      <c r="G38" s="140">
        <f>Data!DE37+Data!DE38</f>
        <v>0</v>
      </c>
      <c r="H38" s="141">
        <f t="shared" si="0"/>
        <v>312</v>
      </c>
      <c r="L38" s="144"/>
    </row>
    <row r="39" spans="2:12">
      <c r="B39" s="129" t="s">
        <v>49</v>
      </c>
      <c r="C39" s="140">
        <f>Data!AD37+Data!AD38</f>
        <v>0</v>
      </c>
      <c r="D39" s="140">
        <f>Data!AX37+Data!AX38</f>
        <v>0</v>
      </c>
      <c r="E39" s="140">
        <f>Data!BR37+Data!BR38</f>
        <v>0</v>
      </c>
      <c r="F39" s="140">
        <f>Data!CL37+Data!CL38</f>
        <v>0</v>
      </c>
      <c r="G39" s="140">
        <f>Data!DF37+Data!DF38</f>
        <v>0</v>
      </c>
      <c r="H39" s="141">
        <f t="shared" si="0"/>
        <v>0</v>
      </c>
      <c r="L39" s="144"/>
    </row>
    <row r="40" spans="2:12">
      <c r="B40" s="129" t="s">
        <v>50</v>
      </c>
      <c r="C40" s="140">
        <f>Data!AE37+Data!AE38</f>
        <v>0</v>
      </c>
      <c r="D40" s="140">
        <f>Data!AY37+Data!AY38</f>
        <v>0</v>
      </c>
      <c r="E40" s="140">
        <f>Data!BS37+Data!BS38</f>
        <v>0</v>
      </c>
      <c r="F40" s="140">
        <f>Data!CM37+Data!CM38</f>
        <v>0</v>
      </c>
      <c r="G40" s="140">
        <f>Data!DG37+Data!DG38</f>
        <v>0</v>
      </c>
      <c r="H40" s="141">
        <f t="shared" si="0"/>
        <v>0</v>
      </c>
      <c r="L40" s="144"/>
    </row>
    <row r="41" spans="2:12">
      <c r="B41" s="129" t="s">
        <v>51</v>
      </c>
      <c r="C41" s="140">
        <f>Data!AF37+Data!AF38</f>
        <v>0</v>
      </c>
      <c r="D41" s="140">
        <f>Data!AZ37+Data!AZ38</f>
        <v>0</v>
      </c>
      <c r="E41" s="140">
        <f>Data!BT37+Data!BT38</f>
        <v>0</v>
      </c>
      <c r="F41" s="140">
        <f>Data!CN37+Data!CN38</f>
        <v>0</v>
      </c>
      <c r="G41" s="140">
        <f>Data!DH37+Data!DH38</f>
        <v>0</v>
      </c>
      <c r="H41" s="141">
        <f t="shared" si="0"/>
        <v>0</v>
      </c>
      <c r="L41" s="144"/>
    </row>
    <row r="42" spans="2:12">
      <c r="B42" s="129" t="s">
        <v>52</v>
      </c>
      <c r="C42" s="140">
        <f>Data!AG37+Data!AG38</f>
        <v>0</v>
      </c>
      <c r="D42" s="140">
        <f>Data!BA37+Data!BA38</f>
        <v>0</v>
      </c>
      <c r="E42" s="140">
        <f>Data!BU37+Data!BU38</f>
        <v>0</v>
      </c>
      <c r="F42" s="140">
        <f>Data!CO37+Data!CO38</f>
        <v>0</v>
      </c>
      <c r="G42" s="140">
        <f>Data!DI37+Data!DI38</f>
        <v>0</v>
      </c>
      <c r="H42" s="141">
        <f t="shared" si="0"/>
        <v>0</v>
      </c>
      <c r="L42" s="144"/>
    </row>
    <row r="43" spans="2:12">
      <c r="B43" s="129" t="s">
        <v>53</v>
      </c>
      <c r="C43" s="140">
        <f>Data!AH37+Data!AH38</f>
        <v>58</v>
      </c>
      <c r="D43" s="140">
        <f>Data!BB37+Data!BB38</f>
        <v>60</v>
      </c>
      <c r="E43" s="140">
        <f>Data!BV37+Data!BV38</f>
        <v>0</v>
      </c>
      <c r="F43" s="140">
        <f>Data!CP37+Data!CP38</f>
        <v>0</v>
      </c>
      <c r="G43" s="140">
        <f>Data!DJ37+Data!DJ38</f>
        <v>0</v>
      </c>
      <c r="H43" s="141">
        <f t="shared" si="0"/>
        <v>118</v>
      </c>
      <c r="L43" s="144"/>
    </row>
    <row r="44" spans="2:12">
      <c r="B44" s="129" t="s">
        <v>54</v>
      </c>
      <c r="C44" s="140">
        <f>Data!AI37+Data!AI38</f>
        <v>9</v>
      </c>
      <c r="D44" s="140">
        <f>Data!BC37+Data!BC38</f>
        <v>96</v>
      </c>
      <c r="E44" s="140">
        <f>Data!BW37+Data!BW38</f>
        <v>0</v>
      </c>
      <c r="F44" s="140">
        <f>Data!CQ37+Data!CQ38</f>
        <v>0</v>
      </c>
      <c r="G44" s="140">
        <f>Data!DK37+Data!DK38</f>
        <v>0</v>
      </c>
      <c r="H44" s="141">
        <f t="shared" si="0"/>
        <v>105</v>
      </c>
      <c r="L44" s="144"/>
    </row>
    <row r="45" spans="2:12">
      <c r="B45" s="129" t="s">
        <v>55</v>
      </c>
      <c r="C45" s="140">
        <f>Data!AJ37+Data!AJ38</f>
        <v>390</v>
      </c>
      <c r="D45" s="140">
        <f>Data!BD37+Data!BD38</f>
        <v>408</v>
      </c>
      <c r="E45" s="140">
        <f>Data!BX37+Data!BX38</f>
        <v>408</v>
      </c>
      <c r="F45" s="140">
        <f>Data!CR37+Data!CR38</f>
        <v>0</v>
      </c>
      <c r="G45" s="140">
        <f>Data!DL37+Data!DL38</f>
        <v>0</v>
      </c>
      <c r="H45" s="141">
        <f t="shared" si="0"/>
        <v>1206</v>
      </c>
      <c r="L45" s="144"/>
    </row>
    <row r="46" spans="2:12">
      <c r="B46" s="129" t="s">
        <v>56</v>
      </c>
      <c r="C46" s="140">
        <f>Data!AK37+Data!AK38</f>
        <v>0</v>
      </c>
      <c r="D46" s="140">
        <f>Data!BE37+Data!BE38</f>
        <v>0</v>
      </c>
      <c r="E46" s="140">
        <f>Data!BY37+Data!BY38</f>
        <v>0</v>
      </c>
      <c r="F46" s="140">
        <f>Data!CS37+Data!CS38</f>
        <v>0</v>
      </c>
      <c r="G46" s="140">
        <f>Data!DM37+Data!DM38</f>
        <v>0</v>
      </c>
      <c r="H46" s="141">
        <f t="shared" si="0"/>
        <v>0</v>
      </c>
      <c r="L46" s="144"/>
    </row>
    <row r="47" spans="2:12">
      <c r="B47" s="129" t="s">
        <v>57</v>
      </c>
      <c r="C47" s="140">
        <f>Data!AL37+Data!AL38</f>
        <v>597</v>
      </c>
      <c r="D47" s="140">
        <f>Data!BF37+Data!BF38</f>
        <v>3186</v>
      </c>
      <c r="E47" s="140">
        <f>Data!BZ37+Data!BZ38</f>
        <v>1158</v>
      </c>
      <c r="F47" s="140">
        <f>Data!CT37+Data!CT38</f>
        <v>0</v>
      </c>
      <c r="G47" s="140">
        <f>Data!DN37+Data!DN38</f>
        <v>0</v>
      </c>
      <c r="H47" s="141">
        <f t="shared" si="0"/>
        <v>4941</v>
      </c>
      <c r="L47" s="144"/>
    </row>
    <row r="48" spans="2:12">
      <c r="B48" s="129" t="s">
        <v>58</v>
      </c>
      <c r="C48" s="140">
        <f>Data!AM37+Data!AM38</f>
        <v>0</v>
      </c>
      <c r="D48" s="140">
        <f>Data!BG37+Data!BG38</f>
        <v>0</v>
      </c>
      <c r="E48" s="140">
        <f>Data!CA37+Data!CA38</f>
        <v>0</v>
      </c>
      <c r="F48" s="140">
        <f>Data!CU37+Data!CU38</f>
        <v>0</v>
      </c>
      <c r="G48" s="140">
        <f>Data!DO37+Data!DO38</f>
        <v>0</v>
      </c>
      <c r="H48" s="141">
        <f t="shared" si="0"/>
        <v>0</v>
      </c>
      <c r="L48" s="144"/>
    </row>
    <row r="49" spans="2:12">
      <c r="B49" s="129" t="s">
        <v>59</v>
      </c>
      <c r="C49" s="140">
        <f>Data!AN37+Data!AN38</f>
        <v>0</v>
      </c>
      <c r="D49" s="140">
        <f>Data!BH37+Data!BH38</f>
        <v>180</v>
      </c>
      <c r="E49" s="140">
        <f>Data!CB37+Data!CB38</f>
        <v>0</v>
      </c>
      <c r="F49" s="140">
        <f>Data!CV37+Data!CV38</f>
        <v>0</v>
      </c>
      <c r="G49" s="140">
        <f>Data!DP37+Data!DP38</f>
        <v>0</v>
      </c>
      <c r="H49" s="141">
        <f t="shared" si="0"/>
        <v>180</v>
      </c>
      <c r="L49" s="144"/>
    </row>
    <row r="50" spans="2:12">
      <c r="B50" s="129" t="s">
        <v>60</v>
      </c>
      <c r="C50" s="140">
        <f>Data!AO37+Data!AO38</f>
        <v>534</v>
      </c>
      <c r="D50" s="140">
        <f>Data!BI37+Data!BI38</f>
        <v>288</v>
      </c>
      <c r="E50" s="140">
        <f>Data!CC37+Data!CC38</f>
        <v>99</v>
      </c>
      <c r="F50" s="140">
        <f>Data!CW37+Data!CW38</f>
        <v>0</v>
      </c>
      <c r="G50" s="140">
        <f>Data!DQ37+Data!DQ38</f>
        <v>0</v>
      </c>
      <c r="H50" s="141">
        <f t="shared" si="0"/>
        <v>921</v>
      </c>
      <c r="L50" s="144"/>
    </row>
    <row r="51" spans="2:12">
      <c r="B51" s="129" t="s">
        <v>0</v>
      </c>
      <c r="C51" s="140">
        <f>Data!AP37+Data!AP38</f>
        <v>6</v>
      </c>
      <c r="D51" s="140">
        <f>Data!BJ37+Data!BJ38</f>
        <v>559</v>
      </c>
      <c r="E51" s="140">
        <f>Data!CD37+Data!CD38</f>
        <v>0</v>
      </c>
      <c r="F51" s="140">
        <f>Data!CX37+Data!CX38</f>
        <v>0</v>
      </c>
      <c r="G51" s="140">
        <f>Data!DR37+Data!DR38</f>
        <v>0</v>
      </c>
      <c r="H51" s="141">
        <f t="shared" si="0"/>
        <v>565</v>
      </c>
      <c r="L51" s="144"/>
    </row>
    <row r="52" spans="2:12">
      <c r="B52" s="142" t="s">
        <v>33</v>
      </c>
      <c r="C52" s="141">
        <f>SUM(C32:C51)</f>
        <v>18175</v>
      </c>
      <c r="D52" s="141">
        <f>SUM(D32:D51)</f>
        <v>16747</v>
      </c>
      <c r="E52" s="141">
        <f>SUM(E32:E51)</f>
        <v>8123</v>
      </c>
      <c r="F52" s="141">
        <f>SUM(F32:F51)</f>
        <v>0</v>
      </c>
      <c r="G52" s="141">
        <f>SUM(G32:G51)</f>
        <v>0</v>
      </c>
      <c r="H52" s="141">
        <f t="shared" si="0"/>
        <v>43045</v>
      </c>
    </row>
    <row r="53" spans="2:12">
      <c r="B53" s="143"/>
      <c r="C53" s="144"/>
      <c r="D53" s="144"/>
      <c r="E53" s="144"/>
      <c r="F53" s="144"/>
      <c r="G53" s="144"/>
      <c r="H53" s="144"/>
    </row>
    <row r="54" spans="2:12" ht="13.5" customHeight="1">
      <c r="B54" s="306"/>
      <c r="D54" s="472" t="s">
        <v>22</v>
      </c>
      <c r="E54" s="472"/>
      <c r="F54" s="472"/>
      <c r="G54" s="307" t="s">
        <v>23</v>
      </c>
      <c r="H54" s="307" t="s">
        <v>24</v>
      </c>
    </row>
    <row r="55" spans="2:12">
      <c r="B55" s="470" t="s">
        <v>910</v>
      </c>
      <c r="C55" s="471"/>
      <c r="D55" s="466" t="str">
        <f>Data!T37</f>
        <v>Pipes, Pamela</v>
      </c>
      <c r="E55" s="466"/>
      <c r="F55" s="466"/>
      <c r="G55" s="308" t="str">
        <f>Data!U37</f>
        <v>(432) 837-8049</v>
      </c>
      <c r="H55" s="309" t="str">
        <f>Data!V37</f>
        <v>ppipes@sulross.edu</v>
      </c>
    </row>
    <row r="56" spans="2:12" ht="13.5" customHeight="1">
      <c r="B56" s="306"/>
      <c r="C56" s="306"/>
      <c r="D56" s="306"/>
      <c r="E56" s="306"/>
      <c r="F56" s="306"/>
      <c r="G56" s="306"/>
      <c r="H56" s="296"/>
    </row>
    <row r="57" spans="2:12" ht="16.5" customHeight="1">
      <c r="B57" s="117" t="s">
        <v>9</v>
      </c>
    </row>
    <row r="58" spans="2:12" ht="39.75" customHeight="1">
      <c r="B58" s="473" t="s">
        <v>39</v>
      </c>
      <c r="C58" s="473"/>
      <c r="D58" s="473"/>
      <c r="E58" s="473"/>
      <c r="F58" s="473"/>
      <c r="G58" s="473"/>
      <c r="H58" s="319"/>
    </row>
    <row r="59" spans="2:12" ht="8.25" customHeight="1" thickBot="1">
      <c r="B59" s="318"/>
    </row>
    <row r="60" spans="2:12" ht="14.4" thickBot="1">
      <c r="B60" s="124" t="s">
        <v>31</v>
      </c>
      <c r="C60" s="125" t="s">
        <v>25</v>
      </c>
      <c r="D60" s="125" t="s">
        <v>26</v>
      </c>
      <c r="E60" s="125" t="s">
        <v>27</v>
      </c>
      <c r="F60" s="125" t="s">
        <v>28</v>
      </c>
      <c r="G60" s="125" t="s">
        <v>29</v>
      </c>
      <c r="H60" s="126" t="s">
        <v>30</v>
      </c>
    </row>
    <row r="61" spans="2:12">
      <c r="B61" s="127" t="str">
        <f>$B$32</f>
        <v>Liberal Arts</v>
      </c>
      <c r="C61" s="320">
        <f>Data!DS37+Data!DS38</f>
        <v>1401008.3216422249</v>
      </c>
      <c r="D61" s="320">
        <f>Data!EM37+Data!EM38</f>
        <v>993929.93997156387</v>
      </c>
      <c r="E61" s="320">
        <f>Data!FG37+Data!FG38</f>
        <v>411854.50685767148</v>
      </c>
      <c r="F61" s="320">
        <f>Data!GA37+Data!GA38</f>
        <v>0</v>
      </c>
      <c r="G61" s="320">
        <f>Data!GU37+Data!GU38</f>
        <v>0</v>
      </c>
      <c r="H61" s="321">
        <f>SUM(C61:G61)</f>
        <v>2806792.7684714603</v>
      </c>
    </row>
    <row r="62" spans="2:12">
      <c r="B62" s="127" t="str">
        <f>$B$33</f>
        <v>Science</v>
      </c>
      <c r="C62" s="320">
        <f>Data!DT37+Data!DT38</f>
        <v>343541.37152169418</v>
      </c>
      <c r="D62" s="320">
        <f>Data!EN37+Data!EN38</f>
        <v>380072.29822425824</v>
      </c>
      <c r="E62" s="320">
        <f>Data!FH37+Data!FH38</f>
        <v>195008.77258468766</v>
      </c>
      <c r="F62" s="320">
        <f>Data!GB37+Data!GB38</f>
        <v>0</v>
      </c>
      <c r="G62" s="320">
        <f>Data!GV37+Data!GV38</f>
        <v>0</v>
      </c>
      <c r="H62" s="141">
        <f t="shared" ref="H62:H81" si="1">SUM(C62:G62)</f>
        <v>918622.44233064004</v>
      </c>
    </row>
    <row r="63" spans="2:12">
      <c r="B63" s="127" t="str">
        <f>$B$34</f>
        <v>Fine Arts</v>
      </c>
      <c r="C63" s="320">
        <f>Data!DU37+Data!DU38</f>
        <v>316083.27322011744</v>
      </c>
      <c r="D63" s="320">
        <f>Data!EO37+Data!EO38</f>
        <v>148216.9134947625</v>
      </c>
      <c r="E63" s="320">
        <f>Data!FI37+Data!FI38</f>
        <v>31248.400010624911</v>
      </c>
      <c r="F63" s="320">
        <f>Data!GC37+Data!GC38</f>
        <v>0</v>
      </c>
      <c r="G63" s="320">
        <f>Data!GW37+Data!GW38</f>
        <v>0</v>
      </c>
      <c r="H63" s="141">
        <f t="shared" si="1"/>
        <v>495548.58672550484</v>
      </c>
    </row>
    <row r="64" spans="2:12">
      <c r="B64" s="127" t="str">
        <f>$B$35</f>
        <v>Teacher Education</v>
      </c>
      <c r="C64" s="320">
        <f>Data!DV37+Data!DV38</f>
        <v>18963.792814898308</v>
      </c>
      <c r="D64" s="320">
        <f>Data!EP37+Data!EP38</f>
        <v>321534.58952515334</v>
      </c>
      <c r="E64" s="320">
        <f>Data!FJ37+Data!FJ38</f>
        <v>900670.6961589962</v>
      </c>
      <c r="F64" s="320">
        <f>Data!GD37+Data!GD38</f>
        <v>0</v>
      </c>
      <c r="G64" s="320">
        <f>Data!GX37+Data!GX38</f>
        <v>0</v>
      </c>
      <c r="H64" s="141">
        <f t="shared" si="1"/>
        <v>1241169.0784990478</v>
      </c>
    </row>
    <row r="65" spans="2:8">
      <c r="B65" s="127" t="str">
        <f>$B$36</f>
        <v>Agriculture</v>
      </c>
      <c r="C65" s="320">
        <f>Data!DW37+Data!DW38</f>
        <v>188285.78440885569</v>
      </c>
      <c r="D65" s="320">
        <f>Data!EQ37+Data!EQ38</f>
        <v>162704.39664779094</v>
      </c>
      <c r="E65" s="320">
        <f>Data!FK37+Data!FK38</f>
        <v>337568.00341754401</v>
      </c>
      <c r="F65" s="320">
        <f>Data!GE37+Data!GE38</f>
        <v>0</v>
      </c>
      <c r="G65" s="320">
        <f>Data!GY37+Data!GY38</f>
        <v>0</v>
      </c>
      <c r="H65" s="141">
        <f t="shared" si="1"/>
        <v>688558.1844741907</v>
      </c>
    </row>
    <row r="66" spans="2:8">
      <c r="B66" s="127" t="str">
        <f>$B$37</f>
        <v>Engineering</v>
      </c>
      <c r="C66" s="320">
        <f>Data!DX37+Data!DX38</f>
        <v>56647.534316138917</v>
      </c>
      <c r="D66" s="320">
        <f>Data!ER37+Data!ER38</f>
        <v>37459.34068386109</v>
      </c>
      <c r="E66" s="320">
        <f>Data!FL37+Data!FL38</f>
        <v>0</v>
      </c>
      <c r="F66" s="320">
        <f>Data!GF37+Data!GF38</f>
        <v>0</v>
      </c>
      <c r="G66" s="320">
        <f>Data!GZ37+Data!GZ38</f>
        <v>0</v>
      </c>
      <c r="H66" s="141">
        <f t="shared" si="1"/>
        <v>94106.875</v>
      </c>
    </row>
    <row r="67" spans="2:8">
      <c r="B67" s="127" t="str">
        <f>$B$38</f>
        <v>Home Economics</v>
      </c>
      <c r="C67" s="320">
        <f>Data!DY37+Data!DY38</f>
        <v>13005.175043760941</v>
      </c>
      <c r="D67" s="320">
        <f>Data!ES37+Data!ES38</f>
        <v>3966.6666666666665</v>
      </c>
      <c r="E67" s="320">
        <f>Data!FM37+Data!FM38</f>
        <v>6900</v>
      </c>
      <c r="F67" s="320">
        <f>Data!GG37+Data!GG38</f>
        <v>0</v>
      </c>
      <c r="G67" s="320">
        <f>Data!HA37+Data!HA38</f>
        <v>0</v>
      </c>
      <c r="H67" s="141">
        <f t="shared" si="1"/>
        <v>23871.841710427609</v>
      </c>
    </row>
    <row r="68" spans="2:8">
      <c r="B68" s="127" t="str">
        <f>$B$39</f>
        <v>Law</v>
      </c>
      <c r="C68" s="320">
        <f>Data!DZ37+Data!DZ38</f>
        <v>0</v>
      </c>
      <c r="D68" s="320">
        <f>Data!ET37+Data!ET38</f>
        <v>0</v>
      </c>
      <c r="E68" s="320">
        <f>Data!FN37+Data!FN38</f>
        <v>0</v>
      </c>
      <c r="F68" s="320">
        <f>Data!GH37+Data!GH38</f>
        <v>0</v>
      </c>
      <c r="G68" s="320">
        <f>Data!HB37+Data!HB38</f>
        <v>0</v>
      </c>
      <c r="H68" s="141">
        <f t="shared" si="1"/>
        <v>0</v>
      </c>
    </row>
    <row r="69" spans="2:8">
      <c r="B69" s="127" t="str">
        <f>$B$40</f>
        <v>Social Service</v>
      </c>
      <c r="C69" s="320">
        <f>Data!EA37+Data!EA38</f>
        <v>0</v>
      </c>
      <c r="D69" s="320">
        <f>Data!EU37+Data!EU38</f>
        <v>0</v>
      </c>
      <c r="E69" s="320">
        <f>Data!FO37+Data!FO38</f>
        <v>0</v>
      </c>
      <c r="F69" s="320">
        <f>Data!GI37+Data!GI38</f>
        <v>0</v>
      </c>
      <c r="G69" s="320">
        <f>Data!HC37+Data!HC38</f>
        <v>0</v>
      </c>
      <c r="H69" s="141">
        <f t="shared" si="1"/>
        <v>0</v>
      </c>
    </row>
    <row r="70" spans="2:8">
      <c r="B70" s="127" t="str">
        <f>$B$41</f>
        <v>Library Science</v>
      </c>
      <c r="C70" s="320">
        <f>Data!EB37+Data!EB38</f>
        <v>0</v>
      </c>
      <c r="D70" s="320">
        <f>Data!EV37+Data!EV38</f>
        <v>0</v>
      </c>
      <c r="E70" s="320">
        <f>Data!FP37+Data!FP38</f>
        <v>0</v>
      </c>
      <c r="F70" s="320">
        <f>Data!GJ37+Data!GJ38</f>
        <v>0</v>
      </c>
      <c r="G70" s="320">
        <f>Data!HD37+Data!HD38</f>
        <v>0</v>
      </c>
      <c r="H70" s="141">
        <f t="shared" si="1"/>
        <v>0</v>
      </c>
    </row>
    <row r="71" spans="2:8">
      <c r="B71" s="127" t="str">
        <f>$B$42</f>
        <v>Veterinary Science</v>
      </c>
      <c r="C71" s="320">
        <f>Data!EC37+Data!EC38</f>
        <v>0</v>
      </c>
      <c r="D71" s="320">
        <f>Data!EW37+Data!EW38</f>
        <v>0</v>
      </c>
      <c r="E71" s="320">
        <f>Data!FQ37+Data!FQ38</f>
        <v>0</v>
      </c>
      <c r="F71" s="320">
        <f>Data!GK37+Data!GK38</f>
        <v>0</v>
      </c>
      <c r="G71" s="320">
        <f>Data!HE37+Data!HE38</f>
        <v>0</v>
      </c>
      <c r="H71" s="141">
        <f t="shared" si="1"/>
        <v>0</v>
      </c>
    </row>
    <row r="72" spans="2:8">
      <c r="B72" s="127" t="str">
        <f>$B$43</f>
        <v>Vocational Training</v>
      </c>
      <c r="C72" s="320">
        <f>Data!ED37+Data!ED38</f>
        <v>8138.2125485201359</v>
      </c>
      <c r="D72" s="320">
        <f>Data!EX37+Data!EX38</f>
        <v>11076.521561135371</v>
      </c>
      <c r="E72" s="320">
        <f>Data!FR37+Data!FR38</f>
        <v>0</v>
      </c>
      <c r="F72" s="320">
        <f>Data!GL37+Data!GL38</f>
        <v>0</v>
      </c>
      <c r="G72" s="320">
        <f>Data!HF37+Data!HF38</f>
        <v>0</v>
      </c>
      <c r="H72" s="141">
        <f t="shared" si="1"/>
        <v>19214.734109655506</v>
      </c>
    </row>
    <row r="73" spans="2:8">
      <c r="B73" s="127" t="str">
        <f>$B$44</f>
        <v>Physical Training</v>
      </c>
      <c r="C73" s="320">
        <f>Data!EE37+Data!EE38</f>
        <v>331.36363636363637</v>
      </c>
      <c r="D73" s="320">
        <f>Data!EY37+Data!EY38</f>
        <v>8366.136363636364</v>
      </c>
      <c r="E73" s="320">
        <f>Data!FS37+Data!FS38</f>
        <v>0</v>
      </c>
      <c r="F73" s="320">
        <f>Data!GM37+Data!GM38</f>
        <v>0</v>
      </c>
      <c r="G73" s="320">
        <f>Data!HG37+Data!HG38</f>
        <v>0</v>
      </c>
      <c r="H73" s="141">
        <f t="shared" si="1"/>
        <v>8697.5</v>
      </c>
    </row>
    <row r="74" spans="2:8">
      <c r="B74" s="127" t="str">
        <f>$B$45</f>
        <v>Health Services</v>
      </c>
      <c r="C74" s="320">
        <f>Data!EF37+Data!EF38</f>
        <v>38258.391404669346</v>
      </c>
      <c r="D74" s="320">
        <f>Data!EZ37+Data!EZ38</f>
        <v>37064.891165973306</v>
      </c>
      <c r="E74" s="320">
        <f>Data!FT37+Data!FT38</f>
        <v>78623.9370967742</v>
      </c>
      <c r="F74" s="320">
        <f>Data!GN37+Data!GN38</f>
        <v>0</v>
      </c>
      <c r="G74" s="320">
        <f>Data!HH37+Data!HH38</f>
        <v>0</v>
      </c>
      <c r="H74" s="141">
        <f t="shared" si="1"/>
        <v>153947.21966741685</v>
      </c>
    </row>
    <row r="75" spans="2:8">
      <c r="B75" s="127" t="str">
        <f>$B$46</f>
        <v>Pharmacy</v>
      </c>
      <c r="C75" s="320">
        <f>Data!EG37+Data!EG38</f>
        <v>0</v>
      </c>
      <c r="D75" s="320">
        <f>Data!FA37+Data!FA38</f>
        <v>0</v>
      </c>
      <c r="E75" s="320">
        <f>Data!FU37+Data!FU38</f>
        <v>0</v>
      </c>
      <c r="F75" s="320">
        <f>Data!GO37+Data!GO38</f>
        <v>0</v>
      </c>
      <c r="G75" s="320">
        <f>Data!HI37+Data!HI38</f>
        <v>0</v>
      </c>
      <c r="H75" s="141">
        <f t="shared" si="1"/>
        <v>0</v>
      </c>
    </row>
    <row r="76" spans="2:8">
      <c r="B76" s="127" t="str">
        <f>$B$47</f>
        <v>Business Administration</v>
      </c>
      <c r="C76" s="320">
        <f>Data!EH37+Data!EH38</f>
        <v>79726.22958881683</v>
      </c>
      <c r="D76" s="320">
        <f>Data!FB37+Data!FB38</f>
        <v>481136.75600933714</v>
      </c>
      <c r="E76" s="320">
        <f>Data!FV37+Data!FV38</f>
        <v>300232.53930817614</v>
      </c>
      <c r="F76" s="320">
        <f>Data!GP37+Data!GP38</f>
        <v>0</v>
      </c>
      <c r="G76" s="320">
        <f>Data!HJ37+Data!HJ38</f>
        <v>0</v>
      </c>
      <c r="H76" s="141">
        <f t="shared" si="1"/>
        <v>861095.52490633016</v>
      </c>
    </row>
    <row r="77" spans="2:8">
      <c r="B77" s="127" t="str">
        <f>$B$48</f>
        <v>Optometry</v>
      </c>
      <c r="C77" s="320">
        <f>Data!EI37+Data!EI38</f>
        <v>0</v>
      </c>
      <c r="D77" s="320">
        <f>Data!FC37+Data!FC38</f>
        <v>0</v>
      </c>
      <c r="E77" s="320">
        <f>Data!FW37+Data!FW38</f>
        <v>0</v>
      </c>
      <c r="F77" s="320">
        <f>Data!GQ37+Data!GQ38</f>
        <v>0</v>
      </c>
      <c r="G77" s="320">
        <f>Data!HK37+Data!HK38</f>
        <v>0</v>
      </c>
      <c r="H77" s="141">
        <f t="shared" si="1"/>
        <v>0</v>
      </c>
    </row>
    <row r="78" spans="2:8">
      <c r="B78" s="127" t="str">
        <f>$B$49</f>
        <v>Teacher Ed-Practice Teaching</v>
      </c>
      <c r="C78" s="320">
        <f>Data!EJ37+Data!EJ38</f>
        <v>0</v>
      </c>
      <c r="D78" s="320">
        <f>Data!FD37+Data!FD38</f>
        <v>66069.994994994995</v>
      </c>
      <c r="E78" s="320">
        <f>Data!FX37+Data!FX38</f>
        <v>0</v>
      </c>
      <c r="F78" s="320">
        <f>Data!GR37+Data!GR38</f>
        <v>0</v>
      </c>
      <c r="G78" s="320">
        <f>Data!HL37+Data!HL38</f>
        <v>0</v>
      </c>
      <c r="H78" s="141">
        <f t="shared" si="1"/>
        <v>66069.994994994995</v>
      </c>
    </row>
    <row r="79" spans="2:8">
      <c r="B79" s="127" t="str">
        <f>$B$50</f>
        <v>Technology</v>
      </c>
      <c r="C79" s="320">
        <f>Data!EK37+Data!EK38</f>
        <v>59243.240008659566</v>
      </c>
      <c r="D79" s="320">
        <f>Data!FE37+Data!FE38</f>
        <v>41302.058186470415</v>
      </c>
      <c r="E79" s="320">
        <f>Data!FY37+Data!FY38</f>
        <v>25764.444444444445</v>
      </c>
      <c r="F79" s="320">
        <f>Data!GS37+Data!GS38</f>
        <v>0</v>
      </c>
      <c r="G79" s="320">
        <f>Data!HM37+Data!HM38</f>
        <v>0</v>
      </c>
      <c r="H79" s="141">
        <f t="shared" si="1"/>
        <v>126309.74263957443</v>
      </c>
    </row>
    <row r="80" spans="2:8">
      <c r="B80" s="127" t="str">
        <f>$B$51</f>
        <v>Nursing</v>
      </c>
      <c r="C80" s="320">
        <f>Data!EL37+Data!EL38</f>
        <v>528.125</v>
      </c>
      <c r="D80" s="320">
        <f>Data!FF37+Data!FF38</f>
        <v>219371.87500000003</v>
      </c>
      <c r="E80" s="320">
        <f>Data!FZ37+Data!FZ38</f>
        <v>0</v>
      </c>
      <c r="F80" s="320">
        <f>Data!GT37+Data!GT38</f>
        <v>0</v>
      </c>
      <c r="G80" s="320">
        <f>Data!HN37+Data!HN38</f>
        <v>0</v>
      </c>
      <c r="H80" s="141">
        <f t="shared" si="1"/>
        <v>219900.00000000003</v>
      </c>
    </row>
    <row r="81" spans="2:8">
      <c r="B81" s="130" t="str">
        <f>$B$52</f>
        <v>Totals</v>
      </c>
      <c r="C81" s="321">
        <f>SUM(C61:C80)</f>
        <v>2523760.8151547196</v>
      </c>
      <c r="D81" s="321">
        <f>SUM(D61:D80)</f>
        <v>2912272.3784956047</v>
      </c>
      <c r="E81" s="321">
        <f>SUM(E61:E80)</f>
        <v>2287871.299878919</v>
      </c>
      <c r="F81" s="321">
        <f>SUM(F61:F80)</f>
        <v>0</v>
      </c>
      <c r="G81" s="321">
        <f>SUM(G61:G80)</f>
        <v>0</v>
      </c>
      <c r="H81" s="321">
        <f t="shared" si="1"/>
        <v>7723904.4935292434</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Data!T37</f>
        <v>Pipes, Pamela</v>
      </c>
      <c r="E84" s="466"/>
      <c r="F84" s="466"/>
      <c r="G84" s="308" t="str">
        <f>Data!U37</f>
        <v>(432) 837-8049</v>
      </c>
      <c r="H84" s="309" t="str">
        <f>Data!V37</f>
        <v>ppipes@sulross.edu</v>
      </c>
    </row>
    <row r="85" spans="2:8" ht="13.5" customHeight="1">
      <c r="B85" s="306"/>
      <c r="C85" s="306"/>
      <c r="D85" s="306"/>
      <c r="E85" s="306"/>
      <c r="F85" s="306"/>
      <c r="G85" s="306"/>
      <c r="H85" s="296"/>
    </row>
    <row r="86" spans="2:8" ht="15" customHeight="1">
      <c r="B86" s="120" t="s">
        <v>32</v>
      </c>
      <c r="C86" s="324"/>
      <c r="D86" s="324"/>
      <c r="E86" s="324"/>
      <c r="F86" s="324"/>
      <c r="G86" s="324"/>
      <c r="H86" s="122">
        <f>H13+H14</f>
        <v>18500047</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Data!HR37</f>
        <v>2598.38</v>
      </c>
      <c r="D91" s="327">
        <f>Data!IL37</f>
        <v>1546.8</v>
      </c>
      <c r="E91" s="327">
        <f>Data!JF37</f>
        <v>354.82</v>
      </c>
      <c r="F91" s="327">
        <f>Data!JZ37</f>
        <v>0</v>
      </c>
      <c r="G91" s="327">
        <f>Data!KT37</f>
        <v>0</v>
      </c>
      <c r="H91" s="133">
        <f t="shared" ref="H91:H111" si="2">SUM(C91:G91)</f>
        <v>4500</v>
      </c>
    </row>
    <row r="92" spans="2:8">
      <c r="B92" s="127" t="str">
        <f>$B$33</f>
        <v>Science</v>
      </c>
      <c r="C92" s="327">
        <f>Data!HS37</f>
        <v>112011.97</v>
      </c>
      <c r="D92" s="327">
        <f>Data!IM37</f>
        <v>70532.149999999994</v>
      </c>
      <c r="E92" s="327">
        <f>Data!JG37</f>
        <v>13703.15</v>
      </c>
      <c r="F92" s="327">
        <f>Data!KA37</f>
        <v>0</v>
      </c>
      <c r="G92" s="327">
        <f>Data!KU37</f>
        <v>0</v>
      </c>
      <c r="H92" s="136">
        <f t="shared" si="2"/>
        <v>196247.27</v>
      </c>
    </row>
    <row r="93" spans="2:8">
      <c r="B93" s="127" t="str">
        <f>$B$34</f>
        <v>Fine Arts</v>
      </c>
      <c r="C93" s="327">
        <f>Data!HT37</f>
        <v>12984.86</v>
      </c>
      <c r="D93" s="327">
        <f>Data!IN37</f>
        <v>2843.48</v>
      </c>
      <c r="E93" s="327">
        <f>Data!JH37</f>
        <v>421.66</v>
      </c>
      <c r="F93" s="327">
        <f>Data!KB37</f>
        <v>0</v>
      </c>
      <c r="G93" s="327">
        <f>Data!KV37</f>
        <v>0</v>
      </c>
      <c r="H93" s="136">
        <f t="shared" si="2"/>
        <v>16250</v>
      </c>
    </row>
    <row r="94" spans="2:8">
      <c r="B94" s="127" t="str">
        <f>$B$35</f>
        <v>Teacher Education</v>
      </c>
      <c r="C94" s="327">
        <f>Data!HU37</f>
        <v>770.58</v>
      </c>
      <c r="D94" s="327">
        <f>Data!IO37</f>
        <v>8096.28</v>
      </c>
      <c r="E94" s="327">
        <f>Data!JI37</f>
        <v>12658.14</v>
      </c>
      <c r="F94" s="327">
        <f>Data!KC37</f>
        <v>0</v>
      </c>
      <c r="G94" s="327">
        <f>Data!KW37</f>
        <v>0</v>
      </c>
      <c r="H94" s="136">
        <f t="shared" si="2"/>
        <v>21525</v>
      </c>
    </row>
    <row r="95" spans="2:8">
      <c r="B95" s="127" t="str">
        <f>$B$36</f>
        <v>Agriculture</v>
      </c>
      <c r="C95" s="327">
        <f>Data!HV37</f>
        <v>0</v>
      </c>
      <c r="D95" s="327">
        <f>Data!IP37</f>
        <v>0</v>
      </c>
      <c r="E95" s="327">
        <f>Data!JJ37</f>
        <v>0</v>
      </c>
      <c r="F95" s="327">
        <f>Data!KD37</f>
        <v>0</v>
      </c>
      <c r="G95" s="327">
        <f>Data!KX37</f>
        <v>0</v>
      </c>
      <c r="H95" s="136">
        <f t="shared" si="2"/>
        <v>0</v>
      </c>
    </row>
    <row r="96" spans="2:8">
      <c r="B96" s="127" t="str">
        <f>$B$37</f>
        <v>Engineering</v>
      </c>
      <c r="C96" s="327">
        <f>Data!HW37</f>
        <v>0</v>
      </c>
      <c r="D96" s="327">
        <f>Data!IQ37</f>
        <v>0</v>
      </c>
      <c r="E96" s="327">
        <f>Data!JK37</f>
        <v>0</v>
      </c>
      <c r="F96" s="327">
        <f>Data!KE37</f>
        <v>0</v>
      </c>
      <c r="G96" s="327">
        <f>Data!KY37</f>
        <v>0</v>
      </c>
      <c r="H96" s="136">
        <f t="shared" si="2"/>
        <v>0</v>
      </c>
    </row>
    <row r="97" spans="2:8">
      <c r="B97" s="127" t="str">
        <f>$B$38</f>
        <v>Home Economics</v>
      </c>
      <c r="C97" s="327">
        <f>Data!HX37</f>
        <v>0</v>
      </c>
      <c r="D97" s="327">
        <f>Data!IR37</f>
        <v>0</v>
      </c>
      <c r="E97" s="327">
        <f>Data!JL37</f>
        <v>0</v>
      </c>
      <c r="F97" s="327">
        <f>Data!KF37</f>
        <v>0</v>
      </c>
      <c r="G97" s="327">
        <f>Data!KZ37</f>
        <v>0</v>
      </c>
      <c r="H97" s="136">
        <f t="shared" si="2"/>
        <v>0</v>
      </c>
    </row>
    <row r="98" spans="2:8">
      <c r="B98" s="127" t="str">
        <f>$B$39</f>
        <v>Law</v>
      </c>
      <c r="C98" s="327">
        <f>Data!HY37</f>
        <v>0</v>
      </c>
      <c r="D98" s="327">
        <f>Data!IS37</f>
        <v>0</v>
      </c>
      <c r="E98" s="327">
        <f>Data!JM37</f>
        <v>0</v>
      </c>
      <c r="F98" s="327">
        <f>Data!KG37</f>
        <v>0</v>
      </c>
      <c r="G98" s="327">
        <f>Data!LA37</f>
        <v>0</v>
      </c>
      <c r="H98" s="136">
        <f t="shared" si="2"/>
        <v>0</v>
      </c>
    </row>
    <row r="99" spans="2:8">
      <c r="B99" s="127" t="str">
        <f>$B$40</f>
        <v>Social Service</v>
      </c>
      <c r="C99" s="327">
        <f>Data!HZ37</f>
        <v>0</v>
      </c>
      <c r="D99" s="327">
        <f>Data!IT37</f>
        <v>0</v>
      </c>
      <c r="E99" s="327">
        <f>Data!JN37</f>
        <v>0</v>
      </c>
      <c r="F99" s="327">
        <f>Data!KH37</f>
        <v>0</v>
      </c>
      <c r="G99" s="327">
        <f>Data!LB37</f>
        <v>0</v>
      </c>
      <c r="H99" s="136">
        <f t="shared" si="2"/>
        <v>0</v>
      </c>
    </row>
    <row r="100" spans="2:8">
      <c r="B100" s="127" t="str">
        <f>$B$41</f>
        <v>Library Science</v>
      </c>
      <c r="C100" s="327">
        <f>Data!IA37</f>
        <v>0</v>
      </c>
      <c r="D100" s="327">
        <f>Data!IU37</f>
        <v>0</v>
      </c>
      <c r="E100" s="327">
        <f>Data!JO37</f>
        <v>0</v>
      </c>
      <c r="F100" s="327">
        <f>Data!KI37</f>
        <v>0</v>
      </c>
      <c r="G100" s="327">
        <f>Data!LC37</f>
        <v>0</v>
      </c>
      <c r="H100" s="136">
        <f t="shared" si="2"/>
        <v>0</v>
      </c>
    </row>
    <row r="101" spans="2:8">
      <c r="B101" s="127" t="str">
        <f>$B$42</f>
        <v>Veterinary Science</v>
      </c>
      <c r="C101" s="327">
        <f>Data!IB37</f>
        <v>0</v>
      </c>
      <c r="D101" s="327">
        <f>Data!IV37</f>
        <v>0</v>
      </c>
      <c r="E101" s="327">
        <f>Data!JP37</f>
        <v>0</v>
      </c>
      <c r="F101" s="327">
        <f>Data!KJ37</f>
        <v>0</v>
      </c>
      <c r="G101" s="327">
        <f>Data!LD37</f>
        <v>0</v>
      </c>
      <c r="H101" s="136">
        <f t="shared" si="2"/>
        <v>0</v>
      </c>
    </row>
    <row r="102" spans="2:8">
      <c r="B102" s="127" t="str">
        <f>$B$43</f>
        <v>Vocational Training</v>
      </c>
      <c r="C102" s="327">
        <f>Data!IC37</f>
        <v>0</v>
      </c>
      <c r="D102" s="327">
        <f>Data!IW37</f>
        <v>0</v>
      </c>
      <c r="E102" s="327">
        <f>Data!JQ37</f>
        <v>0</v>
      </c>
      <c r="F102" s="327">
        <f>Data!KK37</f>
        <v>0</v>
      </c>
      <c r="G102" s="327">
        <f>Data!LE37</f>
        <v>0</v>
      </c>
      <c r="H102" s="136">
        <f t="shared" si="2"/>
        <v>0</v>
      </c>
    </row>
    <row r="103" spans="2:8">
      <c r="B103" s="127" t="str">
        <f>$B$44</f>
        <v>Physical Training</v>
      </c>
      <c r="C103" s="327">
        <f>Data!ID37</f>
        <v>2779.1</v>
      </c>
      <c r="D103" s="327">
        <f>Data!IX37</f>
        <v>29643.71</v>
      </c>
      <c r="E103" s="327">
        <f>Data!JR37</f>
        <v>0</v>
      </c>
      <c r="F103" s="327">
        <f>Data!KL37</f>
        <v>0</v>
      </c>
      <c r="G103" s="327">
        <f>Data!LF37</f>
        <v>0</v>
      </c>
      <c r="H103" s="136">
        <f t="shared" si="2"/>
        <v>32422.809999999998</v>
      </c>
    </row>
    <row r="104" spans="2:8">
      <c r="B104" s="127" t="str">
        <f>$B$45</f>
        <v>Health Services</v>
      </c>
      <c r="C104" s="327">
        <f>Data!IE37</f>
        <v>0</v>
      </c>
      <c r="D104" s="327">
        <f>Data!IY37</f>
        <v>0</v>
      </c>
      <c r="E104" s="327">
        <f>Data!JS37</f>
        <v>0</v>
      </c>
      <c r="F104" s="327">
        <f>Data!KM37</f>
        <v>0</v>
      </c>
      <c r="G104" s="327">
        <f>Data!LG37</f>
        <v>0</v>
      </c>
      <c r="H104" s="136">
        <f t="shared" si="2"/>
        <v>0</v>
      </c>
    </row>
    <row r="105" spans="2:8">
      <c r="B105" s="127" t="str">
        <f>$B$46</f>
        <v>Pharmacy</v>
      </c>
      <c r="C105" s="327">
        <f>Data!IF37</f>
        <v>0</v>
      </c>
      <c r="D105" s="327">
        <f>Data!IZ37</f>
        <v>0</v>
      </c>
      <c r="E105" s="327">
        <f>Data!JT37</f>
        <v>0</v>
      </c>
      <c r="F105" s="327">
        <f>Data!KN37</f>
        <v>0</v>
      </c>
      <c r="G105" s="327">
        <f>Data!LH37</f>
        <v>0</v>
      </c>
      <c r="H105" s="136">
        <f t="shared" si="2"/>
        <v>0</v>
      </c>
    </row>
    <row r="106" spans="2:8">
      <c r="B106" s="127" t="str">
        <f>$B$47</f>
        <v>Business Administration</v>
      </c>
      <c r="C106" s="327">
        <f>Data!IG37</f>
        <v>1329.57</v>
      </c>
      <c r="D106" s="327">
        <f>Data!JA37</f>
        <v>7095.5</v>
      </c>
      <c r="E106" s="327">
        <f>Data!JU37</f>
        <v>2578.9699999999998</v>
      </c>
      <c r="F106" s="327">
        <f>Data!KO37</f>
        <v>0</v>
      </c>
      <c r="G106" s="327">
        <f>Data!LI37</f>
        <v>0</v>
      </c>
      <c r="H106" s="136">
        <f t="shared" si="2"/>
        <v>11004.039999999999</v>
      </c>
    </row>
    <row r="107" spans="2:8">
      <c r="B107" s="127" t="str">
        <f>$B$48</f>
        <v>Optometry</v>
      </c>
      <c r="C107" s="327">
        <f>Data!IH37</f>
        <v>0</v>
      </c>
      <c r="D107" s="327">
        <f>Data!JB37</f>
        <v>0</v>
      </c>
      <c r="E107" s="327">
        <f>Data!JV37</f>
        <v>0</v>
      </c>
      <c r="F107" s="327">
        <f>Data!KP37</f>
        <v>0</v>
      </c>
      <c r="G107" s="327">
        <f>Data!LJ37</f>
        <v>0</v>
      </c>
      <c r="H107" s="136">
        <f t="shared" si="2"/>
        <v>0</v>
      </c>
    </row>
    <row r="108" spans="2:8">
      <c r="B108" s="127" t="str">
        <f>$B$49</f>
        <v>Teacher Ed-Practice Teaching</v>
      </c>
      <c r="C108" s="327">
        <f>Data!II37</f>
        <v>0</v>
      </c>
      <c r="D108" s="327">
        <f>Data!JC37</f>
        <v>0</v>
      </c>
      <c r="E108" s="327">
        <f>Data!JW37</f>
        <v>0</v>
      </c>
      <c r="F108" s="327">
        <f>Data!KQ37</f>
        <v>0</v>
      </c>
      <c r="G108" s="327">
        <f>Data!LK37</f>
        <v>0</v>
      </c>
      <c r="H108" s="136">
        <f t="shared" si="2"/>
        <v>0</v>
      </c>
    </row>
    <row r="109" spans="2:8">
      <c r="B109" s="127" t="str">
        <f>$B$50</f>
        <v>Technology</v>
      </c>
      <c r="C109" s="327">
        <f>Data!IJ37</f>
        <v>0</v>
      </c>
      <c r="D109" s="327">
        <f>Data!JD37</f>
        <v>0</v>
      </c>
      <c r="E109" s="327">
        <f>Data!JX37</f>
        <v>0</v>
      </c>
      <c r="F109" s="327">
        <f>Data!KR37</f>
        <v>0</v>
      </c>
      <c r="G109" s="327">
        <f>Data!LL37</f>
        <v>0</v>
      </c>
      <c r="H109" s="136">
        <f t="shared" si="2"/>
        <v>0</v>
      </c>
    </row>
    <row r="110" spans="2:8">
      <c r="B110" s="127" t="str">
        <f>$B$51</f>
        <v>Nursing</v>
      </c>
      <c r="C110" s="327">
        <f>Data!IK37</f>
        <v>0</v>
      </c>
      <c r="D110" s="327">
        <f>Data!JE37</f>
        <v>0</v>
      </c>
      <c r="E110" s="327">
        <f>Data!JY37</f>
        <v>0</v>
      </c>
      <c r="F110" s="327">
        <f>Data!KS37</f>
        <v>0</v>
      </c>
      <c r="G110" s="327">
        <f>Data!HPM37</f>
        <v>0</v>
      </c>
      <c r="H110" s="136">
        <f t="shared" si="2"/>
        <v>0</v>
      </c>
    </row>
    <row r="111" spans="2:8">
      <c r="B111" s="130" t="str">
        <f>$B$52</f>
        <v>Totals</v>
      </c>
      <c r="C111" s="133">
        <f>SUM(C91:C110)</f>
        <v>132474.46000000002</v>
      </c>
      <c r="D111" s="133">
        <f>SUM(D91:D110)</f>
        <v>119757.91999999998</v>
      </c>
      <c r="E111" s="133">
        <f>SUM(E91:E110)</f>
        <v>29716.739999999998</v>
      </c>
      <c r="F111" s="133">
        <f>SUM(F91:F110)</f>
        <v>0</v>
      </c>
      <c r="G111" s="133">
        <f>SUM(G91:G110)</f>
        <v>0</v>
      </c>
      <c r="H111" s="133">
        <f t="shared" si="2"/>
        <v>281949.12</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1403606.7016422248</v>
      </c>
      <c r="D116" s="321">
        <f t="shared" si="3"/>
        <v>995476.73997156392</v>
      </c>
      <c r="E116" s="321">
        <f t="shared" si="3"/>
        <v>412209.32685767149</v>
      </c>
      <c r="F116" s="321">
        <f t="shared" si="3"/>
        <v>0</v>
      </c>
      <c r="G116" s="321">
        <f t="shared" si="3"/>
        <v>0</v>
      </c>
      <c r="H116" s="133">
        <f t="shared" ref="H116:H136" si="4">SUM(C116:G116)</f>
        <v>2811292.7684714603</v>
      </c>
    </row>
    <row r="117" spans="2:8">
      <c r="B117" s="127" t="str">
        <f>$B$33</f>
        <v>Science</v>
      </c>
      <c r="C117" s="141">
        <f t="shared" si="3"/>
        <v>455553.34152169421</v>
      </c>
      <c r="D117" s="141">
        <f t="shared" si="3"/>
        <v>450604.44822425826</v>
      </c>
      <c r="E117" s="141">
        <f t="shared" si="3"/>
        <v>208711.92258468765</v>
      </c>
      <c r="F117" s="141">
        <f t="shared" si="3"/>
        <v>0</v>
      </c>
      <c r="G117" s="141">
        <f t="shared" si="3"/>
        <v>0</v>
      </c>
      <c r="H117" s="136">
        <f t="shared" si="4"/>
        <v>1114869.7123306401</v>
      </c>
    </row>
    <row r="118" spans="2:8">
      <c r="B118" s="127" t="str">
        <f>$B$34</f>
        <v>Fine Arts</v>
      </c>
      <c r="C118" s="141">
        <f t="shared" si="3"/>
        <v>329068.13322011742</v>
      </c>
      <c r="D118" s="141">
        <f t="shared" si="3"/>
        <v>151060.39349476251</v>
      </c>
      <c r="E118" s="141">
        <f t="shared" si="3"/>
        <v>31670.060010624911</v>
      </c>
      <c r="F118" s="141">
        <f t="shared" si="3"/>
        <v>0</v>
      </c>
      <c r="G118" s="141">
        <f t="shared" si="3"/>
        <v>0</v>
      </c>
      <c r="H118" s="136">
        <f t="shared" si="4"/>
        <v>511798.58672550484</v>
      </c>
    </row>
    <row r="119" spans="2:8">
      <c r="B119" s="127" t="str">
        <f>$B$35</f>
        <v>Teacher Education</v>
      </c>
      <c r="C119" s="141">
        <f t="shared" si="3"/>
        <v>19734.37281489831</v>
      </c>
      <c r="D119" s="141">
        <f t="shared" si="3"/>
        <v>329630.86952515336</v>
      </c>
      <c r="E119" s="141">
        <f t="shared" si="3"/>
        <v>913328.83615899622</v>
      </c>
      <c r="F119" s="141">
        <f t="shared" si="3"/>
        <v>0</v>
      </c>
      <c r="G119" s="141">
        <f t="shared" si="3"/>
        <v>0</v>
      </c>
      <c r="H119" s="136">
        <f t="shared" si="4"/>
        <v>1262694.078499048</v>
      </c>
    </row>
    <row r="120" spans="2:8">
      <c r="B120" s="127" t="str">
        <f>$B$36</f>
        <v>Agriculture</v>
      </c>
      <c r="C120" s="141">
        <f t="shared" si="3"/>
        <v>188285.78440885569</v>
      </c>
      <c r="D120" s="141">
        <f t="shared" si="3"/>
        <v>162704.39664779094</v>
      </c>
      <c r="E120" s="141">
        <f t="shared" si="3"/>
        <v>337568.00341754401</v>
      </c>
      <c r="F120" s="141">
        <f t="shared" si="3"/>
        <v>0</v>
      </c>
      <c r="G120" s="141">
        <f t="shared" si="3"/>
        <v>0</v>
      </c>
      <c r="H120" s="136">
        <f t="shared" si="4"/>
        <v>688558.1844741907</v>
      </c>
    </row>
    <row r="121" spans="2:8">
      <c r="B121" s="127" t="str">
        <f>$B$37</f>
        <v>Engineering</v>
      </c>
      <c r="C121" s="141">
        <f t="shared" si="3"/>
        <v>56647.534316138917</v>
      </c>
      <c r="D121" s="141">
        <f t="shared" si="3"/>
        <v>37459.34068386109</v>
      </c>
      <c r="E121" s="141">
        <f t="shared" si="3"/>
        <v>0</v>
      </c>
      <c r="F121" s="141">
        <f t="shared" si="3"/>
        <v>0</v>
      </c>
      <c r="G121" s="141">
        <f t="shared" si="3"/>
        <v>0</v>
      </c>
      <c r="H121" s="136">
        <f t="shared" si="4"/>
        <v>94106.875</v>
      </c>
    </row>
    <row r="122" spans="2:8">
      <c r="B122" s="127" t="str">
        <f>$B$38</f>
        <v>Home Economics</v>
      </c>
      <c r="C122" s="141">
        <f t="shared" si="3"/>
        <v>13005.175043760941</v>
      </c>
      <c r="D122" s="141">
        <f t="shared" si="3"/>
        <v>3966.6666666666665</v>
      </c>
      <c r="E122" s="141">
        <f t="shared" si="3"/>
        <v>6900</v>
      </c>
      <c r="F122" s="141">
        <f t="shared" si="3"/>
        <v>0</v>
      </c>
      <c r="G122" s="141">
        <f t="shared" si="3"/>
        <v>0</v>
      </c>
      <c r="H122" s="136">
        <f t="shared" si="4"/>
        <v>23871.841710427609</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0</v>
      </c>
      <c r="D125" s="141">
        <f t="shared" si="3"/>
        <v>0</v>
      </c>
      <c r="E125" s="141">
        <f t="shared" si="3"/>
        <v>0</v>
      </c>
      <c r="F125" s="141">
        <f t="shared" si="3"/>
        <v>0</v>
      </c>
      <c r="G125" s="141">
        <f t="shared" si="3"/>
        <v>0</v>
      </c>
      <c r="H125" s="136">
        <f t="shared" si="4"/>
        <v>0</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8138.2125485201359</v>
      </c>
      <c r="D127" s="141">
        <f t="shared" si="3"/>
        <v>11076.521561135371</v>
      </c>
      <c r="E127" s="141">
        <f t="shared" si="3"/>
        <v>0</v>
      </c>
      <c r="F127" s="141">
        <f t="shared" si="3"/>
        <v>0</v>
      </c>
      <c r="G127" s="141">
        <f t="shared" si="3"/>
        <v>0</v>
      </c>
      <c r="H127" s="136">
        <f t="shared" si="4"/>
        <v>19214.734109655506</v>
      </c>
    </row>
    <row r="128" spans="2:8">
      <c r="B128" s="127" t="str">
        <f>$B$44</f>
        <v>Physical Training</v>
      </c>
      <c r="C128" s="141">
        <f t="shared" si="3"/>
        <v>3110.4636363636364</v>
      </c>
      <c r="D128" s="141">
        <f t="shared" si="3"/>
        <v>38009.846363636359</v>
      </c>
      <c r="E128" s="141">
        <f t="shared" si="3"/>
        <v>0</v>
      </c>
      <c r="F128" s="141">
        <f t="shared" si="3"/>
        <v>0</v>
      </c>
      <c r="G128" s="141">
        <f t="shared" si="3"/>
        <v>0</v>
      </c>
      <c r="H128" s="136">
        <f t="shared" si="4"/>
        <v>41120.31</v>
      </c>
    </row>
    <row r="129" spans="2:9">
      <c r="B129" s="127" t="str">
        <f>$B$45</f>
        <v>Health Services</v>
      </c>
      <c r="C129" s="141">
        <f t="shared" si="3"/>
        <v>38258.391404669346</v>
      </c>
      <c r="D129" s="141">
        <f t="shared" si="3"/>
        <v>37064.891165973306</v>
      </c>
      <c r="E129" s="141">
        <f t="shared" si="3"/>
        <v>78623.9370967742</v>
      </c>
      <c r="F129" s="141">
        <f t="shared" si="3"/>
        <v>0</v>
      </c>
      <c r="G129" s="141">
        <f t="shared" si="3"/>
        <v>0</v>
      </c>
      <c r="H129" s="136">
        <f t="shared" si="4"/>
        <v>153947.21966741685</v>
      </c>
    </row>
    <row r="130" spans="2:9">
      <c r="B130" s="127" t="str">
        <f>$B$46</f>
        <v>Pharmacy</v>
      </c>
      <c r="C130" s="141">
        <f t="shared" si="3"/>
        <v>0</v>
      </c>
      <c r="D130" s="141">
        <f t="shared" si="3"/>
        <v>0</v>
      </c>
      <c r="E130" s="141">
        <f t="shared" si="3"/>
        <v>0</v>
      </c>
      <c r="F130" s="141">
        <f t="shared" si="3"/>
        <v>0</v>
      </c>
      <c r="G130" s="141">
        <f t="shared" si="3"/>
        <v>0</v>
      </c>
      <c r="H130" s="136">
        <f t="shared" si="4"/>
        <v>0</v>
      </c>
    </row>
    <row r="131" spans="2:9">
      <c r="B131" s="127" t="str">
        <f>$B$47</f>
        <v>Business Administration</v>
      </c>
      <c r="C131" s="141">
        <f t="shared" si="3"/>
        <v>81055.799588816837</v>
      </c>
      <c r="D131" s="141">
        <f t="shared" si="3"/>
        <v>488232.25600933714</v>
      </c>
      <c r="E131" s="141">
        <f t="shared" si="3"/>
        <v>302811.50930817612</v>
      </c>
      <c r="F131" s="141">
        <f t="shared" si="3"/>
        <v>0</v>
      </c>
      <c r="G131" s="141">
        <f t="shared" si="3"/>
        <v>0</v>
      </c>
      <c r="H131" s="136">
        <f t="shared" si="4"/>
        <v>872099.56490633008</v>
      </c>
    </row>
    <row r="132" spans="2:9">
      <c r="B132" s="127" t="str">
        <f>$B$48</f>
        <v>Optometry</v>
      </c>
      <c r="C132" s="141">
        <f t="shared" ref="C132:G135" si="5">C107+C77</f>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66069.994994994995</v>
      </c>
      <c r="E133" s="141">
        <f t="shared" si="5"/>
        <v>0</v>
      </c>
      <c r="F133" s="141">
        <f t="shared" si="5"/>
        <v>0</v>
      </c>
      <c r="G133" s="141">
        <f t="shared" si="5"/>
        <v>0</v>
      </c>
      <c r="H133" s="136">
        <f t="shared" si="4"/>
        <v>66069.994994994995</v>
      </c>
    </row>
    <row r="134" spans="2:9">
      <c r="B134" s="127" t="str">
        <f>$B$50</f>
        <v>Technology</v>
      </c>
      <c r="C134" s="141">
        <f t="shared" si="5"/>
        <v>59243.240008659566</v>
      </c>
      <c r="D134" s="141">
        <f t="shared" si="5"/>
        <v>41302.058186470415</v>
      </c>
      <c r="E134" s="141">
        <f t="shared" si="5"/>
        <v>25764.444444444445</v>
      </c>
      <c r="F134" s="141">
        <f t="shared" si="5"/>
        <v>0</v>
      </c>
      <c r="G134" s="141">
        <f t="shared" si="5"/>
        <v>0</v>
      </c>
      <c r="H134" s="136">
        <f t="shared" si="4"/>
        <v>126309.74263957443</v>
      </c>
    </row>
    <row r="135" spans="2:9">
      <c r="B135" s="127" t="str">
        <f>$B$51</f>
        <v>Nursing</v>
      </c>
      <c r="C135" s="141">
        <f t="shared" si="5"/>
        <v>528.125</v>
      </c>
      <c r="D135" s="141">
        <f t="shared" si="5"/>
        <v>219371.87500000003</v>
      </c>
      <c r="E135" s="141">
        <f t="shared" si="5"/>
        <v>0</v>
      </c>
      <c r="F135" s="141">
        <f t="shared" si="5"/>
        <v>0</v>
      </c>
      <c r="G135" s="141">
        <f t="shared" si="5"/>
        <v>0</v>
      </c>
      <c r="H135" s="136">
        <f t="shared" si="4"/>
        <v>219900.00000000003</v>
      </c>
    </row>
    <row r="136" spans="2:9">
      <c r="B136" s="130" t="str">
        <f>$B$52</f>
        <v>Totals</v>
      </c>
      <c r="C136" s="133">
        <f>SUM(C116:C135)</f>
        <v>2656235.2751547196</v>
      </c>
      <c r="D136" s="133">
        <f>SUM(D116:D135)</f>
        <v>3032030.2984956042</v>
      </c>
      <c r="E136" s="133">
        <f>SUM(E116:E135)</f>
        <v>2317588.0398789193</v>
      </c>
      <c r="F136" s="133">
        <f>SUM(F116:F135)</f>
        <v>0</v>
      </c>
      <c r="G136" s="133">
        <f>SUM(G116:G135)</f>
        <v>0</v>
      </c>
      <c r="H136" s="133">
        <f t="shared" si="4"/>
        <v>8005853.6135292426</v>
      </c>
    </row>
    <row r="137" spans="2:9">
      <c r="B137" s="328"/>
      <c r="C137" s="331"/>
      <c r="D137" s="331"/>
      <c r="E137" s="331"/>
      <c r="F137" s="331"/>
      <c r="G137" s="331"/>
      <c r="H137" s="332"/>
    </row>
    <row r="138" spans="2:9">
      <c r="B138" s="120" t="s">
        <v>4</v>
      </c>
      <c r="C138" s="325"/>
      <c r="D138" s="325"/>
      <c r="E138" s="325"/>
      <c r="F138" s="325"/>
      <c r="G138" s="325"/>
      <c r="H138" s="122">
        <f>H86-H81-H111</f>
        <v>10494193.386470757</v>
      </c>
    </row>
    <row r="139" spans="2:9" ht="202.5" customHeight="1" thickBot="1">
      <c r="B139" s="464" t="s">
        <v>862</v>
      </c>
      <c r="C139" s="464"/>
      <c r="D139" s="464"/>
      <c r="E139" s="464"/>
      <c r="F139" s="464"/>
      <c r="G139" s="464"/>
      <c r="H139" s="319"/>
    </row>
    <row r="140" spans="2:9" ht="36.75" customHeight="1" thickTop="1">
      <c r="B140" s="511" t="s">
        <v>864</v>
      </c>
      <c r="C140" s="486"/>
      <c r="D140" s="486"/>
      <c r="E140" s="486"/>
      <c r="F140" s="487"/>
      <c r="G140" s="333" t="s">
        <v>2</v>
      </c>
      <c r="H140" s="334">
        <v>1</v>
      </c>
      <c r="I140" s="478" t="str">
        <f>IF(H140+H141=1,"","Error, the two cells on the left must equal 100%")</f>
        <v/>
      </c>
    </row>
    <row r="141" spans="2:9" ht="67.5" customHeight="1" thickBot="1">
      <c r="B141" s="488"/>
      <c r="C141" s="489"/>
      <c r="D141" s="489"/>
      <c r="E141" s="489"/>
      <c r="F141" s="490"/>
      <c r="G141" s="333" t="s">
        <v>3</v>
      </c>
      <c r="H141" s="335">
        <f>1-H140</f>
        <v>0</v>
      </c>
      <c r="I141" s="478"/>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Data!LN37</f>
        <v>0</v>
      </c>
      <c r="D143" s="327">
        <f>Data!MH37</f>
        <v>0</v>
      </c>
      <c r="E143" s="327">
        <f>Data!NB37</f>
        <v>0</v>
      </c>
      <c r="F143" s="327">
        <f>Data!NV37</f>
        <v>0</v>
      </c>
      <c r="G143" s="327">
        <f>Data!OP37</f>
        <v>0</v>
      </c>
      <c r="H143" s="341">
        <f>Data!PJ37</f>
        <v>3685083</v>
      </c>
      <c r="I143" s="342">
        <f t="shared" ref="I143:I162" si="6">SUM(C143:H143)</f>
        <v>3685083</v>
      </c>
    </row>
    <row r="144" spans="2:9">
      <c r="B144" s="127" t="str">
        <f>$B$33</f>
        <v>Science</v>
      </c>
      <c r="C144" s="327">
        <f>Data!LO37</f>
        <v>0</v>
      </c>
      <c r="D144" s="327">
        <f>Data!MI37</f>
        <v>0</v>
      </c>
      <c r="E144" s="327">
        <f>Data!NC37</f>
        <v>0</v>
      </c>
      <c r="F144" s="327">
        <f>Data!NW37</f>
        <v>0</v>
      </c>
      <c r="G144" s="327">
        <f>Data!OQ37</f>
        <v>0</v>
      </c>
      <c r="H144" s="341">
        <f>Data!PK37</f>
        <v>1461387</v>
      </c>
      <c r="I144" s="342">
        <f t="shared" si="6"/>
        <v>1461387</v>
      </c>
    </row>
    <row r="145" spans="2:9">
      <c r="B145" s="127" t="str">
        <f>$B$34</f>
        <v>Fine Arts</v>
      </c>
      <c r="C145" s="327">
        <f>Data!LP37</f>
        <v>0</v>
      </c>
      <c r="D145" s="327">
        <f>Data!MJ37</f>
        <v>0</v>
      </c>
      <c r="E145" s="327">
        <f>Data!ND37</f>
        <v>0</v>
      </c>
      <c r="F145" s="327">
        <f>Data!NX37</f>
        <v>0</v>
      </c>
      <c r="G145" s="327">
        <f>Data!OR37</f>
        <v>0</v>
      </c>
      <c r="H145" s="341">
        <f>Data!PL37</f>
        <v>670874</v>
      </c>
      <c r="I145" s="342">
        <f t="shared" si="6"/>
        <v>670874</v>
      </c>
    </row>
    <row r="146" spans="2:9">
      <c r="B146" s="127" t="str">
        <f>$B$35</f>
        <v>Teacher Education</v>
      </c>
      <c r="C146" s="327">
        <f>Data!LQ37</f>
        <v>0</v>
      </c>
      <c r="D146" s="327">
        <f>Data!MK37</f>
        <v>0</v>
      </c>
      <c r="E146" s="327">
        <f>Data!NE37</f>
        <v>0</v>
      </c>
      <c r="F146" s="327">
        <f>Data!NY37</f>
        <v>0</v>
      </c>
      <c r="G146" s="327">
        <f>Data!OS37</f>
        <v>0</v>
      </c>
      <c r="H146" s="341">
        <f>Data!PN37</f>
        <v>1655158</v>
      </c>
      <c r="I146" s="342">
        <f t="shared" si="6"/>
        <v>1655158</v>
      </c>
    </row>
    <row r="147" spans="2:9">
      <c r="B147" s="127" t="str">
        <f>$B$36</f>
        <v>Agriculture</v>
      </c>
      <c r="C147" s="327">
        <f>Data!LR37</f>
        <v>0</v>
      </c>
      <c r="D147" s="327">
        <f>Data!ML37</f>
        <v>0</v>
      </c>
      <c r="E147" s="327">
        <f>Data!NF37</f>
        <v>0</v>
      </c>
      <c r="F147" s="327">
        <f>Data!NZ37</f>
        <v>0</v>
      </c>
      <c r="G147" s="327">
        <f>Data!OT37</f>
        <v>0</v>
      </c>
      <c r="H147" s="341">
        <f>Data!PM37</f>
        <v>902572</v>
      </c>
      <c r="I147" s="342">
        <f t="shared" si="6"/>
        <v>902572</v>
      </c>
    </row>
    <row r="148" spans="2:9">
      <c r="B148" s="127" t="str">
        <f>$B$37</f>
        <v>Engineering</v>
      </c>
      <c r="C148" s="327">
        <f>Data!LS37</f>
        <v>0</v>
      </c>
      <c r="D148" s="327">
        <f>Data!MM37</f>
        <v>0</v>
      </c>
      <c r="E148" s="327">
        <f>Data!NG37</f>
        <v>0</v>
      </c>
      <c r="F148" s="327">
        <f>Data!OA37</f>
        <v>0</v>
      </c>
      <c r="G148" s="327">
        <f>Data!OU37</f>
        <v>0</v>
      </c>
      <c r="H148" s="341">
        <f>Data!PO37</f>
        <v>123357</v>
      </c>
      <c r="I148" s="342">
        <f t="shared" si="6"/>
        <v>123357</v>
      </c>
    </row>
    <row r="149" spans="2:9">
      <c r="B149" s="127" t="str">
        <f>$B$38</f>
        <v>Home Economics</v>
      </c>
      <c r="C149" s="327">
        <f>Data!LT37</f>
        <v>0</v>
      </c>
      <c r="D149" s="327">
        <f>Data!MN37</f>
        <v>0</v>
      </c>
      <c r="E149" s="327">
        <f>Data!NH37</f>
        <v>0</v>
      </c>
      <c r="F149" s="327">
        <f>Data!OB37</f>
        <v>0</v>
      </c>
      <c r="G149" s="327">
        <f>Data!OV37</f>
        <v>0</v>
      </c>
      <c r="H149" s="341">
        <f>Data!PP37</f>
        <v>31292</v>
      </c>
      <c r="I149" s="342">
        <f t="shared" si="6"/>
        <v>31292</v>
      </c>
    </row>
    <row r="150" spans="2:9">
      <c r="B150" s="127" t="str">
        <f>$B$39</f>
        <v>Law</v>
      </c>
      <c r="C150" s="327">
        <f>Data!LU37</f>
        <v>0</v>
      </c>
      <c r="D150" s="327">
        <f>Data!MO37</f>
        <v>0</v>
      </c>
      <c r="E150" s="327">
        <f>Data!NI37</f>
        <v>0</v>
      </c>
      <c r="F150" s="327">
        <f>Data!OC37</f>
        <v>0</v>
      </c>
      <c r="G150" s="327">
        <f>Data!OW37</f>
        <v>0</v>
      </c>
      <c r="H150" s="341">
        <f>Data!PQ37</f>
        <v>0</v>
      </c>
      <c r="I150" s="342">
        <f t="shared" si="6"/>
        <v>0</v>
      </c>
    </row>
    <row r="151" spans="2:9">
      <c r="B151" s="127" t="str">
        <f>$B$40</f>
        <v>Social Service</v>
      </c>
      <c r="C151" s="327">
        <f>Data!LV37</f>
        <v>0</v>
      </c>
      <c r="D151" s="327">
        <f>Data!MP37</f>
        <v>0</v>
      </c>
      <c r="E151" s="327">
        <f>Data!NJ37</f>
        <v>0</v>
      </c>
      <c r="F151" s="327">
        <f>Data!OD37</f>
        <v>0</v>
      </c>
      <c r="G151" s="327">
        <f>Data!OX37</f>
        <v>0</v>
      </c>
      <c r="H151" s="341">
        <f>Data!PR37</f>
        <v>0</v>
      </c>
      <c r="I151" s="342">
        <f t="shared" si="6"/>
        <v>0</v>
      </c>
    </row>
    <row r="152" spans="2:9">
      <c r="B152" s="127" t="str">
        <f>$B$41</f>
        <v>Library Science</v>
      </c>
      <c r="C152" s="327">
        <f>Data!LW37</f>
        <v>0</v>
      </c>
      <c r="D152" s="327">
        <f>Data!MQ37</f>
        <v>0</v>
      </c>
      <c r="E152" s="327">
        <f>Data!NK37</f>
        <v>0</v>
      </c>
      <c r="F152" s="327">
        <f>Data!OE37</f>
        <v>0</v>
      </c>
      <c r="G152" s="327">
        <f>Data!OY37</f>
        <v>0</v>
      </c>
      <c r="H152" s="341">
        <f>Data!PS37</f>
        <v>0</v>
      </c>
      <c r="I152" s="342">
        <f t="shared" si="6"/>
        <v>0</v>
      </c>
    </row>
    <row r="153" spans="2:9">
      <c r="B153" s="127" t="str">
        <f>$B$42</f>
        <v>Veterinary Science</v>
      </c>
      <c r="C153" s="327">
        <f>Data!LX37</f>
        <v>0</v>
      </c>
      <c r="D153" s="327">
        <f>Data!MR37</f>
        <v>0</v>
      </c>
      <c r="E153" s="327">
        <f>Data!NL37</f>
        <v>0</v>
      </c>
      <c r="F153" s="327">
        <f>Data!OF37</f>
        <v>0</v>
      </c>
      <c r="G153" s="327">
        <f>Data!OZ37</f>
        <v>0</v>
      </c>
      <c r="H153" s="341">
        <f>Data!PT37</f>
        <v>0</v>
      </c>
      <c r="I153" s="342">
        <f t="shared" si="6"/>
        <v>0</v>
      </c>
    </row>
    <row r="154" spans="2:9">
      <c r="B154" s="127" t="str">
        <f>$B$43</f>
        <v>Vocational Training</v>
      </c>
      <c r="C154" s="327">
        <f>Data!LY37</f>
        <v>0</v>
      </c>
      <c r="D154" s="327">
        <f>Data!MS37</f>
        <v>0</v>
      </c>
      <c r="E154" s="327">
        <f>Data!NM37</f>
        <v>0</v>
      </c>
      <c r="F154" s="327">
        <f>Data!OG37</f>
        <v>0</v>
      </c>
      <c r="G154" s="327">
        <f>Data!PA37</f>
        <v>0</v>
      </c>
      <c r="H154" s="341">
        <f>Data!PU37</f>
        <v>25187</v>
      </c>
      <c r="I154" s="342">
        <f t="shared" si="6"/>
        <v>25187</v>
      </c>
    </row>
    <row r="155" spans="2:9">
      <c r="B155" s="127" t="str">
        <f>$B$44</f>
        <v>Physical Training</v>
      </c>
      <c r="C155" s="327">
        <f>Data!LZ37</f>
        <v>0</v>
      </c>
      <c r="D155" s="327">
        <f>Data!MT37</f>
        <v>0</v>
      </c>
      <c r="E155" s="327">
        <f>Data!NN37</f>
        <v>0</v>
      </c>
      <c r="F155" s="327">
        <f>Data!OH37</f>
        <v>0</v>
      </c>
      <c r="G155" s="327">
        <f>Data!PB37</f>
        <v>0</v>
      </c>
      <c r="H155" s="341">
        <f>Data!PV37</f>
        <v>53902</v>
      </c>
      <c r="I155" s="342">
        <f t="shared" si="6"/>
        <v>53902</v>
      </c>
    </row>
    <row r="156" spans="2:9">
      <c r="B156" s="127" t="str">
        <f>$B$45</f>
        <v>Health Services</v>
      </c>
      <c r="C156" s="327">
        <f>Data!MA37</f>
        <v>0</v>
      </c>
      <c r="D156" s="327">
        <f>Data!MU37</f>
        <v>0</v>
      </c>
      <c r="E156" s="327">
        <f>Data!NO37</f>
        <v>0</v>
      </c>
      <c r="F156" s="327">
        <f>Data!OI37</f>
        <v>0</v>
      </c>
      <c r="G156" s="327">
        <f>Data!PC37</f>
        <v>0</v>
      </c>
      <c r="H156" s="341">
        <f>Data!PW37</f>
        <v>201796</v>
      </c>
      <c r="I156" s="342">
        <f t="shared" si="6"/>
        <v>201796</v>
      </c>
    </row>
    <row r="157" spans="2:9">
      <c r="B157" s="127" t="str">
        <f>$B$46</f>
        <v>Pharmacy</v>
      </c>
      <c r="C157" s="327">
        <f>Data!MB37</f>
        <v>0</v>
      </c>
      <c r="D157" s="327">
        <f>Data!MV37</f>
        <v>0</v>
      </c>
      <c r="E157" s="327">
        <f>Data!NP37</f>
        <v>0</v>
      </c>
      <c r="F157" s="327">
        <f>Data!OJ37</f>
        <v>0</v>
      </c>
      <c r="G157" s="327">
        <f>Data!PD37</f>
        <v>0</v>
      </c>
      <c r="H157" s="341">
        <f>Data!PX37</f>
        <v>0</v>
      </c>
      <c r="I157" s="342">
        <f t="shared" si="6"/>
        <v>0</v>
      </c>
    </row>
    <row r="158" spans="2:9">
      <c r="B158" s="127" t="str">
        <f>$B$47</f>
        <v>Business Administration</v>
      </c>
      <c r="C158" s="327">
        <f>Data!MC37</f>
        <v>0</v>
      </c>
      <c r="D158" s="327">
        <f>Data!MW37</f>
        <v>0</v>
      </c>
      <c r="E158" s="327">
        <f>Data!NQ37</f>
        <v>0</v>
      </c>
      <c r="F158" s="327">
        <f>Data!OK37</f>
        <v>0</v>
      </c>
      <c r="G158" s="327">
        <f>Data!PE37</f>
        <v>0</v>
      </c>
      <c r="H158" s="341">
        <f>Data!PY37</f>
        <v>1143162</v>
      </c>
      <c r="I158" s="342">
        <f t="shared" si="6"/>
        <v>1143162</v>
      </c>
    </row>
    <row r="159" spans="2:9">
      <c r="B159" s="127" t="str">
        <f>$B$48</f>
        <v>Optometry</v>
      </c>
      <c r="C159" s="327">
        <f>Data!MD37</f>
        <v>0</v>
      </c>
      <c r="D159" s="327">
        <f>Data!MX37</f>
        <v>0</v>
      </c>
      <c r="E159" s="327">
        <f>Data!NR37</f>
        <v>0</v>
      </c>
      <c r="F159" s="327">
        <f>Data!OL37</f>
        <v>0</v>
      </c>
      <c r="G159" s="327">
        <f>Data!PF37</f>
        <v>0</v>
      </c>
      <c r="H159" s="341">
        <f>Data!PZ37</f>
        <v>0</v>
      </c>
      <c r="I159" s="342">
        <f t="shared" si="6"/>
        <v>0</v>
      </c>
    </row>
    <row r="160" spans="2:9">
      <c r="B160" s="127" t="str">
        <f>$B$49</f>
        <v>Teacher Ed-Practice Teaching</v>
      </c>
      <c r="C160" s="327">
        <f>Data!ME37</f>
        <v>0</v>
      </c>
      <c r="D160" s="327">
        <f>Data!MY37</f>
        <v>0</v>
      </c>
      <c r="E160" s="327">
        <f>Data!NS37</f>
        <v>0</v>
      </c>
      <c r="F160" s="327">
        <f>Data!OM37</f>
        <v>0</v>
      </c>
      <c r="G160" s="327">
        <f>Data!PG37</f>
        <v>0</v>
      </c>
      <c r="H160" s="341">
        <f>Data!QA37</f>
        <v>86606</v>
      </c>
      <c r="I160" s="342">
        <f t="shared" si="6"/>
        <v>86606</v>
      </c>
    </row>
    <row r="161" spans="2:9">
      <c r="B161" s="127" t="str">
        <f>$B$50</f>
        <v>Technology</v>
      </c>
      <c r="C161" s="327">
        <f>Data!MF37</f>
        <v>0</v>
      </c>
      <c r="D161" s="327">
        <f>Data!MZ37</f>
        <v>0</v>
      </c>
      <c r="E161" s="327">
        <f>Data!NT37</f>
        <v>0</v>
      </c>
      <c r="F161" s="327">
        <f>Data!ON37</f>
        <v>0</v>
      </c>
      <c r="G161" s="327">
        <f>Data!PH37</f>
        <v>0</v>
      </c>
      <c r="H161" s="341">
        <f>Data!QB37</f>
        <v>165569</v>
      </c>
      <c r="I161" s="342">
        <f t="shared" si="6"/>
        <v>165569</v>
      </c>
    </row>
    <row r="162" spans="2:9">
      <c r="B162" s="127" t="str">
        <f>$B$51</f>
        <v>Nursing</v>
      </c>
      <c r="C162" s="327">
        <f>Data!MG37</f>
        <v>0</v>
      </c>
      <c r="D162" s="327">
        <f>Data!NA37</f>
        <v>0</v>
      </c>
      <c r="E162" s="327">
        <f>Data!NU37</f>
        <v>0</v>
      </c>
      <c r="F162" s="327">
        <f>Data!OO37</f>
        <v>0</v>
      </c>
      <c r="G162" s="327">
        <f>Data!PI37</f>
        <v>0</v>
      </c>
      <c r="H162" s="341">
        <f>Data!QC37</f>
        <v>288248</v>
      </c>
      <c r="I162" s="342">
        <f t="shared" si="6"/>
        <v>288248</v>
      </c>
    </row>
    <row r="163" spans="2:9" ht="14.4" thickBot="1">
      <c r="B163" s="130" t="str">
        <f>$B$52</f>
        <v>Totals</v>
      </c>
      <c r="C163" s="133">
        <f t="shared" ref="C163:H163" si="7">SUM(C143:C162)</f>
        <v>0</v>
      </c>
      <c r="D163" s="133">
        <f t="shared" si="7"/>
        <v>0</v>
      </c>
      <c r="E163" s="133">
        <f t="shared" si="7"/>
        <v>0</v>
      </c>
      <c r="F163" s="133">
        <f t="shared" si="7"/>
        <v>0</v>
      </c>
      <c r="G163" s="134">
        <f t="shared" si="7"/>
        <v>0</v>
      </c>
      <c r="H163" s="343">
        <f t="shared" si="7"/>
        <v>10494193</v>
      </c>
      <c r="I163" s="342">
        <f>SUM(I143:I162)</f>
        <v>10494193</v>
      </c>
    </row>
    <row r="164" spans="2:9" ht="14.4" thickTop="1">
      <c r="B164" s="143"/>
      <c r="C164" s="329"/>
      <c r="D164" s="329"/>
      <c r="E164" s="329"/>
      <c r="F164" s="329"/>
      <c r="G164" s="329"/>
      <c r="H164" s="344"/>
      <c r="I164" s="345"/>
    </row>
    <row r="165" spans="2:9" ht="19.5" customHeight="1">
      <c r="B165" s="469" t="s">
        <v>63</v>
      </c>
      <c r="C165" s="469"/>
      <c r="D165" s="469"/>
      <c r="E165" s="469"/>
      <c r="F165" s="469"/>
      <c r="G165" s="469"/>
      <c r="H165" s="346"/>
      <c r="I165" s="346"/>
    </row>
    <row r="166" spans="2:9" ht="43.5" customHeight="1" thickBot="1">
      <c r="B166" s="476" t="s">
        <v>40</v>
      </c>
      <c r="C166" s="476"/>
      <c r="D166" s="476"/>
      <c r="E166" s="476"/>
      <c r="F166" s="476"/>
      <c r="G166" s="476"/>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C143+$H$140*IF($H116=0,0,$H143*C116/$H116)+IF($H32=0,0,$H$141*$H143*C32/$H32)</f>
        <v>1839867.854716585</v>
      </c>
      <c r="D168" s="321">
        <f t="shared" ref="C168:G183" si="8">D143+$H$140*IF($H116=0,0,$H143*D116/$H116)+IF($H32=0,0,$H$141*$H143*D32/$H32)</f>
        <v>1304885.2302064574</v>
      </c>
      <c r="E168" s="321">
        <f t="shared" si="8"/>
        <v>540329.91507695743</v>
      </c>
      <c r="F168" s="321">
        <f t="shared" si="8"/>
        <v>0</v>
      </c>
      <c r="G168" s="321">
        <f t="shared" si="8"/>
        <v>0</v>
      </c>
      <c r="H168" s="133">
        <f t="shared" ref="H168:H188" si="9">SUM(C168:G168)</f>
        <v>3685083</v>
      </c>
      <c r="I168" s="347"/>
    </row>
    <row r="169" spans="2:9">
      <c r="B169" s="127" t="str">
        <f>$B$33</f>
        <v>Science</v>
      </c>
      <c r="C169" s="141">
        <f t="shared" si="8"/>
        <v>597145.76846350264</v>
      </c>
      <c r="D169" s="141">
        <f t="shared" si="8"/>
        <v>590658.68907721178</v>
      </c>
      <c r="E169" s="141">
        <f t="shared" si="8"/>
        <v>273582.54245928564</v>
      </c>
      <c r="F169" s="141">
        <f t="shared" si="8"/>
        <v>0</v>
      </c>
      <c r="G169" s="141">
        <f t="shared" si="8"/>
        <v>0</v>
      </c>
      <c r="H169" s="136">
        <f t="shared" si="9"/>
        <v>1461387</v>
      </c>
      <c r="I169" s="347"/>
    </row>
    <row r="170" spans="2:9">
      <c r="B170" s="127" t="str">
        <f>$B$34</f>
        <v>Fine Arts</v>
      </c>
      <c r="C170" s="141">
        <f t="shared" si="8"/>
        <v>431347.91797366954</v>
      </c>
      <c r="D170" s="141">
        <f t="shared" si="8"/>
        <v>198012.4467982534</v>
      </c>
      <c r="E170" s="141">
        <f t="shared" si="8"/>
        <v>41513.635228077073</v>
      </c>
      <c r="F170" s="141">
        <f t="shared" si="8"/>
        <v>0</v>
      </c>
      <c r="G170" s="141">
        <f t="shared" si="8"/>
        <v>0</v>
      </c>
      <c r="H170" s="136">
        <f t="shared" si="9"/>
        <v>670874</v>
      </c>
      <c r="I170" s="347"/>
    </row>
    <row r="171" spans="2:9">
      <c r="B171" s="127" t="str">
        <f>$B$35</f>
        <v>Teacher Education</v>
      </c>
      <c r="C171" s="141">
        <f t="shared" si="8"/>
        <v>25868.106610896793</v>
      </c>
      <c r="D171" s="141">
        <f t="shared" si="8"/>
        <v>432084.99986794317</v>
      </c>
      <c r="E171" s="141">
        <f t="shared" si="8"/>
        <v>1197204.8935211599</v>
      </c>
      <c r="F171" s="141">
        <f t="shared" si="8"/>
        <v>0</v>
      </c>
      <c r="G171" s="141">
        <f t="shared" si="8"/>
        <v>0</v>
      </c>
      <c r="H171" s="136">
        <f t="shared" si="9"/>
        <v>1655158</v>
      </c>
      <c r="I171" s="347"/>
    </row>
    <row r="172" spans="2:9">
      <c r="B172" s="127" t="str">
        <f>$B$36</f>
        <v>Agriculture</v>
      </c>
      <c r="C172" s="141">
        <f t="shared" si="8"/>
        <v>246807.72204493292</v>
      </c>
      <c r="D172" s="141">
        <f t="shared" si="8"/>
        <v>213275.26998075275</v>
      </c>
      <c r="E172" s="141">
        <f t="shared" si="8"/>
        <v>442489.00797431427</v>
      </c>
      <c r="F172" s="141">
        <f t="shared" si="8"/>
        <v>0</v>
      </c>
      <c r="G172" s="141">
        <f t="shared" si="8"/>
        <v>0</v>
      </c>
      <c r="H172" s="136">
        <f t="shared" si="9"/>
        <v>902572</v>
      </c>
      <c r="I172" s="347"/>
    </row>
    <row r="173" spans="2:9">
      <c r="B173" s="127" t="str">
        <f>$B$37</f>
        <v>Engineering</v>
      </c>
      <c r="C173" s="141">
        <f t="shared" si="8"/>
        <v>74254.616260883689</v>
      </c>
      <c r="D173" s="141">
        <f t="shared" si="8"/>
        <v>49102.383739116325</v>
      </c>
      <c r="E173" s="141">
        <f t="shared" si="8"/>
        <v>0</v>
      </c>
      <c r="F173" s="141">
        <f t="shared" si="8"/>
        <v>0</v>
      </c>
      <c r="G173" s="141">
        <f t="shared" si="8"/>
        <v>0</v>
      </c>
      <c r="H173" s="136">
        <f t="shared" si="9"/>
        <v>123357.00000000001</v>
      </c>
      <c r="I173" s="347"/>
    </row>
    <row r="174" spans="2:9">
      <c r="B174" s="127" t="str">
        <f>$B$38</f>
        <v>Home Economics</v>
      </c>
      <c r="C174" s="141">
        <f t="shared" si="8"/>
        <v>17047.613770478445</v>
      </c>
      <c r="D174" s="141">
        <f t="shared" si="8"/>
        <v>5199.6379181382363</v>
      </c>
      <c r="E174" s="141">
        <f t="shared" si="8"/>
        <v>9044.7483113833187</v>
      </c>
      <c r="F174" s="141">
        <f t="shared" si="8"/>
        <v>0</v>
      </c>
      <c r="G174" s="141">
        <f t="shared" si="8"/>
        <v>0</v>
      </c>
      <c r="H174" s="136">
        <f t="shared" si="9"/>
        <v>31292</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0</v>
      </c>
      <c r="D176" s="141">
        <f t="shared" si="8"/>
        <v>0</v>
      </c>
      <c r="E176" s="141">
        <f t="shared" si="8"/>
        <v>0</v>
      </c>
      <c r="F176" s="141">
        <f t="shared" si="8"/>
        <v>0</v>
      </c>
      <c r="G176" s="141">
        <f t="shared" si="8"/>
        <v>0</v>
      </c>
      <c r="H176" s="136">
        <f t="shared" si="9"/>
        <v>0</v>
      </c>
      <c r="I176" s="347"/>
    </row>
    <row r="177" spans="2:9">
      <c r="B177" s="127" t="str">
        <f>$B$41</f>
        <v>Library Science</v>
      </c>
      <c r="C177" s="141">
        <f t="shared" si="8"/>
        <v>0</v>
      </c>
      <c r="D177" s="141">
        <f t="shared" si="8"/>
        <v>0</v>
      </c>
      <c r="E177" s="141">
        <f t="shared" si="8"/>
        <v>0</v>
      </c>
      <c r="F177" s="141">
        <f t="shared" si="8"/>
        <v>0</v>
      </c>
      <c r="G177" s="141">
        <f t="shared" si="8"/>
        <v>0</v>
      </c>
      <c r="H177" s="136">
        <f t="shared" si="9"/>
        <v>0</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10667.707306788832</v>
      </c>
      <c r="D179" s="141">
        <f t="shared" si="8"/>
        <v>14519.292693211166</v>
      </c>
      <c r="E179" s="141">
        <f t="shared" si="8"/>
        <v>0</v>
      </c>
      <c r="F179" s="141">
        <f t="shared" si="8"/>
        <v>0</v>
      </c>
      <c r="G179" s="141">
        <f t="shared" si="8"/>
        <v>0</v>
      </c>
      <c r="H179" s="136">
        <f t="shared" si="9"/>
        <v>25187</v>
      </c>
      <c r="I179" s="347"/>
    </row>
    <row r="180" spans="2:9">
      <c r="B180" s="127" t="str">
        <f>$B$44</f>
        <v>Physical Training</v>
      </c>
      <c r="C180" s="141">
        <f t="shared" si="8"/>
        <v>4077.3090214366757</v>
      </c>
      <c r="D180" s="141">
        <f t="shared" si="8"/>
        <v>49824.690978563325</v>
      </c>
      <c r="E180" s="141">
        <f t="shared" si="8"/>
        <v>0</v>
      </c>
      <c r="F180" s="141">
        <f t="shared" si="8"/>
        <v>0</v>
      </c>
      <c r="G180" s="141">
        <f t="shared" si="8"/>
        <v>0</v>
      </c>
      <c r="H180" s="136">
        <f t="shared" si="9"/>
        <v>53902</v>
      </c>
      <c r="I180" s="347"/>
    </row>
    <row r="181" spans="2:9">
      <c r="B181" s="127" t="str">
        <f>$B$45</f>
        <v>Health Services</v>
      </c>
      <c r="C181" s="141">
        <f t="shared" si="8"/>
        <v>50149.592623858778</v>
      </c>
      <c r="D181" s="141">
        <f t="shared" si="8"/>
        <v>48585.137126135487</v>
      </c>
      <c r="E181" s="141">
        <f t="shared" si="8"/>
        <v>103061.27025000573</v>
      </c>
      <c r="F181" s="141">
        <f t="shared" si="8"/>
        <v>0</v>
      </c>
      <c r="G181" s="141">
        <f t="shared" si="8"/>
        <v>0</v>
      </c>
      <c r="H181" s="136">
        <f t="shared" si="9"/>
        <v>201796</v>
      </c>
      <c r="I181" s="347"/>
    </row>
    <row r="182" spans="2:9">
      <c r="B182" s="127" t="str">
        <f>$B$46</f>
        <v>Pharmacy</v>
      </c>
      <c r="C182" s="141">
        <f t="shared" si="8"/>
        <v>0</v>
      </c>
      <c r="D182" s="141">
        <f t="shared" si="8"/>
        <v>0</v>
      </c>
      <c r="E182" s="141">
        <f t="shared" si="8"/>
        <v>0</v>
      </c>
      <c r="F182" s="141">
        <f t="shared" si="8"/>
        <v>0</v>
      </c>
      <c r="G182" s="141">
        <f t="shared" si="8"/>
        <v>0</v>
      </c>
      <c r="H182" s="136">
        <f t="shared" si="9"/>
        <v>0</v>
      </c>
      <c r="I182" s="347"/>
    </row>
    <row r="183" spans="2:9">
      <c r="B183" s="127" t="str">
        <f>$B$47</f>
        <v>Business Administration</v>
      </c>
      <c r="C183" s="141">
        <f t="shared" si="8"/>
        <v>106249.23311308313</v>
      </c>
      <c r="D183" s="141">
        <f t="shared" si="8"/>
        <v>639982.61747108318</v>
      </c>
      <c r="E183" s="141">
        <f t="shared" si="8"/>
        <v>396930.14941583376</v>
      </c>
      <c r="F183" s="141">
        <f t="shared" si="8"/>
        <v>0</v>
      </c>
      <c r="G183" s="141">
        <f t="shared" si="8"/>
        <v>0</v>
      </c>
      <c r="H183" s="136">
        <f t="shared" si="9"/>
        <v>1143162</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86606</v>
      </c>
      <c r="E185" s="141">
        <f t="shared" si="10"/>
        <v>0</v>
      </c>
      <c r="F185" s="141">
        <f t="shared" si="10"/>
        <v>0</v>
      </c>
      <c r="G185" s="141">
        <f t="shared" si="10"/>
        <v>0</v>
      </c>
      <c r="H185" s="136">
        <f t="shared" si="9"/>
        <v>86606</v>
      </c>
      <c r="I185" s="347"/>
    </row>
    <row r="186" spans="2:9">
      <c r="B186" s="127" t="str">
        <f>$B$50</f>
        <v>Technology</v>
      </c>
      <c r="C186" s="141">
        <f t="shared" si="10"/>
        <v>77657.065876409455</v>
      </c>
      <c r="D186" s="141">
        <f t="shared" si="10"/>
        <v>54139.453766357226</v>
      </c>
      <c r="E186" s="141">
        <f t="shared" si="10"/>
        <v>33772.480357233311</v>
      </c>
      <c r="F186" s="141">
        <f t="shared" si="10"/>
        <v>0</v>
      </c>
      <c r="G186" s="141">
        <f t="shared" si="10"/>
        <v>0</v>
      </c>
      <c r="H186" s="136">
        <f t="shared" si="9"/>
        <v>165569</v>
      </c>
      <c r="I186" s="347"/>
    </row>
    <row r="187" spans="2:9">
      <c r="B187" s="127" t="str">
        <f>$B$51</f>
        <v>Nursing</v>
      </c>
      <c r="C187" s="141">
        <f t="shared" si="10"/>
        <v>692.27364711232372</v>
      </c>
      <c r="D187" s="141">
        <f t="shared" si="10"/>
        <v>287555.72635288769</v>
      </c>
      <c r="E187" s="141">
        <f t="shared" si="10"/>
        <v>0</v>
      </c>
      <c r="F187" s="141">
        <f t="shared" si="10"/>
        <v>0</v>
      </c>
      <c r="G187" s="141">
        <f t="shared" si="10"/>
        <v>0</v>
      </c>
      <c r="H187" s="136">
        <f t="shared" si="9"/>
        <v>288248</v>
      </c>
      <c r="I187" s="347"/>
    </row>
    <row r="188" spans="2:9">
      <c r="B188" s="130" t="str">
        <f>$B$52</f>
        <v>Totals</v>
      </c>
      <c r="C188" s="133">
        <f>SUM(C168:C187)</f>
        <v>3481832.7814296386</v>
      </c>
      <c r="D188" s="133">
        <f>SUM(D168:D187)</f>
        <v>3974431.5759761115</v>
      </c>
      <c r="E188" s="133">
        <f>SUM(E168:E187)</f>
        <v>3037928.6425942504</v>
      </c>
      <c r="F188" s="133">
        <f>SUM(F168:F187)</f>
        <v>0</v>
      </c>
      <c r="G188" s="133">
        <f>SUM(G168:G187)</f>
        <v>0</v>
      </c>
      <c r="H188" s="133">
        <f t="shared" si="9"/>
        <v>10494193</v>
      </c>
      <c r="I188" s="347"/>
    </row>
    <row r="189" spans="2:9">
      <c r="B189" s="328"/>
      <c r="C189" s="329"/>
      <c r="D189" s="329"/>
      <c r="E189" s="329"/>
      <c r="F189" s="329"/>
      <c r="G189" s="329"/>
      <c r="H189" s="344"/>
    </row>
    <row r="190" spans="2:9">
      <c r="B190" s="474" t="s">
        <v>34</v>
      </c>
      <c r="C190" s="474"/>
      <c r="D190" s="474"/>
      <c r="E190" s="474"/>
      <c r="F190" s="474"/>
      <c r="G190" s="474"/>
      <c r="H190" s="122">
        <f>H15</f>
        <v>5341004</v>
      </c>
    </row>
    <row r="191" spans="2:9" ht="43.5" customHeight="1" thickBot="1">
      <c r="B191" s="464" t="s">
        <v>227</v>
      </c>
      <c r="C191" s="464"/>
      <c r="D191" s="464"/>
      <c r="E191" s="464"/>
      <c r="F191" s="464"/>
      <c r="G191" s="464"/>
      <c r="H191" s="464"/>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936398.46164925722</v>
      </c>
      <c r="D193" s="135">
        <f t="shared" si="11"/>
        <v>664119.71874055325</v>
      </c>
      <c r="E193" s="135">
        <f t="shared" si="11"/>
        <v>275000.23980748112</v>
      </c>
      <c r="F193" s="135">
        <f t="shared" si="11"/>
        <v>0</v>
      </c>
      <c r="G193" s="135">
        <f t="shared" si="11"/>
        <v>0</v>
      </c>
      <c r="H193" s="135">
        <f>SUM(C193:G193)</f>
        <v>1875518.4201972915</v>
      </c>
    </row>
    <row r="194" spans="2:8">
      <c r="B194" s="127" t="str">
        <f>$B$33</f>
        <v>Science</v>
      </c>
      <c r="C194" s="138">
        <f t="shared" si="11"/>
        <v>303916.65108252451</v>
      </c>
      <c r="D194" s="138">
        <f t="shared" si="11"/>
        <v>300615.05950052122</v>
      </c>
      <c r="E194" s="138">
        <f t="shared" si="11"/>
        <v>139239.51987939197</v>
      </c>
      <c r="F194" s="138">
        <f t="shared" si="11"/>
        <v>0</v>
      </c>
      <c r="G194" s="138">
        <f t="shared" si="11"/>
        <v>0</v>
      </c>
      <c r="H194" s="138">
        <f t="shared" ref="H194:H213" si="12">SUM(C194:G194)</f>
        <v>743771.23046243773</v>
      </c>
    </row>
    <row r="195" spans="2:8">
      <c r="B195" s="127" t="str">
        <f>$B$34</f>
        <v>Fine Arts</v>
      </c>
      <c r="C195" s="138">
        <f t="shared" si="11"/>
        <v>219533.64383668671</v>
      </c>
      <c r="D195" s="138">
        <f t="shared" si="11"/>
        <v>100778.0312812178</v>
      </c>
      <c r="E195" s="138">
        <f t="shared" si="11"/>
        <v>21128.280051378668</v>
      </c>
      <c r="F195" s="138">
        <f t="shared" si="11"/>
        <v>0</v>
      </c>
      <c r="G195" s="138">
        <f t="shared" si="11"/>
        <v>0</v>
      </c>
      <c r="H195" s="138">
        <f t="shared" si="12"/>
        <v>341439.95516928314</v>
      </c>
    </row>
    <row r="196" spans="2:8">
      <c r="B196" s="127" t="str">
        <f>$B$35</f>
        <v>Teacher Education</v>
      </c>
      <c r="C196" s="138">
        <f t="shared" si="11"/>
        <v>13165.537271846113</v>
      </c>
      <c r="D196" s="138">
        <f t="shared" si="11"/>
        <v>219909.06624649235</v>
      </c>
      <c r="E196" s="138">
        <f t="shared" si="11"/>
        <v>609315.78351582179</v>
      </c>
      <c r="F196" s="138">
        <f t="shared" si="11"/>
        <v>0</v>
      </c>
      <c r="G196" s="138">
        <f t="shared" si="11"/>
        <v>0</v>
      </c>
      <c r="H196" s="138">
        <f t="shared" si="12"/>
        <v>842390.38703416032</v>
      </c>
    </row>
    <row r="197" spans="2:8">
      <c r="B197" s="127" t="str">
        <f>$B$36</f>
        <v>Agriculture</v>
      </c>
      <c r="C197" s="138">
        <f t="shared" si="11"/>
        <v>125612.48009473894</v>
      </c>
      <c r="D197" s="138">
        <f t="shared" si="11"/>
        <v>108546.18074016372</v>
      </c>
      <c r="E197" s="138">
        <f t="shared" si="11"/>
        <v>225204.22475353203</v>
      </c>
      <c r="F197" s="138">
        <f t="shared" si="11"/>
        <v>0</v>
      </c>
      <c r="G197" s="138">
        <f t="shared" si="11"/>
        <v>0</v>
      </c>
      <c r="H197" s="138">
        <f t="shared" si="12"/>
        <v>459362.8855884347</v>
      </c>
    </row>
    <row r="198" spans="2:8">
      <c r="B198" s="127" t="str">
        <f>$B$37</f>
        <v>Engineering</v>
      </c>
      <c r="C198" s="138">
        <f t="shared" si="11"/>
        <v>37791.686180889235</v>
      </c>
      <c r="D198" s="138">
        <f t="shared" si="11"/>
        <v>24990.525444002866</v>
      </c>
      <c r="E198" s="138">
        <f t="shared" si="11"/>
        <v>0</v>
      </c>
      <c r="F198" s="138">
        <f t="shared" si="11"/>
        <v>0</v>
      </c>
      <c r="G198" s="138">
        <f t="shared" si="11"/>
        <v>0</v>
      </c>
      <c r="H198" s="138">
        <f t="shared" si="12"/>
        <v>62782.211624892101</v>
      </c>
    </row>
    <row r="199" spans="2:8">
      <c r="B199" s="127" t="str">
        <f>$B$38</f>
        <v>Home Economics</v>
      </c>
      <c r="C199" s="138">
        <f t="shared" si="11"/>
        <v>8676.2380731074609</v>
      </c>
      <c r="D199" s="138">
        <f t="shared" si="11"/>
        <v>2646.3115060623568</v>
      </c>
      <c r="E199" s="138">
        <f t="shared" si="11"/>
        <v>4603.2477458395624</v>
      </c>
      <c r="F199" s="138">
        <f t="shared" si="11"/>
        <v>0</v>
      </c>
      <c r="G199" s="138">
        <f t="shared" si="11"/>
        <v>0</v>
      </c>
      <c r="H199" s="138">
        <f t="shared" si="12"/>
        <v>15925.79732500938</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0</v>
      </c>
      <c r="D202" s="138">
        <f t="shared" si="11"/>
        <v>0</v>
      </c>
      <c r="E202" s="138">
        <f t="shared" si="11"/>
        <v>0</v>
      </c>
      <c r="F202" s="138">
        <f t="shared" si="11"/>
        <v>0</v>
      </c>
      <c r="G202" s="138">
        <f t="shared" si="11"/>
        <v>0</v>
      </c>
      <c r="H202" s="138">
        <f t="shared" si="12"/>
        <v>0</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5429.3055897302256</v>
      </c>
      <c r="D204" s="138">
        <f t="shared" si="11"/>
        <v>7389.5612910202462</v>
      </c>
      <c r="E204" s="138">
        <f t="shared" si="11"/>
        <v>0</v>
      </c>
      <c r="F204" s="138">
        <f t="shared" si="11"/>
        <v>0</v>
      </c>
      <c r="G204" s="138">
        <f t="shared" si="11"/>
        <v>0</v>
      </c>
      <c r="H204" s="138">
        <f t="shared" si="12"/>
        <v>12818.866880750473</v>
      </c>
    </row>
    <row r="205" spans="2:8">
      <c r="B205" s="127" t="str">
        <f>$B$44</f>
        <v>Physical Training</v>
      </c>
      <c r="C205" s="138">
        <f t="shared" si="11"/>
        <v>2075.1064815372229</v>
      </c>
      <c r="D205" s="138">
        <f t="shared" si="11"/>
        <v>25357.788346828573</v>
      </c>
      <c r="E205" s="138">
        <f t="shared" si="11"/>
        <v>0</v>
      </c>
      <c r="F205" s="138">
        <f t="shared" si="11"/>
        <v>0</v>
      </c>
      <c r="G205" s="138">
        <f t="shared" si="11"/>
        <v>0</v>
      </c>
      <c r="H205" s="138">
        <f t="shared" si="12"/>
        <v>27432.894828365796</v>
      </c>
    </row>
    <row r="206" spans="2:8">
      <c r="B206" s="127" t="str">
        <f>$B$45</f>
        <v>Health Services</v>
      </c>
      <c r="C206" s="138">
        <f t="shared" si="11"/>
        <v>25523.602027969835</v>
      </c>
      <c r="D206" s="138">
        <f t="shared" si="11"/>
        <v>24727.37343616744</v>
      </c>
      <c r="E206" s="138">
        <f t="shared" si="11"/>
        <v>52452.965392718463</v>
      </c>
      <c r="F206" s="138">
        <f t="shared" si="11"/>
        <v>0</v>
      </c>
      <c r="G206" s="138">
        <f t="shared" si="11"/>
        <v>0</v>
      </c>
      <c r="H206" s="138">
        <f t="shared" si="12"/>
        <v>102703.94085685574</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54075.351702093394</v>
      </c>
      <c r="D208" s="138">
        <f t="shared" si="11"/>
        <v>325717.97564074566</v>
      </c>
      <c r="E208" s="138">
        <f t="shared" si="11"/>
        <v>202016.86922277353</v>
      </c>
      <c r="F208" s="138">
        <f t="shared" si="11"/>
        <v>0</v>
      </c>
      <c r="G208" s="138">
        <f t="shared" si="11"/>
        <v>0</v>
      </c>
      <c r="H208" s="138">
        <f t="shared" si="12"/>
        <v>581810.19656561257</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44077.761670774184</v>
      </c>
      <c r="E210" s="138">
        <f t="shared" si="13"/>
        <v>0</v>
      </c>
      <c r="F210" s="138">
        <f t="shared" si="13"/>
        <v>0</v>
      </c>
      <c r="G210" s="138">
        <f t="shared" si="13"/>
        <v>0</v>
      </c>
      <c r="H210" s="138">
        <f t="shared" si="12"/>
        <v>44077.761670774184</v>
      </c>
    </row>
    <row r="211" spans="2:8">
      <c r="B211" s="127" t="str">
        <f>$B$50</f>
        <v>Technology</v>
      </c>
      <c r="C211" s="138">
        <f t="shared" si="13"/>
        <v>39523.378409578887</v>
      </c>
      <c r="D211" s="138">
        <f t="shared" si="13"/>
        <v>27554.145832667298</v>
      </c>
      <c r="E211" s="138">
        <f t="shared" si="13"/>
        <v>17188.423306043122</v>
      </c>
      <c r="F211" s="138">
        <f t="shared" si="13"/>
        <v>0</v>
      </c>
      <c r="G211" s="138">
        <f t="shared" si="13"/>
        <v>0</v>
      </c>
      <c r="H211" s="138">
        <f t="shared" si="12"/>
        <v>84265.947548289318</v>
      </c>
    </row>
    <row r="212" spans="2:8">
      <c r="B212" s="127" t="str">
        <f>$B$51</f>
        <v>Nursing</v>
      </c>
      <c r="C212" s="138">
        <f t="shared" si="13"/>
        <v>352.33191532920563</v>
      </c>
      <c r="D212" s="138">
        <f t="shared" si="13"/>
        <v>146351.17233251425</v>
      </c>
      <c r="E212" s="138">
        <f t="shared" si="13"/>
        <v>0</v>
      </c>
      <c r="F212" s="138">
        <f t="shared" si="13"/>
        <v>0</v>
      </c>
      <c r="G212" s="138">
        <f t="shared" si="13"/>
        <v>0</v>
      </c>
      <c r="H212" s="138">
        <f t="shared" si="12"/>
        <v>146703.50424784346</v>
      </c>
    </row>
    <row r="213" spans="2:8">
      <c r="B213" s="130" t="str">
        <f>$B$52</f>
        <v>Totals</v>
      </c>
      <c r="C213" s="135">
        <f>SUM(C193:C212)</f>
        <v>1772073.774315289</v>
      </c>
      <c r="D213" s="135">
        <f>SUM(D193:D212)</f>
        <v>2022780.6720097307</v>
      </c>
      <c r="E213" s="135">
        <f>SUM(E193:E212)</f>
        <v>1546149.5536749803</v>
      </c>
      <c r="F213" s="135">
        <f>SUM(F193:F212)</f>
        <v>0</v>
      </c>
      <c r="G213" s="135">
        <f>SUM(G193:G212)</f>
        <v>0</v>
      </c>
      <c r="H213" s="135">
        <f t="shared" si="12"/>
        <v>5341004</v>
      </c>
    </row>
    <row r="214" spans="2:8">
      <c r="B214" s="143"/>
      <c r="C214" s="144"/>
      <c r="D214" s="144"/>
      <c r="E214" s="144"/>
      <c r="F214" s="144"/>
      <c r="G214" s="144"/>
      <c r="H214" s="144"/>
    </row>
    <row r="215" spans="2:8">
      <c r="B215" s="474" t="s">
        <v>35</v>
      </c>
      <c r="C215" s="474"/>
      <c r="D215" s="474"/>
      <c r="E215" s="474"/>
      <c r="F215" s="474"/>
      <c r="G215" s="474"/>
      <c r="H215" s="122">
        <f>H17</f>
        <v>10985877</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1850256.1330005785</v>
      </c>
      <c r="D218" s="135">
        <f t="shared" si="14"/>
        <v>2328374.6783180251</v>
      </c>
      <c r="E218" s="135">
        <f t="shared" si="14"/>
        <v>459573.75857242243</v>
      </c>
      <c r="F218" s="135">
        <f t="shared" si="14"/>
        <v>0</v>
      </c>
      <c r="G218" s="135">
        <f t="shared" si="14"/>
        <v>0</v>
      </c>
      <c r="H218" s="135">
        <f>SUM(C218:G218)</f>
        <v>4638204.5698910262</v>
      </c>
    </row>
    <row r="219" spans="2:8">
      <c r="B219" s="127" t="str">
        <f>$B$33</f>
        <v>Science</v>
      </c>
      <c r="C219" s="138">
        <f t="shared" si="14"/>
        <v>437491.06966883031</v>
      </c>
      <c r="D219" s="138">
        <f t="shared" si="14"/>
        <v>582348.48951365752</v>
      </c>
      <c r="E219" s="138">
        <f t="shared" si="14"/>
        <v>97352.456491486431</v>
      </c>
      <c r="F219" s="138">
        <f t="shared" si="14"/>
        <v>0</v>
      </c>
      <c r="G219" s="138">
        <f t="shared" si="14"/>
        <v>0</v>
      </c>
      <c r="H219" s="138">
        <f t="shared" ref="H219:H238" si="15">SUM(C219:G219)</f>
        <v>1117192.0156739743</v>
      </c>
    </row>
    <row r="220" spans="2:8">
      <c r="B220" s="127" t="str">
        <f>$B$34</f>
        <v>Fine Arts</v>
      </c>
      <c r="C220" s="138">
        <f t="shared" si="14"/>
        <v>193029.67475101587</v>
      </c>
      <c r="D220" s="138">
        <f t="shared" si="14"/>
        <v>89356.856909038455</v>
      </c>
      <c r="E220" s="138">
        <f t="shared" si="14"/>
        <v>11401.639048552464</v>
      </c>
      <c r="F220" s="138">
        <f t="shared" si="14"/>
        <v>0</v>
      </c>
      <c r="G220" s="138">
        <f t="shared" si="14"/>
        <v>0</v>
      </c>
      <c r="H220" s="138">
        <f t="shared" si="15"/>
        <v>293788.17070860683</v>
      </c>
    </row>
    <row r="221" spans="2:8">
      <c r="B221" s="127" t="str">
        <f>$B$35</f>
        <v>Teacher Education</v>
      </c>
      <c r="C221" s="138">
        <f t="shared" si="14"/>
        <v>36162.928242280243</v>
      </c>
      <c r="D221" s="138">
        <f t="shared" si="14"/>
        <v>803192.43244474125</v>
      </c>
      <c r="E221" s="138">
        <f t="shared" si="14"/>
        <v>1080524.5621397411</v>
      </c>
      <c r="F221" s="138">
        <f t="shared" si="14"/>
        <v>0</v>
      </c>
      <c r="G221" s="138">
        <f t="shared" si="14"/>
        <v>0</v>
      </c>
      <c r="H221" s="138">
        <f t="shared" si="15"/>
        <v>1919879.9228267628</v>
      </c>
    </row>
    <row r="222" spans="2:8">
      <c r="B222" s="127" t="str">
        <f>$B$36</f>
        <v>Agriculture</v>
      </c>
      <c r="C222" s="138">
        <f t="shared" si="14"/>
        <v>106077.92284402205</v>
      </c>
      <c r="D222" s="138">
        <f t="shared" si="14"/>
        <v>235113.85924355366</v>
      </c>
      <c r="E222" s="138">
        <f t="shared" si="14"/>
        <v>218969.93967604605</v>
      </c>
      <c r="F222" s="138">
        <f t="shared" si="14"/>
        <v>0</v>
      </c>
      <c r="G222" s="138">
        <f t="shared" si="14"/>
        <v>0</v>
      </c>
      <c r="H222" s="138">
        <f t="shared" si="15"/>
        <v>560161.72176362178</v>
      </c>
    </row>
    <row r="223" spans="2:8">
      <c r="B223" s="127" t="str">
        <f>$B$37</f>
        <v>Engineering</v>
      </c>
      <c r="C223" s="138">
        <f t="shared" si="14"/>
        <v>11089.964660965941</v>
      </c>
      <c r="D223" s="138">
        <f t="shared" si="14"/>
        <v>11212.077102655017</v>
      </c>
      <c r="E223" s="138">
        <f t="shared" si="14"/>
        <v>0</v>
      </c>
      <c r="F223" s="138">
        <f t="shared" si="14"/>
        <v>0</v>
      </c>
      <c r="G223" s="138">
        <f t="shared" si="14"/>
        <v>0</v>
      </c>
      <c r="H223" s="138">
        <f t="shared" si="15"/>
        <v>22302.04176362096</v>
      </c>
    </row>
    <row r="224" spans="2:8">
      <c r="B224" s="127" t="str">
        <f>$B$38</f>
        <v>Home Economics</v>
      </c>
      <c r="C224" s="138">
        <f t="shared" si="14"/>
        <v>30859.032100079141</v>
      </c>
      <c r="D224" s="138">
        <f t="shared" si="14"/>
        <v>17327.755522285024</v>
      </c>
      <c r="E224" s="138">
        <f t="shared" si="14"/>
        <v>20172.130624362053</v>
      </c>
      <c r="F224" s="138">
        <f t="shared" si="14"/>
        <v>0</v>
      </c>
      <c r="G224" s="138">
        <f t="shared" si="14"/>
        <v>0</v>
      </c>
      <c r="H224" s="138">
        <f t="shared" si="15"/>
        <v>68358.918246726214</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0</v>
      </c>
      <c r="D226" s="138">
        <f t="shared" si="14"/>
        <v>0</v>
      </c>
      <c r="E226" s="138">
        <f t="shared" si="14"/>
        <v>0</v>
      </c>
      <c r="F226" s="138">
        <f t="shared" si="14"/>
        <v>0</v>
      </c>
      <c r="G226" s="138">
        <f t="shared" si="14"/>
        <v>0</v>
      </c>
      <c r="H226" s="138">
        <f t="shared" si="15"/>
        <v>0</v>
      </c>
    </row>
    <row r="227" spans="2:8">
      <c r="B227" s="127" t="str">
        <f>$B$41</f>
        <v>Library Science</v>
      </c>
      <c r="C227" s="138">
        <f t="shared" si="14"/>
        <v>0</v>
      </c>
      <c r="D227" s="138">
        <f t="shared" si="14"/>
        <v>0</v>
      </c>
      <c r="E227" s="138">
        <f t="shared" si="14"/>
        <v>0</v>
      </c>
      <c r="F227" s="138">
        <f t="shared" si="14"/>
        <v>0</v>
      </c>
      <c r="G227" s="138">
        <f t="shared" si="14"/>
        <v>0</v>
      </c>
      <c r="H227" s="138">
        <f t="shared" si="15"/>
        <v>0</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9321.9992802322413</v>
      </c>
      <c r="D229" s="138">
        <f t="shared" si="14"/>
        <v>20385.594732100028</v>
      </c>
      <c r="E229" s="138">
        <f t="shared" si="14"/>
        <v>0</v>
      </c>
      <c r="F229" s="138">
        <f t="shared" si="14"/>
        <v>0</v>
      </c>
      <c r="G229" s="138">
        <f t="shared" si="14"/>
        <v>0</v>
      </c>
      <c r="H229" s="138">
        <f t="shared" si="15"/>
        <v>29707.594012332269</v>
      </c>
    </row>
    <row r="230" spans="2:8">
      <c r="B230" s="127" t="str">
        <f>$B$44</f>
        <v>Physical Training</v>
      </c>
      <c r="C230" s="138">
        <f t="shared" si="14"/>
        <v>1446.5171296912099</v>
      </c>
      <c r="D230" s="138">
        <f t="shared" si="14"/>
        <v>32616.951571360045</v>
      </c>
      <c r="E230" s="138">
        <f t="shared" si="14"/>
        <v>0</v>
      </c>
      <c r="F230" s="138">
        <f t="shared" si="14"/>
        <v>0</v>
      </c>
      <c r="G230" s="138">
        <f t="shared" si="14"/>
        <v>0</v>
      </c>
      <c r="H230" s="138">
        <f t="shared" si="15"/>
        <v>34063.468701051257</v>
      </c>
    </row>
    <row r="231" spans="2:8">
      <c r="B231" s="127" t="str">
        <f>$B$45</f>
        <v>Health Services</v>
      </c>
      <c r="C231" s="138">
        <f t="shared" si="14"/>
        <v>62682.408953285754</v>
      </c>
      <c r="D231" s="138">
        <f t="shared" si="14"/>
        <v>138622.04417828019</v>
      </c>
      <c r="E231" s="138">
        <f t="shared" si="14"/>
        <v>119278.6854310104</v>
      </c>
      <c r="F231" s="138">
        <f t="shared" si="14"/>
        <v>0</v>
      </c>
      <c r="G231" s="138">
        <f t="shared" si="14"/>
        <v>0</v>
      </c>
      <c r="H231" s="138">
        <f t="shared" si="15"/>
        <v>320583.13856257632</v>
      </c>
    </row>
    <row r="232" spans="2:8">
      <c r="B232" s="127" t="str">
        <f>$B$46</f>
        <v>Pharmacy</v>
      </c>
      <c r="C232" s="138">
        <f t="shared" si="14"/>
        <v>0</v>
      </c>
      <c r="D232" s="138">
        <f t="shared" si="14"/>
        <v>0</v>
      </c>
      <c r="E232" s="138">
        <f t="shared" si="14"/>
        <v>0</v>
      </c>
      <c r="F232" s="138">
        <f t="shared" si="14"/>
        <v>0</v>
      </c>
      <c r="G232" s="138">
        <f t="shared" si="14"/>
        <v>0</v>
      </c>
      <c r="H232" s="138">
        <f t="shared" si="15"/>
        <v>0</v>
      </c>
    </row>
    <row r="233" spans="2:8">
      <c r="B233" s="127" t="str">
        <f>$B$47</f>
        <v>Business Administration</v>
      </c>
      <c r="C233" s="138">
        <f t="shared" si="14"/>
        <v>95952.30293618358</v>
      </c>
      <c r="D233" s="138">
        <f t="shared" si="14"/>
        <v>1082475.0802745116</v>
      </c>
      <c r="E233" s="138">
        <f t="shared" si="14"/>
        <v>338540.97482625011</v>
      </c>
      <c r="F233" s="138">
        <f t="shared" si="14"/>
        <v>0</v>
      </c>
      <c r="G233" s="138">
        <f t="shared" si="14"/>
        <v>0</v>
      </c>
      <c r="H233" s="138">
        <f t="shared" si="15"/>
        <v>1516968.3580369451</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61156.78419630009</v>
      </c>
      <c r="E235" s="138">
        <f t="shared" si="16"/>
        <v>0</v>
      </c>
      <c r="F235" s="138">
        <f t="shared" si="16"/>
        <v>0</v>
      </c>
      <c r="G235" s="138">
        <f t="shared" si="16"/>
        <v>0</v>
      </c>
      <c r="H235" s="138">
        <f t="shared" si="15"/>
        <v>61156.78419630009</v>
      </c>
    </row>
    <row r="236" spans="2:8">
      <c r="B236" s="127" t="str">
        <f>$B$50</f>
        <v>Technology</v>
      </c>
      <c r="C236" s="138">
        <f t="shared" si="16"/>
        <v>85826.683028345113</v>
      </c>
      <c r="D236" s="138">
        <f t="shared" si="16"/>
        <v>97850.854714080138</v>
      </c>
      <c r="E236" s="138">
        <f t="shared" si="16"/>
        <v>28942.622200171641</v>
      </c>
      <c r="F236" s="138">
        <f t="shared" si="16"/>
        <v>0</v>
      </c>
      <c r="G236" s="138">
        <f t="shared" si="16"/>
        <v>0</v>
      </c>
      <c r="H236" s="138">
        <f t="shared" si="15"/>
        <v>212620.15994259689</v>
      </c>
    </row>
    <row r="237" spans="2:8">
      <c r="B237" s="127" t="str">
        <f>$B$51</f>
        <v>Nursing</v>
      </c>
      <c r="C237" s="138">
        <f t="shared" si="16"/>
        <v>964.34475312747315</v>
      </c>
      <c r="D237" s="138">
        <f t="shared" si="16"/>
        <v>189925.79092073193</v>
      </c>
      <c r="E237" s="138">
        <f t="shared" si="16"/>
        <v>0</v>
      </c>
      <c r="F237" s="138">
        <f t="shared" si="16"/>
        <v>0</v>
      </c>
      <c r="G237" s="138">
        <f t="shared" si="16"/>
        <v>0</v>
      </c>
      <c r="H237" s="138">
        <f t="shared" si="15"/>
        <v>190890.13567385942</v>
      </c>
    </row>
    <row r="238" spans="2:8">
      <c r="B238" s="130" t="str">
        <f>$B$52</f>
        <v>Totals</v>
      </c>
      <c r="C238" s="135">
        <f>SUM(C218:C237)</f>
        <v>2921160.9813486375</v>
      </c>
      <c r="D238" s="135">
        <f>SUM(D218:D237)</f>
        <v>5689959.2496413197</v>
      </c>
      <c r="E238" s="135">
        <f>SUM(E218:E237)</f>
        <v>2374756.7690100423</v>
      </c>
      <c r="F238" s="135">
        <f>SUM(F218:F237)</f>
        <v>0</v>
      </c>
      <c r="G238" s="135">
        <f>SUM(G218:G237)</f>
        <v>0</v>
      </c>
      <c r="H238" s="135">
        <f t="shared" si="15"/>
        <v>10985877</v>
      </c>
    </row>
    <row r="239" spans="2:8">
      <c r="B239" s="328"/>
      <c r="C239" s="348"/>
      <c r="D239" s="348"/>
      <c r="E239" s="348"/>
      <c r="F239" s="348"/>
      <c r="G239" s="348"/>
      <c r="H239" s="348"/>
    </row>
    <row r="240" spans="2:8">
      <c r="B240" s="120" t="s">
        <v>11</v>
      </c>
      <c r="C240" s="121"/>
      <c r="D240" s="121"/>
      <c r="E240" s="121"/>
      <c r="F240" s="121"/>
      <c r="G240" s="121"/>
      <c r="H240" s="122">
        <f>H16</f>
        <v>2798584</v>
      </c>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471341.26931489323</v>
      </c>
      <c r="D243" s="135">
        <f t="shared" si="17"/>
        <v>593139.00207930349</v>
      </c>
      <c r="E243" s="135">
        <f t="shared" si="17"/>
        <v>117073.56340878789</v>
      </c>
      <c r="F243" s="135">
        <f t="shared" si="17"/>
        <v>0</v>
      </c>
      <c r="G243" s="135">
        <f t="shared" si="17"/>
        <v>0</v>
      </c>
      <c r="H243" s="135">
        <f>SUM(C243:G243)</f>
        <v>1181553.8348029845</v>
      </c>
    </row>
    <row r="244" spans="2:8">
      <c r="B244" s="127" t="str">
        <f>$B$33</f>
        <v>Science</v>
      </c>
      <c r="C244" s="138">
        <f t="shared" si="17"/>
        <v>111448.13543043252</v>
      </c>
      <c r="D244" s="138">
        <f t="shared" si="17"/>
        <v>148349.66431693069</v>
      </c>
      <c r="E244" s="138">
        <f t="shared" si="17"/>
        <v>24799.934233540942</v>
      </c>
      <c r="F244" s="138">
        <f t="shared" si="17"/>
        <v>0</v>
      </c>
      <c r="G244" s="138">
        <f t="shared" si="17"/>
        <v>0</v>
      </c>
      <c r="H244" s="138">
        <f t="shared" ref="H244:H263" si="18">SUM(C244:G244)</f>
        <v>284597.73398090416</v>
      </c>
    </row>
    <row r="245" spans="2:8">
      <c r="B245" s="127" t="str">
        <f>$B$34</f>
        <v>Fine Arts</v>
      </c>
      <c r="C245" s="138">
        <f t="shared" si="17"/>
        <v>49173.111922097531</v>
      </c>
      <c r="D245" s="138">
        <f t="shared" si="17"/>
        <v>22763.104851431024</v>
      </c>
      <c r="E245" s="138">
        <f t="shared" si="17"/>
        <v>2904.4968021264167</v>
      </c>
      <c r="F245" s="138">
        <f t="shared" si="17"/>
        <v>0</v>
      </c>
      <c r="G245" s="138">
        <f t="shared" si="17"/>
        <v>0</v>
      </c>
      <c r="H245" s="138">
        <f t="shared" si="18"/>
        <v>74840.713575654969</v>
      </c>
    </row>
    <row r="246" spans="2:8">
      <c r="B246" s="127" t="str">
        <f>$B$35</f>
        <v>Teacher Education</v>
      </c>
      <c r="C246" s="138">
        <f t="shared" si="17"/>
        <v>9212.2815840732255</v>
      </c>
      <c r="D246" s="138">
        <f t="shared" si="17"/>
        <v>204608.28847445987</v>
      </c>
      <c r="E246" s="138">
        <f t="shared" si="17"/>
        <v>275256.92770921119</v>
      </c>
      <c r="F246" s="138">
        <f t="shared" si="17"/>
        <v>0</v>
      </c>
      <c r="G246" s="138">
        <f t="shared" si="17"/>
        <v>0</v>
      </c>
      <c r="H246" s="138">
        <f t="shared" si="18"/>
        <v>489077.49776774429</v>
      </c>
    </row>
    <row r="247" spans="2:8">
      <c r="B247" s="127" t="str">
        <f>$B$36</f>
        <v>Agriculture</v>
      </c>
      <c r="C247" s="138">
        <f t="shared" si="17"/>
        <v>27022.692646614796</v>
      </c>
      <c r="D247" s="138">
        <f t="shared" si="17"/>
        <v>59893.79679540026</v>
      </c>
      <c r="E247" s="138">
        <f t="shared" si="17"/>
        <v>55781.233456222726</v>
      </c>
      <c r="F247" s="138">
        <f t="shared" si="17"/>
        <v>0</v>
      </c>
      <c r="G247" s="138">
        <f t="shared" si="17"/>
        <v>0</v>
      </c>
      <c r="H247" s="138">
        <f t="shared" si="18"/>
        <v>142697.72289823779</v>
      </c>
    </row>
    <row r="248" spans="2:8">
      <c r="B248" s="127" t="str">
        <f>$B$37</f>
        <v>Engineering</v>
      </c>
      <c r="C248" s="138">
        <f t="shared" si="17"/>
        <v>2825.0996857824557</v>
      </c>
      <c r="D248" s="138">
        <f t="shared" si="17"/>
        <v>2856.2070726130187</v>
      </c>
      <c r="E248" s="138">
        <f t="shared" si="17"/>
        <v>0</v>
      </c>
      <c r="F248" s="138">
        <f t="shared" si="17"/>
        <v>0</v>
      </c>
      <c r="G248" s="138">
        <f t="shared" si="17"/>
        <v>0</v>
      </c>
      <c r="H248" s="138">
        <f t="shared" si="18"/>
        <v>5681.3067583954744</v>
      </c>
    </row>
    <row r="249" spans="2:8">
      <c r="B249" s="127" t="str">
        <f>$B$38</f>
        <v>Home Economics</v>
      </c>
      <c r="C249" s="138">
        <f t="shared" si="17"/>
        <v>7861.1469517424857</v>
      </c>
      <c r="D249" s="138">
        <f t="shared" si="17"/>
        <v>4414.1382031292105</v>
      </c>
      <c r="E249" s="138">
        <f t="shared" si="17"/>
        <v>5138.7251114544297</v>
      </c>
      <c r="F249" s="138">
        <f t="shared" si="17"/>
        <v>0</v>
      </c>
      <c r="G249" s="138">
        <f t="shared" si="17"/>
        <v>0</v>
      </c>
      <c r="H249" s="138">
        <f t="shared" si="18"/>
        <v>17414.010266326128</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0</v>
      </c>
      <c r="D252" s="138">
        <f t="shared" si="17"/>
        <v>0</v>
      </c>
      <c r="E252" s="138">
        <f t="shared" si="17"/>
        <v>0</v>
      </c>
      <c r="F252" s="138">
        <f t="shared" si="17"/>
        <v>0</v>
      </c>
      <c r="G252" s="138">
        <f t="shared" si="17"/>
        <v>0</v>
      </c>
      <c r="H252" s="138">
        <f t="shared" si="18"/>
        <v>0</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2374.7214750055427</v>
      </c>
      <c r="D254" s="138">
        <f t="shared" si="17"/>
        <v>5193.1037683873064</v>
      </c>
      <c r="E254" s="138">
        <f t="shared" si="17"/>
        <v>0</v>
      </c>
      <c r="F254" s="138">
        <f t="shared" si="17"/>
        <v>0</v>
      </c>
      <c r="G254" s="138">
        <f t="shared" si="17"/>
        <v>0</v>
      </c>
      <c r="H254" s="138">
        <f t="shared" si="18"/>
        <v>7567.8252433928492</v>
      </c>
    </row>
    <row r="255" spans="2:8">
      <c r="B255" s="127" t="str">
        <f>$B$44</f>
        <v>Physical Training</v>
      </c>
      <c r="C255" s="138">
        <f t="shared" si="17"/>
        <v>368.49126336292903</v>
      </c>
      <c r="D255" s="138">
        <f t="shared" si="17"/>
        <v>8308.9660294196892</v>
      </c>
      <c r="E255" s="138">
        <f t="shared" si="17"/>
        <v>0</v>
      </c>
      <c r="F255" s="138">
        <f t="shared" si="17"/>
        <v>0</v>
      </c>
      <c r="G255" s="138">
        <f t="shared" si="17"/>
        <v>0</v>
      </c>
      <c r="H255" s="138">
        <f t="shared" si="18"/>
        <v>8677.4572927826175</v>
      </c>
    </row>
    <row r="256" spans="2:8">
      <c r="B256" s="127" t="str">
        <f>$B$45</f>
        <v>Health Services</v>
      </c>
      <c r="C256" s="138">
        <f t="shared" si="17"/>
        <v>15967.954745726924</v>
      </c>
      <c r="D256" s="138">
        <f t="shared" si="17"/>
        <v>35313.105625033684</v>
      </c>
      <c r="E256" s="138">
        <f t="shared" si="17"/>
        <v>30385.505006860974</v>
      </c>
      <c r="F256" s="138">
        <f t="shared" si="17"/>
        <v>0</v>
      </c>
      <c r="G256" s="138">
        <f t="shared" si="17"/>
        <v>0</v>
      </c>
      <c r="H256" s="138">
        <f t="shared" si="18"/>
        <v>81666.565377621577</v>
      </c>
    </row>
    <row r="257" spans="2:9">
      <c r="B257" s="127" t="str">
        <f>$B$46</f>
        <v>Pharmacy</v>
      </c>
      <c r="C257" s="138">
        <f t="shared" si="17"/>
        <v>0</v>
      </c>
      <c r="D257" s="138">
        <f t="shared" si="17"/>
        <v>0</v>
      </c>
      <c r="E257" s="138">
        <f t="shared" si="17"/>
        <v>0</v>
      </c>
      <c r="F257" s="138">
        <f t="shared" si="17"/>
        <v>0</v>
      </c>
      <c r="G257" s="138">
        <f t="shared" si="17"/>
        <v>0</v>
      </c>
      <c r="H257" s="138">
        <f t="shared" si="18"/>
        <v>0</v>
      </c>
    </row>
    <row r="258" spans="2:9">
      <c r="B258" s="127" t="str">
        <f>$B$47</f>
        <v>Business Administration</v>
      </c>
      <c r="C258" s="138">
        <f t="shared" si="17"/>
        <v>24443.253803074294</v>
      </c>
      <c r="D258" s="138">
        <f t="shared" si="17"/>
        <v>275753.81010136596</v>
      </c>
      <c r="E258" s="138">
        <f t="shared" si="17"/>
        <v>86241.212740061295</v>
      </c>
      <c r="F258" s="138">
        <f t="shared" si="17"/>
        <v>0</v>
      </c>
      <c r="G258" s="138">
        <f t="shared" si="17"/>
        <v>0</v>
      </c>
      <c r="H258" s="138">
        <f t="shared" si="18"/>
        <v>386438.27664450154</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15579.311305161918</v>
      </c>
      <c r="E260" s="138">
        <f t="shared" si="19"/>
        <v>0</v>
      </c>
      <c r="F260" s="138">
        <f t="shared" si="19"/>
        <v>0</v>
      </c>
      <c r="G260" s="138">
        <f t="shared" si="19"/>
        <v>0</v>
      </c>
      <c r="H260" s="138">
        <f t="shared" si="18"/>
        <v>15579.311305161918</v>
      </c>
    </row>
    <row r="261" spans="2:9">
      <c r="B261" s="127" t="str">
        <f>$B$50</f>
        <v>Technology</v>
      </c>
      <c r="C261" s="138">
        <f t="shared" si="19"/>
        <v>21863.814959533789</v>
      </c>
      <c r="D261" s="138">
        <f t="shared" si="19"/>
        <v>24926.898088259069</v>
      </c>
      <c r="E261" s="138">
        <f t="shared" si="19"/>
        <v>7372.9534207824436</v>
      </c>
      <c r="F261" s="138">
        <f t="shared" si="19"/>
        <v>0</v>
      </c>
      <c r="G261" s="138">
        <f t="shared" si="19"/>
        <v>0</v>
      </c>
      <c r="H261" s="138">
        <f t="shared" si="18"/>
        <v>54163.666468575306</v>
      </c>
    </row>
    <row r="262" spans="2:9">
      <c r="B262" s="127" t="str">
        <f>$B$51</f>
        <v>Nursing</v>
      </c>
      <c r="C262" s="138">
        <f t="shared" si="19"/>
        <v>245.66084224195268</v>
      </c>
      <c r="D262" s="138">
        <f t="shared" si="19"/>
        <v>48382.416775475067</v>
      </c>
      <c r="E262" s="138">
        <f t="shared" si="19"/>
        <v>0</v>
      </c>
      <c r="F262" s="138">
        <f t="shared" si="19"/>
        <v>0</v>
      </c>
      <c r="G262" s="138">
        <f t="shared" si="19"/>
        <v>0</v>
      </c>
      <c r="H262" s="138">
        <f t="shared" si="18"/>
        <v>48628.077617717019</v>
      </c>
    </row>
    <row r="263" spans="2:9">
      <c r="B263" s="130" t="str">
        <f>$B$52</f>
        <v>Totals</v>
      </c>
      <c r="C263" s="135">
        <f>SUM(C243:C262)</f>
        <v>744147.63462458143</v>
      </c>
      <c r="D263" s="135">
        <f>SUM(D243:D262)</f>
        <v>1449481.8134863703</v>
      </c>
      <c r="E263" s="135">
        <f>SUM(E243:E262)</f>
        <v>604954.55188904831</v>
      </c>
      <c r="F263" s="135">
        <f>SUM(F243:F262)</f>
        <v>0</v>
      </c>
      <c r="G263" s="135">
        <f>SUM(G243:G262)</f>
        <v>0</v>
      </c>
      <c r="H263" s="135">
        <f t="shared" si="18"/>
        <v>2798584</v>
      </c>
      <c r="I263" s="349"/>
    </row>
    <row r="264" spans="2:9">
      <c r="B264" s="483"/>
      <c r="C264" s="483"/>
      <c r="D264" s="483"/>
      <c r="E264" s="483"/>
      <c r="F264" s="483"/>
      <c r="G264" s="483"/>
      <c r="H264" s="484"/>
      <c r="I264" s="350"/>
    </row>
    <row r="265" spans="2:9">
      <c r="B265" s="120" t="s">
        <v>229</v>
      </c>
      <c r="C265" s="121"/>
      <c r="D265" s="121"/>
      <c r="E265" s="121"/>
      <c r="F265" s="121"/>
      <c r="G265" s="121"/>
      <c r="H265" s="122"/>
    </row>
    <row r="266" spans="2:9" ht="45" customHeight="1" thickBot="1">
      <c r="B266" s="464" t="s">
        <v>230</v>
      </c>
      <c r="C266" s="464"/>
      <c r="D266" s="464"/>
      <c r="E266" s="464"/>
      <c r="F266" s="464"/>
      <c r="G266" s="464"/>
      <c r="H266" s="464"/>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6501470.4203235386</v>
      </c>
      <c r="D268" s="135">
        <f t="shared" si="20"/>
        <v>5885995.3693159027</v>
      </c>
      <c r="E268" s="135">
        <f t="shared" si="20"/>
        <v>1804186.8037233204</v>
      </c>
      <c r="F268" s="135">
        <f t="shared" si="20"/>
        <v>0</v>
      </c>
      <c r="G268" s="135">
        <f t="shared" si="20"/>
        <v>0</v>
      </c>
      <c r="H268" s="135">
        <f>SUM(C268:G268)</f>
        <v>14191652.593362762</v>
      </c>
    </row>
    <row r="269" spans="2:9">
      <c r="B269" s="127" t="str">
        <f>$B$33</f>
        <v>Science</v>
      </c>
      <c r="C269" s="138">
        <f t="shared" si="20"/>
        <v>1905554.9661669843</v>
      </c>
      <c r="D269" s="138">
        <f t="shared" si="20"/>
        <v>2072576.3506325795</v>
      </c>
      <c r="E269" s="138">
        <f t="shared" si="20"/>
        <v>743686.3756483926</v>
      </c>
      <c r="F269" s="138">
        <f t="shared" si="20"/>
        <v>0</v>
      </c>
      <c r="G269" s="138">
        <f t="shared" si="20"/>
        <v>0</v>
      </c>
      <c r="H269" s="138">
        <f t="shared" ref="H269:H288" si="21">SUM(C269:G269)</f>
        <v>4721817.6924479567</v>
      </c>
    </row>
    <row r="270" spans="2:9">
      <c r="B270" s="127" t="str">
        <f>$B$34</f>
        <v>Fine Arts</v>
      </c>
      <c r="C270" s="138">
        <f t="shared" si="20"/>
        <v>1222152.4817035869</v>
      </c>
      <c r="D270" s="138">
        <f t="shared" si="20"/>
        <v>561970.83333470323</v>
      </c>
      <c r="E270" s="138">
        <f t="shared" si="20"/>
        <v>108618.11114075952</v>
      </c>
      <c r="F270" s="138">
        <f t="shared" si="20"/>
        <v>0</v>
      </c>
      <c r="G270" s="138">
        <f t="shared" si="20"/>
        <v>0</v>
      </c>
      <c r="H270" s="138">
        <f t="shared" si="21"/>
        <v>1892741.4261790495</v>
      </c>
    </row>
    <row r="271" spans="2:9">
      <c r="B271" s="127" t="str">
        <f>$B$35</f>
        <v>Teacher Education</v>
      </c>
      <c r="C271" s="138">
        <f t="shared" si="20"/>
        <v>104143.22652399469</v>
      </c>
      <c r="D271" s="138">
        <f t="shared" si="20"/>
        <v>1989425.65655879</v>
      </c>
      <c r="E271" s="138">
        <f t="shared" si="20"/>
        <v>4075631.0030449303</v>
      </c>
      <c r="F271" s="138">
        <f t="shared" si="20"/>
        <v>0</v>
      </c>
      <c r="G271" s="138">
        <f t="shared" si="20"/>
        <v>0</v>
      </c>
      <c r="H271" s="138">
        <f t="shared" si="21"/>
        <v>6169199.886127715</v>
      </c>
    </row>
    <row r="272" spans="2:9">
      <c r="B272" s="127" t="str">
        <f>$B$36</f>
        <v>Agriculture</v>
      </c>
      <c r="C272" s="138">
        <f t="shared" si="20"/>
        <v>693806.6020391644</v>
      </c>
      <c r="D272" s="138">
        <f t="shared" si="20"/>
        <v>779533.50340766134</v>
      </c>
      <c r="E272" s="138">
        <f t="shared" si="20"/>
        <v>1280012.4092776591</v>
      </c>
      <c r="F272" s="138">
        <f t="shared" si="20"/>
        <v>0</v>
      </c>
      <c r="G272" s="138">
        <f t="shared" si="20"/>
        <v>0</v>
      </c>
      <c r="H272" s="138">
        <f t="shared" si="21"/>
        <v>2753352.5147244846</v>
      </c>
    </row>
    <row r="273" spans="2:9">
      <c r="B273" s="127" t="str">
        <f>$B$37</f>
        <v>Engineering</v>
      </c>
      <c r="C273" s="138">
        <f t="shared" si="20"/>
        <v>182608.90110466024</v>
      </c>
      <c r="D273" s="138">
        <f t="shared" si="20"/>
        <v>125620.53404224833</v>
      </c>
      <c r="E273" s="138">
        <f t="shared" si="20"/>
        <v>0</v>
      </c>
      <c r="F273" s="138">
        <f t="shared" si="20"/>
        <v>0</v>
      </c>
      <c r="G273" s="138">
        <f t="shared" si="20"/>
        <v>0</v>
      </c>
      <c r="H273" s="138">
        <f t="shared" si="21"/>
        <v>308229.43514690857</v>
      </c>
    </row>
    <row r="274" spans="2:9">
      <c r="B274" s="127" t="str">
        <f>$B$38</f>
        <v>Home Economics</v>
      </c>
      <c r="C274" s="138">
        <f t="shared" si="20"/>
        <v>77449.205939168474</v>
      </c>
      <c r="D274" s="138">
        <f t="shared" si="20"/>
        <v>33554.509816281497</v>
      </c>
      <c r="E274" s="138">
        <f t="shared" si="20"/>
        <v>45858.851793039365</v>
      </c>
      <c r="F274" s="138">
        <f t="shared" si="20"/>
        <v>0</v>
      </c>
      <c r="G274" s="138">
        <f t="shared" si="20"/>
        <v>0</v>
      </c>
      <c r="H274" s="138">
        <f t="shared" si="21"/>
        <v>156862.56754848934</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0</v>
      </c>
      <c r="D276" s="138">
        <f t="shared" si="20"/>
        <v>0</v>
      </c>
      <c r="E276" s="138">
        <f t="shared" si="20"/>
        <v>0</v>
      </c>
      <c r="F276" s="138">
        <f t="shared" si="20"/>
        <v>0</v>
      </c>
      <c r="G276" s="138">
        <f t="shared" si="20"/>
        <v>0</v>
      </c>
      <c r="H276" s="138">
        <f t="shared" si="21"/>
        <v>0</v>
      </c>
    </row>
    <row r="277" spans="2:9">
      <c r="B277" s="127" t="str">
        <f>$B$41</f>
        <v>Library Science</v>
      </c>
      <c r="C277" s="138">
        <f t="shared" si="20"/>
        <v>0</v>
      </c>
      <c r="D277" s="138">
        <f t="shared" si="20"/>
        <v>0</v>
      </c>
      <c r="E277" s="138">
        <f t="shared" si="20"/>
        <v>0</v>
      </c>
      <c r="F277" s="138">
        <f t="shared" si="20"/>
        <v>0</v>
      </c>
      <c r="G277" s="138">
        <f t="shared" si="20"/>
        <v>0</v>
      </c>
      <c r="H277" s="138">
        <f t="shared" si="21"/>
        <v>0</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35931.946200276972</v>
      </c>
      <c r="D279" s="138">
        <f t="shared" si="20"/>
        <v>58564.074045854119</v>
      </c>
      <c r="E279" s="138">
        <f t="shared" si="20"/>
        <v>0</v>
      </c>
      <c r="F279" s="138">
        <f t="shared" si="20"/>
        <v>0</v>
      </c>
      <c r="G279" s="138">
        <f t="shared" si="20"/>
        <v>0</v>
      </c>
      <c r="H279" s="138">
        <f t="shared" si="21"/>
        <v>94496.020246131084</v>
      </c>
    </row>
    <row r="280" spans="2:9">
      <c r="B280" s="127" t="str">
        <f>$B$44</f>
        <v>Physical Training</v>
      </c>
      <c r="C280" s="138">
        <f t="shared" si="20"/>
        <v>11077.887532391673</v>
      </c>
      <c r="D280" s="138">
        <f t="shared" si="20"/>
        <v>154118.24328980799</v>
      </c>
      <c r="E280" s="138">
        <f t="shared" si="20"/>
        <v>0</v>
      </c>
      <c r="F280" s="138">
        <f t="shared" si="20"/>
        <v>0</v>
      </c>
      <c r="G280" s="138">
        <f t="shared" si="20"/>
        <v>0</v>
      </c>
      <c r="H280" s="138">
        <f t="shared" si="21"/>
        <v>165196.13082219966</v>
      </c>
    </row>
    <row r="281" spans="2:9">
      <c r="B281" s="127" t="str">
        <f>$B$45</f>
        <v>Health Services</v>
      </c>
      <c r="C281" s="138">
        <f t="shared" si="20"/>
        <v>192581.94975551064</v>
      </c>
      <c r="D281" s="138">
        <f t="shared" si="20"/>
        <v>284312.55153159011</v>
      </c>
      <c r="E281" s="138">
        <f t="shared" si="20"/>
        <v>383802.36317736981</v>
      </c>
      <c r="F281" s="138">
        <f t="shared" si="20"/>
        <v>0</v>
      </c>
      <c r="G281" s="138">
        <f t="shared" si="20"/>
        <v>0</v>
      </c>
      <c r="H281" s="138">
        <f t="shared" si="21"/>
        <v>860696.86446447053</v>
      </c>
    </row>
    <row r="282" spans="2:9">
      <c r="B282" s="127" t="str">
        <f>$B$46</f>
        <v>Pharmacy</v>
      </c>
      <c r="C282" s="138">
        <f t="shared" si="20"/>
        <v>0</v>
      </c>
      <c r="D282" s="138">
        <f t="shared" si="20"/>
        <v>0</v>
      </c>
      <c r="E282" s="138">
        <f t="shared" si="20"/>
        <v>0</v>
      </c>
      <c r="F282" s="138">
        <f t="shared" si="20"/>
        <v>0</v>
      </c>
      <c r="G282" s="138">
        <f t="shared" si="20"/>
        <v>0</v>
      </c>
      <c r="H282" s="138">
        <f t="shared" si="21"/>
        <v>0</v>
      </c>
    </row>
    <row r="283" spans="2:9">
      <c r="B283" s="127" t="str">
        <f>$B$47</f>
        <v>Business Administration</v>
      </c>
      <c r="C283" s="138">
        <f t="shared" si="20"/>
        <v>361775.9411432512</v>
      </c>
      <c r="D283" s="138">
        <f t="shared" si="20"/>
        <v>2812161.7394970432</v>
      </c>
      <c r="E283" s="138">
        <f t="shared" si="20"/>
        <v>1326540.7155130948</v>
      </c>
      <c r="F283" s="138">
        <f t="shared" si="20"/>
        <v>0</v>
      </c>
      <c r="G283" s="138">
        <f t="shared" si="20"/>
        <v>0</v>
      </c>
      <c r="H283" s="138">
        <f t="shared" si="21"/>
        <v>4500478.3961533885</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273489.85216723121</v>
      </c>
      <c r="E285" s="138">
        <f t="shared" si="22"/>
        <v>0</v>
      </c>
      <c r="F285" s="138">
        <f t="shared" si="22"/>
        <v>0</v>
      </c>
      <c r="G285" s="138">
        <f t="shared" si="22"/>
        <v>0</v>
      </c>
      <c r="H285" s="138">
        <f t="shared" si="21"/>
        <v>273489.85216723121</v>
      </c>
    </row>
    <row r="286" spans="2:9">
      <c r="B286" s="127" t="str">
        <f>$B$50</f>
        <v>Technology</v>
      </c>
      <c r="C286" s="138">
        <f t="shared" si="22"/>
        <v>284114.1822825268</v>
      </c>
      <c r="D286" s="138">
        <f t="shared" si="22"/>
        <v>245773.41058783414</v>
      </c>
      <c r="E286" s="138">
        <f t="shared" si="22"/>
        <v>113040.92372867497</v>
      </c>
      <c r="F286" s="138">
        <f t="shared" si="22"/>
        <v>0</v>
      </c>
      <c r="G286" s="138">
        <f t="shared" si="22"/>
        <v>0</v>
      </c>
      <c r="H286" s="138">
        <f t="shared" si="21"/>
        <v>642928.51659903594</v>
      </c>
    </row>
    <row r="287" spans="2:9">
      <c r="B287" s="127" t="str">
        <f>$B$51</f>
        <v>Nursing</v>
      </c>
      <c r="C287" s="138">
        <f t="shared" si="22"/>
        <v>2782.7361578109553</v>
      </c>
      <c r="D287" s="138">
        <f t="shared" si="22"/>
        <v>891586.98138160887</v>
      </c>
      <c r="E287" s="138">
        <f t="shared" si="22"/>
        <v>0</v>
      </c>
      <c r="F287" s="138">
        <f t="shared" si="22"/>
        <v>0</v>
      </c>
      <c r="G287" s="138">
        <f t="shared" si="22"/>
        <v>0</v>
      </c>
      <c r="H287" s="138">
        <f t="shared" si="21"/>
        <v>894369.71753941977</v>
      </c>
    </row>
    <row r="288" spans="2:9">
      <c r="B288" s="130" t="str">
        <f>$B$52</f>
        <v>Totals</v>
      </c>
      <c r="C288" s="135">
        <f>SUM(C268:C287)</f>
        <v>11575450.446872868</v>
      </c>
      <c r="D288" s="135">
        <f>SUM(D268:D287)</f>
        <v>16168683.609609134</v>
      </c>
      <c r="E288" s="135">
        <f>SUM(E268:E287)</f>
        <v>9881377.5570472404</v>
      </c>
      <c r="F288" s="135">
        <f>SUM(F268:F287)</f>
        <v>0</v>
      </c>
      <c r="G288" s="135">
        <f>SUM(G268:G287)</f>
        <v>0</v>
      </c>
      <c r="H288" s="135">
        <f t="shared" si="21"/>
        <v>37625511.613529243</v>
      </c>
      <c r="I288" s="351"/>
    </row>
    <row r="289" spans="2:8">
      <c r="H289" s="139"/>
    </row>
    <row r="290" spans="2:8">
      <c r="B290" s="120" t="s">
        <v>220</v>
      </c>
      <c r="C290" s="121"/>
      <c r="D290" s="121"/>
      <c r="E290" s="121"/>
      <c r="F290" s="121"/>
      <c r="G290" s="121"/>
      <c r="H290" s="122"/>
    </row>
    <row r="291" spans="2:8" ht="30" customHeight="1" thickBot="1">
      <c r="B291" s="464" t="s">
        <v>231</v>
      </c>
      <c r="C291" s="464"/>
      <c r="D291" s="464"/>
      <c r="E291" s="464"/>
      <c r="F291" s="464"/>
      <c r="G291" s="464"/>
      <c r="H291" s="464"/>
    </row>
    <row r="292" spans="2:8" ht="14.4" thickBot="1">
      <c r="B292" s="124" t="s">
        <v>31</v>
      </c>
      <c r="C292" s="125" t="s">
        <v>25</v>
      </c>
      <c r="D292" s="125" t="s">
        <v>26</v>
      </c>
      <c r="E292" s="125" t="s">
        <v>27</v>
      </c>
      <c r="F292" s="125" t="s">
        <v>28</v>
      </c>
      <c r="G292" s="125" t="s">
        <v>29</v>
      </c>
      <c r="H292" s="126" t="s">
        <v>1</v>
      </c>
    </row>
    <row r="293" spans="2:8">
      <c r="B293" s="127" t="str">
        <f>$B$32</f>
        <v>Liberal Arts</v>
      </c>
      <c r="C293" s="133">
        <f t="shared" ref="C293:H308" si="23">IF(C32=0,0,C268/C32)</f>
        <v>564.75594339155134</v>
      </c>
      <c r="D293" s="133">
        <f t="shared" si="23"/>
        <v>858.89323935734751</v>
      </c>
      <c r="E293" s="133">
        <f t="shared" si="23"/>
        <v>1147.7015290860816</v>
      </c>
      <c r="F293" s="133">
        <f t="shared" si="23"/>
        <v>0</v>
      </c>
      <c r="G293" s="134">
        <f t="shared" si="23"/>
        <v>0</v>
      </c>
      <c r="H293" s="135">
        <f t="shared" si="23"/>
        <v>711.82487803394497</v>
      </c>
    </row>
    <row r="294" spans="2:8">
      <c r="B294" s="127" t="str">
        <f>$B$33</f>
        <v>Science</v>
      </c>
      <c r="C294" s="136">
        <f t="shared" si="23"/>
        <v>700.05693099448354</v>
      </c>
      <c r="D294" s="136">
        <f t="shared" si="23"/>
        <v>1209.204405269883</v>
      </c>
      <c r="E294" s="136">
        <f t="shared" si="23"/>
        <v>2233.2924193645422</v>
      </c>
      <c r="F294" s="136">
        <f t="shared" si="23"/>
        <v>0</v>
      </c>
      <c r="G294" s="137">
        <f t="shared" si="23"/>
        <v>0</v>
      </c>
      <c r="H294" s="138">
        <f t="shared" si="23"/>
        <v>990.10645679344861</v>
      </c>
    </row>
    <row r="295" spans="2:8">
      <c r="B295" s="127" t="str">
        <f>$B$34</f>
        <v>Fine Arts</v>
      </c>
      <c r="C295" s="136">
        <f t="shared" si="23"/>
        <v>1017.6123910937442</v>
      </c>
      <c r="D295" s="136">
        <f t="shared" si="23"/>
        <v>2136.7712294095181</v>
      </c>
      <c r="E295" s="136">
        <f t="shared" si="23"/>
        <v>2785.0797728399875</v>
      </c>
      <c r="F295" s="136">
        <f t="shared" si="23"/>
        <v>0</v>
      </c>
      <c r="G295" s="137">
        <f t="shared" si="23"/>
        <v>0</v>
      </c>
      <c r="H295" s="138">
        <f t="shared" si="23"/>
        <v>1259.308999453792</v>
      </c>
    </row>
    <row r="296" spans="2:8">
      <c r="B296" s="127" t="str">
        <f>$B$35</f>
        <v>Teacher Education</v>
      </c>
      <c r="C296" s="136">
        <f t="shared" si="23"/>
        <v>462.85878455108747</v>
      </c>
      <c r="D296" s="136">
        <f t="shared" si="23"/>
        <v>841.55061614162014</v>
      </c>
      <c r="E296" s="136">
        <f t="shared" si="23"/>
        <v>1102.7140159753599</v>
      </c>
      <c r="F296" s="136">
        <f t="shared" si="23"/>
        <v>0</v>
      </c>
      <c r="G296" s="137">
        <f t="shared" si="23"/>
        <v>0</v>
      </c>
      <c r="H296" s="138">
        <f t="shared" si="23"/>
        <v>981.5751608795091</v>
      </c>
    </row>
    <row r="297" spans="2:8">
      <c r="B297" s="127" t="str">
        <f>$B$36</f>
        <v>Agriculture</v>
      </c>
      <c r="C297" s="136">
        <f t="shared" si="23"/>
        <v>1051.2221243017643</v>
      </c>
      <c r="D297" s="136">
        <f t="shared" si="23"/>
        <v>1126.4935020341927</v>
      </c>
      <c r="E297" s="136">
        <f t="shared" si="23"/>
        <v>1708.9618281410669</v>
      </c>
      <c r="F297" s="136">
        <f t="shared" si="23"/>
        <v>0</v>
      </c>
      <c r="G297" s="137">
        <f t="shared" si="23"/>
        <v>0</v>
      </c>
      <c r="H297" s="138">
        <f t="shared" si="23"/>
        <v>1310.496199297708</v>
      </c>
    </row>
    <row r="298" spans="2:8">
      <c r="B298" s="127" t="str">
        <f>$B$37</f>
        <v>Engineering</v>
      </c>
      <c r="C298" s="136">
        <f t="shared" si="23"/>
        <v>2646.5058131110181</v>
      </c>
      <c r="D298" s="136">
        <f t="shared" si="23"/>
        <v>3806.6828497651009</v>
      </c>
      <c r="E298" s="136">
        <f t="shared" si="23"/>
        <v>0</v>
      </c>
      <c r="F298" s="136">
        <f t="shared" si="23"/>
        <v>0</v>
      </c>
      <c r="G298" s="137">
        <f t="shared" si="23"/>
        <v>0</v>
      </c>
      <c r="H298" s="138">
        <f t="shared" si="23"/>
        <v>3021.8572073226328</v>
      </c>
    </row>
    <row r="299" spans="2:8">
      <c r="B299" s="127" t="str">
        <f>$B$38</f>
        <v>Home Economics</v>
      </c>
      <c r="C299" s="136">
        <f t="shared" si="23"/>
        <v>403.38128093316914</v>
      </c>
      <c r="D299" s="136">
        <f t="shared" si="23"/>
        <v>657.93156502512738</v>
      </c>
      <c r="E299" s="136">
        <f t="shared" si="23"/>
        <v>664.62104047883133</v>
      </c>
      <c r="F299" s="136">
        <f t="shared" si="23"/>
        <v>0</v>
      </c>
      <c r="G299" s="137">
        <f t="shared" si="23"/>
        <v>0</v>
      </c>
      <c r="H299" s="138">
        <f t="shared" si="23"/>
        <v>502.76463957849148</v>
      </c>
    </row>
    <row r="300" spans="2:8">
      <c r="B300" s="127" t="str">
        <f>$B$39</f>
        <v>Law</v>
      </c>
      <c r="C300" s="136">
        <f t="shared" si="23"/>
        <v>0</v>
      </c>
      <c r="D300" s="136">
        <f t="shared" si="23"/>
        <v>0</v>
      </c>
      <c r="E300" s="136">
        <f t="shared" si="23"/>
        <v>0</v>
      </c>
      <c r="F300" s="136">
        <f t="shared" si="23"/>
        <v>0</v>
      </c>
      <c r="G300" s="137">
        <f t="shared" si="23"/>
        <v>0</v>
      </c>
      <c r="H300" s="138">
        <f t="shared" si="23"/>
        <v>0</v>
      </c>
    </row>
    <row r="301" spans="2:8">
      <c r="B301" s="127" t="str">
        <f>$B$40</f>
        <v>Social Service</v>
      </c>
      <c r="C301" s="136">
        <f t="shared" si="23"/>
        <v>0</v>
      </c>
      <c r="D301" s="136">
        <f t="shared" si="23"/>
        <v>0</v>
      </c>
      <c r="E301" s="136">
        <f t="shared" si="23"/>
        <v>0</v>
      </c>
      <c r="F301" s="136">
        <f t="shared" si="23"/>
        <v>0</v>
      </c>
      <c r="G301" s="137">
        <f t="shared" si="23"/>
        <v>0</v>
      </c>
      <c r="H301" s="138">
        <f t="shared" si="23"/>
        <v>0</v>
      </c>
    </row>
    <row r="302" spans="2:8">
      <c r="B302" s="127" t="str">
        <f>$B$41</f>
        <v>Library Science</v>
      </c>
      <c r="C302" s="136">
        <f t="shared" si="23"/>
        <v>0</v>
      </c>
      <c r="D302" s="136">
        <f t="shared" si="23"/>
        <v>0</v>
      </c>
      <c r="E302" s="136">
        <f t="shared" si="23"/>
        <v>0</v>
      </c>
      <c r="F302" s="136">
        <f t="shared" si="23"/>
        <v>0</v>
      </c>
      <c r="G302" s="137">
        <f t="shared" si="23"/>
        <v>0</v>
      </c>
      <c r="H302" s="138">
        <f t="shared" si="23"/>
        <v>0</v>
      </c>
    </row>
    <row r="303" spans="2:8">
      <c r="B303" s="127" t="str">
        <f>$B$42</f>
        <v>Veterinary Science</v>
      </c>
      <c r="C303" s="136">
        <f t="shared" si="23"/>
        <v>0</v>
      </c>
      <c r="D303" s="136">
        <f t="shared" si="23"/>
        <v>0</v>
      </c>
      <c r="E303" s="136">
        <f t="shared" si="23"/>
        <v>0</v>
      </c>
      <c r="F303" s="136">
        <f t="shared" si="23"/>
        <v>0</v>
      </c>
      <c r="G303" s="137">
        <f t="shared" si="23"/>
        <v>0</v>
      </c>
      <c r="H303" s="138">
        <f t="shared" si="23"/>
        <v>0</v>
      </c>
    </row>
    <row r="304" spans="2:8">
      <c r="B304" s="127" t="str">
        <f>$B$43</f>
        <v>Vocational Training</v>
      </c>
      <c r="C304" s="136">
        <f t="shared" si="23"/>
        <v>619.51631379787887</v>
      </c>
      <c r="D304" s="136">
        <f t="shared" si="23"/>
        <v>976.06790076423533</v>
      </c>
      <c r="E304" s="136">
        <f t="shared" si="23"/>
        <v>0</v>
      </c>
      <c r="F304" s="136">
        <f t="shared" si="23"/>
        <v>0</v>
      </c>
      <c r="G304" s="137">
        <f t="shared" si="23"/>
        <v>0</v>
      </c>
      <c r="H304" s="138">
        <f t="shared" si="23"/>
        <v>800.81373089941599</v>
      </c>
    </row>
    <row r="305" spans="2:9">
      <c r="B305" s="127" t="str">
        <f>$B$44</f>
        <v>Physical Training</v>
      </c>
      <c r="C305" s="136">
        <f t="shared" si="23"/>
        <v>1230.8763924879636</v>
      </c>
      <c r="D305" s="136">
        <f t="shared" si="23"/>
        <v>1605.3983676021664</v>
      </c>
      <c r="E305" s="136">
        <f t="shared" si="23"/>
        <v>0</v>
      </c>
      <c r="F305" s="136">
        <f t="shared" si="23"/>
        <v>0</v>
      </c>
      <c r="G305" s="137">
        <f t="shared" si="23"/>
        <v>0</v>
      </c>
      <c r="H305" s="138">
        <f t="shared" si="23"/>
        <v>1573.296484020949</v>
      </c>
    </row>
    <row r="306" spans="2:9">
      <c r="B306" s="127" t="str">
        <f>$B$45</f>
        <v>Health Services</v>
      </c>
      <c r="C306" s="136">
        <f t="shared" si="23"/>
        <v>493.79987116797599</v>
      </c>
      <c r="D306" s="136">
        <f t="shared" si="23"/>
        <v>696.84448904801502</v>
      </c>
      <c r="E306" s="136">
        <f t="shared" si="23"/>
        <v>940.69206661120052</v>
      </c>
      <c r="F306" s="136">
        <f t="shared" si="23"/>
        <v>0</v>
      </c>
      <c r="G306" s="137">
        <f t="shared" si="23"/>
        <v>0</v>
      </c>
      <c r="H306" s="138">
        <f t="shared" si="23"/>
        <v>713.67899209325913</v>
      </c>
    </row>
    <row r="307" spans="2:9">
      <c r="B307" s="127" t="str">
        <f>$B$46</f>
        <v>Pharmacy</v>
      </c>
      <c r="C307" s="136">
        <f t="shared" si="23"/>
        <v>0</v>
      </c>
      <c r="D307" s="136">
        <f t="shared" si="23"/>
        <v>0</v>
      </c>
      <c r="E307" s="136">
        <f t="shared" si="23"/>
        <v>0</v>
      </c>
      <c r="F307" s="136">
        <f t="shared" si="23"/>
        <v>0</v>
      </c>
      <c r="G307" s="137">
        <f t="shared" si="23"/>
        <v>0</v>
      </c>
      <c r="H307" s="138">
        <f t="shared" si="23"/>
        <v>0</v>
      </c>
    </row>
    <row r="308" spans="2:9">
      <c r="B308" s="127" t="str">
        <f>$B$47</f>
        <v>Business Administration</v>
      </c>
      <c r="C308" s="136">
        <f t="shared" si="23"/>
        <v>605.98985116122481</v>
      </c>
      <c r="D308" s="136">
        <f t="shared" si="23"/>
        <v>882.66219067703798</v>
      </c>
      <c r="E308" s="136">
        <f t="shared" si="23"/>
        <v>1145.544659337733</v>
      </c>
      <c r="F308" s="136">
        <f t="shared" si="23"/>
        <v>0</v>
      </c>
      <c r="G308" s="137">
        <f t="shared" si="23"/>
        <v>0</v>
      </c>
      <c r="H308" s="138">
        <f t="shared" si="23"/>
        <v>910.84363411321362</v>
      </c>
    </row>
    <row r="309" spans="2:9">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9">
      <c r="B310" s="127" t="str">
        <f>$B$49</f>
        <v>Teacher Ed-Practice Teaching</v>
      </c>
      <c r="C310" s="136">
        <f t="shared" si="24"/>
        <v>0</v>
      </c>
      <c r="D310" s="136">
        <f t="shared" si="24"/>
        <v>1519.3880675957289</v>
      </c>
      <c r="E310" s="136">
        <f t="shared" si="24"/>
        <v>0</v>
      </c>
      <c r="F310" s="136">
        <f t="shared" si="24"/>
        <v>0</v>
      </c>
      <c r="G310" s="137">
        <f t="shared" si="24"/>
        <v>0</v>
      </c>
      <c r="H310" s="138">
        <f t="shared" si="24"/>
        <v>1519.3880675957289</v>
      </c>
    </row>
    <row r="311" spans="2:9">
      <c r="B311" s="127" t="str">
        <f>$B$50</f>
        <v>Technology</v>
      </c>
      <c r="C311" s="136">
        <f t="shared" si="24"/>
        <v>532.04903049162317</v>
      </c>
      <c r="D311" s="136">
        <f t="shared" si="24"/>
        <v>853.37989787442405</v>
      </c>
      <c r="E311" s="136">
        <f t="shared" si="24"/>
        <v>1141.8275124108584</v>
      </c>
      <c r="F311" s="136">
        <f t="shared" si="24"/>
        <v>0</v>
      </c>
      <c r="G311" s="137">
        <f t="shared" si="24"/>
        <v>0</v>
      </c>
      <c r="H311" s="138">
        <f t="shared" si="24"/>
        <v>698.07656525411073</v>
      </c>
    </row>
    <row r="312" spans="2:9">
      <c r="B312" s="127" t="str">
        <f>$B$51</f>
        <v>Nursing</v>
      </c>
      <c r="C312" s="136">
        <f t="shared" si="24"/>
        <v>463.7893596351592</v>
      </c>
      <c r="D312" s="136">
        <f t="shared" si="24"/>
        <v>1594.9677663356151</v>
      </c>
      <c r="E312" s="136">
        <f t="shared" si="24"/>
        <v>0</v>
      </c>
      <c r="F312" s="136">
        <f t="shared" si="24"/>
        <v>0</v>
      </c>
      <c r="G312" s="137">
        <f t="shared" si="24"/>
        <v>0</v>
      </c>
      <c r="H312" s="138">
        <f t="shared" si="24"/>
        <v>1582.9552522821589</v>
      </c>
    </row>
    <row r="313" spans="2:9">
      <c r="B313" s="130" t="str">
        <f>$B$52</f>
        <v>Totals</v>
      </c>
      <c r="C313" s="135">
        <f t="shared" si="24"/>
        <v>636.88860780593495</v>
      </c>
      <c r="D313" s="135">
        <f t="shared" si="24"/>
        <v>965.4674634029459</v>
      </c>
      <c r="E313" s="135">
        <f t="shared" si="24"/>
        <v>1216.4689840018762</v>
      </c>
      <c r="F313" s="135">
        <f t="shared" si="24"/>
        <v>0</v>
      </c>
      <c r="G313" s="135">
        <f t="shared" si="24"/>
        <v>0</v>
      </c>
      <c r="H313" s="135">
        <f t="shared" si="24"/>
        <v>874.09714516271913</v>
      </c>
      <c r="I313" s="349"/>
    </row>
    <row r="315" spans="2:9">
      <c r="B315" s="120" t="s">
        <v>37</v>
      </c>
      <c r="C315" s="121"/>
      <c r="D315" s="121"/>
      <c r="E315" s="121"/>
      <c r="F315" s="121"/>
      <c r="G315" s="121"/>
      <c r="H315" s="122"/>
    </row>
    <row r="316" spans="2:9" ht="55.5" customHeight="1" thickBot="1">
      <c r="B316" s="464" t="s">
        <v>232</v>
      </c>
      <c r="C316" s="464"/>
      <c r="D316" s="464"/>
      <c r="E316" s="464"/>
      <c r="F316" s="464"/>
      <c r="G316" s="464"/>
      <c r="H316" s="464"/>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5">IF($C$293=0,"",C293/$C$293)</f>
        <v>1</v>
      </c>
      <c r="D318" s="128">
        <f t="shared" si="25"/>
        <v>1.5208219575333759</v>
      </c>
      <c r="E318" s="128">
        <f t="shared" si="25"/>
        <v>2.0322079696828754</v>
      </c>
      <c r="F318" s="128">
        <f t="shared" si="25"/>
        <v>0</v>
      </c>
      <c r="G318" s="128">
        <f t="shared" si="25"/>
        <v>0</v>
      </c>
      <c r="H318" s="128">
        <f t="shared" si="25"/>
        <v>1.260411486347881</v>
      </c>
    </row>
    <row r="319" spans="2:9">
      <c r="B319" s="127" t="str">
        <f>$B$33</f>
        <v>Science</v>
      </c>
      <c r="C319" s="128">
        <f t="shared" ref="C319:H334" si="26">IF($C$293=0,"",C294/$C$293)</f>
        <v>1.2395742606804698</v>
      </c>
      <c r="D319" s="128">
        <f t="shared" si="26"/>
        <v>2.1411096588168679</v>
      </c>
      <c r="E319" s="128">
        <f t="shared" si="26"/>
        <v>3.9544380993192605</v>
      </c>
      <c r="F319" s="128">
        <f t="shared" si="26"/>
        <v>0</v>
      </c>
      <c r="G319" s="128">
        <f t="shared" si="26"/>
        <v>0</v>
      </c>
      <c r="H319" s="128">
        <f t="shared" si="26"/>
        <v>1.7531581002008105</v>
      </c>
    </row>
    <row r="320" spans="2:9">
      <c r="B320" s="127" t="str">
        <f>$B$34</f>
        <v>Fine Arts</v>
      </c>
      <c r="C320" s="128">
        <f t="shared" si="26"/>
        <v>1.8018622079169917</v>
      </c>
      <c r="D320" s="128">
        <f t="shared" si="26"/>
        <v>3.7835303097077313</v>
      </c>
      <c r="E320" s="128">
        <f t="shared" si="26"/>
        <v>4.9314749236894029</v>
      </c>
      <c r="F320" s="128">
        <f t="shared" si="26"/>
        <v>0</v>
      </c>
      <c r="G320" s="128">
        <f t="shared" si="26"/>
        <v>0</v>
      </c>
      <c r="H320" s="128">
        <f t="shared" si="26"/>
        <v>2.2298286794313551</v>
      </c>
    </row>
    <row r="321" spans="2:8">
      <c r="B321" s="127" t="str">
        <f>$B$35</f>
        <v>Teacher Education</v>
      </c>
      <c r="C321" s="128">
        <f t="shared" si="26"/>
        <v>0.81957310935315386</v>
      </c>
      <c r="D321" s="128">
        <f t="shared" si="26"/>
        <v>1.4901137845275656</v>
      </c>
      <c r="E321" s="128">
        <f t="shared" si="26"/>
        <v>1.9525496435738019</v>
      </c>
      <c r="F321" s="128">
        <f t="shared" si="26"/>
        <v>0</v>
      </c>
      <c r="G321" s="128">
        <f t="shared" si="26"/>
        <v>0</v>
      </c>
      <c r="H321" s="128">
        <f t="shared" si="26"/>
        <v>1.7380519361776288</v>
      </c>
    </row>
    <row r="322" spans="2:8">
      <c r="B322" s="127" t="str">
        <f>$B$36</f>
        <v>Agriculture</v>
      </c>
      <c r="C322" s="128">
        <f t="shared" si="26"/>
        <v>1.8613741680854534</v>
      </c>
      <c r="D322" s="128">
        <f t="shared" si="26"/>
        <v>1.9946554174697417</v>
      </c>
      <c r="E322" s="128">
        <f t="shared" si="26"/>
        <v>3.0260183148815938</v>
      </c>
      <c r="F322" s="128">
        <f t="shared" si="26"/>
        <v>0</v>
      </c>
      <c r="G322" s="128">
        <f t="shared" si="26"/>
        <v>0</v>
      </c>
      <c r="H322" s="128">
        <f t="shared" si="26"/>
        <v>2.3204646442987977</v>
      </c>
    </row>
    <row r="323" spans="2:8">
      <c r="B323" s="127" t="str">
        <f>$B$37</f>
        <v>Engineering</v>
      </c>
      <c r="C323" s="128">
        <f t="shared" si="26"/>
        <v>4.6861052886275996</v>
      </c>
      <c r="D323" s="128">
        <f t="shared" si="26"/>
        <v>6.74040334468138</v>
      </c>
      <c r="E323" s="128">
        <f t="shared" si="26"/>
        <v>0</v>
      </c>
      <c r="F323" s="128">
        <f t="shared" si="26"/>
        <v>0</v>
      </c>
      <c r="G323" s="128">
        <f t="shared" si="26"/>
        <v>0</v>
      </c>
      <c r="H323" s="128">
        <f t="shared" si="26"/>
        <v>5.3507311302920577</v>
      </c>
    </row>
    <row r="324" spans="2:8">
      <c r="B324" s="127" t="str">
        <f>$B$38</f>
        <v>Home Economics</v>
      </c>
      <c r="C324" s="128">
        <f t="shared" si="26"/>
        <v>0.71425769954845886</v>
      </c>
      <c r="D324" s="128">
        <f t="shared" si="26"/>
        <v>1.1649838708629161</v>
      </c>
      <c r="E324" s="128">
        <f t="shared" si="26"/>
        <v>1.1768287669317052</v>
      </c>
      <c r="F324" s="128">
        <f t="shared" si="26"/>
        <v>0</v>
      </c>
      <c r="G324" s="128">
        <f t="shared" si="26"/>
        <v>0</v>
      </c>
      <c r="H324" s="128">
        <f t="shared" si="26"/>
        <v>0.89023346360769395</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0</v>
      </c>
      <c r="D327" s="128">
        <f t="shared" si="26"/>
        <v>0</v>
      </c>
      <c r="E327" s="128">
        <f t="shared" si="26"/>
        <v>0</v>
      </c>
      <c r="F327" s="128">
        <f t="shared" si="26"/>
        <v>0</v>
      </c>
      <c r="G327" s="128">
        <f t="shared" si="26"/>
        <v>0</v>
      </c>
      <c r="H327" s="128">
        <f t="shared" si="26"/>
        <v>0</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1.0969628935243654</v>
      </c>
      <c r="D329" s="128">
        <f t="shared" si="26"/>
        <v>1.7283003608649357</v>
      </c>
      <c r="E329" s="128">
        <f t="shared" si="26"/>
        <v>0</v>
      </c>
      <c r="F329" s="128">
        <f t="shared" si="26"/>
        <v>0</v>
      </c>
      <c r="G329" s="128">
        <f t="shared" si="26"/>
        <v>0</v>
      </c>
      <c r="H329" s="128">
        <f t="shared" si="26"/>
        <v>1.4179819447144857</v>
      </c>
    </row>
    <row r="330" spans="2:8">
      <c r="B330" s="127" t="str">
        <f>$B$44</f>
        <v>Physical Training</v>
      </c>
      <c r="C330" s="128">
        <f t="shared" si="26"/>
        <v>2.1794837343297933</v>
      </c>
      <c r="D330" s="128">
        <f t="shared" si="26"/>
        <v>2.8426409432031892</v>
      </c>
      <c r="E330" s="128">
        <f t="shared" si="26"/>
        <v>0</v>
      </c>
      <c r="F330" s="128">
        <f t="shared" si="26"/>
        <v>0</v>
      </c>
      <c r="G330" s="128">
        <f t="shared" si="26"/>
        <v>0</v>
      </c>
      <c r="H330" s="128">
        <f t="shared" si="26"/>
        <v>2.7857988967283265</v>
      </c>
    </row>
    <row r="331" spans="2:8">
      <c r="B331" s="127" t="str">
        <f>$B$45</f>
        <v>Health Services</v>
      </c>
      <c r="C331" s="128">
        <f t="shared" si="26"/>
        <v>0.87435976008068184</v>
      </c>
      <c r="D331" s="128">
        <f t="shared" si="26"/>
        <v>1.2338860656573654</v>
      </c>
      <c r="E331" s="128">
        <f t="shared" si="26"/>
        <v>1.6656612074979238</v>
      </c>
      <c r="F331" s="128">
        <f t="shared" si="26"/>
        <v>0</v>
      </c>
      <c r="G331" s="128">
        <f t="shared" si="26"/>
        <v>0</v>
      </c>
      <c r="H331" s="128">
        <f t="shared" si="26"/>
        <v>1.2636945222875819</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1.0730119058545002</v>
      </c>
      <c r="D333" s="128">
        <f t="shared" si="26"/>
        <v>1.5629090778157226</v>
      </c>
      <c r="E333" s="128">
        <f t="shared" si="26"/>
        <v>2.0283888514007451</v>
      </c>
      <c r="F333" s="128">
        <f t="shared" si="26"/>
        <v>0</v>
      </c>
      <c r="G333" s="128">
        <f t="shared" si="26"/>
        <v>0</v>
      </c>
      <c r="H333" s="128">
        <f t="shared" si="26"/>
        <v>1.6128092935920038</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2.6903445379809328</v>
      </c>
      <c r="E335" s="128">
        <f t="shared" si="27"/>
        <v>0</v>
      </c>
      <c r="F335" s="128">
        <f t="shared" si="27"/>
        <v>0</v>
      </c>
      <c r="G335" s="128">
        <f t="shared" si="27"/>
        <v>0</v>
      </c>
      <c r="H335" s="128">
        <f t="shared" si="27"/>
        <v>2.6903445379809328</v>
      </c>
    </row>
    <row r="336" spans="2:8">
      <c r="B336" s="127" t="str">
        <f>$B$50</f>
        <v>Technology</v>
      </c>
      <c r="C336" s="128">
        <f t="shared" si="27"/>
        <v>0.94208664241138917</v>
      </c>
      <c r="D336" s="128">
        <f t="shared" si="27"/>
        <v>1.5110596140867287</v>
      </c>
      <c r="E336" s="128">
        <f t="shared" si="27"/>
        <v>2.0218069871983926</v>
      </c>
      <c r="F336" s="128">
        <f t="shared" si="27"/>
        <v>0</v>
      </c>
      <c r="G336" s="128">
        <f t="shared" si="27"/>
        <v>0</v>
      </c>
      <c r="H336" s="128">
        <f t="shared" si="27"/>
        <v>1.2360676738732908</v>
      </c>
    </row>
    <row r="337" spans="2:9">
      <c r="B337" s="127" t="str">
        <f>$B$51</f>
        <v>Nursing</v>
      </c>
      <c r="C337" s="128">
        <f t="shared" si="27"/>
        <v>0.82122085665880118</v>
      </c>
      <c r="D337" s="128">
        <f t="shared" si="27"/>
        <v>2.8241717240854372</v>
      </c>
      <c r="E337" s="128">
        <f t="shared" si="27"/>
        <v>0</v>
      </c>
      <c r="F337" s="128">
        <f t="shared" si="27"/>
        <v>0</v>
      </c>
      <c r="G337" s="128">
        <f t="shared" si="27"/>
        <v>0</v>
      </c>
      <c r="H337" s="128">
        <f t="shared" si="27"/>
        <v>2.8029014493871012</v>
      </c>
    </row>
    <row r="338" spans="2:9">
      <c r="B338" s="130" t="str">
        <f>$B$52</f>
        <v>Totals</v>
      </c>
      <c r="C338" s="128">
        <f t="shared" si="27"/>
        <v>1.1277236039008327</v>
      </c>
      <c r="D338" s="128">
        <f t="shared" si="27"/>
        <v>1.7095304169885945</v>
      </c>
      <c r="E338" s="128">
        <f t="shared" si="27"/>
        <v>2.1539728766669839</v>
      </c>
      <c r="F338" s="128">
        <f t="shared" si="27"/>
        <v>0</v>
      </c>
      <c r="G338" s="128">
        <f t="shared" si="27"/>
        <v>0</v>
      </c>
      <c r="H338" s="128">
        <f t="shared" si="27"/>
        <v>1.5477431541728781</v>
      </c>
      <c r="I338" s="349"/>
    </row>
    <row r="340" spans="2:9">
      <c r="B340" s="120" t="s">
        <v>233</v>
      </c>
      <c r="C340" s="121"/>
      <c r="D340" s="121"/>
      <c r="E340" s="121"/>
      <c r="F340" s="121"/>
      <c r="G340" s="121"/>
      <c r="H340" s="122"/>
    </row>
    <row r="341" spans="2:9" ht="55.5" customHeight="1" thickBot="1">
      <c r="B341" s="464" t="s">
        <v>234</v>
      </c>
      <c r="C341" s="464"/>
      <c r="D341" s="464"/>
      <c r="E341" s="464"/>
      <c r="F341" s="464"/>
      <c r="G341" s="464"/>
      <c r="H341" s="464"/>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58" si="28">C293*30</f>
        <v>16942.678301746539</v>
      </c>
      <c r="D343" s="135">
        <f t="shared" si="28"/>
        <v>25766.797180720427</v>
      </c>
      <c r="E343" s="135">
        <f>E293*24</f>
        <v>27544.836698065956</v>
      </c>
      <c r="F343" s="135">
        <f>F293*18</f>
        <v>0</v>
      </c>
      <c r="G343" s="135">
        <f>G293*24</f>
        <v>0</v>
      </c>
      <c r="H343" s="135">
        <f>IF((C32/30+D32/30+E32/24+F32/18+G32/24)=0,0,H268/(C32/30+D32/30+E32/24+F32/18+G32/24))</f>
        <v>20941.936930687792</v>
      </c>
    </row>
    <row r="344" spans="2:9">
      <c r="B344" s="127" t="str">
        <f>$B$33</f>
        <v>Science</v>
      </c>
      <c r="C344" s="138">
        <f t="shared" si="28"/>
        <v>21001.707929834505</v>
      </c>
      <c r="D344" s="138">
        <f t="shared" si="28"/>
        <v>36276.132158096487</v>
      </c>
      <c r="E344" s="138">
        <f>E294*24</f>
        <v>53599.018064749012</v>
      </c>
      <c r="F344" s="138">
        <f>F294*18</f>
        <v>0</v>
      </c>
      <c r="G344" s="138">
        <f>G294*24</f>
        <v>0</v>
      </c>
      <c r="H344" s="138">
        <f t="shared" ref="H344:H363" si="29">IF((C33/30+D33/30+E33/24+F33/18+G33/24)=0,0,H269/(C33/30+D33/30+E33/24+F33/18+G33/24))</f>
        <v>29193.576335398771</v>
      </c>
    </row>
    <row r="345" spans="2:9">
      <c r="B345" s="127" t="str">
        <f>$B$34</f>
        <v>Fine Arts</v>
      </c>
      <c r="C345" s="138">
        <f t="shared" si="28"/>
        <v>30528.371732812328</v>
      </c>
      <c r="D345" s="138">
        <f t="shared" si="28"/>
        <v>64103.136882285544</v>
      </c>
      <c r="E345" s="138">
        <f t="shared" ref="E345:E363" si="30">E295*24</f>
        <v>66841.914548159693</v>
      </c>
      <c r="F345" s="138">
        <f t="shared" ref="F345:F363" si="31">F295*18</f>
        <v>0</v>
      </c>
      <c r="G345" s="138">
        <f t="shared" ref="G345:G363" si="32">G295*24</f>
        <v>0</v>
      </c>
      <c r="H345" s="138">
        <f t="shared" si="29"/>
        <v>37535.774440833906</v>
      </c>
    </row>
    <row r="346" spans="2:9">
      <c r="B346" s="127" t="str">
        <f>$B$35</f>
        <v>Teacher Education</v>
      </c>
      <c r="C346" s="138">
        <f t="shared" si="28"/>
        <v>13885.763536532624</v>
      </c>
      <c r="D346" s="138">
        <f t="shared" si="28"/>
        <v>25246.518484248605</v>
      </c>
      <c r="E346" s="138">
        <f t="shared" si="30"/>
        <v>26465.136383408637</v>
      </c>
      <c r="F346" s="138">
        <f t="shared" si="31"/>
        <v>0</v>
      </c>
      <c r="G346" s="138">
        <f t="shared" si="32"/>
        <v>0</v>
      </c>
      <c r="H346" s="138">
        <f t="shared" si="29"/>
        <v>25672.908390044588</v>
      </c>
    </row>
    <row r="347" spans="2:9">
      <c r="B347" s="127" t="str">
        <f>$B$36</f>
        <v>Agriculture</v>
      </c>
      <c r="C347" s="138">
        <f t="shared" si="28"/>
        <v>31536.663729052929</v>
      </c>
      <c r="D347" s="138">
        <f t="shared" si="28"/>
        <v>33794.805061025778</v>
      </c>
      <c r="E347" s="138">
        <f t="shared" si="30"/>
        <v>41015.083875385608</v>
      </c>
      <c r="F347" s="138">
        <f t="shared" si="31"/>
        <v>0</v>
      </c>
      <c r="G347" s="138">
        <f t="shared" si="32"/>
        <v>0</v>
      </c>
      <c r="H347" s="138">
        <f t="shared" si="29"/>
        <v>36097.705863316747</v>
      </c>
    </row>
    <row r="348" spans="2:9">
      <c r="B348" s="127" t="str">
        <f>$B$37</f>
        <v>Engineering</v>
      </c>
      <c r="C348" s="138">
        <f t="shared" si="28"/>
        <v>79395.174393330541</v>
      </c>
      <c r="D348" s="138">
        <f t="shared" si="28"/>
        <v>114200.48549295303</v>
      </c>
      <c r="E348" s="138">
        <f t="shared" si="30"/>
        <v>0</v>
      </c>
      <c r="F348" s="138">
        <f t="shared" si="31"/>
        <v>0</v>
      </c>
      <c r="G348" s="138">
        <f t="shared" si="32"/>
        <v>0</v>
      </c>
      <c r="H348" s="138">
        <f t="shared" si="29"/>
        <v>90655.716219678987</v>
      </c>
    </row>
    <row r="349" spans="2:9">
      <c r="B349" s="127" t="str">
        <f>$B$38</f>
        <v>Home Economics</v>
      </c>
      <c r="C349" s="138">
        <f t="shared" si="28"/>
        <v>12101.438427995074</v>
      </c>
      <c r="D349" s="138">
        <f t="shared" si="28"/>
        <v>19737.946950753823</v>
      </c>
      <c r="E349" s="138">
        <f t="shared" si="30"/>
        <v>15950.904971491953</v>
      </c>
      <c r="F349" s="138">
        <f t="shared" si="31"/>
        <v>0</v>
      </c>
      <c r="G349" s="138">
        <f t="shared" si="32"/>
        <v>0</v>
      </c>
      <c r="H349" s="138">
        <f t="shared" si="29"/>
        <v>14292.716860910192</v>
      </c>
    </row>
    <row r="350" spans="2:9">
      <c r="B350" s="127" t="str">
        <f>$B$39</f>
        <v>Law</v>
      </c>
      <c r="C350" s="138">
        <f t="shared" si="28"/>
        <v>0</v>
      </c>
      <c r="D350" s="138">
        <f t="shared" si="28"/>
        <v>0</v>
      </c>
      <c r="E350" s="138">
        <f t="shared" si="30"/>
        <v>0</v>
      </c>
      <c r="F350" s="138">
        <f t="shared" si="31"/>
        <v>0</v>
      </c>
      <c r="G350" s="138">
        <f t="shared" si="32"/>
        <v>0</v>
      </c>
      <c r="H350" s="138">
        <f t="shared" si="29"/>
        <v>0</v>
      </c>
    </row>
    <row r="351" spans="2:9">
      <c r="B351" s="127" t="str">
        <f>$B$40</f>
        <v>Social Service</v>
      </c>
      <c r="C351" s="138">
        <f t="shared" si="28"/>
        <v>0</v>
      </c>
      <c r="D351" s="138">
        <f t="shared" si="28"/>
        <v>0</v>
      </c>
      <c r="E351" s="138">
        <f t="shared" si="30"/>
        <v>0</v>
      </c>
      <c r="F351" s="138">
        <f t="shared" si="31"/>
        <v>0</v>
      </c>
      <c r="G351" s="138">
        <f t="shared" si="32"/>
        <v>0</v>
      </c>
      <c r="H351" s="138">
        <f t="shared" si="29"/>
        <v>0</v>
      </c>
    </row>
    <row r="352" spans="2:9">
      <c r="B352" s="127" t="str">
        <f>$B$41</f>
        <v>Library Science</v>
      </c>
      <c r="C352" s="138">
        <f t="shared" si="28"/>
        <v>0</v>
      </c>
      <c r="D352" s="138">
        <f t="shared" si="28"/>
        <v>0</v>
      </c>
      <c r="E352" s="138">
        <f t="shared" si="30"/>
        <v>0</v>
      </c>
      <c r="F352" s="138">
        <f t="shared" si="31"/>
        <v>0</v>
      </c>
      <c r="G352" s="138">
        <f t="shared" si="32"/>
        <v>0</v>
      </c>
      <c r="H352" s="138">
        <f t="shared" si="29"/>
        <v>0</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18585.489413936368</v>
      </c>
      <c r="D354" s="138">
        <f t="shared" si="28"/>
        <v>29282.037022927059</v>
      </c>
      <c r="E354" s="138">
        <f t="shared" si="30"/>
        <v>0</v>
      </c>
      <c r="F354" s="138">
        <f t="shared" si="31"/>
        <v>0</v>
      </c>
      <c r="G354" s="138">
        <f t="shared" si="32"/>
        <v>0</v>
      </c>
      <c r="H354" s="138">
        <f t="shared" si="29"/>
        <v>24024.411926982477</v>
      </c>
    </row>
    <row r="355" spans="2:9">
      <c r="B355" s="127" t="str">
        <f>$B$44</f>
        <v>Physical Training</v>
      </c>
      <c r="C355" s="138">
        <f t="shared" si="28"/>
        <v>36926.291774638907</v>
      </c>
      <c r="D355" s="138">
        <f t="shared" si="28"/>
        <v>48161.951028064992</v>
      </c>
      <c r="E355" s="138">
        <f t="shared" si="30"/>
        <v>0</v>
      </c>
      <c r="F355" s="138">
        <f t="shared" si="31"/>
        <v>0</v>
      </c>
      <c r="G355" s="138">
        <f t="shared" si="32"/>
        <v>0</v>
      </c>
      <c r="H355" s="138">
        <f t="shared" si="29"/>
        <v>47198.894520628477</v>
      </c>
    </row>
    <row r="356" spans="2:9">
      <c r="B356" s="127" t="str">
        <f>$B$45</f>
        <v>Health Services</v>
      </c>
      <c r="C356" s="138">
        <f t="shared" si="28"/>
        <v>14813.99613503928</v>
      </c>
      <c r="D356" s="138">
        <f t="shared" si="28"/>
        <v>20905.334671440451</v>
      </c>
      <c r="E356" s="138">
        <f t="shared" si="30"/>
        <v>22576.609598668812</v>
      </c>
      <c r="F356" s="138">
        <f t="shared" si="31"/>
        <v>0</v>
      </c>
      <c r="G356" s="138">
        <f t="shared" si="32"/>
        <v>0</v>
      </c>
      <c r="H356" s="138">
        <f t="shared" si="29"/>
        <v>19740.753772120883</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18179.695534836745</v>
      </c>
      <c r="D358" s="138">
        <f t="shared" si="28"/>
        <v>26479.86572031114</v>
      </c>
      <c r="E358" s="138">
        <f t="shared" si="30"/>
        <v>27493.071824105595</v>
      </c>
      <c r="F358" s="138">
        <f t="shared" si="31"/>
        <v>0</v>
      </c>
      <c r="G358" s="138">
        <f t="shared" si="32"/>
        <v>0</v>
      </c>
      <c r="H358" s="138">
        <f t="shared" si="29"/>
        <v>25812.895876991046</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45581.642027871865</v>
      </c>
      <c r="E360" s="138">
        <f t="shared" si="30"/>
        <v>0</v>
      </c>
      <c r="F360" s="138">
        <f t="shared" si="31"/>
        <v>0</v>
      </c>
      <c r="G360" s="138">
        <f t="shared" si="32"/>
        <v>0</v>
      </c>
      <c r="H360" s="138">
        <f t="shared" si="29"/>
        <v>45581.642027871865</v>
      </c>
    </row>
    <row r="361" spans="2:9">
      <c r="B361" s="127" t="str">
        <f>$B$50</f>
        <v>Technology</v>
      </c>
      <c r="C361" s="138">
        <f t="shared" si="33"/>
        <v>15961.470914748696</v>
      </c>
      <c r="D361" s="138">
        <f t="shared" si="33"/>
        <v>25601.396936232723</v>
      </c>
      <c r="E361" s="138">
        <f t="shared" si="30"/>
        <v>27403.8602978606</v>
      </c>
      <c r="F361" s="138">
        <f t="shared" si="31"/>
        <v>0</v>
      </c>
      <c r="G361" s="138">
        <f t="shared" si="32"/>
        <v>0</v>
      </c>
      <c r="H361" s="138">
        <f t="shared" si="29"/>
        <v>20394.243191087578</v>
      </c>
    </row>
    <row r="362" spans="2:9">
      <c r="B362" s="127" t="str">
        <f>$B$51</f>
        <v>Nursing</v>
      </c>
      <c r="C362" s="138">
        <f t="shared" si="33"/>
        <v>13913.680789054775</v>
      </c>
      <c r="D362" s="138">
        <f t="shared" si="33"/>
        <v>47849.032990068452</v>
      </c>
      <c r="E362" s="138">
        <f t="shared" si="30"/>
        <v>0</v>
      </c>
      <c r="F362" s="138">
        <f t="shared" si="31"/>
        <v>0</v>
      </c>
      <c r="G362" s="138">
        <f t="shared" si="32"/>
        <v>0</v>
      </c>
      <c r="H362" s="138">
        <f t="shared" si="29"/>
        <v>47488.657568464769</v>
      </c>
    </row>
    <row r="363" spans="2:9">
      <c r="B363" s="130" t="str">
        <f>$B$52</f>
        <v>Totals</v>
      </c>
      <c r="C363" s="135">
        <f t="shared" si="33"/>
        <v>19106.658234178049</v>
      </c>
      <c r="D363" s="135">
        <f t="shared" si="33"/>
        <v>28964.023902088378</v>
      </c>
      <c r="E363" s="135">
        <f t="shared" si="30"/>
        <v>29195.255616045026</v>
      </c>
      <c r="F363" s="135">
        <f t="shared" si="31"/>
        <v>0</v>
      </c>
      <c r="G363" s="135">
        <f t="shared" si="32"/>
        <v>0</v>
      </c>
      <c r="H363" s="135">
        <f t="shared" si="29"/>
        <v>25041.521181696975</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20" priority="25" stopIfTrue="1">
      <formula>#REF!&gt;5</formula>
    </cfRule>
  </conditionalFormatting>
  <conditionalFormatting sqref="C25:G25">
    <cfRule type="expression" dxfId="19" priority="19" stopIfTrue="1">
      <formula>AND(C52=0,C25&gt;0)</formula>
    </cfRule>
    <cfRule type="expression" dxfId="18" priority="20" stopIfTrue="1">
      <formula>C52=0</formula>
    </cfRule>
  </conditionalFormatting>
  <conditionalFormatting sqref="C61:G80">
    <cfRule type="expression" dxfId="17" priority="6" stopIfTrue="1">
      <formula>C32=0</formula>
    </cfRule>
  </conditionalFormatting>
  <conditionalFormatting sqref="C91:G110">
    <cfRule type="expression" dxfId="16" priority="5" stopIfTrue="1">
      <formula>C32=0</formula>
    </cfRule>
  </conditionalFormatting>
  <conditionalFormatting sqref="C116:G135">
    <cfRule type="expression" dxfId="15" priority="18" stopIfTrue="1">
      <formula>C32=0</formula>
    </cfRule>
  </conditionalFormatting>
  <conditionalFormatting sqref="C293:G312">
    <cfRule type="expression" dxfId="14" priority="14" stopIfTrue="1">
      <formula>C32=0</formula>
    </cfRule>
  </conditionalFormatting>
  <conditionalFormatting sqref="C143:H162">
    <cfRule type="expression" dxfId="13" priority="3" stopIfTrue="1">
      <formula>C32=0</formula>
    </cfRule>
  </conditionalFormatting>
  <conditionalFormatting sqref="H138">
    <cfRule type="cellIs" dxfId="12" priority="13" operator="lessThan">
      <formula>0</formula>
    </cfRule>
  </conditionalFormatting>
  <conditionalFormatting sqref="H143:H162">
    <cfRule type="expression" dxfId="11" priority="1" stopIfTrue="1">
      <formula>OR(AND(#REF!&gt;0,H143&gt;0,H61=0),AND(#REF!&gt;0,H143&gt;0,H32=0))</formula>
    </cfRule>
    <cfRule type="expression" dxfId="10" priority="4" stopIfTrue="1">
      <formula>OR(AND(#REF!&gt;0,H143&gt;0,H61=0),AND(#REF!&gt;0,H143&gt;0,H32=0))</formula>
    </cfRule>
  </conditionalFormatting>
  <conditionalFormatting sqref="H188">
    <cfRule type="expression" dxfId="9" priority="16" stopIfTrue="1">
      <formula>$H$188&lt;&gt;$I$163</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C000"/>
    <pageSetUpPr fitToPage="1"/>
  </sheetPr>
  <dimension ref="B1:I305"/>
  <sheetViews>
    <sheetView showGridLines="0" showZeros="0" zoomScale="70" zoomScaleNormal="70" workbookViewId="0">
      <selection activeCell="B307" sqref="B307"/>
    </sheetView>
  </sheetViews>
  <sheetFormatPr defaultColWidth="9.109375" defaultRowHeight="13.8"/>
  <cols>
    <col min="1" max="1" width="1.88671875" style="1" customWidth="1"/>
    <col min="2" max="2" width="30.5546875" style="1" customWidth="1"/>
    <col min="3" max="4" width="19.33203125" style="1" bestFit="1" customWidth="1"/>
    <col min="5" max="5" width="17.109375" style="1" bestFit="1" customWidth="1"/>
    <col min="6" max="6" width="18.88671875" style="1" bestFit="1" customWidth="1"/>
    <col min="7" max="7" width="17.5546875" style="1" bestFit="1" customWidth="1"/>
    <col min="8" max="8" width="21.33203125" style="1" bestFit="1" customWidth="1"/>
    <col min="9" max="9" width="19.88671875" style="1" bestFit="1" customWidth="1"/>
    <col min="10" max="16384" width="9.109375" style="1"/>
  </cols>
  <sheetData>
    <row r="1" spans="2:9">
      <c r="B1" s="512" t="str">
        <f>'Relative Weights'!A1</f>
        <v>THECB Texas Public University Expenditure Study - Fiscal Year 2024</v>
      </c>
      <c r="C1" s="512"/>
      <c r="D1" s="512"/>
      <c r="E1" s="512"/>
      <c r="F1" s="512"/>
      <c r="G1" s="512"/>
      <c r="H1" s="512"/>
    </row>
    <row r="2" spans="2:9">
      <c r="B2" s="513" t="str">
        <f>'Relative Weights'!A2</f>
        <v>Institution Survey for the Year Ended August 31, 2024</v>
      </c>
      <c r="C2" s="513"/>
      <c r="D2" s="513"/>
      <c r="E2" s="513"/>
      <c r="F2" s="513"/>
      <c r="G2" s="513"/>
      <c r="H2" s="513"/>
    </row>
    <row r="3" spans="2:9">
      <c r="B3" s="5" t="s">
        <v>1</v>
      </c>
      <c r="C3" s="5"/>
      <c r="D3" s="5"/>
      <c r="E3" s="5"/>
      <c r="F3" s="5"/>
      <c r="G3" s="5"/>
      <c r="H3" s="5"/>
    </row>
    <row r="4" spans="2:9">
      <c r="B4" s="61"/>
      <c r="C4" s="5"/>
      <c r="D4" s="5"/>
      <c r="E4" s="5"/>
      <c r="F4" s="5"/>
      <c r="G4" s="5"/>
      <c r="H4" s="5"/>
    </row>
    <row r="5" spans="2:9" ht="16.5" customHeight="1" thickBot="1">
      <c r="B5" s="512" t="s">
        <v>20</v>
      </c>
      <c r="C5" s="512"/>
      <c r="D5" s="512"/>
      <c r="E5" s="512"/>
      <c r="F5" s="512"/>
      <c r="G5" s="512"/>
      <c r="H5" s="4"/>
    </row>
    <row r="6" spans="2:9" ht="28.2" thickBot="1">
      <c r="B6" s="514" t="s">
        <v>16</v>
      </c>
      <c r="C6" s="515"/>
      <c r="D6" s="515"/>
      <c r="E6" s="515"/>
      <c r="F6" s="93" t="s">
        <v>17</v>
      </c>
      <c r="G6" s="93" t="s">
        <v>61</v>
      </c>
      <c r="H6" s="45" t="s">
        <v>19</v>
      </c>
    </row>
    <row r="7" spans="2:9">
      <c r="B7" s="516" t="s">
        <v>12</v>
      </c>
      <c r="C7" s="516"/>
      <c r="D7" s="516"/>
      <c r="E7" s="516"/>
      <c r="F7" s="23"/>
      <c r="G7" s="94"/>
      <c r="H7" s="55">
        <f>SUM(UTA:SRSU!H13)</f>
        <v>4611423087</v>
      </c>
      <c r="I7" s="65"/>
    </row>
    <row r="8" spans="2:9" ht="15.75" customHeight="1">
      <c r="B8" s="517" t="s">
        <v>13</v>
      </c>
      <c r="C8" s="517"/>
      <c r="D8" s="517"/>
      <c r="E8" s="517"/>
      <c r="F8" s="23"/>
      <c r="G8" s="94"/>
      <c r="H8" s="55">
        <f>SUM(UTA:SRSU!H14)</f>
        <v>2787541949</v>
      </c>
      <c r="I8" s="65"/>
    </row>
    <row r="9" spans="2:9">
      <c r="B9" s="517" t="s">
        <v>14</v>
      </c>
      <c r="C9" s="517"/>
      <c r="D9" s="517"/>
      <c r="E9" s="517"/>
      <c r="F9" s="23"/>
      <c r="G9" s="94"/>
      <c r="H9" s="55">
        <f>SUM(UTA:SRSU!H15)</f>
        <v>2219969759</v>
      </c>
      <c r="I9" s="65"/>
    </row>
    <row r="10" spans="2:9">
      <c r="B10" s="517" t="s">
        <v>18</v>
      </c>
      <c r="C10" s="517"/>
      <c r="D10" s="517"/>
      <c r="E10" s="517"/>
      <c r="F10" s="23"/>
      <c r="G10" s="24"/>
      <c r="H10" s="55">
        <f>SUM(UTA:SRSU!H16)</f>
        <v>898767067</v>
      </c>
      <c r="I10" s="65"/>
    </row>
    <row r="11" spans="2:9">
      <c r="B11" s="517" t="s">
        <v>15</v>
      </c>
      <c r="C11" s="517"/>
      <c r="D11" s="517"/>
      <c r="E11" s="517"/>
      <c r="F11" s="23"/>
      <c r="G11" s="94"/>
      <c r="H11" s="55">
        <f>SUM(UTA:SRSU!H17)</f>
        <v>1356167853</v>
      </c>
      <c r="I11" s="65"/>
    </row>
    <row r="12" spans="2:9">
      <c r="B12" s="517" t="s">
        <v>1</v>
      </c>
      <c r="C12" s="517"/>
      <c r="D12" s="517"/>
      <c r="E12" s="517"/>
      <c r="F12" s="23"/>
      <c r="G12" s="95"/>
      <c r="H12" s="56">
        <f>SUM(H7:H11)</f>
        <v>11873869715</v>
      </c>
      <c r="I12" s="65"/>
    </row>
    <row r="13" spans="2:9" ht="13.5" customHeight="1">
      <c r="B13" s="21"/>
      <c r="D13" s="21"/>
      <c r="E13" s="21"/>
      <c r="F13" s="21"/>
      <c r="G13" s="21"/>
      <c r="H13" s="4"/>
    </row>
    <row r="14" spans="2:9" ht="13.5" customHeight="1" thickBot="1">
      <c r="B14" s="3" t="s">
        <v>918</v>
      </c>
      <c r="C14" s="21"/>
      <c r="D14" s="21"/>
      <c r="E14" s="21"/>
      <c r="F14" s="21"/>
      <c r="G14" s="88"/>
      <c r="H14" s="4"/>
    </row>
    <row r="15" spans="2:9" s="25" customFormat="1">
      <c r="B15" s="44"/>
      <c r="C15" s="46" t="s">
        <v>25</v>
      </c>
      <c r="D15" s="47" t="s">
        <v>26</v>
      </c>
      <c r="E15" s="47" t="s">
        <v>27</v>
      </c>
      <c r="F15" s="47" t="s">
        <v>28</v>
      </c>
      <c r="G15" s="47" t="s">
        <v>29</v>
      </c>
      <c r="H15" s="48" t="s">
        <v>30</v>
      </c>
    </row>
    <row r="16" spans="2:9" s="25" customFormat="1" ht="14.4" thickBot="1">
      <c r="B16" s="43" t="s">
        <v>677</v>
      </c>
      <c r="C16" s="57">
        <f>SUM(UTA:SRSU!C25)</f>
        <v>231742</v>
      </c>
      <c r="D16" s="58">
        <f>SUM(UTA:SRSU!D25)</f>
        <v>312217</v>
      </c>
      <c r="E16" s="58">
        <f>SUM(UTA:SRSU!E25)</f>
        <v>101621</v>
      </c>
      <c r="F16" s="58">
        <f>SUM(UTA:SRSU!F25)</f>
        <v>23709</v>
      </c>
      <c r="G16" s="58">
        <f>SUM(UTA:SRSU!G25)</f>
        <v>7178</v>
      </c>
      <c r="H16" s="52">
        <f>SUM(C16:G16)</f>
        <v>676467</v>
      </c>
      <c r="I16" s="64"/>
    </row>
    <row r="17" spans="2:9">
      <c r="C17" s="2"/>
      <c r="D17" s="2"/>
      <c r="E17" s="2"/>
      <c r="F17" s="2"/>
      <c r="G17" s="87"/>
      <c r="H17" s="2"/>
      <c r="I17" s="2"/>
    </row>
    <row r="18" spans="2:9" ht="14.4" thickBot="1">
      <c r="B18" s="3" t="s">
        <v>959</v>
      </c>
      <c r="G18" s="88"/>
    </row>
    <row r="19" spans="2:9" ht="14.4" thickBot="1">
      <c r="B19" s="49" t="s">
        <v>31</v>
      </c>
      <c r="C19" s="50" t="s">
        <v>25</v>
      </c>
      <c r="D19" s="50" t="s">
        <v>26</v>
      </c>
      <c r="E19" s="50" t="s">
        <v>27</v>
      </c>
      <c r="F19" s="50" t="s">
        <v>28</v>
      </c>
      <c r="G19" s="50" t="s">
        <v>29</v>
      </c>
      <c r="H19" s="51" t="s">
        <v>30</v>
      </c>
    </row>
    <row r="20" spans="2:9">
      <c r="B20" s="8" t="s">
        <v>42</v>
      </c>
      <c r="C20" s="59">
        <f>SUM(UTA:SRSU!C32)</f>
        <v>4067980.75</v>
      </c>
      <c r="D20" s="59">
        <f>SUM(UTA:SRSU!D32)</f>
        <v>1491112.7000000002</v>
      </c>
      <c r="E20" s="59">
        <f>SUM(UTA:SRSU!E32)</f>
        <v>291347.5</v>
      </c>
      <c r="F20" s="59">
        <f>SUM(UTA:SRSU!F32)</f>
        <v>85766.5</v>
      </c>
      <c r="G20" s="59">
        <f>SUM(UTA:SRSU!G32)</f>
        <v>0</v>
      </c>
      <c r="H20" s="20">
        <f>SUM(C20:G20)</f>
        <v>5936207.4500000002</v>
      </c>
    </row>
    <row r="21" spans="2:9" ht="17.25" customHeight="1">
      <c r="B21" s="6" t="s">
        <v>43</v>
      </c>
      <c r="C21" s="59">
        <f>SUM(UTA:SRSU!C33)</f>
        <v>1588471.9999999998</v>
      </c>
      <c r="D21" s="59">
        <f>SUM(UTA:SRSU!D33)</f>
        <v>776431</v>
      </c>
      <c r="E21" s="59">
        <f>SUM(UTA:SRSU!E33)</f>
        <v>203630.5</v>
      </c>
      <c r="F21" s="59">
        <f>SUM(UTA:SRSU!F33)</f>
        <v>88568.299999999988</v>
      </c>
      <c r="G21" s="59">
        <f>SUM(UTA:SRSU!G33)</f>
        <v>0</v>
      </c>
      <c r="H21" s="20">
        <f t="shared" ref="H21:H40" si="0">SUM(C21:G21)</f>
        <v>2657101.7999999998</v>
      </c>
    </row>
    <row r="22" spans="2:9">
      <c r="B22" s="6" t="s">
        <v>44</v>
      </c>
      <c r="C22" s="59">
        <f>SUM(UTA:SRSU!C34)</f>
        <v>537142</v>
      </c>
      <c r="D22" s="59">
        <f>SUM(UTA:SRSU!D34)</f>
        <v>212851</v>
      </c>
      <c r="E22" s="59">
        <f>SUM(UTA:SRSU!E34)</f>
        <v>29889</v>
      </c>
      <c r="F22" s="59">
        <f>SUM(UTA:SRSU!F34)</f>
        <v>10796</v>
      </c>
      <c r="G22" s="59">
        <f>SUM(UTA:SRSU!G34)</f>
        <v>0</v>
      </c>
      <c r="H22" s="20">
        <f t="shared" si="0"/>
        <v>790678</v>
      </c>
    </row>
    <row r="23" spans="2:9" ht="15.75" customHeight="1">
      <c r="B23" s="6" t="s">
        <v>918</v>
      </c>
      <c r="C23" s="59">
        <f>SUM(UTA:SRSU!C35)</f>
        <v>77373</v>
      </c>
      <c r="D23" s="59">
        <f>SUM(UTA:SRSU!D35)</f>
        <v>255082</v>
      </c>
      <c r="E23" s="59">
        <f>SUM(UTA:SRSU!E35)</f>
        <v>250410</v>
      </c>
      <c r="F23" s="59">
        <f>SUM(UTA:SRSU!F35)</f>
        <v>56525</v>
      </c>
      <c r="G23" s="59">
        <f>SUM(UTA:SRSU!G35)</f>
        <v>0</v>
      </c>
      <c r="H23" s="20">
        <f t="shared" si="0"/>
        <v>639390</v>
      </c>
    </row>
    <row r="24" spans="2:9">
      <c r="B24" s="6" t="s">
        <v>46</v>
      </c>
      <c r="C24" s="59">
        <f>SUM(UTA:SRSU!C36)</f>
        <v>114167</v>
      </c>
      <c r="D24" s="59">
        <f>SUM(UTA:SRSU!D36)</f>
        <v>122622</v>
      </c>
      <c r="E24" s="59">
        <f>SUM(UTA:SRSU!E36)</f>
        <v>19226.999999999996</v>
      </c>
      <c r="F24" s="59">
        <f>SUM(UTA:SRSU!F36)</f>
        <v>10281</v>
      </c>
      <c r="G24" s="59">
        <f>SUM(UTA:SRSU!G36)</f>
        <v>0</v>
      </c>
      <c r="H24" s="20">
        <f t="shared" si="0"/>
        <v>266297</v>
      </c>
    </row>
    <row r="25" spans="2:9">
      <c r="B25" s="6" t="s">
        <v>47</v>
      </c>
      <c r="C25" s="59">
        <f>SUM(UTA:SRSU!C37)</f>
        <v>577378.5</v>
      </c>
      <c r="D25" s="59">
        <f>SUM(UTA:SRSU!D37)</f>
        <v>813564.1</v>
      </c>
      <c r="E25" s="59">
        <f>SUM(UTA:SRSU!E37)</f>
        <v>334178.57500000001</v>
      </c>
      <c r="F25" s="59">
        <f>SUM(UTA:SRSU!F37)</f>
        <v>111456</v>
      </c>
      <c r="G25" s="59">
        <f>SUM(UTA:SRSU!G37)</f>
        <v>0</v>
      </c>
      <c r="H25" s="20">
        <f t="shared" si="0"/>
        <v>1836577.175</v>
      </c>
    </row>
    <row r="26" spans="2:9">
      <c r="B26" s="6" t="s">
        <v>48</v>
      </c>
      <c r="C26" s="59">
        <f>SUM(UTA:SRSU!C38)</f>
        <v>91375</v>
      </c>
      <c r="D26" s="59">
        <f>SUM(UTA:SRSU!D38)</f>
        <v>61498</v>
      </c>
      <c r="E26" s="59">
        <f>SUM(UTA:SRSU!E38)</f>
        <v>11434</v>
      </c>
      <c r="F26" s="59">
        <f>SUM(UTA:SRSU!F38)</f>
        <v>1678</v>
      </c>
      <c r="G26" s="59">
        <f>SUM(UTA:SRSU!G38)</f>
        <v>0</v>
      </c>
      <c r="H26" s="20">
        <f t="shared" si="0"/>
        <v>165985</v>
      </c>
    </row>
    <row r="27" spans="2:9">
      <c r="B27" s="6" t="s">
        <v>49</v>
      </c>
      <c r="C27" s="59">
        <f>SUM(UTA:SRSU!C39)</f>
        <v>0</v>
      </c>
      <c r="D27" s="59">
        <f>SUM(UTA:SRSU!D39)</f>
        <v>0</v>
      </c>
      <c r="E27" s="59">
        <f>SUM(UTA:SRSU!E39)</f>
        <v>0</v>
      </c>
      <c r="F27" s="59">
        <f>SUM(UTA:SRSU!F39)</f>
        <v>0</v>
      </c>
      <c r="G27" s="59">
        <f>SUM(UTA:SRSU!G39)</f>
        <v>108736.5</v>
      </c>
      <c r="H27" s="20">
        <f t="shared" si="0"/>
        <v>108736.5</v>
      </c>
    </row>
    <row r="28" spans="2:9" ht="17.25" customHeight="1">
      <c r="B28" s="6" t="s">
        <v>50</v>
      </c>
      <c r="C28" s="59">
        <f>SUM(UTA:SRSU!C40)</f>
        <v>20146</v>
      </c>
      <c r="D28" s="59">
        <f>SUM(UTA:SRSU!D40)</f>
        <v>60357</v>
      </c>
      <c r="E28" s="59">
        <f>SUM(UTA:SRSU!E40)</f>
        <v>82740</v>
      </c>
      <c r="F28" s="59">
        <f>SUM(UTA:SRSU!F40)</f>
        <v>2273</v>
      </c>
      <c r="G28" s="59">
        <f>SUM(UTA:SRSU!G40)</f>
        <v>0</v>
      </c>
      <c r="H28" s="20">
        <f t="shared" si="0"/>
        <v>165516</v>
      </c>
    </row>
    <row r="29" spans="2:9">
      <c r="B29" s="6" t="s">
        <v>51</v>
      </c>
      <c r="C29" s="59">
        <f>SUM(UTA:SRSU!C41)</f>
        <v>1068</v>
      </c>
      <c r="D29" s="59">
        <f>SUM(UTA:SRSU!D41)</f>
        <v>927</v>
      </c>
      <c r="E29" s="59">
        <f>SUM(UTA:SRSU!E41)</f>
        <v>20161</v>
      </c>
      <c r="F29" s="59">
        <f>SUM(UTA:SRSU!F41)</f>
        <v>838</v>
      </c>
      <c r="G29" s="59">
        <f>SUM(UTA:SRSU!G41)</f>
        <v>0</v>
      </c>
      <c r="H29" s="20">
        <f t="shared" si="0"/>
        <v>22994</v>
      </c>
    </row>
    <row r="30" spans="2:9">
      <c r="B30" s="6" t="s">
        <v>919</v>
      </c>
      <c r="C30" s="59">
        <f>SUM(UTA:SRSU!C42)</f>
        <v>0</v>
      </c>
      <c r="D30" s="59">
        <f>SUM(UTA:SRSU!D42)</f>
        <v>0</v>
      </c>
      <c r="E30" s="59">
        <f>SUM(UTA:SRSU!E42)</f>
        <v>0</v>
      </c>
      <c r="F30" s="59">
        <f>SUM(UTA:SRSU!F42)</f>
        <v>0</v>
      </c>
      <c r="G30" s="59">
        <f>SUM(UTA:SRSU!G42)</f>
        <v>19344</v>
      </c>
      <c r="H30" s="20">
        <f t="shared" si="0"/>
        <v>19344</v>
      </c>
    </row>
    <row r="31" spans="2:9">
      <c r="B31" s="6" t="s">
        <v>53</v>
      </c>
      <c r="C31" s="59">
        <f>SUM(UTA:SRSU!C43)</f>
        <v>16276</v>
      </c>
      <c r="D31" s="59">
        <f>SUM(UTA:SRSU!D43)</f>
        <v>4093</v>
      </c>
      <c r="E31" s="59">
        <f>SUM(UTA:SRSU!E43)</f>
        <v>0</v>
      </c>
      <c r="F31" s="59">
        <f>SUM(UTA:SRSU!F43)</f>
        <v>0</v>
      </c>
      <c r="G31" s="59">
        <f>SUM(UTA:SRSU!G43)</f>
        <v>0</v>
      </c>
      <c r="H31" s="20">
        <f t="shared" si="0"/>
        <v>20369</v>
      </c>
    </row>
    <row r="32" spans="2:9">
      <c r="B32" s="6" t="s">
        <v>54</v>
      </c>
      <c r="C32" s="59">
        <f>SUM(UTA:SRSU!C44)</f>
        <v>50.999999999999986</v>
      </c>
      <c r="D32" s="59">
        <f>SUM(UTA:SRSU!D44)</f>
        <v>96</v>
      </c>
      <c r="E32" s="59">
        <f>SUM(UTA:SRSU!E44)</f>
        <v>0</v>
      </c>
      <c r="F32" s="59">
        <f>SUM(UTA:SRSU!F44)</f>
        <v>0</v>
      </c>
      <c r="G32" s="59">
        <f>SUM(UTA:SRSU!G44)</f>
        <v>0</v>
      </c>
      <c r="H32" s="20">
        <f t="shared" si="0"/>
        <v>147</v>
      </c>
    </row>
    <row r="33" spans="2:8">
      <c r="B33" s="6" t="s">
        <v>55</v>
      </c>
      <c r="C33" s="59">
        <f>SUM(UTA:SRSU!C45)</f>
        <v>171210.5</v>
      </c>
      <c r="D33" s="59">
        <f>SUM(UTA:SRSU!D45)</f>
        <v>264868.5</v>
      </c>
      <c r="E33" s="59">
        <f>SUM(UTA:SRSU!E45)</f>
        <v>108307.5</v>
      </c>
      <c r="F33" s="59">
        <f>SUM(UTA:SRSU!F45)</f>
        <v>17176.999999999996</v>
      </c>
      <c r="G33" s="59">
        <f>SUM(UTA:SRSU!G45)</f>
        <v>23905.999999999993</v>
      </c>
      <c r="H33" s="20">
        <f t="shared" si="0"/>
        <v>585469.5</v>
      </c>
    </row>
    <row r="34" spans="2:8">
      <c r="B34" s="6" t="s">
        <v>56</v>
      </c>
      <c r="C34" s="59">
        <f>SUM(UTA:SRSU!C46)</f>
        <v>15</v>
      </c>
      <c r="D34" s="59">
        <f>SUM(UTA:SRSU!D46)</f>
        <v>574</v>
      </c>
      <c r="E34" s="59">
        <f>SUM(UTA:SRSU!E46)</f>
        <v>1625.5000000000005</v>
      </c>
      <c r="F34" s="59">
        <f>SUM(UTA:SRSU!F46)</f>
        <v>2511</v>
      </c>
      <c r="G34" s="59">
        <f>SUM(UTA:SRSU!G46)</f>
        <v>51776.649999999943</v>
      </c>
      <c r="H34" s="20">
        <f t="shared" si="0"/>
        <v>56502.149999999943</v>
      </c>
    </row>
    <row r="35" spans="2:8">
      <c r="B35" s="6" t="s">
        <v>57</v>
      </c>
      <c r="C35" s="59">
        <f>SUM(UTA:SRSU!C47)</f>
        <v>508953</v>
      </c>
      <c r="D35" s="59">
        <f>SUM(UTA:SRSU!D47)</f>
        <v>1322385.5</v>
      </c>
      <c r="E35" s="59">
        <f>SUM(UTA:SRSU!E47)</f>
        <v>428373.5</v>
      </c>
      <c r="F35" s="59">
        <f>SUM(UTA:SRSU!F47)</f>
        <v>13931</v>
      </c>
      <c r="G35" s="59">
        <f>SUM(UTA:SRSU!G47)</f>
        <v>0</v>
      </c>
      <c r="H35" s="20">
        <f t="shared" si="0"/>
        <v>2273643</v>
      </c>
    </row>
    <row r="36" spans="2:8">
      <c r="B36" s="6" t="s">
        <v>58</v>
      </c>
      <c r="C36" s="59">
        <f>SUM(UTA:SRSU!C48)</f>
        <v>0</v>
      </c>
      <c r="D36" s="59">
        <f>SUM(UTA:SRSU!D48)</f>
        <v>0</v>
      </c>
      <c r="E36" s="59">
        <f>SUM(UTA:SRSU!E48)</f>
        <v>0</v>
      </c>
      <c r="F36" s="59">
        <f>SUM(UTA:SRSU!F48)</f>
        <v>0</v>
      </c>
      <c r="G36" s="59">
        <f>SUM(UTA:SRSU!G48)</f>
        <v>15568.000000000007</v>
      </c>
      <c r="H36" s="20">
        <f t="shared" si="0"/>
        <v>15568.000000000007</v>
      </c>
    </row>
    <row r="37" spans="2:8">
      <c r="B37" s="6" t="s">
        <v>59</v>
      </c>
      <c r="C37" s="59">
        <f>SUM(UTA:SRSU!C49)</f>
        <v>320</v>
      </c>
      <c r="D37" s="59">
        <f>SUM(UTA:SRSU!D49)</f>
        <v>34506</v>
      </c>
      <c r="E37" s="59">
        <f>SUM(UTA:SRSU!E49)</f>
        <v>0</v>
      </c>
      <c r="F37" s="59">
        <f>SUM(UTA:SRSU!F49)</f>
        <v>0</v>
      </c>
      <c r="G37" s="59">
        <f>SUM(UTA:SRSU!G49)</f>
        <v>0</v>
      </c>
      <c r="H37" s="20">
        <f t="shared" si="0"/>
        <v>34826</v>
      </c>
    </row>
    <row r="38" spans="2:8">
      <c r="B38" s="6" t="s">
        <v>60</v>
      </c>
      <c r="C38" s="59">
        <f>SUM(UTA:SRSU!C50)</f>
        <v>82341</v>
      </c>
      <c r="D38" s="59">
        <f>SUM(UTA:SRSU!D50)</f>
        <v>127437</v>
      </c>
      <c r="E38" s="59">
        <f>SUM(UTA:SRSU!E50)</f>
        <v>23578</v>
      </c>
      <c r="F38" s="59">
        <f>SUM(UTA:SRSU!F50)</f>
        <v>716</v>
      </c>
      <c r="G38" s="59">
        <f>SUM(UTA:SRSU!G50)</f>
        <v>0</v>
      </c>
      <c r="H38" s="20">
        <f t="shared" si="0"/>
        <v>234072</v>
      </c>
    </row>
    <row r="39" spans="2:8">
      <c r="B39" s="6" t="s">
        <v>0</v>
      </c>
      <c r="C39" s="59">
        <f>SUM(UTA:SRSU!C51)</f>
        <v>25460.75</v>
      </c>
      <c r="D39" s="59">
        <f>SUM(UTA:SRSU!D51)</f>
        <v>294561.04999999993</v>
      </c>
      <c r="E39" s="59">
        <f>SUM(UTA:SRSU!E51)</f>
        <v>88401</v>
      </c>
      <c r="F39" s="59">
        <f>SUM(UTA:SRSU!F51)</f>
        <v>6859</v>
      </c>
      <c r="G39" s="59">
        <f>SUM(UTA:SRSU!G51)</f>
        <v>0</v>
      </c>
      <c r="H39" s="20">
        <f t="shared" si="0"/>
        <v>415281.79999999993</v>
      </c>
    </row>
    <row r="40" spans="2:8">
      <c r="B40" s="7" t="s">
        <v>33</v>
      </c>
      <c r="C40" s="20">
        <f>SUM(C20:C39)</f>
        <v>7879729.5</v>
      </c>
      <c r="D40" s="20">
        <f>SUM(D20:D39)</f>
        <v>5842965.8500000006</v>
      </c>
      <c r="E40" s="20">
        <f>SUM(E20:E39)</f>
        <v>1893303.075</v>
      </c>
      <c r="F40" s="20">
        <f>SUM(F20:F39)</f>
        <v>409375.8</v>
      </c>
      <c r="G40" s="20">
        <f>SUM(G20:G39)</f>
        <v>219331.14999999994</v>
      </c>
      <c r="H40" s="20">
        <f t="shared" si="0"/>
        <v>16244705.375000002</v>
      </c>
    </row>
    <row r="41" spans="2:8">
      <c r="B41" s="12"/>
      <c r="C41" s="16"/>
      <c r="D41" s="16"/>
      <c r="E41" s="16"/>
      <c r="F41" s="16"/>
      <c r="G41" s="16"/>
      <c r="H41" s="16"/>
    </row>
    <row r="42" spans="2:8" ht="14.4" thickBot="1">
      <c r="B42" s="3" t="s">
        <v>9</v>
      </c>
    </row>
    <row r="43" spans="2:8" ht="14.4" thickBot="1">
      <c r="B43" s="49" t="s">
        <v>31</v>
      </c>
      <c r="C43" s="50" t="s">
        <v>25</v>
      </c>
      <c r="D43" s="50" t="s">
        <v>26</v>
      </c>
      <c r="E43" s="50" t="s">
        <v>27</v>
      </c>
      <c r="F43" s="50" t="s">
        <v>28</v>
      </c>
      <c r="G43" s="50" t="s">
        <v>29</v>
      </c>
      <c r="H43" s="51" t="s">
        <v>30</v>
      </c>
    </row>
    <row r="44" spans="2:8">
      <c r="B44" s="8" t="str">
        <f>$B$20</f>
        <v>Liberal Arts</v>
      </c>
      <c r="C44" s="60">
        <f>SUM(UTA:SRSU!C61)</f>
        <v>250868644.30021644</v>
      </c>
      <c r="D44" s="60">
        <f>SUM(UTA:SRSU!D61)</f>
        <v>190220840.08068874</v>
      </c>
      <c r="E44" s="60">
        <f>SUM(UTA:SRSU!E61)</f>
        <v>111183682.19807971</v>
      </c>
      <c r="F44" s="60">
        <f>SUM(UTA:SRSU!F61)</f>
        <v>117082194.81156379</v>
      </c>
      <c r="G44" s="60">
        <f>SUM(UTA:SRSU!G61)</f>
        <v>0</v>
      </c>
      <c r="H44" s="19">
        <f>SUM(C44:G44)</f>
        <v>669355361.39054871</v>
      </c>
    </row>
    <row r="45" spans="2:8">
      <c r="B45" s="8" t="str">
        <f>$B$21</f>
        <v>Science</v>
      </c>
      <c r="C45" s="59">
        <f>SUM(UTA:SRSU!C62)</f>
        <v>96402897.368614823</v>
      </c>
      <c r="D45" s="59">
        <f>SUM(UTA:SRSU!D62)</f>
        <v>108343326.60257407</v>
      </c>
      <c r="E45" s="59">
        <f>SUM(UTA:SRSU!E62)</f>
        <v>68344175.131332487</v>
      </c>
      <c r="F45" s="59">
        <f>SUM(UTA:SRSU!F62)</f>
        <v>104223597.96260142</v>
      </c>
      <c r="G45" s="59">
        <f>SUM(UTA:SRSU!G62)</f>
        <v>0</v>
      </c>
      <c r="H45" s="20">
        <f t="shared" ref="H45:H64" si="1">SUM(C45:G45)</f>
        <v>377313997.06512284</v>
      </c>
    </row>
    <row r="46" spans="2:8">
      <c r="B46" s="8" t="str">
        <f>$B$22</f>
        <v>Fine Arts</v>
      </c>
      <c r="C46" s="59">
        <f>SUM(UTA:SRSU!C63)</f>
        <v>57634813.143813722</v>
      </c>
      <c r="D46" s="59">
        <f>SUM(UTA:SRSU!D63)</f>
        <v>48040284.648798965</v>
      </c>
      <c r="E46" s="59">
        <f>SUM(UTA:SRSU!E63)</f>
        <v>23059548.126129322</v>
      </c>
      <c r="F46" s="59">
        <f>SUM(UTA:SRSU!F63)</f>
        <v>10977281.223496305</v>
      </c>
      <c r="G46" s="59">
        <f>SUM(UTA:SRSU!G63)</f>
        <v>0</v>
      </c>
      <c r="H46" s="20">
        <f t="shared" si="1"/>
        <v>139711927.14223832</v>
      </c>
    </row>
    <row r="47" spans="2:8">
      <c r="B47" s="8" t="str">
        <f>$B$23</f>
        <v>Student Enrollment Headcount on the CBM0C1 - No data entry required</v>
      </c>
      <c r="C47" s="59">
        <f>SUM(UTA:SRSU!C64)</f>
        <v>7056473.8074111054</v>
      </c>
      <c r="D47" s="59">
        <f>SUM(UTA:SRSU!D64)</f>
        <v>32002831.712250248</v>
      </c>
      <c r="E47" s="59">
        <f>SUM(UTA:SRSU!E64)</f>
        <v>42300506.397301756</v>
      </c>
      <c r="F47" s="59">
        <f>SUM(UTA:SRSU!F64)</f>
        <v>31175308.464386854</v>
      </c>
      <c r="G47" s="59">
        <f>SUM(UTA:SRSU!G64)</f>
        <v>0</v>
      </c>
      <c r="H47" s="20">
        <f t="shared" si="1"/>
        <v>112535120.38134995</v>
      </c>
    </row>
    <row r="48" spans="2:8">
      <c r="B48" s="8" t="str">
        <f>$B$24</f>
        <v>Agriculture</v>
      </c>
      <c r="C48" s="59">
        <f>SUM(UTA:SRSU!C65)</f>
        <v>7297498.5987005755</v>
      </c>
      <c r="D48" s="59">
        <f>SUM(UTA:SRSU!D65)</f>
        <v>15802276.304711265</v>
      </c>
      <c r="E48" s="59">
        <f>SUM(UTA:SRSU!E65)</f>
        <v>11414792.996651864</v>
      </c>
      <c r="F48" s="59">
        <f>SUM(UTA:SRSU!F65)</f>
        <v>11237962.087506874</v>
      </c>
      <c r="G48" s="59">
        <f>SUM(UTA:SRSU!G65)</f>
        <v>0</v>
      </c>
      <c r="H48" s="20">
        <f t="shared" si="1"/>
        <v>45752529.987570584</v>
      </c>
    </row>
    <row r="49" spans="2:8">
      <c r="B49" s="8" t="str">
        <f>$B$25</f>
        <v>Engineering</v>
      </c>
      <c r="C49" s="59">
        <f>SUM(UTA:SRSU!C66)</f>
        <v>52499635.12752229</v>
      </c>
      <c r="D49" s="59">
        <f>SUM(UTA:SRSU!D66)</f>
        <v>122136794.90182255</v>
      </c>
      <c r="E49" s="59">
        <f>SUM(UTA:SRSU!E66)</f>
        <v>108063313.85380596</v>
      </c>
      <c r="F49" s="59">
        <f>SUM(UTA:SRSU!F66)</f>
        <v>137613955.1323486</v>
      </c>
      <c r="G49" s="59">
        <f>SUM(UTA:SRSU!G66)</f>
        <v>0</v>
      </c>
      <c r="H49" s="20">
        <f t="shared" si="1"/>
        <v>420313699.01549941</v>
      </c>
    </row>
    <row r="50" spans="2:8">
      <c r="B50" s="8" t="str">
        <f>$B$26</f>
        <v>Home Economics</v>
      </c>
      <c r="C50" s="59">
        <f>SUM(UTA:SRSU!C67)</f>
        <v>4889506.6470918385</v>
      </c>
      <c r="D50" s="59">
        <f>SUM(UTA:SRSU!D67)</f>
        <v>6862408.2189223897</v>
      </c>
      <c r="E50" s="59">
        <f>SUM(UTA:SRSU!E67)</f>
        <v>3022615.0622140793</v>
      </c>
      <c r="F50" s="59">
        <f>SUM(UTA:SRSU!F67)</f>
        <v>2657338.1682440089</v>
      </c>
      <c r="G50" s="59">
        <f>SUM(UTA:SRSU!G67)</f>
        <v>0</v>
      </c>
      <c r="H50" s="20">
        <f t="shared" si="1"/>
        <v>17431868.096472315</v>
      </c>
    </row>
    <row r="51" spans="2:8">
      <c r="B51" s="8" t="str">
        <f>$B$27</f>
        <v>Law</v>
      </c>
      <c r="C51" s="59">
        <f>SUM(UTA:SRSU!C68)</f>
        <v>0</v>
      </c>
      <c r="D51" s="59">
        <f>SUM(UTA:SRSU!D68)</f>
        <v>0</v>
      </c>
      <c r="E51" s="59">
        <f>SUM(UTA:SRSU!E68)</f>
        <v>0</v>
      </c>
      <c r="F51" s="59">
        <f>SUM(UTA:SRSU!F68)</f>
        <v>0</v>
      </c>
      <c r="G51" s="59">
        <f>SUM(UTA:SRSU!G68)</f>
        <v>48400423.853409588</v>
      </c>
      <c r="H51" s="20">
        <f t="shared" si="1"/>
        <v>48400423.853409588</v>
      </c>
    </row>
    <row r="52" spans="2:8">
      <c r="B52" s="8" t="str">
        <f>$B$28</f>
        <v>Social Service</v>
      </c>
      <c r="C52" s="59">
        <f>SUM(UTA:SRSU!C69)</f>
        <v>2277589.8819552045</v>
      </c>
      <c r="D52" s="59">
        <f>SUM(UTA:SRSU!D69)</f>
        <v>8161058.6054041134</v>
      </c>
      <c r="E52" s="59">
        <f>SUM(UTA:SRSU!E69)</f>
        <v>13332321.472365163</v>
      </c>
      <c r="F52" s="59">
        <f>SUM(UTA:SRSU!F69)</f>
        <v>3235954.8857610873</v>
      </c>
      <c r="G52" s="59">
        <f>SUM(UTA:SRSU!G69)</f>
        <v>0</v>
      </c>
      <c r="H52" s="20">
        <f t="shared" si="1"/>
        <v>27006924.845485568</v>
      </c>
    </row>
    <row r="53" spans="2:8">
      <c r="B53" s="8" t="str">
        <f>$B$29</f>
        <v>Library Science</v>
      </c>
      <c r="C53" s="59">
        <f>SUM(UTA:SRSU!C70)</f>
        <v>170457.06156878039</v>
      </c>
      <c r="D53" s="59">
        <f>SUM(UTA:SRSU!D70)</f>
        <v>125622.68269765035</v>
      </c>
      <c r="E53" s="59">
        <f>SUM(UTA:SRSU!E70)</f>
        <v>4443637.6964371568</v>
      </c>
      <c r="F53" s="59">
        <f>SUM(UTA:SRSU!F70)</f>
        <v>1653156.2755703498</v>
      </c>
      <c r="G53" s="59">
        <f>SUM(UTA:SRSU!G70)</f>
        <v>0</v>
      </c>
      <c r="H53" s="20">
        <f t="shared" si="1"/>
        <v>6392873.7162739374</v>
      </c>
    </row>
    <row r="54" spans="2:8">
      <c r="B54" s="8" t="str">
        <f>$B$30</f>
        <v>Semester Credit Hours Reported on the CBM0CS - No data entry required</v>
      </c>
      <c r="C54" s="59">
        <f>SUM(UTA:SRSU!C71)</f>
        <v>0</v>
      </c>
      <c r="D54" s="59">
        <f>SUM(UTA:SRSU!D71)</f>
        <v>0</v>
      </c>
      <c r="E54" s="59">
        <f>SUM(UTA:SRSU!E71)</f>
        <v>0</v>
      </c>
      <c r="F54" s="59">
        <f>SUM(UTA:SRSU!F71)</f>
        <v>0</v>
      </c>
      <c r="G54" s="59">
        <f>SUM(UTA:SRSU!G71)</f>
        <v>6180741.5627683382</v>
      </c>
      <c r="H54" s="20">
        <f t="shared" si="1"/>
        <v>6180741.5627683382</v>
      </c>
    </row>
    <row r="55" spans="2:8">
      <c r="B55" s="8" t="str">
        <f>$B$31</f>
        <v>Vocational Training</v>
      </c>
      <c r="C55" s="59">
        <f>SUM(UTA:SRSU!C72)</f>
        <v>1834015.4528883419</v>
      </c>
      <c r="D55" s="59">
        <f>SUM(UTA:SRSU!D72)</f>
        <v>894540.19729681464</v>
      </c>
      <c r="E55" s="59">
        <f>SUM(UTA:SRSU!E72)</f>
        <v>0</v>
      </c>
      <c r="F55" s="59">
        <f>SUM(UTA:SRSU!F72)</f>
        <v>0</v>
      </c>
      <c r="G55" s="59">
        <f>SUM(UTA:SRSU!G72)</f>
        <v>0</v>
      </c>
      <c r="H55" s="20">
        <f t="shared" si="1"/>
        <v>2728555.6501851566</v>
      </c>
    </row>
    <row r="56" spans="2:8">
      <c r="B56" s="8" t="str">
        <f>$B$32</f>
        <v>Physical Training</v>
      </c>
      <c r="C56" s="59">
        <f>SUM(UTA:SRSU!C73)</f>
        <v>331.36363636363637</v>
      </c>
      <c r="D56" s="59">
        <f>SUM(UTA:SRSU!D73)</f>
        <v>8366.136363636364</v>
      </c>
      <c r="E56" s="59">
        <f>SUM(UTA:SRSU!E73)</f>
        <v>0</v>
      </c>
      <c r="F56" s="59">
        <f>SUM(UTA:SRSU!F73)</f>
        <v>0</v>
      </c>
      <c r="G56" s="59">
        <f>SUM(UTA:SRSU!G73)</f>
        <v>0</v>
      </c>
      <c r="H56" s="20">
        <f t="shared" si="1"/>
        <v>8697.5</v>
      </c>
    </row>
    <row r="57" spans="2:8" ht="16.5" customHeight="1">
      <c r="B57" s="8" t="str">
        <f>$B$33</f>
        <v>Health Services</v>
      </c>
      <c r="C57" s="59">
        <f>SUM(UTA:SRSU!C74)</f>
        <v>9198215.8231793307</v>
      </c>
      <c r="D57" s="59">
        <f>SUM(UTA:SRSU!D74)</f>
        <v>25558352.686307356</v>
      </c>
      <c r="E57" s="59">
        <f>SUM(UTA:SRSU!E74)</f>
        <v>21947801.788018487</v>
      </c>
      <c r="F57" s="59">
        <f>SUM(UTA:SRSU!F74)</f>
        <v>8435547.5142738558</v>
      </c>
      <c r="G57" s="59">
        <f>SUM(UTA:SRSU!G74)</f>
        <v>7201563.962964898</v>
      </c>
      <c r="H57" s="20">
        <f t="shared" si="1"/>
        <v>72341481.77474393</v>
      </c>
    </row>
    <row r="58" spans="2:8" ht="39.75" customHeight="1">
      <c r="B58" s="8" t="str">
        <f>$B$34</f>
        <v>Pharmacy</v>
      </c>
      <c r="C58" s="59">
        <f>SUM(UTA:SRSU!C75)</f>
        <v>3640.6362363127064</v>
      </c>
      <c r="D58" s="59">
        <f>SUM(UTA:SRSU!D75)</f>
        <v>84052.527891282341</v>
      </c>
      <c r="E58" s="59">
        <f>SUM(UTA:SRSU!E75)</f>
        <v>2707951.482344416</v>
      </c>
      <c r="F58" s="59">
        <f>SUM(UTA:SRSU!F75)</f>
        <v>6058348.5491922218</v>
      </c>
      <c r="G58" s="59">
        <f>SUM(UTA:SRSU!G75)</f>
        <v>14864314.207155684</v>
      </c>
      <c r="H58" s="20">
        <f t="shared" si="1"/>
        <v>23718307.402819917</v>
      </c>
    </row>
    <row r="59" spans="2:8">
      <c r="B59" s="8" t="str">
        <f>$B$35</f>
        <v>Business Administration</v>
      </c>
      <c r="C59" s="59">
        <f>SUM(UTA:SRSU!C76)</f>
        <v>37396702.318266176</v>
      </c>
      <c r="D59" s="59">
        <f>SUM(UTA:SRSU!D76)</f>
        <v>167058478.40229958</v>
      </c>
      <c r="E59" s="59">
        <f>SUM(UTA:SRSU!E76)</f>
        <v>99830561.492941067</v>
      </c>
      <c r="F59" s="59">
        <f>SUM(UTA:SRSU!F76)</f>
        <v>45194173.891637325</v>
      </c>
      <c r="G59" s="59">
        <f>SUM(UTA:SRSU!G76)</f>
        <v>0</v>
      </c>
      <c r="H59" s="20">
        <f t="shared" si="1"/>
        <v>349479916.10514414</v>
      </c>
    </row>
    <row r="60" spans="2:8">
      <c r="B60" s="8" t="str">
        <f>$B$36</f>
        <v>Optometry</v>
      </c>
      <c r="C60" s="59">
        <f>SUM(UTA:SRSU!C77)</f>
        <v>0</v>
      </c>
      <c r="D60" s="59">
        <f>SUM(UTA:SRSU!D77)</f>
        <v>0</v>
      </c>
      <c r="E60" s="59">
        <f>SUM(UTA:SRSU!E77)</f>
        <v>0</v>
      </c>
      <c r="F60" s="59">
        <f>SUM(UTA:SRSU!F77)</f>
        <v>0</v>
      </c>
      <c r="G60" s="59">
        <f>SUM(UTA:SRSU!G77)</f>
        <v>3750478.6753412085</v>
      </c>
      <c r="H60" s="20">
        <f t="shared" si="1"/>
        <v>3750478.6753412085</v>
      </c>
    </row>
    <row r="61" spans="2:8">
      <c r="B61" s="8" t="str">
        <f>$B$37</f>
        <v>Teacher Ed-Practice Teaching</v>
      </c>
      <c r="C61" s="59">
        <f>SUM(UTA:SRSU!C78)</f>
        <v>30314.50818111733</v>
      </c>
      <c r="D61" s="59">
        <f>SUM(UTA:SRSU!D78)</f>
        <v>6092911.0217061313</v>
      </c>
      <c r="E61" s="59">
        <f>SUM(UTA:SRSU!E78)</f>
        <v>0</v>
      </c>
      <c r="F61" s="59">
        <f>SUM(UTA:SRSU!F78)</f>
        <v>0</v>
      </c>
      <c r="G61" s="59">
        <f>SUM(UTA:SRSU!G78)</f>
        <v>0</v>
      </c>
      <c r="H61" s="20">
        <f t="shared" si="1"/>
        <v>6123225.5298872488</v>
      </c>
    </row>
    <row r="62" spans="2:8">
      <c r="B62" s="8" t="str">
        <f>$B$38</f>
        <v>Technology</v>
      </c>
      <c r="C62" s="59">
        <f>SUM(UTA:SRSU!C79)</f>
        <v>7883039.7668606555</v>
      </c>
      <c r="D62" s="59">
        <f>SUM(UTA:SRSU!D79)</f>
        <v>17181215.092882067</v>
      </c>
      <c r="E62" s="59">
        <f>SUM(UTA:SRSU!E79)</f>
        <v>6213986.5470171133</v>
      </c>
      <c r="F62" s="59">
        <f>SUM(UTA:SRSU!F79)</f>
        <v>201796.77071250655</v>
      </c>
      <c r="G62" s="59">
        <f>SUM(UTA:SRSU!G79)</f>
        <v>0</v>
      </c>
      <c r="H62" s="20">
        <f t="shared" si="1"/>
        <v>31480038.177472342</v>
      </c>
    </row>
    <row r="63" spans="2:8">
      <c r="B63" s="8" t="str">
        <f>$B$39</f>
        <v>Nursing</v>
      </c>
      <c r="C63" s="59">
        <f>SUM(UTA:SRSU!C80)</f>
        <v>2036467.8682593149</v>
      </c>
      <c r="D63" s="59">
        <f>SUM(UTA:SRSU!D80)</f>
        <v>42375289.886376902</v>
      </c>
      <c r="E63" s="59">
        <f>SUM(UTA:SRSU!E80)</f>
        <v>16378012.516952649</v>
      </c>
      <c r="F63" s="59">
        <f>SUM(UTA:SRSU!F80)</f>
        <v>5817167.2314467067</v>
      </c>
      <c r="G63" s="59">
        <f>SUM(UTA:SRSU!G80)</f>
        <v>0</v>
      </c>
      <c r="H63" s="20">
        <f t="shared" si="1"/>
        <v>66606937.503035575</v>
      </c>
    </row>
    <row r="64" spans="2:8">
      <c r="B64" s="26" t="str">
        <f>$B$40</f>
        <v>Totals</v>
      </c>
      <c r="C64" s="19">
        <f>SUM(C44:C63)</f>
        <v>537480243.67440248</v>
      </c>
      <c r="D64" s="19">
        <f>SUM(D44:D63)</f>
        <v>790948649.70899355</v>
      </c>
      <c r="E64" s="19">
        <f>SUM(E44:E63)</f>
        <v>532242906.76159114</v>
      </c>
      <c r="F64" s="19">
        <f>SUM(F44:F63)</f>
        <v>485563782.96874189</v>
      </c>
      <c r="G64" s="19">
        <f>SUM(G44:G63)</f>
        <v>80397522.261639714</v>
      </c>
      <c r="H64" s="19">
        <f t="shared" si="1"/>
        <v>2426633105.3753691</v>
      </c>
    </row>
    <row r="65" spans="2:8">
      <c r="B65" s="12"/>
      <c r="C65" s="13"/>
      <c r="D65" s="13"/>
      <c r="E65" s="13"/>
      <c r="F65" s="13"/>
      <c r="G65" s="13"/>
      <c r="H65" s="14"/>
    </row>
    <row r="66" spans="2:8">
      <c r="B66" s="22" t="s">
        <v>32</v>
      </c>
      <c r="C66" s="11"/>
      <c r="D66" s="11"/>
      <c r="E66" s="11"/>
      <c r="F66" s="11"/>
      <c r="G66" s="11"/>
      <c r="H66" s="15">
        <f>H7+H8</f>
        <v>7398965036</v>
      </c>
    </row>
    <row r="67" spans="2:8" ht="14.4" thickBot="1">
      <c r="B67" s="22" t="s">
        <v>5</v>
      </c>
      <c r="C67" s="10"/>
      <c r="D67" s="10"/>
      <c r="E67" s="10"/>
      <c r="F67" s="10"/>
      <c r="G67" s="10"/>
      <c r="H67" s="15"/>
    </row>
    <row r="68" spans="2:8" ht="14.4" thickBot="1">
      <c r="B68" s="49" t="s">
        <v>31</v>
      </c>
      <c r="C68" s="50" t="s">
        <v>25</v>
      </c>
      <c r="D68" s="50" t="s">
        <v>26</v>
      </c>
      <c r="E68" s="50" t="s">
        <v>27</v>
      </c>
      <c r="F68" s="50" t="s">
        <v>28</v>
      </c>
      <c r="G68" s="50" t="s">
        <v>29</v>
      </c>
      <c r="H68" s="51" t="s">
        <v>30</v>
      </c>
    </row>
    <row r="69" spans="2:8">
      <c r="B69" s="8" t="str">
        <f>$B$20</f>
        <v>Liberal Arts</v>
      </c>
      <c r="C69" s="18">
        <f>SUM(UTA:SRSU!C91)</f>
        <v>44205280.866654806</v>
      </c>
      <c r="D69" s="18">
        <f>SUM(UTA:SRSU!D91)</f>
        <v>18611592.215571139</v>
      </c>
      <c r="E69" s="18">
        <f>SUM(UTA:SRSU!E91)</f>
        <v>5912853.3016102985</v>
      </c>
      <c r="F69" s="18">
        <f>SUM(UTA:SRSU!F91)</f>
        <v>8686177.581798574</v>
      </c>
      <c r="G69" s="18">
        <f>SUM(UTA:SRSU!G91)</f>
        <v>0</v>
      </c>
      <c r="H69" s="27">
        <f t="shared" ref="H69:H89" si="2">SUM(C69:G69)</f>
        <v>77415903.965634808</v>
      </c>
    </row>
    <row r="70" spans="2:8">
      <c r="B70" s="8" t="str">
        <f>$B$21</f>
        <v>Science</v>
      </c>
      <c r="C70" s="17">
        <f>SUM(UTA:SRSU!C92)</f>
        <v>33478597.467478465</v>
      </c>
      <c r="D70" s="17">
        <f>SUM(UTA:SRSU!D92)</f>
        <v>19993765.50282808</v>
      </c>
      <c r="E70" s="17">
        <f>SUM(UTA:SRSU!E92)</f>
        <v>6374856.3018834628</v>
      </c>
      <c r="F70" s="17">
        <f>SUM(UTA:SRSU!F92)</f>
        <v>6875382.8230379233</v>
      </c>
      <c r="G70" s="17">
        <f>SUM(UTA:SRSU!G92)</f>
        <v>0</v>
      </c>
      <c r="H70" s="53">
        <f t="shared" si="2"/>
        <v>66722602.095227927</v>
      </c>
    </row>
    <row r="71" spans="2:8">
      <c r="B71" s="8" t="str">
        <f>$B$22</f>
        <v>Fine Arts</v>
      </c>
      <c r="C71" s="17">
        <f>SUM(UTA:SRSU!C93)</f>
        <v>11250703.284584269</v>
      </c>
      <c r="D71" s="17">
        <f>SUM(UTA:SRSU!D93)</f>
        <v>5598498.2034159591</v>
      </c>
      <c r="E71" s="17">
        <f>SUM(UTA:SRSU!E93)</f>
        <v>1695140.6996533894</v>
      </c>
      <c r="F71" s="17">
        <f>SUM(UTA:SRSU!F93)</f>
        <v>1106708.6086464582</v>
      </c>
      <c r="G71" s="17">
        <f>SUM(UTA:SRSU!G93)</f>
        <v>0</v>
      </c>
      <c r="H71" s="53">
        <f t="shared" si="2"/>
        <v>19651050.79630008</v>
      </c>
    </row>
    <row r="72" spans="2:8">
      <c r="B72" s="8" t="str">
        <f>$B$23</f>
        <v>Student Enrollment Headcount on the CBM0C1 - No data entry required</v>
      </c>
      <c r="C72" s="17">
        <f>SUM(UTA:SRSU!C94)</f>
        <v>1034819.0145054329</v>
      </c>
      <c r="D72" s="17">
        <f>SUM(UTA:SRSU!D94)</f>
        <v>4112630.8871687688</v>
      </c>
      <c r="E72" s="17">
        <f>SUM(UTA:SRSU!E94)</f>
        <v>3424965.4117919304</v>
      </c>
      <c r="F72" s="17">
        <f>SUM(UTA:SRSU!F94)</f>
        <v>3290418.3161067404</v>
      </c>
      <c r="G72" s="17">
        <f>SUM(UTA:SRSU!G94)</f>
        <v>0</v>
      </c>
      <c r="H72" s="53">
        <f t="shared" si="2"/>
        <v>11862833.629572872</v>
      </c>
    </row>
    <row r="73" spans="2:8">
      <c r="B73" s="8" t="str">
        <f>$B$24</f>
        <v>Agriculture</v>
      </c>
      <c r="C73" s="17">
        <f>SUM(UTA:SRSU!C95)</f>
        <v>781145.70139133185</v>
      </c>
      <c r="D73" s="17">
        <f>SUM(UTA:SRSU!D95)</f>
        <v>1861808.2393619481</v>
      </c>
      <c r="E73" s="17">
        <f>SUM(UTA:SRSU!E95)</f>
        <v>1260962.6165374662</v>
      </c>
      <c r="F73" s="17">
        <f>SUM(UTA:SRSU!F95)</f>
        <v>2070491.7824222841</v>
      </c>
      <c r="G73" s="17">
        <f>SUM(UTA:SRSU!G95)</f>
        <v>0</v>
      </c>
      <c r="H73" s="53">
        <f t="shared" si="2"/>
        <v>5974408.3397130305</v>
      </c>
    </row>
    <row r="74" spans="2:8">
      <c r="B74" s="8" t="str">
        <f>$B$25</f>
        <v>Engineering</v>
      </c>
      <c r="C74" s="17">
        <f>SUM(UTA:SRSU!C96)</f>
        <v>12349445.090712776</v>
      </c>
      <c r="D74" s="17">
        <f>SUM(UTA:SRSU!D96)</f>
        <v>20735667.835503429</v>
      </c>
      <c r="E74" s="17">
        <f>SUM(UTA:SRSU!E96)</f>
        <v>16210309.358526751</v>
      </c>
      <c r="F74" s="17">
        <f>SUM(UTA:SRSU!F96)</f>
        <v>7013752.2326779841</v>
      </c>
      <c r="G74" s="17">
        <f>SUM(UTA:SRSU!G96)</f>
        <v>0</v>
      </c>
      <c r="H74" s="53">
        <f t="shared" si="2"/>
        <v>56309174.51742094</v>
      </c>
    </row>
    <row r="75" spans="2:8">
      <c r="B75" s="8" t="str">
        <f>$B$26</f>
        <v>Home Economics</v>
      </c>
      <c r="C75" s="17">
        <f>SUM(UTA:SRSU!C97)</f>
        <v>492635.50973479537</v>
      </c>
      <c r="D75" s="17">
        <f>SUM(UTA:SRSU!D97)</f>
        <v>534458.0466160177</v>
      </c>
      <c r="E75" s="17">
        <f>SUM(UTA:SRSU!E97)</f>
        <v>97370.689330427122</v>
      </c>
      <c r="F75" s="17">
        <f>SUM(UTA:SRSU!F97)</f>
        <v>202944.9240296545</v>
      </c>
      <c r="G75" s="17">
        <f>SUM(UTA:SRSU!G97)</f>
        <v>0</v>
      </c>
      <c r="H75" s="53">
        <f t="shared" si="2"/>
        <v>1327409.1697108948</v>
      </c>
    </row>
    <row r="76" spans="2:8">
      <c r="B76" s="8" t="str">
        <f>$B$27</f>
        <v>Law</v>
      </c>
      <c r="C76" s="17">
        <f>SUM(UTA:SRSU!C98)</f>
        <v>0</v>
      </c>
      <c r="D76" s="17">
        <f>SUM(UTA:SRSU!D98)</f>
        <v>0</v>
      </c>
      <c r="E76" s="17">
        <f>SUM(UTA:SRSU!E98)</f>
        <v>0</v>
      </c>
      <c r="F76" s="17">
        <f>SUM(UTA:SRSU!F98)</f>
        <v>0</v>
      </c>
      <c r="G76" s="17">
        <f>SUM(UTA:SRSU!G98)</f>
        <v>6916953.573714966</v>
      </c>
      <c r="H76" s="53">
        <f t="shared" si="2"/>
        <v>6916953.573714966</v>
      </c>
    </row>
    <row r="77" spans="2:8">
      <c r="B77" s="8" t="str">
        <f>$B$28</f>
        <v>Social Service</v>
      </c>
      <c r="C77" s="17">
        <f>SUM(UTA:SRSU!C99)</f>
        <v>261646.06887871909</v>
      </c>
      <c r="D77" s="17">
        <f>SUM(UTA:SRSU!D99)</f>
        <v>442375.61865285313</v>
      </c>
      <c r="E77" s="17">
        <f>SUM(UTA:SRSU!E99)</f>
        <v>2122360.9567248682</v>
      </c>
      <c r="F77" s="17">
        <f>SUM(UTA:SRSU!F99)</f>
        <v>492898.40499365726</v>
      </c>
      <c r="G77" s="17">
        <f>SUM(UTA:SRSU!G99)</f>
        <v>0</v>
      </c>
      <c r="H77" s="53">
        <f t="shared" si="2"/>
        <v>3319281.0492500979</v>
      </c>
    </row>
    <row r="78" spans="2:8">
      <c r="B78" s="8" t="str">
        <f>$B$29</f>
        <v>Library Science</v>
      </c>
      <c r="C78" s="17">
        <f>SUM(UTA:SRSU!C100)</f>
        <v>25276.350509035132</v>
      </c>
      <c r="D78" s="17">
        <f>SUM(UTA:SRSU!D100)</f>
        <v>13580.13593876509</v>
      </c>
      <c r="E78" s="17">
        <f>SUM(UTA:SRSU!E100)</f>
        <v>747732.31237508543</v>
      </c>
      <c r="F78" s="17">
        <f>SUM(UTA:SRSU!F100)</f>
        <v>163884.11234383049</v>
      </c>
      <c r="G78" s="17">
        <f>SUM(UTA:SRSU!G100)</f>
        <v>0</v>
      </c>
      <c r="H78" s="53">
        <f t="shared" si="2"/>
        <v>950472.91116671613</v>
      </c>
    </row>
    <row r="79" spans="2:8">
      <c r="B79" s="8" t="str">
        <f>$B$30</f>
        <v>Semester Credit Hours Reported on the CBM0CS - No data entry required</v>
      </c>
      <c r="C79" s="17">
        <f>SUM(UTA:SRSU!C101)</f>
        <v>0</v>
      </c>
      <c r="D79" s="17">
        <f>SUM(UTA:SRSU!D101)</f>
        <v>0</v>
      </c>
      <c r="E79" s="17">
        <f>SUM(UTA:SRSU!E101)</f>
        <v>0</v>
      </c>
      <c r="F79" s="17">
        <f>SUM(UTA:SRSU!F101)</f>
        <v>0</v>
      </c>
      <c r="G79" s="17">
        <f>SUM(UTA:SRSU!G101)</f>
        <v>21710274.60062255</v>
      </c>
      <c r="H79" s="53">
        <f t="shared" si="2"/>
        <v>21710274.60062255</v>
      </c>
    </row>
    <row r="80" spans="2:8">
      <c r="B80" s="8" t="str">
        <f>$B$31</f>
        <v>Vocational Training</v>
      </c>
      <c r="C80" s="17">
        <f>SUM(UTA:SRSU!C102)</f>
        <v>165200.75377192802</v>
      </c>
      <c r="D80" s="17">
        <f>SUM(UTA:SRSU!D102)</f>
        <v>94934.557737896976</v>
      </c>
      <c r="E80" s="17">
        <f>SUM(UTA:SRSU!E102)</f>
        <v>0</v>
      </c>
      <c r="F80" s="17">
        <f>SUM(UTA:SRSU!F102)</f>
        <v>0</v>
      </c>
      <c r="G80" s="17">
        <f>SUM(UTA:SRSU!G102)</f>
        <v>0</v>
      </c>
      <c r="H80" s="53">
        <f t="shared" si="2"/>
        <v>260135.311509825</v>
      </c>
    </row>
    <row r="81" spans="2:8">
      <c r="B81" s="8" t="str">
        <f>$B$32</f>
        <v>Physical Training</v>
      </c>
      <c r="C81" s="17">
        <f>SUM(UTA:SRSU!C103)</f>
        <v>2779.1</v>
      </c>
      <c r="D81" s="17">
        <f>SUM(UTA:SRSU!D103)</f>
        <v>29643.71</v>
      </c>
      <c r="E81" s="17">
        <f>SUM(UTA:SRSU!E103)</f>
        <v>0</v>
      </c>
      <c r="F81" s="17">
        <f>SUM(UTA:SRSU!F103)</f>
        <v>0</v>
      </c>
      <c r="G81" s="17">
        <f>SUM(UTA:SRSU!G103)</f>
        <v>0</v>
      </c>
      <c r="H81" s="53">
        <f t="shared" si="2"/>
        <v>32422.809999999998</v>
      </c>
    </row>
    <row r="82" spans="2:8">
      <c r="B82" s="8" t="str">
        <f>$B$33</f>
        <v>Health Services</v>
      </c>
      <c r="C82" s="17">
        <f>SUM(UTA:SRSU!C104)</f>
        <v>1313974.1599110435</v>
      </c>
      <c r="D82" s="17">
        <f>SUM(UTA:SRSU!D104)</f>
        <v>2314478.1311700642</v>
      </c>
      <c r="E82" s="17">
        <f>SUM(UTA:SRSU!E104)</f>
        <v>1443281.685071338</v>
      </c>
      <c r="F82" s="17">
        <f>SUM(UTA:SRSU!F104)</f>
        <v>372010.77826156036</v>
      </c>
      <c r="G82" s="17">
        <f>SUM(UTA:SRSU!G104)</f>
        <v>261198.27068077779</v>
      </c>
      <c r="H82" s="53">
        <f t="shared" si="2"/>
        <v>5704943.0250947839</v>
      </c>
    </row>
    <row r="83" spans="2:8">
      <c r="B83" s="8" t="str">
        <f>$B$34</f>
        <v>Pharmacy</v>
      </c>
      <c r="C83" s="17">
        <f>SUM(UTA:SRSU!C105)</f>
        <v>49</v>
      </c>
      <c r="D83" s="17">
        <f>SUM(UTA:SRSU!D105)</f>
        <v>4077.68</v>
      </c>
      <c r="E83" s="17">
        <f>SUM(UTA:SRSU!E105)</f>
        <v>1427375.33</v>
      </c>
      <c r="F83" s="17">
        <f>SUM(UTA:SRSU!F105)</f>
        <v>2026152.52</v>
      </c>
      <c r="G83" s="17">
        <f>SUM(UTA:SRSU!G105)</f>
        <v>2450756.27</v>
      </c>
      <c r="H83" s="53">
        <f t="shared" si="2"/>
        <v>5908410.8000000007</v>
      </c>
    </row>
    <row r="84" spans="2:8" ht="16.5" customHeight="1">
      <c r="B84" s="8" t="str">
        <f>$B$35</f>
        <v>Business Administration</v>
      </c>
      <c r="C84" s="17">
        <f>SUM(UTA:SRSU!C106)</f>
        <v>7773122.3553962931</v>
      </c>
      <c r="D84" s="17">
        <f>SUM(UTA:SRSU!D106)</f>
        <v>28623819.938898914</v>
      </c>
      <c r="E84" s="17">
        <f>SUM(UTA:SRSU!E106)</f>
        <v>14652152.593050756</v>
      </c>
      <c r="F84" s="17">
        <f>SUM(UTA:SRSU!F106)</f>
        <v>7140356.0173227182</v>
      </c>
      <c r="G84" s="17">
        <f>SUM(UTA:SRSU!G106)</f>
        <v>0</v>
      </c>
      <c r="H84" s="53">
        <f t="shared" si="2"/>
        <v>58189450.904668681</v>
      </c>
    </row>
    <row r="85" spans="2:8">
      <c r="B85" s="8" t="str">
        <f>$B$36</f>
        <v>Optometry</v>
      </c>
      <c r="C85" s="17">
        <f>SUM(UTA:SRSU!C107)</f>
        <v>0</v>
      </c>
      <c r="D85" s="17">
        <f>SUM(UTA:SRSU!D107)</f>
        <v>0</v>
      </c>
      <c r="E85" s="17">
        <f>SUM(UTA:SRSU!E107)</f>
        <v>0</v>
      </c>
      <c r="F85" s="17">
        <f>SUM(UTA:SRSU!F107)</f>
        <v>0</v>
      </c>
      <c r="G85" s="17">
        <f>SUM(UTA:SRSU!G107)</f>
        <v>2986585.82</v>
      </c>
      <c r="H85" s="53">
        <f t="shared" si="2"/>
        <v>2986585.82</v>
      </c>
    </row>
    <row r="86" spans="2:8" ht="15" customHeight="1">
      <c r="B86" s="8" t="str">
        <f>$B$37</f>
        <v>Teacher Ed-Practice Teaching</v>
      </c>
      <c r="C86" s="17">
        <f>SUM(UTA:SRSU!C108)</f>
        <v>1308.49</v>
      </c>
      <c r="D86" s="17">
        <f>SUM(UTA:SRSU!D108)</f>
        <v>335151.50358413084</v>
      </c>
      <c r="E86" s="17">
        <f>SUM(UTA:SRSU!E108)</f>
        <v>0</v>
      </c>
      <c r="F86" s="17">
        <f>SUM(UTA:SRSU!F108)</f>
        <v>0</v>
      </c>
      <c r="G86" s="17">
        <f>SUM(UTA:SRSU!G108)</f>
        <v>0</v>
      </c>
      <c r="H86" s="53">
        <f t="shared" si="2"/>
        <v>336459.99358413083</v>
      </c>
    </row>
    <row r="87" spans="2:8">
      <c r="B87" s="8" t="str">
        <f>$B$38</f>
        <v>Technology</v>
      </c>
      <c r="C87" s="17">
        <f>SUM(UTA:SRSU!C109)</f>
        <v>1308400.5816276001</v>
      </c>
      <c r="D87" s="17">
        <f>SUM(UTA:SRSU!D109)</f>
        <v>2515408.9629953359</v>
      </c>
      <c r="E87" s="17">
        <f>SUM(UTA:SRSU!E109)</f>
        <v>885416.51426111278</v>
      </c>
      <c r="F87" s="17">
        <f>SUM(UTA:SRSU!F109)</f>
        <v>53739.373213194274</v>
      </c>
      <c r="G87" s="17">
        <f>SUM(UTA:SRSU!G109)</f>
        <v>0</v>
      </c>
      <c r="H87" s="53">
        <f t="shared" si="2"/>
        <v>4762965.4320972431</v>
      </c>
    </row>
    <row r="88" spans="2:8">
      <c r="B88" s="8" t="str">
        <f>$B$39</f>
        <v>Nursing</v>
      </c>
      <c r="C88" s="17">
        <f>SUM(UTA:SRSU!C110)</f>
        <v>233552.45275243145</v>
      </c>
      <c r="D88" s="17">
        <f>SUM(UTA:SRSU!D110)</f>
        <v>1584784.5315275462</v>
      </c>
      <c r="E88" s="17">
        <f>SUM(UTA:SRSU!E110)</f>
        <v>880065.70924737223</v>
      </c>
      <c r="F88" s="17">
        <f>SUM(UTA:SRSU!F110)</f>
        <v>445542.3849895274</v>
      </c>
      <c r="G88" s="17">
        <f>SUM(UTA:SRSU!G110)</f>
        <v>0</v>
      </c>
      <c r="H88" s="53">
        <f t="shared" si="2"/>
        <v>3143945.0785168773</v>
      </c>
    </row>
    <row r="89" spans="2:8">
      <c r="B89" s="26" t="str">
        <f>$B$40</f>
        <v>Totals</v>
      </c>
      <c r="C89" s="27">
        <f>SUM(C69:C88)</f>
        <v>114677936.24790892</v>
      </c>
      <c r="D89" s="27">
        <f>SUM(D69:D88)</f>
        <v>107406675.70097086</v>
      </c>
      <c r="E89" s="27">
        <f>SUM(E69:E88)</f>
        <v>57134843.480064258</v>
      </c>
      <c r="F89" s="27">
        <f>SUM(F69:F88)</f>
        <v>39940459.859844111</v>
      </c>
      <c r="G89" s="27">
        <f>SUM(G69:G88)</f>
        <v>34325768.535018288</v>
      </c>
      <c r="H89" s="27">
        <f t="shared" si="2"/>
        <v>353485683.82380641</v>
      </c>
    </row>
    <row r="90" spans="2:8">
      <c r="B90" s="31"/>
      <c r="C90" s="33"/>
      <c r="D90" s="33"/>
      <c r="E90" s="33"/>
      <c r="F90" s="33"/>
      <c r="G90" s="33"/>
      <c r="H90" s="35"/>
    </row>
    <row r="91" spans="2:8" ht="14.4" thickBot="1">
      <c r="B91" s="520" t="s">
        <v>62</v>
      </c>
      <c r="C91" s="520"/>
      <c r="D91" s="520"/>
      <c r="E91" s="520"/>
      <c r="F91" s="520"/>
      <c r="G91" s="520"/>
      <c r="H91" s="520"/>
    </row>
    <row r="92" spans="2:8" ht="14.4" thickBot="1">
      <c r="B92" s="49" t="s">
        <v>31</v>
      </c>
      <c r="C92" s="50" t="s">
        <v>25</v>
      </c>
      <c r="D92" s="50" t="s">
        <v>26</v>
      </c>
      <c r="E92" s="50" t="s">
        <v>27</v>
      </c>
      <c r="F92" s="50" t="s">
        <v>28</v>
      </c>
      <c r="G92" s="50" t="s">
        <v>29</v>
      </c>
      <c r="H92" s="51" t="s">
        <v>30</v>
      </c>
    </row>
    <row r="93" spans="2:8">
      <c r="B93" s="8" t="str">
        <f>$B$20</f>
        <v>Liberal Arts</v>
      </c>
      <c r="C93" s="19">
        <f t="shared" ref="C93:G102" si="3">C69+C44</f>
        <v>295073925.16687125</v>
      </c>
      <c r="D93" s="19">
        <f t="shared" si="3"/>
        <v>208832432.29625988</v>
      </c>
      <c r="E93" s="19">
        <f t="shared" si="3"/>
        <v>117096535.49969</v>
      </c>
      <c r="F93" s="19">
        <f t="shared" si="3"/>
        <v>125768372.39336236</v>
      </c>
      <c r="G93" s="19">
        <f t="shared" si="3"/>
        <v>0</v>
      </c>
      <c r="H93" s="27">
        <f t="shared" ref="H93:H113" si="4">SUM(C93:G93)</f>
        <v>746771265.35618353</v>
      </c>
    </row>
    <row r="94" spans="2:8">
      <c r="B94" s="8" t="str">
        <f>$B$21</f>
        <v>Science</v>
      </c>
      <c r="C94" s="20">
        <f t="shared" si="3"/>
        <v>129881494.83609329</v>
      </c>
      <c r="D94" s="20">
        <f t="shared" si="3"/>
        <v>128337092.10540214</v>
      </c>
      <c r="E94" s="20">
        <f t="shared" si="3"/>
        <v>74719031.433215946</v>
      </c>
      <c r="F94" s="20">
        <f t="shared" si="3"/>
        <v>111098980.78563935</v>
      </c>
      <c r="G94" s="20">
        <f t="shared" si="3"/>
        <v>0</v>
      </c>
      <c r="H94" s="53">
        <f t="shared" si="4"/>
        <v>444036599.16035074</v>
      </c>
    </row>
    <row r="95" spans="2:8">
      <c r="B95" s="8" t="str">
        <f>$B$22</f>
        <v>Fine Arts</v>
      </c>
      <c r="C95" s="20">
        <f t="shared" si="3"/>
        <v>68885516.428397983</v>
      </c>
      <c r="D95" s="20">
        <f t="shared" si="3"/>
        <v>53638782.852214925</v>
      </c>
      <c r="E95" s="20">
        <f t="shared" si="3"/>
        <v>24754688.825782713</v>
      </c>
      <c r="F95" s="20">
        <f t="shared" si="3"/>
        <v>12083989.832142763</v>
      </c>
      <c r="G95" s="20">
        <f t="shared" si="3"/>
        <v>0</v>
      </c>
      <c r="H95" s="53">
        <f t="shared" si="4"/>
        <v>159362977.9385384</v>
      </c>
    </row>
    <row r="96" spans="2:8">
      <c r="B96" s="8" t="str">
        <f>$B$23</f>
        <v>Student Enrollment Headcount on the CBM0C1 - No data entry required</v>
      </c>
      <c r="C96" s="20">
        <f t="shared" si="3"/>
        <v>8091292.8219165383</v>
      </c>
      <c r="D96" s="20">
        <f t="shared" si="3"/>
        <v>36115462.599419013</v>
      </c>
      <c r="E96" s="20">
        <f t="shared" si="3"/>
        <v>45725471.809093684</v>
      </c>
      <c r="F96" s="20">
        <f t="shared" si="3"/>
        <v>34465726.780493595</v>
      </c>
      <c r="G96" s="20">
        <f t="shared" si="3"/>
        <v>0</v>
      </c>
      <c r="H96" s="53">
        <f t="shared" si="4"/>
        <v>124397954.01092282</v>
      </c>
    </row>
    <row r="97" spans="2:8">
      <c r="B97" s="8" t="str">
        <f>$B$24</f>
        <v>Agriculture</v>
      </c>
      <c r="C97" s="20">
        <f t="shared" si="3"/>
        <v>8078644.3000919074</v>
      </c>
      <c r="D97" s="20">
        <f t="shared" si="3"/>
        <v>17664084.544073213</v>
      </c>
      <c r="E97" s="20">
        <f t="shared" si="3"/>
        <v>12675755.61318933</v>
      </c>
      <c r="F97" s="20">
        <f t="shared" si="3"/>
        <v>13308453.869929157</v>
      </c>
      <c r="G97" s="20">
        <f t="shared" si="3"/>
        <v>0</v>
      </c>
      <c r="H97" s="53">
        <f t="shared" si="4"/>
        <v>51726938.327283606</v>
      </c>
    </row>
    <row r="98" spans="2:8">
      <c r="B98" s="8" t="str">
        <f>$B$25</f>
        <v>Engineering</v>
      </c>
      <c r="C98" s="20">
        <f t="shared" si="3"/>
        <v>64849080.218235068</v>
      </c>
      <c r="D98" s="20">
        <f t="shared" si="3"/>
        <v>142872462.73732597</v>
      </c>
      <c r="E98" s="20">
        <f t="shared" si="3"/>
        <v>124273623.21233271</v>
      </c>
      <c r="F98" s="20">
        <f t="shared" si="3"/>
        <v>144627707.36502659</v>
      </c>
      <c r="G98" s="20">
        <f t="shared" si="3"/>
        <v>0</v>
      </c>
      <c r="H98" s="53">
        <f t="shared" si="4"/>
        <v>476622873.53292036</v>
      </c>
    </row>
    <row r="99" spans="2:8">
      <c r="B99" s="8" t="str">
        <f>$B$26</f>
        <v>Home Economics</v>
      </c>
      <c r="C99" s="20">
        <f t="shared" si="3"/>
        <v>5382142.156826634</v>
      </c>
      <c r="D99" s="20">
        <f t="shared" si="3"/>
        <v>7396866.2655384075</v>
      </c>
      <c r="E99" s="20">
        <f t="shared" si="3"/>
        <v>3119985.7515445063</v>
      </c>
      <c r="F99" s="20">
        <f t="shared" si="3"/>
        <v>2860283.0922736633</v>
      </c>
      <c r="G99" s="20">
        <f t="shared" si="3"/>
        <v>0</v>
      </c>
      <c r="H99" s="53">
        <f t="shared" si="4"/>
        <v>18759277.266183212</v>
      </c>
    </row>
    <row r="100" spans="2:8">
      <c r="B100" s="8" t="str">
        <f>$B$27</f>
        <v>Law</v>
      </c>
      <c r="C100" s="20">
        <f t="shared" si="3"/>
        <v>0</v>
      </c>
      <c r="D100" s="20">
        <f t="shared" si="3"/>
        <v>0</v>
      </c>
      <c r="E100" s="20">
        <f t="shared" si="3"/>
        <v>0</v>
      </c>
      <c r="F100" s="20">
        <f t="shared" si="3"/>
        <v>0</v>
      </c>
      <c r="G100" s="20">
        <f t="shared" si="3"/>
        <v>55317377.427124552</v>
      </c>
      <c r="H100" s="53">
        <f t="shared" si="4"/>
        <v>55317377.427124552</v>
      </c>
    </row>
    <row r="101" spans="2:8">
      <c r="B101" s="8" t="str">
        <f>$B$28</f>
        <v>Social Service</v>
      </c>
      <c r="C101" s="20">
        <f t="shared" si="3"/>
        <v>2539235.9508339236</v>
      </c>
      <c r="D101" s="20">
        <f t="shared" si="3"/>
        <v>8603434.2240569666</v>
      </c>
      <c r="E101" s="20">
        <f t="shared" si="3"/>
        <v>15454682.42909003</v>
      </c>
      <c r="F101" s="20">
        <f t="shared" si="3"/>
        <v>3728853.2907547448</v>
      </c>
      <c r="G101" s="20">
        <f t="shared" si="3"/>
        <v>0</v>
      </c>
      <c r="H101" s="53">
        <f t="shared" si="4"/>
        <v>30326205.894735664</v>
      </c>
    </row>
    <row r="102" spans="2:8">
      <c r="B102" s="8" t="str">
        <f>$B$29</f>
        <v>Library Science</v>
      </c>
      <c r="C102" s="20">
        <f t="shared" si="3"/>
        <v>195733.41207781553</v>
      </c>
      <c r="D102" s="20">
        <f t="shared" si="3"/>
        <v>139202.81863641544</v>
      </c>
      <c r="E102" s="20">
        <f t="shared" si="3"/>
        <v>5191370.0088122422</v>
      </c>
      <c r="F102" s="20">
        <f t="shared" si="3"/>
        <v>1817040.3879141803</v>
      </c>
      <c r="G102" s="20">
        <f t="shared" si="3"/>
        <v>0</v>
      </c>
      <c r="H102" s="53">
        <f t="shared" si="4"/>
        <v>7343346.6274406537</v>
      </c>
    </row>
    <row r="103" spans="2:8">
      <c r="B103" s="8" t="str">
        <f>$B$30</f>
        <v>Semester Credit Hours Reported on the CBM0CS - No data entry required</v>
      </c>
      <c r="C103" s="20">
        <f t="shared" ref="C103:G112" si="5">C79+C54</f>
        <v>0</v>
      </c>
      <c r="D103" s="20">
        <f t="shared" si="5"/>
        <v>0</v>
      </c>
      <c r="E103" s="20">
        <f t="shared" si="5"/>
        <v>0</v>
      </c>
      <c r="F103" s="20">
        <f t="shared" si="5"/>
        <v>0</v>
      </c>
      <c r="G103" s="20">
        <f t="shared" si="5"/>
        <v>27891016.16339089</v>
      </c>
      <c r="H103" s="53">
        <f t="shared" si="4"/>
        <v>27891016.16339089</v>
      </c>
    </row>
    <row r="104" spans="2:8">
      <c r="B104" s="8" t="str">
        <f>$B$31</f>
        <v>Vocational Training</v>
      </c>
      <c r="C104" s="20">
        <f t="shared" si="5"/>
        <v>1999216.2066602698</v>
      </c>
      <c r="D104" s="20">
        <f t="shared" si="5"/>
        <v>989474.75503471168</v>
      </c>
      <c r="E104" s="20">
        <f t="shared" si="5"/>
        <v>0</v>
      </c>
      <c r="F104" s="20">
        <f t="shared" si="5"/>
        <v>0</v>
      </c>
      <c r="G104" s="20">
        <f t="shared" si="5"/>
        <v>0</v>
      </c>
      <c r="H104" s="53">
        <f t="shared" si="4"/>
        <v>2988690.9616949814</v>
      </c>
    </row>
    <row r="105" spans="2:8">
      <c r="B105" s="8" t="str">
        <f>$B$32</f>
        <v>Physical Training</v>
      </c>
      <c r="C105" s="20">
        <f t="shared" si="5"/>
        <v>3110.4636363636364</v>
      </c>
      <c r="D105" s="20">
        <f t="shared" si="5"/>
        <v>38009.846363636359</v>
      </c>
      <c r="E105" s="20">
        <f t="shared" si="5"/>
        <v>0</v>
      </c>
      <c r="F105" s="20">
        <f t="shared" si="5"/>
        <v>0</v>
      </c>
      <c r="G105" s="20">
        <f t="shared" si="5"/>
        <v>0</v>
      </c>
      <c r="H105" s="53">
        <f t="shared" si="4"/>
        <v>41120.31</v>
      </c>
    </row>
    <row r="106" spans="2:8">
      <c r="B106" s="8" t="str">
        <f>$B$33</f>
        <v>Health Services</v>
      </c>
      <c r="C106" s="20">
        <f t="shared" si="5"/>
        <v>10512189.983090375</v>
      </c>
      <c r="D106" s="20">
        <f t="shared" si="5"/>
        <v>27872830.81747742</v>
      </c>
      <c r="E106" s="20">
        <f t="shared" si="5"/>
        <v>23391083.473089825</v>
      </c>
      <c r="F106" s="20">
        <f t="shared" si="5"/>
        <v>8807558.2925354168</v>
      </c>
      <c r="G106" s="20">
        <f t="shared" si="5"/>
        <v>7462762.2336456757</v>
      </c>
      <c r="H106" s="53">
        <f t="shared" si="4"/>
        <v>78046424.799838722</v>
      </c>
    </row>
    <row r="107" spans="2:8">
      <c r="B107" s="8" t="str">
        <f>$B$34</f>
        <v>Pharmacy</v>
      </c>
      <c r="C107" s="20">
        <f t="shared" si="5"/>
        <v>3689.6362363127064</v>
      </c>
      <c r="D107" s="20">
        <f t="shared" si="5"/>
        <v>88130.207891282334</v>
      </c>
      <c r="E107" s="20">
        <f t="shared" si="5"/>
        <v>4135326.812344416</v>
      </c>
      <c r="F107" s="20">
        <f t="shared" si="5"/>
        <v>8084501.0691922214</v>
      </c>
      <c r="G107" s="20">
        <f t="shared" si="5"/>
        <v>17315070.477155685</v>
      </c>
      <c r="H107" s="53">
        <f t="shared" si="4"/>
        <v>29626718.202819917</v>
      </c>
    </row>
    <row r="108" spans="2:8">
      <c r="B108" s="8" t="str">
        <f>$B$35</f>
        <v>Business Administration</v>
      </c>
      <c r="C108" s="20">
        <f t="shared" si="5"/>
        <v>45169824.673662469</v>
      </c>
      <c r="D108" s="20">
        <f t="shared" si="5"/>
        <v>195682298.3411985</v>
      </c>
      <c r="E108" s="20">
        <f t="shared" si="5"/>
        <v>114482714.08599183</v>
      </c>
      <c r="F108" s="20">
        <f t="shared" si="5"/>
        <v>52334529.908960044</v>
      </c>
      <c r="G108" s="20">
        <f t="shared" si="5"/>
        <v>0</v>
      </c>
      <c r="H108" s="53">
        <f t="shared" si="4"/>
        <v>407669367.00981289</v>
      </c>
    </row>
    <row r="109" spans="2:8">
      <c r="B109" s="8" t="str">
        <f>$B$36</f>
        <v>Optometry</v>
      </c>
      <c r="C109" s="20">
        <f t="shared" si="5"/>
        <v>0</v>
      </c>
      <c r="D109" s="20">
        <f t="shared" si="5"/>
        <v>0</v>
      </c>
      <c r="E109" s="20">
        <f t="shared" si="5"/>
        <v>0</v>
      </c>
      <c r="F109" s="20">
        <f t="shared" si="5"/>
        <v>0</v>
      </c>
      <c r="G109" s="20">
        <f t="shared" si="5"/>
        <v>6737064.4953412078</v>
      </c>
      <c r="H109" s="53">
        <f t="shared" si="4"/>
        <v>6737064.4953412078</v>
      </c>
    </row>
    <row r="110" spans="2:8">
      <c r="B110" s="8" t="str">
        <f>$B$37</f>
        <v>Teacher Ed-Practice Teaching</v>
      </c>
      <c r="C110" s="20">
        <f t="shared" si="5"/>
        <v>31622.998181117331</v>
      </c>
      <c r="D110" s="20">
        <f t="shared" si="5"/>
        <v>6428062.525290262</v>
      </c>
      <c r="E110" s="20">
        <f t="shared" si="5"/>
        <v>0</v>
      </c>
      <c r="F110" s="20">
        <f t="shared" si="5"/>
        <v>0</v>
      </c>
      <c r="G110" s="20">
        <f t="shared" si="5"/>
        <v>0</v>
      </c>
      <c r="H110" s="53">
        <f t="shared" si="4"/>
        <v>6459685.5234713797</v>
      </c>
    </row>
    <row r="111" spans="2:8">
      <c r="B111" s="8" t="str">
        <f>$B$38</f>
        <v>Technology</v>
      </c>
      <c r="C111" s="20">
        <f t="shared" si="5"/>
        <v>9191440.3484882563</v>
      </c>
      <c r="D111" s="20">
        <f t="shared" si="5"/>
        <v>19696624.055877402</v>
      </c>
      <c r="E111" s="20">
        <f t="shared" si="5"/>
        <v>7099403.0612782259</v>
      </c>
      <c r="F111" s="20">
        <f t="shared" si="5"/>
        <v>255536.14392570083</v>
      </c>
      <c r="G111" s="20">
        <f t="shared" si="5"/>
        <v>0</v>
      </c>
      <c r="H111" s="53">
        <f t="shared" si="4"/>
        <v>36243003.609569587</v>
      </c>
    </row>
    <row r="112" spans="2:8">
      <c r="B112" s="8" t="str">
        <f>$B$39</f>
        <v>Nursing</v>
      </c>
      <c r="C112" s="20">
        <f t="shared" si="5"/>
        <v>2270020.3210117463</v>
      </c>
      <c r="D112" s="20">
        <f t="shared" si="5"/>
        <v>43960074.417904451</v>
      </c>
      <c r="E112" s="20">
        <f t="shared" si="5"/>
        <v>17258078.226200022</v>
      </c>
      <c r="F112" s="20">
        <f t="shared" si="5"/>
        <v>6262709.6164362337</v>
      </c>
      <c r="G112" s="20">
        <f t="shared" si="5"/>
        <v>0</v>
      </c>
      <c r="H112" s="53">
        <f t="shared" si="4"/>
        <v>69750882.581552446</v>
      </c>
    </row>
    <row r="113" spans="2:9" ht="16.5" customHeight="1">
      <c r="B113" s="26" t="str">
        <f>$B$40</f>
        <v>Totals</v>
      </c>
      <c r="C113" s="27">
        <f>SUM(C93:C112)</f>
        <v>652158179.92231119</v>
      </c>
      <c r="D113" s="27">
        <f>SUM(D93:D112)</f>
        <v>898355325.40996468</v>
      </c>
      <c r="E113" s="27">
        <f>SUM(E93:E112)</f>
        <v>589377750.24165547</v>
      </c>
      <c r="F113" s="27">
        <f>SUM(F93:F112)</f>
        <v>525504242.82858604</v>
      </c>
      <c r="G113" s="27">
        <f>SUM(G93:G112)</f>
        <v>114723290.79665801</v>
      </c>
      <c r="H113" s="27">
        <f t="shared" si="4"/>
        <v>2780118789.1991754</v>
      </c>
    </row>
    <row r="114" spans="2:9">
      <c r="B114" s="31"/>
      <c r="C114" s="36"/>
      <c r="D114" s="36"/>
      <c r="E114" s="36"/>
      <c r="F114" s="36"/>
      <c r="G114" s="36"/>
      <c r="H114" s="37"/>
    </row>
    <row r="115" spans="2:9" ht="14.4" thickBot="1">
      <c r="B115" s="521" t="s">
        <v>63</v>
      </c>
      <c r="C115" s="521"/>
      <c r="D115" s="521"/>
      <c r="E115" s="521"/>
      <c r="F115" s="521"/>
      <c r="G115" s="521"/>
      <c r="H115" s="54"/>
      <c r="I115" s="54"/>
    </row>
    <row r="116" spans="2:9" ht="14.4" thickBot="1">
      <c r="B116" s="49" t="s">
        <v>31</v>
      </c>
      <c r="C116" s="50" t="s">
        <v>25</v>
      </c>
      <c r="D116" s="50" t="s">
        <v>26</v>
      </c>
      <c r="E116" s="50" t="s">
        <v>27</v>
      </c>
      <c r="F116" s="50" t="s">
        <v>28</v>
      </c>
      <c r="G116" s="50" t="s">
        <v>29</v>
      </c>
      <c r="H116" s="51" t="s">
        <v>1</v>
      </c>
    </row>
    <row r="117" spans="2:9">
      <c r="B117" s="8" t="str">
        <f>$B$20</f>
        <v>Liberal Arts</v>
      </c>
      <c r="C117" s="19">
        <f>SUM(UTA:SRSU!C168)</f>
        <v>338990077.30243164</v>
      </c>
      <c r="D117" s="19">
        <f>SUM(UTA:SRSU!D168)</f>
        <v>230253608.37400904</v>
      </c>
      <c r="E117" s="19">
        <f>SUM(UTA:SRSU!E168)</f>
        <v>136565406.04411316</v>
      </c>
      <c r="F117" s="19">
        <f>SUM(UTA:SRSU!F168)</f>
        <v>148721590.31978953</v>
      </c>
      <c r="G117" s="19">
        <f>SUM(UTA:SRSU!G168)</f>
        <v>0</v>
      </c>
      <c r="H117" s="27">
        <f t="shared" ref="H117:H137" si="6">SUM(C117:G117)</f>
        <v>854530682.0403434</v>
      </c>
      <c r="I117" s="40"/>
    </row>
    <row r="118" spans="2:9">
      <c r="B118" s="8" t="str">
        <f>$B$21</f>
        <v>Science</v>
      </c>
      <c r="C118" s="20">
        <f>SUM(UTA:SRSU!C169)</f>
        <v>277075296.08097512</v>
      </c>
      <c r="D118" s="20">
        <f>SUM(UTA:SRSU!D169)</f>
        <v>278195197.48112804</v>
      </c>
      <c r="E118" s="20">
        <f>SUM(UTA:SRSU!E169)</f>
        <v>165670757.5988799</v>
      </c>
      <c r="F118" s="20">
        <f>SUM(UTA:SRSU!F169)</f>
        <v>420689806.75196236</v>
      </c>
      <c r="G118" s="20">
        <f>SUM(UTA:SRSU!G169)</f>
        <v>0</v>
      </c>
      <c r="H118" s="53">
        <f t="shared" si="6"/>
        <v>1141631057.9129455</v>
      </c>
      <c r="I118" s="40"/>
    </row>
    <row r="119" spans="2:9">
      <c r="B119" s="8" t="str">
        <f>$B$22</f>
        <v>Fine Arts</v>
      </c>
      <c r="C119" s="20">
        <f>SUM(UTA:SRSU!C170)</f>
        <v>66285802.292045951</v>
      </c>
      <c r="D119" s="20">
        <f>SUM(UTA:SRSU!D170)</f>
        <v>50413374.660108097</v>
      </c>
      <c r="E119" s="20">
        <f>SUM(UTA:SRSU!E170)</f>
        <v>21717224.571330689</v>
      </c>
      <c r="F119" s="20">
        <f>SUM(UTA:SRSU!F170)</f>
        <v>16211337.290788658</v>
      </c>
      <c r="G119" s="20">
        <f>SUM(UTA:SRSU!G170)</f>
        <v>0</v>
      </c>
      <c r="H119" s="53">
        <f t="shared" si="6"/>
        <v>154627738.81427339</v>
      </c>
      <c r="I119" s="40"/>
    </row>
    <row r="120" spans="2:9">
      <c r="B120" s="8" t="str">
        <f>$B$23</f>
        <v>Student Enrollment Headcount on the CBM0C1 - No data entry required</v>
      </c>
      <c r="C120" s="20">
        <f>SUM(UTA:SRSU!C171)</f>
        <v>10765222.072047541</v>
      </c>
      <c r="D120" s="20">
        <f>SUM(UTA:SRSU!D171)</f>
        <v>50622499.494272701</v>
      </c>
      <c r="E120" s="20">
        <f>SUM(UTA:SRSU!E171)</f>
        <v>63215231.033993356</v>
      </c>
      <c r="F120" s="20">
        <f>SUM(UTA:SRSU!F171)</f>
        <v>59804178.254752256</v>
      </c>
      <c r="G120" s="20">
        <f>SUM(UTA:SRSU!G171)</f>
        <v>0</v>
      </c>
      <c r="H120" s="53">
        <f t="shared" si="6"/>
        <v>184407130.85506585</v>
      </c>
      <c r="I120" s="40"/>
    </row>
    <row r="121" spans="2:9">
      <c r="B121" s="8" t="str">
        <f>$B$24</f>
        <v>Agriculture</v>
      </c>
      <c r="C121" s="20">
        <f>SUM(UTA:SRSU!C172)</f>
        <v>20549585.535592996</v>
      </c>
      <c r="D121" s="20">
        <f>SUM(UTA:SRSU!D172)</f>
        <v>33270591.544305891</v>
      </c>
      <c r="E121" s="20">
        <f>SUM(UTA:SRSU!E172)</f>
        <v>27866316.792328</v>
      </c>
      <c r="F121" s="20">
        <f>SUM(UTA:SRSU!F172)</f>
        <v>28529673.850687966</v>
      </c>
      <c r="G121" s="20">
        <f>SUM(UTA:SRSU!G172)</f>
        <v>0</v>
      </c>
      <c r="H121" s="53">
        <f t="shared" si="6"/>
        <v>110216167.72291486</v>
      </c>
      <c r="I121" s="40"/>
    </row>
    <row r="122" spans="2:9">
      <c r="B122" s="8" t="str">
        <f>$B$25</f>
        <v>Engineering</v>
      </c>
      <c r="C122" s="20">
        <f>SUM(UTA:SRSU!C173)</f>
        <v>130740580.2362573</v>
      </c>
      <c r="D122" s="20">
        <f>SUM(UTA:SRSU!D173)</f>
        <v>283385925.93595147</v>
      </c>
      <c r="E122" s="20">
        <f>SUM(UTA:SRSU!E173)</f>
        <v>296856263.9941833</v>
      </c>
      <c r="F122" s="20">
        <f>SUM(UTA:SRSU!F173)</f>
        <v>438072626.53413302</v>
      </c>
      <c r="G122" s="20">
        <f>SUM(UTA:SRSU!G173)</f>
        <v>0</v>
      </c>
      <c r="H122" s="53">
        <f t="shared" si="6"/>
        <v>1149055396.700525</v>
      </c>
      <c r="I122" s="40"/>
    </row>
    <row r="123" spans="2:9">
      <c r="B123" s="8" t="str">
        <f>$B$26</f>
        <v>Home Economics</v>
      </c>
      <c r="C123" s="20">
        <f>SUM(UTA:SRSU!C174)</f>
        <v>6778208.9539173469</v>
      </c>
      <c r="D123" s="20">
        <f>SUM(UTA:SRSU!D174)</f>
        <v>9719022.2503938638</v>
      </c>
      <c r="E123" s="20">
        <f>SUM(UTA:SRSU!E174)</f>
        <v>4286266.6834723838</v>
      </c>
      <c r="F123" s="20">
        <f>SUM(UTA:SRSU!F174)</f>
        <v>4044274.3889788347</v>
      </c>
      <c r="G123" s="20">
        <f>SUM(UTA:SRSU!G174)</f>
        <v>0</v>
      </c>
      <c r="H123" s="53">
        <f t="shared" si="6"/>
        <v>24827772.27676243</v>
      </c>
      <c r="I123" s="40"/>
    </row>
    <row r="124" spans="2:9">
      <c r="B124" s="8" t="str">
        <f>$B$27</f>
        <v>Law</v>
      </c>
      <c r="C124" s="20">
        <f>SUM(UTA:SRSU!C175)</f>
        <v>0</v>
      </c>
      <c r="D124" s="20">
        <f>SUM(UTA:SRSU!D175)</f>
        <v>0</v>
      </c>
      <c r="E124" s="20">
        <f>SUM(UTA:SRSU!E175)</f>
        <v>0</v>
      </c>
      <c r="F124" s="20">
        <f>SUM(UTA:SRSU!F175)</f>
        <v>0</v>
      </c>
      <c r="G124" s="20">
        <f>SUM(UTA:SRSU!G175)</f>
        <v>45102082.27884689</v>
      </c>
      <c r="H124" s="53">
        <f t="shared" si="6"/>
        <v>45102082.27884689</v>
      </c>
      <c r="I124" s="40"/>
    </row>
    <row r="125" spans="2:9">
      <c r="B125" s="8" t="str">
        <f>$B$28</f>
        <v>Social Service</v>
      </c>
      <c r="C125" s="20">
        <f>SUM(UTA:SRSU!C176)</f>
        <v>3794723.8348437976</v>
      </c>
      <c r="D125" s="20">
        <f>SUM(UTA:SRSU!D176)</f>
        <v>10690705.863635635</v>
      </c>
      <c r="E125" s="20">
        <f>SUM(UTA:SRSU!E176)</f>
        <v>25795564.020053662</v>
      </c>
      <c r="F125" s="20">
        <f>SUM(UTA:SRSU!F176)</f>
        <v>7774316.8801770573</v>
      </c>
      <c r="G125" s="20">
        <f>SUM(UTA:SRSU!G176)</f>
        <v>0</v>
      </c>
      <c r="H125" s="53">
        <f t="shared" si="6"/>
        <v>48055310.598710157</v>
      </c>
      <c r="I125" s="40"/>
    </row>
    <row r="126" spans="2:9">
      <c r="B126" s="8" t="str">
        <f>$B$29</f>
        <v>Library Science</v>
      </c>
      <c r="C126" s="20">
        <f>SUM(UTA:SRSU!C177)</f>
        <v>216173.93340318545</v>
      </c>
      <c r="D126" s="20">
        <f>SUM(UTA:SRSU!D177)</f>
        <v>778484.22192265035</v>
      </c>
      <c r="E126" s="20">
        <f>SUM(UTA:SRSU!E177)</f>
        <v>6417113.4348632554</v>
      </c>
      <c r="F126" s="20">
        <f>SUM(UTA:SRSU!F177)</f>
        <v>3025643.630438881</v>
      </c>
      <c r="G126" s="20">
        <f>SUM(UTA:SRSU!G177)</f>
        <v>0</v>
      </c>
      <c r="H126" s="53">
        <f t="shared" si="6"/>
        <v>10437415.220627971</v>
      </c>
      <c r="I126" s="40"/>
    </row>
    <row r="127" spans="2:9">
      <c r="B127" s="8" t="str">
        <f>$B$30</f>
        <v>Semester Credit Hours Reported on the CBM0CS - No data entry required</v>
      </c>
      <c r="C127" s="20">
        <f>SUM(UTA:SRSU!C178)</f>
        <v>0</v>
      </c>
      <c r="D127" s="20">
        <f>SUM(UTA:SRSU!D178)</f>
        <v>0</v>
      </c>
      <c r="E127" s="20">
        <f>SUM(UTA:SRSU!E178)</f>
        <v>0</v>
      </c>
      <c r="F127" s="20">
        <f>SUM(UTA:SRSU!F178)</f>
        <v>0</v>
      </c>
      <c r="G127" s="20">
        <f>SUM(UTA:SRSU!G178)</f>
        <v>71778360.296456173</v>
      </c>
      <c r="H127" s="53">
        <f t="shared" si="6"/>
        <v>71778360.296456173</v>
      </c>
      <c r="I127" s="40"/>
    </row>
    <row r="128" spans="2:9">
      <c r="B128" s="8" t="str">
        <f>$B$31</f>
        <v>Vocational Training</v>
      </c>
      <c r="C128" s="20">
        <f>SUM(UTA:SRSU!C179)</f>
        <v>2465246.2057345216</v>
      </c>
      <c r="D128" s="20">
        <f>SUM(UTA:SRSU!D179)</f>
        <v>1008744.9390110006</v>
      </c>
      <c r="E128" s="20">
        <f>SUM(UTA:SRSU!E179)</f>
        <v>0</v>
      </c>
      <c r="F128" s="20">
        <f>SUM(UTA:SRSU!F179)</f>
        <v>0</v>
      </c>
      <c r="G128" s="20">
        <f>SUM(UTA:SRSU!G179)</f>
        <v>0</v>
      </c>
      <c r="H128" s="53">
        <f t="shared" si="6"/>
        <v>3473991.1447455222</v>
      </c>
      <c r="I128" s="40"/>
    </row>
    <row r="129" spans="2:9">
      <c r="B129" s="8" t="str">
        <f>$B$32</f>
        <v>Physical Training</v>
      </c>
      <c r="C129" s="20">
        <f>SUM(UTA:SRSU!C180)</f>
        <v>4077.3090214366757</v>
      </c>
      <c r="D129" s="20">
        <f>SUM(UTA:SRSU!D180)</f>
        <v>49824.690978563325</v>
      </c>
      <c r="E129" s="20">
        <f>SUM(UTA:SRSU!E180)</f>
        <v>0</v>
      </c>
      <c r="F129" s="20">
        <f>SUM(UTA:SRSU!F180)</f>
        <v>0</v>
      </c>
      <c r="G129" s="20">
        <f>SUM(UTA:SRSU!G180)</f>
        <v>0</v>
      </c>
      <c r="H129" s="53">
        <f t="shared" si="6"/>
        <v>53902</v>
      </c>
      <c r="I129" s="40"/>
    </row>
    <row r="130" spans="2:9">
      <c r="B130" s="8" t="str">
        <f>$B$33</f>
        <v>Health Services</v>
      </c>
      <c r="C130" s="20">
        <f>SUM(UTA:SRSU!C181)</f>
        <v>13699415.484962268</v>
      </c>
      <c r="D130" s="20">
        <f>SUM(UTA:SRSU!D181)</f>
        <v>35148488.80818069</v>
      </c>
      <c r="E130" s="20">
        <f>SUM(UTA:SRSU!E181)</f>
        <v>29397169.145711843</v>
      </c>
      <c r="F130" s="20">
        <f>SUM(UTA:SRSU!F181)</f>
        <v>24601450.469019033</v>
      </c>
      <c r="G130" s="20">
        <f>SUM(UTA:SRSU!G181)</f>
        <v>10850533.090314269</v>
      </c>
      <c r="H130" s="53">
        <f t="shared" si="6"/>
        <v>113697056.99818811</v>
      </c>
      <c r="I130" s="40"/>
    </row>
    <row r="131" spans="2:9">
      <c r="B131" s="8" t="str">
        <f>$B$34</f>
        <v>Pharmacy</v>
      </c>
      <c r="C131" s="20">
        <f>SUM(UTA:SRSU!C182)</f>
        <v>9703.1492644660248</v>
      </c>
      <c r="D131" s="20">
        <f>SUM(UTA:SRSU!D182)</f>
        <v>191757.13856157375</v>
      </c>
      <c r="E131" s="20">
        <f>SUM(UTA:SRSU!E182)</f>
        <v>7214317.3649130156</v>
      </c>
      <c r="F131" s="20">
        <f>SUM(UTA:SRSU!F182)</f>
        <v>16303807.180169635</v>
      </c>
      <c r="G131" s="20">
        <f>SUM(UTA:SRSU!G182)</f>
        <v>33517053.957002152</v>
      </c>
      <c r="H131" s="53">
        <f t="shared" si="6"/>
        <v>57236638.789910838</v>
      </c>
      <c r="I131" s="40"/>
    </row>
    <row r="132" spans="2:9">
      <c r="B132" s="8" t="str">
        <f>$B$35</f>
        <v>Business Administration</v>
      </c>
      <c r="C132" s="20">
        <f>SUM(UTA:SRSU!C183)</f>
        <v>46996771.642331451</v>
      </c>
      <c r="D132" s="20">
        <f>SUM(UTA:SRSU!D183)</f>
        <v>195212080.79803082</v>
      </c>
      <c r="E132" s="20">
        <f>SUM(UTA:SRSU!E183)</f>
        <v>121287569.90152106</v>
      </c>
      <c r="F132" s="20">
        <f>SUM(UTA:SRSU!F183)</f>
        <v>80434629.024671718</v>
      </c>
      <c r="G132" s="20">
        <f>SUM(UTA:SRSU!G183)</f>
        <v>0</v>
      </c>
      <c r="H132" s="53">
        <f t="shared" si="6"/>
        <v>443931051.36655504</v>
      </c>
      <c r="I132" s="40"/>
    </row>
    <row r="133" spans="2:9">
      <c r="B133" s="8" t="str">
        <f>$B$36</f>
        <v>Optometry</v>
      </c>
      <c r="C133" s="20">
        <f>SUM(UTA:SRSU!C184)</f>
        <v>0</v>
      </c>
      <c r="D133" s="20">
        <f>SUM(UTA:SRSU!D184)</f>
        <v>0</v>
      </c>
      <c r="E133" s="20">
        <f>SUM(UTA:SRSU!E184)</f>
        <v>0</v>
      </c>
      <c r="F133" s="20">
        <f>SUM(UTA:SRSU!F184)</f>
        <v>0</v>
      </c>
      <c r="G133" s="20">
        <f>SUM(UTA:SRSU!G184)</f>
        <v>31422818.5</v>
      </c>
      <c r="H133" s="53">
        <f t="shared" si="6"/>
        <v>31422818.5</v>
      </c>
      <c r="I133" s="40"/>
    </row>
    <row r="134" spans="2:9">
      <c r="B134" s="8" t="str">
        <f>$B$37</f>
        <v>Teacher Ed-Practice Teaching</v>
      </c>
      <c r="C134" s="20">
        <f>SUM(UTA:SRSU!C185)</f>
        <v>42303.541726053671</v>
      </c>
      <c r="D134" s="20">
        <f>SUM(UTA:SRSU!D185)</f>
        <v>11441652.155714739</v>
      </c>
      <c r="E134" s="20">
        <f>SUM(UTA:SRSU!E185)</f>
        <v>0</v>
      </c>
      <c r="F134" s="20">
        <f>SUM(UTA:SRSU!F185)</f>
        <v>0</v>
      </c>
      <c r="G134" s="20">
        <f>SUM(UTA:SRSU!G185)</f>
        <v>0</v>
      </c>
      <c r="H134" s="53">
        <f t="shared" si="6"/>
        <v>11483955.697440792</v>
      </c>
      <c r="I134" s="40"/>
    </row>
    <row r="135" spans="2:9">
      <c r="B135" s="8" t="str">
        <f>$B$38</f>
        <v>Technology</v>
      </c>
      <c r="C135" s="20">
        <f>SUM(UTA:SRSU!C186)</f>
        <v>12709079.404518807</v>
      </c>
      <c r="D135" s="20">
        <f>SUM(UTA:SRSU!D186)</f>
        <v>29193489.789155111</v>
      </c>
      <c r="E135" s="20">
        <f>SUM(UTA:SRSU!E186)</f>
        <v>12820218.499819007</v>
      </c>
      <c r="F135" s="20">
        <f>SUM(UTA:SRSU!F186)</f>
        <v>544669.71676407708</v>
      </c>
      <c r="G135" s="20">
        <f>SUM(UTA:SRSU!G186)</f>
        <v>0</v>
      </c>
      <c r="H135" s="53">
        <f t="shared" si="6"/>
        <v>55267457.410256997</v>
      </c>
      <c r="I135" s="40"/>
    </row>
    <row r="136" spans="2:9">
      <c r="B136" s="8" t="str">
        <f>$B$39</f>
        <v>Nursing</v>
      </c>
      <c r="C136" s="20">
        <f>SUM(UTA:SRSU!C187)</f>
        <v>4874887.275828938</v>
      </c>
      <c r="D136" s="20">
        <f>SUM(UTA:SRSU!D187)</f>
        <v>63738406.808663584</v>
      </c>
      <c r="E136" s="20">
        <f>SUM(UTA:SRSU!E187)</f>
        <v>28912673.080596589</v>
      </c>
      <c r="F136" s="20">
        <f>SUM(UTA:SRSU!F187)</f>
        <v>10084294.443144597</v>
      </c>
      <c r="G136" s="20">
        <f>SUM(UTA:SRSU!G187)</f>
        <v>0</v>
      </c>
      <c r="H136" s="53">
        <f t="shared" si="6"/>
        <v>107610261.60823369</v>
      </c>
      <c r="I136" s="40"/>
    </row>
    <row r="137" spans="2:9">
      <c r="B137" s="26" t="str">
        <f>$B$40</f>
        <v>Totals</v>
      </c>
      <c r="C137" s="27">
        <f>SUM(C117:C136)</f>
        <v>935997154.25490296</v>
      </c>
      <c r="D137" s="27">
        <f>SUM(D117:D136)</f>
        <v>1283313854.9540234</v>
      </c>
      <c r="E137" s="27">
        <f>SUM(E117:E136)</f>
        <v>948022092.16577923</v>
      </c>
      <c r="F137" s="27">
        <f>SUM(F117:F136)</f>
        <v>1258842298.7354772</v>
      </c>
      <c r="G137" s="27">
        <f>SUM(G117:G136)</f>
        <v>192670848.12261948</v>
      </c>
      <c r="H137" s="27">
        <f t="shared" si="6"/>
        <v>4618846248.2328024</v>
      </c>
      <c r="I137" s="40"/>
    </row>
    <row r="138" spans="2:9">
      <c r="B138" s="31"/>
      <c r="C138" s="33"/>
      <c r="D138" s="33"/>
      <c r="E138" s="33"/>
      <c r="F138" s="33"/>
      <c r="G138" s="33"/>
      <c r="H138" s="34"/>
    </row>
    <row r="139" spans="2:9" ht="17.25" customHeight="1" thickBot="1">
      <c r="B139" s="512" t="s">
        <v>34</v>
      </c>
      <c r="C139" s="512"/>
      <c r="D139" s="512"/>
      <c r="E139" s="512"/>
      <c r="F139" s="512"/>
      <c r="G139" s="512"/>
      <c r="H139" s="15">
        <f>H9</f>
        <v>2219969759</v>
      </c>
    </row>
    <row r="140" spans="2:9" ht="14.4" thickBot="1">
      <c r="B140" s="49" t="s">
        <v>31</v>
      </c>
      <c r="C140" s="50" t="s">
        <v>25</v>
      </c>
      <c r="D140" s="50" t="s">
        <v>26</v>
      </c>
      <c r="E140" s="50" t="s">
        <v>27</v>
      </c>
      <c r="F140" s="50" t="s">
        <v>28</v>
      </c>
      <c r="G140" s="50" t="s">
        <v>29</v>
      </c>
      <c r="H140" s="51" t="s">
        <v>1</v>
      </c>
    </row>
    <row r="141" spans="2:9" ht="67.5" customHeight="1">
      <c r="B141" s="8" t="str">
        <f>$B$20</f>
        <v>Liberal Arts</v>
      </c>
      <c r="C141" s="29">
        <f t="shared" ref="C141:G150" si="7">$H$139*IF($H$113=0,0,C93/$H$113)</f>
        <v>235621295.42262277</v>
      </c>
      <c r="D141" s="29">
        <f t="shared" si="7"/>
        <v>166756070.3510997</v>
      </c>
      <c r="E141" s="29">
        <f t="shared" si="7"/>
        <v>93503474.99642691</v>
      </c>
      <c r="F141" s="29">
        <f t="shared" si="7"/>
        <v>100428076.82773158</v>
      </c>
      <c r="G141" s="29">
        <f t="shared" si="7"/>
        <v>0</v>
      </c>
      <c r="H141" s="29">
        <f>SUM(C141:G141)</f>
        <v>596308917.59788096</v>
      </c>
    </row>
    <row r="142" spans="2:9">
      <c r="B142" s="8" t="str">
        <f>$B$21</f>
        <v>Science</v>
      </c>
      <c r="C142" s="30">
        <f t="shared" si="7"/>
        <v>103712471.53539696</v>
      </c>
      <c r="D142" s="30">
        <f t="shared" si="7"/>
        <v>102479241.00899957</v>
      </c>
      <c r="E142" s="30">
        <f t="shared" si="7"/>
        <v>59664353.497387975</v>
      </c>
      <c r="F142" s="30">
        <f t="shared" si="7"/>
        <v>88714330.681850478</v>
      </c>
      <c r="G142" s="30">
        <f t="shared" si="7"/>
        <v>0</v>
      </c>
      <c r="H142" s="30">
        <f t="shared" ref="H142:H161" si="8">SUM(C142:G142)</f>
        <v>354570396.72363496</v>
      </c>
    </row>
    <row r="143" spans="2:9">
      <c r="B143" s="8" t="str">
        <f>$B$22</f>
        <v>Fine Arts</v>
      </c>
      <c r="C143" s="30">
        <f t="shared" si="7"/>
        <v>55006197.540282629</v>
      </c>
      <c r="D143" s="30">
        <f t="shared" si="7"/>
        <v>42831434.507079236</v>
      </c>
      <c r="E143" s="30">
        <f t="shared" si="7"/>
        <v>19767018.877104443</v>
      </c>
      <c r="F143" s="30">
        <f t="shared" si="7"/>
        <v>9649261.0674192756</v>
      </c>
      <c r="G143" s="30">
        <f t="shared" si="7"/>
        <v>0</v>
      </c>
      <c r="H143" s="30">
        <f t="shared" si="8"/>
        <v>127253911.99188559</v>
      </c>
    </row>
    <row r="144" spans="2:9">
      <c r="B144" s="8" t="str">
        <f>$B$23</f>
        <v>Student Enrollment Headcount on the CBM0C1 - No data entry required</v>
      </c>
      <c r="C144" s="30">
        <f t="shared" si="7"/>
        <v>6461028.0127787767</v>
      </c>
      <c r="D144" s="30">
        <f t="shared" si="7"/>
        <v>28838780.24007044</v>
      </c>
      <c r="E144" s="30">
        <f t="shared" si="7"/>
        <v>36512527.819516346</v>
      </c>
      <c r="F144" s="30">
        <f t="shared" si="7"/>
        <v>27521439.541326959</v>
      </c>
      <c r="G144" s="30">
        <f t="shared" si="7"/>
        <v>0</v>
      </c>
      <c r="H144" s="30">
        <f t="shared" si="8"/>
        <v>99333775.613692507</v>
      </c>
    </row>
    <row r="145" spans="2:8">
      <c r="B145" s="8" t="str">
        <f>$B$24</f>
        <v>Agriculture</v>
      </c>
      <c r="C145" s="30">
        <f t="shared" si="7"/>
        <v>6450927.9637967618</v>
      </c>
      <c r="D145" s="30">
        <f t="shared" si="7"/>
        <v>14105056.82728669</v>
      </c>
      <c r="E145" s="30">
        <f t="shared" si="7"/>
        <v>10121795.602072312</v>
      </c>
      <c r="F145" s="30">
        <f t="shared" si="7"/>
        <v>10627015.379727578</v>
      </c>
      <c r="G145" s="30">
        <f t="shared" si="7"/>
        <v>0</v>
      </c>
      <c r="H145" s="30">
        <f t="shared" si="8"/>
        <v>41304795.772883341</v>
      </c>
    </row>
    <row r="146" spans="2:8">
      <c r="B146" s="8" t="str">
        <f>$B$25</f>
        <v>Engineering</v>
      </c>
      <c r="C146" s="30">
        <f t="shared" si="7"/>
        <v>51783038.027995951</v>
      </c>
      <c r="D146" s="30">
        <f t="shared" si="7"/>
        <v>114085969.24093336</v>
      </c>
      <c r="E146" s="30">
        <f t="shared" si="7"/>
        <v>99234495.462767079</v>
      </c>
      <c r="F146" s="30">
        <f t="shared" si="7"/>
        <v>115487560.4277132</v>
      </c>
      <c r="G146" s="30">
        <f t="shared" si="7"/>
        <v>0</v>
      </c>
      <c r="H146" s="30">
        <f t="shared" si="8"/>
        <v>380591063.15940958</v>
      </c>
    </row>
    <row r="147" spans="2:8">
      <c r="B147" s="8" t="str">
        <f>$B$26</f>
        <v>Home Economics</v>
      </c>
      <c r="C147" s="30">
        <f t="shared" si="7"/>
        <v>4297727.4471915243</v>
      </c>
      <c r="D147" s="30">
        <f t="shared" si="7"/>
        <v>5906517.190796949</v>
      </c>
      <c r="E147" s="30">
        <f t="shared" si="7"/>
        <v>2491359.0181284421</v>
      </c>
      <c r="F147" s="30">
        <f t="shared" si="7"/>
        <v>2283982.2498576068</v>
      </c>
      <c r="G147" s="30">
        <f t="shared" si="7"/>
        <v>0</v>
      </c>
      <c r="H147" s="30">
        <f t="shared" si="8"/>
        <v>14979585.905974522</v>
      </c>
    </row>
    <row r="148" spans="2:8">
      <c r="B148" s="8" t="str">
        <f>$B$27</f>
        <v>Law</v>
      </c>
      <c r="C148" s="30">
        <f t="shared" si="7"/>
        <v>0</v>
      </c>
      <c r="D148" s="30">
        <f t="shared" si="7"/>
        <v>0</v>
      </c>
      <c r="E148" s="30">
        <f t="shared" si="7"/>
        <v>0</v>
      </c>
      <c r="F148" s="30">
        <f t="shared" si="7"/>
        <v>0</v>
      </c>
      <c r="G148" s="30">
        <f t="shared" si="7"/>
        <v>44171819.388616703</v>
      </c>
      <c r="H148" s="30">
        <f t="shared" si="8"/>
        <v>44171819.388616703</v>
      </c>
    </row>
    <row r="149" spans="2:8">
      <c r="B149" s="8" t="str">
        <f>$B$28</f>
        <v>Social Service</v>
      </c>
      <c r="C149" s="30">
        <f t="shared" si="7"/>
        <v>2027620.9217091368</v>
      </c>
      <c r="D149" s="30">
        <f t="shared" si="7"/>
        <v>6869981.1947437497</v>
      </c>
      <c r="E149" s="30">
        <f t="shared" si="7"/>
        <v>12340813.55114015</v>
      </c>
      <c r="F149" s="30">
        <f t="shared" si="7"/>
        <v>2977549.5829110462</v>
      </c>
      <c r="G149" s="30">
        <f t="shared" si="7"/>
        <v>0</v>
      </c>
      <c r="H149" s="30">
        <f t="shared" si="8"/>
        <v>24215965.250504084</v>
      </c>
    </row>
    <row r="150" spans="2:8">
      <c r="B150" s="8" t="str">
        <f>$B$29</f>
        <v>Library Science</v>
      </c>
      <c r="C150" s="30">
        <f t="shared" si="7"/>
        <v>156296.29112495648</v>
      </c>
      <c r="D150" s="30">
        <f t="shared" si="7"/>
        <v>111155.69915248841</v>
      </c>
      <c r="E150" s="30">
        <f t="shared" si="7"/>
        <v>4145392.8055579504</v>
      </c>
      <c r="F150" s="30">
        <f t="shared" si="7"/>
        <v>1450936.0994653956</v>
      </c>
      <c r="G150" s="30">
        <f t="shared" si="7"/>
        <v>0</v>
      </c>
      <c r="H150" s="30">
        <f t="shared" si="8"/>
        <v>5863780.8953007907</v>
      </c>
    </row>
    <row r="151" spans="2:8">
      <c r="B151" s="8" t="str">
        <f>$B$30</f>
        <v>Semester Credit Hours Reported on the CBM0CS - No data entry required</v>
      </c>
      <c r="C151" s="30">
        <f t="shared" ref="C151:G160" si="9">$H$139*IF($H$113=0,0,C103/$H$113)</f>
        <v>0</v>
      </c>
      <c r="D151" s="30">
        <f t="shared" si="9"/>
        <v>0</v>
      </c>
      <c r="E151" s="30">
        <f t="shared" si="9"/>
        <v>0</v>
      </c>
      <c r="F151" s="30">
        <f t="shared" si="9"/>
        <v>0</v>
      </c>
      <c r="G151" s="30">
        <f t="shared" si="9"/>
        <v>22271426.915661935</v>
      </c>
      <c r="H151" s="30">
        <f t="shared" si="8"/>
        <v>22271426.915661935</v>
      </c>
    </row>
    <row r="152" spans="2:8">
      <c r="B152" s="8" t="str">
        <f>$B$31</f>
        <v>Vocational Training</v>
      </c>
      <c r="C152" s="30">
        <f t="shared" si="9"/>
        <v>1596406.4333261582</v>
      </c>
      <c r="D152" s="30">
        <f t="shared" si="9"/>
        <v>790111.57437043672</v>
      </c>
      <c r="E152" s="30">
        <f t="shared" si="9"/>
        <v>0</v>
      </c>
      <c r="F152" s="30">
        <f t="shared" si="9"/>
        <v>0</v>
      </c>
      <c r="G152" s="30">
        <f t="shared" si="9"/>
        <v>0</v>
      </c>
      <c r="H152" s="30">
        <f t="shared" si="8"/>
        <v>2386518.007696595</v>
      </c>
    </row>
    <row r="153" spans="2:8">
      <c r="B153" s="8" t="str">
        <f>$B$32</f>
        <v>Physical Training</v>
      </c>
      <c r="C153" s="30">
        <f t="shared" si="9"/>
        <v>2483.7554553507043</v>
      </c>
      <c r="D153" s="30">
        <f t="shared" si="9"/>
        <v>30351.476274801567</v>
      </c>
      <c r="E153" s="30">
        <f t="shared" si="9"/>
        <v>0</v>
      </c>
      <c r="F153" s="30">
        <f t="shared" si="9"/>
        <v>0</v>
      </c>
      <c r="G153" s="30">
        <f t="shared" si="9"/>
        <v>0</v>
      </c>
      <c r="H153" s="30">
        <f t="shared" si="8"/>
        <v>32835.231730152271</v>
      </c>
    </row>
    <row r="154" spans="2:8">
      <c r="B154" s="8" t="str">
        <f>$B$33</f>
        <v>Health Services</v>
      </c>
      <c r="C154" s="30">
        <f t="shared" si="9"/>
        <v>8394153.4994789194</v>
      </c>
      <c r="D154" s="30">
        <f t="shared" si="9"/>
        <v>22256905.623211518</v>
      </c>
      <c r="E154" s="30">
        <f t="shared" si="9"/>
        <v>18678157.977365434</v>
      </c>
      <c r="F154" s="30">
        <f t="shared" si="9"/>
        <v>7032977.5605345564</v>
      </c>
      <c r="G154" s="30">
        <f t="shared" si="9"/>
        <v>5959136.1857141778</v>
      </c>
      <c r="H154" s="30">
        <f t="shared" si="8"/>
        <v>62321330.84630461</v>
      </c>
    </row>
    <row r="155" spans="2:8">
      <c r="B155" s="8" t="str">
        <f>$B$34</f>
        <v>Pharmacy</v>
      </c>
      <c r="C155" s="30">
        <f t="shared" si="9"/>
        <v>2946.2341314862315</v>
      </c>
      <c r="D155" s="30">
        <f t="shared" si="9"/>
        <v>70373.394522968098</v>
      </c>
      <c r="E155" s="30">
        <f t="shared" si="9"/>
        <v>3302125.2554574818</v>
      </c>
      <c r="F155" s="30">
        <f t="shared" si="9"/>
        <v>6455604.6885247324</v>
      </c>
      <c r="G155" s="30">
        <f t="shared" si="9"/>
        <v>13826363.457408888</v>
      </c>
      <c r="H155" s="30">
        <f t="shared" si="8"/>
        <v>23657413.030045554</v>
      </c>
    </row>
    <row r="156" spans="2:8">
      <c r="B156" s="8" t="str">
        <f>$B$35</f>
        <v>Business Administration</v>
      </c>
      <c r="C156" s="30">
        <f t="shared" si="9"/>
        <v>36068834.606793016</v>
      </c>
      <c r="D156" s="30">
        <f t="shared" si="9"/>
        <v>156255475.98065397</v>
      </c>
      <c r="E156" s="30">
        <f t="shared" si="9"/>
        <v>91416296.377880171</v>
      </c>
      <c r="F156" s="30">
        <f t="shared" si="9"/>
        <v>41789967.464965321</v>
      </c>
      <c r="G156" s="30">
        <f t="shared" si="9"/>
        <v>0</v>
      </c>
      <c r="H156" s="30">
        <f t="shared" si="8"/>
        <v>325530574.43029249</v>
      </c>
    </row>
    <row r="157" spans="2:8">
      <c r="B157" s="8" t="str">
        <f>$B$36</f>
        <v>Optometry</v>
      </c>
      <c r="C157" s="30">
        <f t="shared" si="9"/>
        <v>0</v>
      </c>
      <c r="D157" s="30">
        <f t="shared" si="9"/>
        <v>0</v>
      </c>
      <c r="E157" s="30">
        <f t="shared" si="9"/>
        <v>0</v>
      </c>
      <c r="F157" s="30">
        <f t="shared" si="9"/>
        <v>0</v>
      </c>
      <c r="G157" s="30">
        <f t="shared" si="9"/>
        <v>5379654.8198569017</v>
      </c>
      <c r="H157" s="30">
        <f t="shared" si="8"/>
        <v>5379654.8198569017</v>
      </c>
    </row>
    <row r="158" spans="2:8">
      <c r="B158" s="8" t="str">
        <f>$B$37</f>
        <v>Teacher Ed-Practice Teaching</v>
      </c>
      <c r="C158" s="30">
        <f t="shared" si="9"/>
        <v>25251.474837596594</v>
      </c>
      <c r="D158" s="30">
        <f t="shared" si="9"/>
        <v>5132911.7556218226</v>
      </c>
      <c r="E158" s="30">
        <f t="shared" si="9"/>
        <v>0</v>
      </c>
      <c r="F158" s="30">
        <f t="shared" si="9"/>
        <v>0</v>
      </c>
      <c r="G158" s="30">
        <f t="shared" si="9"/>
        <v>0</v>
      </c>
      <c r="H158" s="30">
        <f t="shared" si="8"/>
        <v>5158163.2304594191</v>
      </c>
    </row>
    <row r="159" spans="2:8">
      <c r="B159" s="8" t="str">
        <f>$B$38</f>
        <v>Technology</v>
      </c>
      <c r="C159" s="30">
        <f t="shared" si="9"/>
        <v>7339513.5828616926</v>
      </c>
      <c r="D159" s="30">
        <f t="shared" si="9"/>
        <v>15728072.458024424</v>
      </c>
      <c r="E159" s="30">
        <f t="shared" si="9"/>
        <v>5668988.0174255259</v>
      </c>
      <c r="F159" s="30">
        <f t="shared" si="9"/>
        <v>204049.73846816647</v>
      </c>
      <c r="G159" s="30">
        <f t="shared" si="9"/>
        <v>0</v>
      </c>
      <c r="H159" s="30">
        <f t="shared" si="8"/>
        <v>28940623.796779808</v>
      </c>
    </row>
    <row r="160" spans="2:8">
      <c r="B160" s="8" t="str">
        <f>$B$39</f>
        <v>Nursing</v>
      </c>
      <c r="C160" s="30">
        <f t="shared" si="9"/>
        <v>1812647.8927949558</v>
      </c>
      <c r="D160" s="30">
        <f t="shared" si="9"/>
        <v>35102829.487098508</v>
      </c>
      <c r="E160" s="30">
        <f t="shared" si="9"/>
        <v>13780854.224454366</v>
      </c>
      <c r="F160" s="30">
        <f t="shared" si="9"/>
        <v>5000874.7870416548</v>
      </c>
      <c r="G160" s="30">
        <f t="shared" si="9"/>
        <v>0</v>
      </c>
      <c r="H160" s="30">
        <f t="shared" si="8"/>
        <v>55697206.391389489</v>
      </c>
    </row>
    <row r="161" spans="2:8">
      <c r="B161" s="26" t="str">
        <f>$B$40</f>
        <v>Totals</v>
      </c>
      <c r="C161" s="29">
        <f>SUM(C141:C160)</f>
        <v>520758840.64257872</v>
      </c>
      <c r="D161" s="29">
        <f>SUM(D141:D160)</f>
        <v>717351238.00994051</v>
      </c>
      <c r="E161" s="29">
        <f>SUM(E141:E160)</f>
        <v>470627653.48268449</v>
      </c>
      <c r="F161" s="29">
        <f>SUM(F141:F160)</f>
        <v>419623626.09753758</v>
      </c>
      <c r="G161" s="29">
        <f>SUM(G141:G160)</f>
        <v>91608400.767258614</v>
      </c>
      <c r="H161" s="29">
        <f t="shared" si="8"/>
        <v>2219969759</v>
      </c>
    </row>
    <row r="162" spans="2:8">
      <c r="B162" s="12"/>
      <c r="C162" s="16"/>
      <c r="D162" s="16"/>
      <c r="E162" s="16"/>
      <c r="F162" s="16"/>
      <c r="G162" s="16"/>
      <c r="H162" s="16"/>
    </row>
    <row r="163" spans="2:8" ht="14.4" thickBot="1">
      <c r="B163" s="512" t="s">
        <v>35</v>
      </c>
      <c r="C163" s="512"/>
      <c r="D163" s="512"/>
      <c r="E163" s="512"/>
      <c r="F163" s="512"/>
      <c r="G163" s="512"/>
      <c r="H163" s="15">
        <f>H11</f>
        <v>1356167853</v>
      </c>
    </row>
    <row r="164" spans="2:8" ht="14.4" thickBot="1">
      <c r="B164" s="49" t="s">
        <v>31</v>
      </c>
      <c r="C164" s="50" t="s">
        <v>25</v>
      </c>
      <c r="D164" s="50" t="s">
        <v>26</v>
      </c>
      <c r="E164" s="50" t="s">
        <v>27</v>
      </c>
      <c r="F164" s="50" t="s">
        <v>28</v>
      </c>
      <c r="G164" s="50" t="s">
        <v>29</v>
      </c>
      <c r="H164" s="51" t="s">
        <v>1</v>
      </c>
    </row>
    <row r="165" spans="2:8" ht="19.5" customHeight="1">
      <c r="B165" s="8" t="str">
        <f>$B$20</f>
        <v>Liberal Arts</v>
      </c>
      <c r="C165" s="29">
        <f t="shared" ref="C165:G174" si="10">$H$163*IF($H$16=0,0,C$16/$H$16)*IF(C$40=0,0,C20/C$40)</f>
        <v>239849689.75432301</v>
      </c>
      <c r="D165" s="29">
        <f t="shared" si="10"/>
        <v>159735151.40773827</v>
      </c>
      <c r="E165" s="29">
        <f t="shared" si="10"/>
        <v>31350281.879385065</v>
      </c>
      <c r="F165" s="29">
        <f t="shared" si="10"/>
        <v>9958079.4825860802</v>
      </c>
      <c r="G165" s="29">
        <f t="shared" si="10"/>
        <v>0</v>
      </c>
      <c r="H165" s="29">
        <f>SUM(C165:G165)</f>
        <v>440893202.52403241</v>
      </c>
    </row>
    <row r="166" spans="2:8">
      <c r="B166" s="8" t="str">
        <f>$B$21</f>
        <v>Science</v>
      </c>
      <c r="C166" s="30">
        <f t="shared" si="10"/>
        <v>93656912.310469747</v>
      </c>
      <c r="D166" s="30">
        <f t="shared" si="10"/>
        <v>83175016.444204122</v>
      </c>
      <c r="E166" s="30">
        <f t="shared" si="10"/>
        <v>21911544.029861666</v>
      </c>
      <c r="F166" s="30">
        <f t="shared" si="10"/>
        <v>10283387.698431538</v>
      </c>
      <c r="G166" s="30">
        <f t="shared" si="10"/>
        <v>0</v>
      </c>
      <c r="H166" s="30">
        <f t="shared" ref="H166:H185" si="11">SUM(C166:G166)</f>
        <v>209026860.48296708</v>
      </c>
    </row>
    <row r="167" spans="2:8">
      <c r="B167" s="8" t="str">
        <f>$B$22</f>
        <v>Fine Arts</v>
      </c>
      <c r="C167" s="30">
        <f t="shared" si="10"/>
        <v>31670096.28893071</v>
      </c>
      <c r="D167" s="30">
        <f t="shared" si="10"/>
        <v>22801621.039300714</v>
      </c>
      <c r="E167" s="30">
        <f t="shared" si="10"/>
        <v>3216188.8298095581</v>
      </c>
      <c r="F167" s="30">
        <f t="shared" si="10"/>
        <v>1253489.7202753909</v>
      </c>
      <c r="G167" s="30">
        <f t="shared" si="10"/>
        <v>0</v>
      </c>
      <c r="H167" s="30">
        <f t="shared" si="11"/>
        <v>58941395.878316373</v>
      </c>
    </row>
    <row r="168" spans="2:8">
      <c r="B168" s="8" t="str">
        <f>$B$23</f>
        <v>Student Enrollment Headcount on the CBM0C1 - No data entry required</v>
      </c>
      <c r="C168" s="30">
        <f t="shared" si="10"/>
        <v>4561941.4608491538</v>
      </c>
      <c r="D168" s="30">
        <f t="shared" si="10"/>
        <v>27325608.514627159</v>
      </c>
      <c r="E168" s="30">
        <f t="shared" si="10"/>
        <v>26945225.496758386</v>
      </c>
      <c r="F168" s="30">
        <f t="shared" si="10"/>
        <v>6562940.5741539905</v>
      </c>
      <c r="G168" s="30">
        <f t="shared" si="10"/>
        <v>0</v>
      </c>
      <c r="H168" s="30">
        <f t="shared" si="11"/>
        <v>65395716.046388686</v>
      </c>
    </row>
    <row r="169" spans="2:8">
      <c r="B169" s="8" t="str">
        <f>$B$24</f>
        <v>Agriculture</v>
      </c>
      <c r="C169" s="30">
        <f t="shared" si="10"/>
        <v>6731329.6726347087</v>
      </c>
      <c r="D169" s="30">
        <f t="shared" si="10"/>
        <v>13135857.360694252</v>
      </c>
      <c r="E169" s="30">
        <f t="shared" si="10"/>
        <v>2068910.3894659695</v>
      </c>
      <c r="F169" s="30">
        <f t="shared" si="10"/>
        <v>1193694.6845267965</v>
      </c>
      <c r="G169" s="30">
        <f t="shared" si="10"/>
        <v>0</v>
      </c>
      <c r="H169" s="30">
        <f t="shared" si="11"/>
        <v>23129792.107321728</v>
      </c>
    </row>
    <row r="170" spans="2:8">
      <c r="B170" s="8" t="str">
        <f>$B$25</f>
        <v>Engineering</v>
      </c>
      <c r="C170" s="30">
        <f t="shared" si="10"/>
        <v>34042455.607936785</v>
      </c>
      <c r="D170" s="30">
        <f t="shared" si="10"/>
        <v>87152892.395994142</v>
      </c>
      <c r="E170" s="30">
        <f t="shared" si="10"/>
        <v>35959095.321913607</v>
      </c>
      <c r="F170" s="30">
        <f t="shared" si="10"/>
        <v>12940806.804651165</v>
      </c>
      <c r="G170" s="30">
        <f t="shared" si="10"/>
        <v>0</v>
      </c>
      <c r="H170" s="30">
        <f t="shared" si="11"/>
        <v>170095250.1304957</v>
      </c>
    </row>
    <row r="171" spans="2:8">
      <c r="B171" s="8" t="str">
        <f>$B$26</f>
        <v>Home Economics</v>
      </c>
      <c r="C171" s="30">
        <f t="shared" si="10"/>
        <v>5387504.697828589</v>
      </c>
      <c r="D171" s="30">
        <f t="shared" si="10"/>
        <v>6587961.0181531459</v>
      </c>
      <c r="E171" s="30">
        <f t="shared" si="10"/>
        <v>1230349.0608599314</v>
      </c>
      <c r="F171" s="30">
        <f t="shared" si="10"/>
        <v>194827.32036144001</v>
      </c>
      <c r="G171" s="30">
        <f t="shared" si="10"/>
        <v>0</v>
      </c>
      <c r="H171" s="30">
        <f t="shared" si="11"/>
        <v>13400642.097203106</v>
      </c>
    </row>
    <row r="172" spans="2:8">
      <c r="B172" s="8" t="str">
        <f>$B$27</f>
        <v>Law</v>
      </c>
      <c r="C172" s="30">
        <f t="shared" si="10"/>
        <v>0</v>
      </c>
      <c r="D172" s="30">
        <f t="shared" si="10"/>
        <v>0</v>
      </c>
      <c r="E172" s="30">
        <f t="shared" si="10"/>
        <v>0</v>
      </c>
      <c r="F172" s="30">
        <f t="shared" si="10"/>
        <v>0</v>
      </c>
      <c r="G172" s="30">
        <f t="shared" si="10"/>
        <v>7134200.6267735772</v>
      </c>
      <c r="H172" s="30">
        <f t="shared" si="11"/>
        <v>7134200.6267735772</v>
      </c>
    </row>
    <row r="173" spans="2:8">
      <c r="B173" s="8" t="str">
        <f>$B$28</f>
        <v>Social Service</v>
      </c>
      <c r="C173" s="30">
        <f t="shared" si="10"/>
        <v>1187815.8100405445</v>
      </c>
      <c r="D173" s="30">
        <f t="shared" si="10"/>
        <v>6465731.6200960921</v>
      </c>
      <c r="E173" s="30">
        <f t="shared" si="10"/>
        <v>8903190.5978267211</v>
      </c>
      <c r="F173" s="30">
        <f t="shared" si="10"/>
        <v>263910.90535253461</v>
      </c>
      <c r="G173" s="30">
        <f t="shared" si="10"/>
        <v>0</v>
      </c>
      <c r="H173" s="30">
        <f t="shared" si="11"/>
        <v>16820648.933315892</v>
      </c>
    </row>
    <row r="174" spans="2:8">
      <c r="B174" s="8" t="str">
        <f>$B$29</f>
        <v>Library Science</v>
      </c>
      <c r="C174" s="30">
        <f t="shared" si="10"/>
        <v>62969.685551638118</v>
      </c>
      <c r="D174" s="30">
        <f t="shared" si="10"/>
        <v>99304.690621287955</v>
      </c>
      <c r="E174" s="30">
        <f t="shared" si="10"/>
        <v>2169412.9277590588</v>
      </c>
      <c r="F174" s="30">
        <f t="shared" si="10"/>
        <v>97297.553315188736</v>
      </c>
      <c r="G174" s="30">
        <f t="shared" si="10"/>
        <v>0</v>
      </c>
      <c r="H174" s="30">
        <f t="shared" si="11"/>
        <v>2428984.8572471738</v>
      </c>
    </row>
    <row r="175" spans="2:8">
      <c r="B175" s="8" t="str">
        <f>$B$30</f>
        <v>Semester Credit Hours Reported on the CBM0CS - No data entry required</v>
      </c>
      <c r="C175" s="30">
        <f t="shared" ref="C175:G184" si="12">$H$163*IF($H$16=0,0,C$16/$H$16)*IF(C$40=0,0,C30/C$40)</f>
        <v>0</v>
      </c>
      <c r="D175" s="30">
        <f t="shared" si="12"/>
        <v>0</v>
      </c>
      <c r="E175" s="30">
        <f t="shared" si="12"/>
        <v>0</v>
      </c>
      <c r="F175" s="30">
        <f t="shared" si="12"/>
        <v>0</v>
      </c>
      <c r="G175" s="30">
        <f t="shared" si="12"/>
        <v>1269159.6375118573</v>
      </c>
      <c r="H175" s="30">
        <f t="shared" si="11"/>
        <v>1269159.6375118573</v>
      </c>
    </row>
    <row r="176" spans="2:8">
      <c r="B176" s="8" t="str">
        <f>$B$31</f>
        <v>Vocational Training</v>
      </c>
      <c r="C176" s="30">
        <f t="shared" si="12"/>
        <v>959639.14048545132</v>
      </c>
      <c r="D176" s="30">
        <f t="shared" si="12"/>
        <v>438461.81090931135</v>
      </c>
      <c r="E176" s="30">
        <f t="shared" si="12"/>
        <v>0</v>
      </c>
      <c r="F176" s="30">
        <f t="shared" si="12"/>
        <v>0</v>
      </c>
      <c r="G176" s="30">
        <f t="shared" si="12"/>
        <v>0</v>
      </c>
      <c r="H176" s="30">
        <f t="shared" si="11"/>
        <v>1398100.9513947626</v>
      </c>
    </row>
    <row r="177" spans="2:8">
      <c r="B177" s="8" t="str">
        <f>$B$32</f>
        <v>Physical Training</v>
      </c>
      <c r="C177" s="30">
        <f t="shared" si="12"/>
        <v>3006.9793662299089</v>
      </c>
      <c r="D177" s="30">
        <f t="shared" si="12"/>
        <v>10283.980905764447</v>
      </c>
      <c r="E177" s="30">
        <f t="shared" si="12"/>
        <v>0</v>
      </c>
      <c r="F177" s="30">
        <f t="shared" si="12"/>
        <v>0</v>
      </c>
      <c r="G177" s="30">
        <f t="shared" si="12"/>
        <v>0</v>
      </c>
      <c r="H177" s="30">
        <f t="shared" si="11"/>
        <v>13290.960271994356</v>
      </c>
    </row>
    <row r="178" spans="2:8">
      <c r="B178" s="8" t="str">
        <f>$B$33</f>
        <v>Health Services</v>
      </c>
      <c r="C178" s="30">
        <f t="shared" si="12"/>
        <v>10094636.093762863</v>
      </c>
      <c r="D178" s="30">
        <f t="shared" si="12"/>
        <v>28373985.380609073</v>
      </c>
      <c r="E178" s="30">
        <f t="shared" si="12"/>
        <v>11654366.880276984</v>
      </c>
      <c r="F178" s="30">
        <f t="shared" si="12"/>
        <v>1994367.6292303065</v>
      </c>
      <c r="G178" s="30">
        <f t="shared" si="12"/>
        <v>1568472.4097579848</v>
      </c>
      <c r="H178" s="30">
        <f t="shared" si="11"/>
        <v>53685828.393637218</v>
      </c>
    </row>
    <row r="179" spans="2:8">
      <c r="B179" s="8" t="str">
        <f>$B$34</f>
        <v>Pharmacy</v>
      </c>
      <c r="C179" s="30">
        <f t="shared" si="12"/>
        <v>884.40569594997351</v>
      </c>
      <c r="D179" s="30">
        <f t="shared" si="12"/>
        <v>61489.635832383261</v>
      </c>
      <c r="E179" s="30">
        <f t="shared" si="12"/>
        <v>174911.00213641935</v>
      </c>
      <c r="F179" s="30">
        <f t="shared" si="12"/>
        <v>291544.33934897243</v>
      </c>
      <c r="G179" s="30">
        <f t="shared" si="12"/>
        <v>3397065.4645150043</v>
      </c>
      <c r="H179" s="30">
        <f t="shared" si="11"/>
        <v>3925894.8475287296</v>
      </c>
    </row>
    <row r="180" spans="2:8">
      <c r="B180" s="8" t="str">
        <f>$B$35</f>
        <v>Business Administration</v>
      </c>
      <c r="C180" s="30">
        <f t="shared" si="12"/>
        <v>30008062.144721791</v>
      </c>
      <c r="D180" s="30">
        <f t="shared" si="12"/>
        <v>141660283.66728929</v>
      </c>
      <c r="E180" s="30">
        <f t="shared" si="12"/>
        <v>46094886.603313081</v>
      </c>
      <c r="F180" s="30">
        <f t="shared" si="12"/>
        <v>1617484.7437158646</v>
      </c>
      <c r="G180" s="30">
        <f t="shared" si="12"/>
        <v>0</v>
      </c>
      <c r="H180" s="30">
        <f t="shared" si="11"/>
        <v>219380717.15904</v>
      </c>
    </row>
    <row r="181" spans="2:8">
      <c r="B181" s="8" t="str">
        <f>$B$36</f>
        <v>Optometry</v>
      </c>
      <c r="C181" s="30">
        <f t="shared" si="12"/>
        <v>0</v>
      </c>
      <c r="D181" s="30">
        <f t="shared" si="12"/>
        <v>0</v>
      </c>
      <c r="E181" s="30">
        <f t="shared" si="12"/>
        <v>0</v>
      </c>
      <c r="F181" s="30">
        <f t="shared" si="12"/>
        <v>0</v>
      </c>
      <c r="G181" s="30">
        <f t="shared" si="12"/>
        <v>1021416.3170380793</v>
      </c>
      <c r="H181" s="30">
        <f t="shared" si="11"/>
        <v>1021416.3170380793</v>
      </c>
    </row>
    <row r="182" spans="2:8">
      <c r="B182" s="8" t="str">
        <f>$B$37</f>
        <v>Teacher Ed-Practice Teaching</v>
      </c>
      <c r="C182" s="30">
        <f t="shared" si="12"/>
        <v>18867.321513599436</v>
      </c>
      <c r="D182" s="30">
        <f t="shared" si="12"/>
        <v>3696448.3868157091</v>
      </c>
      <c r="E182" s="30">
        <f t="shared" si="12"/>
        <v>0</v>
      </c>
      <c r="F182" s="30">
        <f t="shared" si="12"/>
        <v>0</v>
      </c>
      <c r="G182" s="30">
        <f t="shared" si="12"/>
        <v>0</v>
      </c>
      <c r="H182" s="30">
        <f t="shared" si="11"/>
        <v>3715315.7083293083</v>
      </c>
    </row>
    <row r="183" spans="2:8">
      <c r="B183" s="8" t="str">
        <f>$B$38</f>
        <v>Technology</v>
      </c>
      <c r="C183" s="30">
        <f t="shared" si="12"/>
        <v>4854856.627347785</v>
      </c>
      <c r="D183" s="30">
        <f t="shared" si="12"/>
        <v>13651663.277999001</v>
      </c>
      <c r="E183" s="30">
        <f t="shared" si="12"/>
        <v>2537097.2675315253</v>
      </c>
      <c r="F183" s="30">
        <f t="shared" si="12"/>
        <v>83132.515720376061</v>
      </c>
      <c r="G183" s="30">
        <f t="shared" si="12"/>
        <v>0</v>
      </c>
      <c r="H183" s="30">
        <f t="shared" si="11"/>
        <v>21126749.688598685</v>
      </c>
    </row>
    <row r="184" spans="2:8">
      <c r="B184" s="8" t="str">
        <f>$B$39</f>
        <v>Nursing</v>
      </c>
      <c r="C184" s="30">
        <f t="shared" si="12"/>
        <v>1501175.4882105526</v>
      </c>
      <c r="D184" s="30">
        <f t="shared" si="12"/>
        <v>31554793.893561732</v>
      </c>
      <c r="E184" s="30">
        <f t="shared" si="12"/>
        <v>9512339.2801363301</v>
      </c>
      <c r="F184" s="30">
        <f t="shared" si="12"/>
        <v>796376.99067885382</v>
      </c>
      <c r="G184" s="30">
        <f t="shared" si="12"/>
        <v>0</v>
      </c>
      <c r="H184" s="30">
        <f t="shared" si="11"/>
        <v>43364685.652587466</v>
      </c>
    </row>
    <row r="185" spans="2:8">
      <c r="B185" s="26" t="str">
        <f>$B$40</f>
        <v>Totals</v>
      </c>
      <c r="C185" s="29">
        <f>SUM(C165:C184)</f>
        <v>464591843.4896692</v>
      </c>
      <c r="D185" s="29">
        <f>SUM(D165:D184)</f>
        <v>625926554.52535141</v>
      </c>
      <c r="E185" s="29">
        <f>SUM(E165:E184)</f>
        <v>203727799.56703427</v>
      </c>
      <c r="F185" s="29">
        <f>SUM(F165:F184)</f>
        <v>47531340.962348506</v>
      </c>
      <c r="G185" s="29">
        <f>SUM(G165:G184)</f>
        <v>14390314.455596503</v>
      </c>
      <c r="H185" s="29">
        <f t="shared" si="11"/>
        <v>1356167852.9999998</v>
      </c>
    </row>
    <row r="186" spans="2:8">
      <c r="B186" s="31"/>
      <c r="C186" s="32"/>
      <c r="D186" s="32"/>
      <c r="E186" s="32"/>
      <c r="F186" s="32"/>
      <c r="G186" s="32"/>
      <c r="H186" s="32"/>
    </row>
    <row r="187" spans="2:8" ht="14.4" thickBot="1">
      <c r="B187" s="22" t="s">
        <v>11</v>
      </c>
      <c r="C187" s="9"/>
      <c r="D187" s="9"/>
      <c r="E187" s="9"/>
      <c r="F187" s="9"/>
      <c r="G187" s="9"/>
      <c r="H187" s="15">
        <f>H10</f>
        <v>898767067</v>
      </c>
    </row>
    <row r="188" spans="2:8" ht="14.4" thickBot="1">
      <c r="B188" s="49" t="s">
        <v>31</v>
      </c>
      <c r="C188" s="50" t="s">
        <v>25</v>
      </c>
      <c r="D188" s="50" t="s">
        <v>26</v>
      </c>
      <c r="E188" s="50" t="s">
        <v>27</v>
      </c>
      <c r="F188" s="50" t="s">
        <v>28</v>
      </c>
      <c r="G188" s="50" t="s">
        <v>29</v>
      </c>
      <c r="H188" s="51" t="s">
        <v>1</v>
      </c>
    </row>
    <row r="189" spans="2:8">
      <c r="B189" s="8" t="str">
        <f>$B$20</f>
        <v>Liberal Arts</v>
      </c>
      <c r="C189" s="29">
        <f t="shared" ref="C189:G198" si="13">$H$187*IF($H$16=0,0,C$16/$H$16)*IF(C$40=0,0,C20/C$40)</f>
        <v>158954514.15139309</v>
      </c>
      <c r="D189" s="29">
        <f t="shared" si="13"/>
        <v>105860563.80111957</v>
      </c>
      <c r="E189" s="29">
        <f t="shared" si="13"/>
        <v>20776632.355669152</v>
      </c>
      <c r="F189" s="29">
        <f t="shared" si="13"/>
        <v>6599473.5605318677</v>
      </c>
      <c r="G189" s="29">
        <f t="shared" si="13"/>
        <v>0</v>
      </c>
      <c r="H189" s="29">
        <f>SUM(C189:G189)</f>
        <v>292191183.86871368</v>
      </c>
    </row>
    <row r="190" spans="2:8">
      <c r="B190" s="8" t="str">
        <f>$B$21</f>
        <v>Science</v>
      </c>
      <c r="C190" s="30">
        <f t="shared" si="13"/>
        <v>62068827.391351752</v>
      </c>
      <c r="D190" s="30">
        <f t="shared" si="13"/>
        <v>55122207.337290511</v>
      </c>
      <c r="E190" s="30">
        <f t="shared" si="13"/>
        <v>14521339.75716657</v>
      </c>
      <c r="F190" s="30">
        <f t="shared" si="13"/>
        <v>6815063.6221747948</v>
      </c>
      <c r="G190" s="30">
        <f t="shared" si="13"/>
        <v>0</v>
      </c>
      <c r="H190" s="30">
        <f t="shared" ref="H190:H209" si="14">SUM(C190:G190)</f>
        <v>138527438.10798362</v>
      </c>
    </row>
    <row r="191" spans="2:8">
      <c r="B191" s="8" t="str">
        <f>$B$22</f>
        <v>Fine Arts</v>
      </c>
      <c r="C191" s="30">
        <f t="shared" si="13"/>
        <v>20988581.53158851</v>
      </c>
      <c r="D191" s="30">
        <f t="shared" si="13"/>
        <v>15111216.520141032</v>
      </c>
      <c r="E191" s="30">
        <f t="shared" si="13"/>
        <v>2131450.4654359324</v>
      </c>
      <c r="F191" s="30">
        <f t="shared" si="13"/>
        <v>830719.64647621207</v>
      </c>
      <c r="G191" s="30">
        <f t="shared" si="13"/>
        <v>0</v>
      </c>
      <c r="H191" s="30">
        <f t="shared" si="14"/>
        <v>39061968.163641684</v>
      </c>
    </row>
    <row r="192" spans="2:8">
      <c r="B192" s="8" t="str">
        <f>$B$23</f>
        <v>Student Enrollment Headcount on the CBM0C1 - No data entry required</v>
      </c>
      <c r="C192" s="30">
        <f t="shared" si="13"/>
        <v>3023315.0988818561</v>
      </c>
      <c r="D192" s="30">
        <f t="shared" si="13"/>
        <v>18109378.543632001</v>
      </c>
      <c r="E192" s="30">
        <f t="shared" si="13"/>
        <v>17857289.004309673</v>
      </c>
      <c r="F192" s="30">
        <f t="shared" si="13"/>
        <v>4349428.3083612351</v>
      </c>
      <c r="G192" s="30">
        <f t="shared" si="13"/>
        <v>0</v>
      </c>
      <c r="H192" s="30">
        <f t="shared" si="14"/>
        <v>43339410.955184758</v>
      </c>
    </row>
    <row r="193" spans="2:8">
      <c r="B193" s="8" t="str">
        <f>$B$24</f>
        <v>Agriculture</v>
      </c>
      <c r="C193" s="30">
        <f t="shared" si="13"/>
        <v>4461024.0638729902</v>
      </c>
      <c r="D193" s="30">
        <f t="shared" si="13"/>
        <v>8705468.1074213125</v>
      </c>
      <c r="E193" s="30">
        <f t="shared" si="13"/>
        <v>1371119.7463594186</v>
      </c>
      <c r="F193" s="30">
        <f t="shared" si="13"/>
        <v>791091.94937216898</v>
      </c>
      <c r="G193" s="30">
        <f t="shared" si="13"/>
        <v>0</v>
      </c>
      <c r="H193" s="30">
        <f t="shared" si="14"/>
        <v>15328703.867025889</v>
      </c>
    </row>
    <row r="194" spans="2:8">
      <c r="B194" s="8" t="str">
        <f>$B$25</f>
        <v>Engineering</v>
      </c>
      <c r="C194" s="30">
        <f t="shared" si="13"/>
        <v>22560804.632362165</v>
      </c>
      <c r="D194" s="30">
        <f t="shared" si="13"/>
        <v>57758447.308744945</v>
      </c>
      <c r="E194" s="30">
        <f t="shared" si="13"/>
        <v>23831010.713722996</v>
      </c>
      <c r="F194" s="30">
        <f t="shared" si="13"/>
        <v>8576203.1231616065</v>
      </c>
      <c r="G194" s="30">
        <f t="shared" si="13"/>
        <v>0</v>
      </c>
      <c r="H194" s="30">
        <f t="shared" si="14"/>
        <v>112726465.77799171</v>
      </c>
    </row>
    <row r="195" spans="2:8">
      <c r="B195" s="8" t="str">
        <f>$B$26</f>
        <v>Home Economics</v>
      </c>
      <c r="C195" s="30">
        <f t="shared" si="13"/>
        <v>3570436.9374372144</v>
      </c>
      <c r="D195" s="30">
        <f t="shared" si="13"/>
        <v>4366009.9955162685</v>
      </c>
      <c r="E195" s="30">
        <f t="shared" si="13"/>
        <v>815383.740566578</v>
      </c>
      <c r="F195" s="30">
        <f t="shared" si="13"/>
        <v>129117.04027297925</v>
      </c>
      <c r="G195" s="30">
        <f t="shared" si="13"/>
        <v>0</v>
      </c>
      <c r="H195" s="30">
        <f t="shared" si="14"/>
        <v>8880947.7137930393</v>
      </c>
    </row>
    <row r="196" spans="2:8">
      <c r="B196" s="8" t="str">
        <f>$B$27</f>
        <v>Law</v>
      </c>
      <c r="C196" s="30">
        <f t="shared" si="13"/>
        <v>0</v>
      </c>
      <c r="D196" s="30">
        <f t="shared" si="13"/>
        <v>0</v>
      </c>
      <c r="E196" s="30">
        <f t="shared" si="13"/>
        <v>0</v>
      </c>
      <c r="F196" s="30">
        <f t="shared" si="13"/>
        <v>0</v>
      </c>
      <c r="G196" s="30">
        <f t="shared" si="13"/>
        <v>4728016.9328087224</v>
      </c>
      <c r="H196" s="30">
        <f t="shared" si="14"/>
        <v>4728016.9328087224</v>
      </c>
    </row>
    <row r="197" spans="2:8">
      <c r="B197" s="8" t="str">
        <f>$B$28</f>
        <v>Social Service</v>
      </c>
      <c r="C197" s="30">
        <f t="shared" si="13"/>
        <v>787195.86912842817</v>
      </c>
      <c r="D197" s="30">
        <f t="shared" si="13"/>
        <v>4285005.4521996723</v>
      </c>
      <c r="E197" s="30">
        <f t="shared" si="13"/>
        <v>5900371.7591812722</v>
      </c>
      <c r="F197" s="30">
        <f t="shared" si="13"/>
        <v>174900.49615046591</v>
      </c>
      <c r="G197" s="30">
        <f t="shared" si="13"/>
        <v>0</v>
      </c>
      <c r="H197" s="30">
        <f t="shared" si="14"/>
        <v>11147473.576659838</v>
      </c>
    </row>
    <row r="198" spans="2:8">
      <c r="B198" s="8" t="str">
        <f>$B$29</f>
        <v>Library Science</v>
      </c>
      <c r="C198" s="30">
        <f t="shared" si="13"/>
        <v>41731.618595709391</v>
      </c>
      <c r="D198" s="30">
        <f t="shared" si="13"/>
        <v>65811.754298409389</v>
      </c>
      <c r="E198" s="30">
        <f t="shared" si="13"/>
        <v>1437725.3448979168</v>
      </c>
      <c r="F198" s="30">
        <f t="shared" si="13"/>
        <v>64481.573151821576</v>
      </c>
      <c r="G198" s="30">
        <f t="shared" si="13"/>
        <v>0</v>
      </c>
      <c r="H198" s="30">
        <f t="shared" si="14"/>
        <v>1609750.290943857</v>
      </c>
    </row>
    <row r="199" spans="2:8">
      <c r="B199" s="8" t="str">
        <f>$B$30</f>
        <v>Semester Credit Hours Reported on the CBM0CS - No data entry required</v>
      </c>
      <c r="C199" s="30">
        <f t="shared" ref="C199:G208" si="15">$H$187*IF($H$16=0,0,C$16/$H$16)*IF(C$40=0,0,C30/C$40)</f>
        <v>0</v>
      </c>
      <c r="D199" s="30">
        <f t="shared" si="15"/>
        <v>0</v>
      </c>
      <c r="E199" s="30">
        <f t="shared" si="15"/>
        <v>0</v>
      </c>
      <c r="F199" s="30">
        <f t="shared" si="15"/>
        <v>0</v>
      </c>
      <c r="G199" s="30">
        <f t="shared" si="15"/>
        <v>841104.50077252742</v>
      </c>
      <c r="H199" s="30">
        <f t="shared" si="14"/>
        <v>841104.50077252742</v>
      </c>
    </row>
    <row r="200" spans="2:8">
      <c r="B200" s="8" t="str">
        <f>$B$31</f>
        <v>Vocational Training</v>
      </c>
      <c r="C200" s="30">
        <f t="shared" si="15"/>
        <v>635977.36354285199</v>
      </c>
      <c r="D200" s="30">
        <f t="shared" si="15"/>
        <v>290579.8385581334</v>
      </c>
      <c r="E200" s="30">
        <f t="shared" si="15"/>
        <v>0</v>
      </c>
      <c r="F200" s="30">
        <f t="shared" si="15"/>
        <v>0</v>
      </c>
      <c r="G200" s="30">
        <f t="shared" si="15"/>
        <v>0</v>
      </c>
      <c r="H200" s="30">
        <f t="shared" si="14"/>
        <v>926557.20210098545</v>
      </c>
    </row>
    <row r="201" spans="2:8">
      <c r="B201" s="8" t="str">
        <f>$B$32</f>
        <v>Physical Training</v>
      </c>
      <c r="C201" s="30">
        <f t="shared" si="15"/>
        <v>1992.8020115928632</v>
      </c>
      <c r="D201" s="30">
        <f t="shared" si="15"/>
        <v>6815.4567558223316</v>
      </c>
      <c r="E201" s="30">
        <f t="shared" si="15"/>
        <v>0</v>
      </c>
      <c r="F201" s="30">
        <f t="shared" si="15"/>
        <v>0</v>
      </c>
      <c r="G201" s="30">
        <f t="shared" si="15"/>
        <v>0</v>
      </c>
      <c r="H201" s="30">
        <f t="shared" si="14"/>
        <v>8808.2587674151946</v>
      </c>
    </row>
    <row r="202" spans="2:8">
      <c r="B202" s="8" t="str">
        <f>$B$33</f>
        <v>Health Services</v>
      </c>
      <c r="C202" s="30">
        <f t="shared" si="15"/>
        <v>6689973.1138396086</v>
      </c>
      <c r="D202" s="30">
        <f t="shared" si="15"/>
        <v>18804164.663849246</v>
      </c>
      <c r="E202" s="30">
        <f t="shared" si="15"/>
        <v>7723646.5350196473</v>
      </c>
      <c r="F202" s="30">
        <f t="shared" si="15"/>
        <v>1321718.355643006</v>
      </c>
      <c r="G202" s="30">
        <f t="shared" si="15"/>
        <v>1039466.7181280002</v>
      </c>
      <c r="H202" s="30">
        <f t="shared" si="14"/>
        <v>35578969.386479512</v>
      </c>
    </row>
    <row r="203" spans="2:8">
      <c r="B203" s="8" t="str">
        <f>$B$34</f>
        <v>Pharmacy</v>
      </c>
      <c r="C203" s="30">
        <f t="shared" si="15"/>
        <v>586.1182387037835</v>
      </c>
      <c r="D203" s="30">
        <f t="shared" si="15"/>
        <v>40750.751852521025</v>
      </c>
      <c r="E203" s="30">
        <f t="shared" si="15"/>
        <v>115917.98760634712</v>
      </c>
      <c r="F203" s="30">
        <f t="shared" si="15"/>
        <v>193213.87850146057</v>
      </c>
      <c r="G203" s="30">
        <f t="shared" si="15"/>
        <v>2251322.0300829113</v>
      </c>
      <c r="H203" s="30">
        <f t="shared" si="14"/>
        <v>2601790.7662819438</v>
      </c>
    </row>
    <row r="204" spans="2:8">
      <c r="B204" s="8" t="str">
        <f>$B$35</f>
        <v>Business Administration</v>
      </c>
      <c r="C204" s="30">
        <f t="shared" si="15"/>
        <v>19887109.062867116</v>
      </c>
      <c r="D204" s="30">
        <f t="shared" si="15"/>
        <v>93881887.393505126</v>
      </c>
      <c r="E204" s="30">
        <f t="shared" si="15"/>
        <v>30548258.421339601</v>
      </c>
      <c r="F204" s="30">
        <f t="shared" si="15"/>
        <v>1071948.4434105328</v>
      </c>
      <c r="G204" s="30">
        <f t="shared" si="15"/>
        <v>0</v>
      </c>
      <c r="H204" s="30">
        <f t="shared" si="14"/>
        <v>145389203.32112238</v>
      </c>
    </row>
    <row r="205" spans="2:8">
      <c r="B205" s="8" t="str">
        <f>$B$36</f>
        <v>Optometry</v>
      </c>
      <c r="C205" s="30">
        <f t="shared" si="15"/>
        <v>0</v>
      </c>
      <c r="D205" s="30">
        <f t="shared" si="15"/>
        <v>0</v>
      </c>
      <c r="E205" s="30">
        <f t="shared" si="15"/>
        <v>0</v>
      </c>
      <c r="F205" s="30">
        <f t="shared" si="15"/>
        <v>0</v>
      </c>
      <c r="G205" s="30">
        <f t="shared" si="15"/>
        <v>676918.67597325856</v>
      </c>
      <c r="H205" s="30">
        <f t="shared" si="14"/>
        <v>676918.67597325856</v>
      </c>
    </row>
    <row r="206" spans="2:8">
      <c r="B206" s="8" t="str">
        <f>$B$37</f>
        <v>Teacher Ed-Practice Teaching</v>
      </c>
      <c r="C206" s="30">
        <f t="shared" si="15"/>
        <v>12503.855759014048</v>
      </c>
      <c r="D206" s="30">
        <f t="shared" si="15"/>
        <v>2449730.7376708896</v>
      </c>
      <c r="E206" s="30">
        <f t="shared" si="15"/>
        <v>0</v>
      </c>
      <c r="F206" s="30">
        <f t="shared" si="15"/>
        <v>0</v>
      </c>
      <c r="G206" s="30">
        <f t="shared" si="15"/>
        <v>0</v>
      </c>
      <c r="H206" s="30">
        <f t="shared" si="14"/>
        <v>2462234.5934299035</v>
      </c>
    </row>
    <row r="207" spans="2:8">
      <c r="B207" s="8" t="str">
        <f>$B$38</f>
        <v>Technology</v>
      </c>
      <c r="C207" s="30">
        <f t="shared" si="15"/>
        <v>3217437.4595405492</v>
      </c>
      <c r="D207" s="30">
        <f t="shared" si="15"/>
        <v>9047305.8603305258</v>
      </c>
      <c r="E207" s="30">
        <f t="shared" si="15"/>
        <v>1681399.1459750547</v>
      </c>
      <c r="F207" s="30">
        <f t="shared" si="15"/>
        <v>55094.041022320111</v>
      </c>
      <c r="G207" s="30">
        <f t="shared" si="15"/>
        <v>0</v>
      </c>
      <c r="H207" s="30">
        <f t="shared" si="14"/>
        <v>14001236.50686845</v>
      </c>
    </row>
    <row r="208" spans="2:8">
      <c r="B208" s="8" t="str">
        <f>$B$39</f>
        <v>Nursing</v>
      </c>
      <c r="C208" s="30">
        <f t="shared" si="15"/>
        <v>994867.32973849028</v>
      </c>
      <c r="D208" s="30">
        <f t="shared" si="15"/>
        <v>20912167.689839784</v>
      </c>
      <c r="E208" s="30">
        <f t="shared" si="15"/>
        <v>6304070.1460404117</v>
      </c>
      <c r="F208" s="30">
        <f t="shared" si="15"/>
        <v>527779.36783811951</v>
      </c>
      <c r="G208" s="30">
        <f t="shared" si="15"/>
        <v>0</v>
      </c>
      <c r="H208" s="30">
        <f t="shared" si="14"/>
        <v>28738884.533456806</v>
      </c>
    </row>
    <row r="209" spans="2:9">
      <c r="B209" s="26" t="str">
        <f>$B$40</f>
        <v>Totals</v>
      </c>
      <c r="C209" s="29">
        <f>SUM(C189:C208)</f>
        <v>307896878.4001497</v>
      </c>
      <c r="D209" s="29">
        <f>SUM(D189:D208)</f>
        <v>414817511.21272576</v>
      </c>
      <c r="E209" s="29">
        <f>SUM(E189:E208)</f>
        <v>135015615.12329057</v>
      </c>
      <c r="F209" s="29">
        <f>SUM(F189:F208)</f>
        <v>31500233.406068597</v>
      </c>
      <c r="G209" s="29">
        <f>SUM(G189:G208)</f>
        <v>9536828.8577654213</v>
      </c>
      <c r="H209" s="29">
        <f t="shared" si="14"/>
        <v>898767067</v>
      </c>
      <c r="I209" s="39"/>
    </row>
    <row r="210" spans="2:9">
      <c r="B210" s="518"/>
      <c r="C210" s="518"/>
      <c r="D210" s="518"/>
      <c r="E210" s="518"/>
      <c r="F210" s="518"/>
      <c r="G210" s="518"/>
      <c r="H210" s="519"/>
      <c r="I210" s="38"/>
    </row>
    <row r="211" spans="2:9" ht="14.4" thickBot="1">
      <c r="B211" s="22" t="s">
        <v>229</v>
      </c>
      <c r="C211" s="9"/>
      <c r="D211" s="9"/>
      <c r="E211" s="9"/>
      <c r="F211" s="9"/>
      <c r="G211" s="9"/>
      <c r="H211" s="15"/>
    </row>
    <row r="212" spans="2:9" ht="14.4" thickBot="1">
      <c r="B212" s="49" t="s">
        <v>31</v>
      </c>
      <c r="C212" s="50" t="s">
        <v>25</v>
      </c>
      <c r="D212" s="50" t="s">
        <v>26</v>
      </c>
      <c r="E212" s="50" t="s">
        <v>27</v>
      </c>
      <c r="F212" s="50" t="s">
        <v>28</v>
      </c>
      <c r="G212" s="50" t="s">
        <v>29</v>
      </c>
      <c r="H212" s="51" t="s">
        <v>1</v>
      </c>
    </row>
    <row r="213" spans="2:9">
      <c r="B213" s="8" t="str">
        <f>$B$20</f>
        <v>Liberal Arts</v>
      </c>
      <c r="C213" s="29">
        <f>SUM(UTA:SRSU!C268)</f>
        <v>1266861705.6769507</v>
      </c>
      <c r="D213" s="29">
        <f>SUM(UTA:SRSU!D268)</f>
        <v>879426878.02734542</v>
      </c>
      <c r="E213" s="29">
        <f>SUM(UTA:SRSU!E268)</f>
        <v>398131278.86703551</v>
      </c>
      <c r="F213" s="29">
        <f>SUM(UTA:SRSU!F268)</f>
        <v>406074080.71082664</v>
      </c>
      <c r="G213" s="29">
        <f>SUM(UTA:SRSU!G268)</f>
        <v>0</v>
      </c>
      <c r="H213" s="29">
        <f>SUM(C213:G213)</f>
        <v>2950493943.2821579</v>
      </c>
    </row>
    <row r="214" spans="2:9">
      <c r="B214" s="8" t="str">
        <f>$B$21</f>
        <v>Science</v>
      </c>
      <c r="C214" s="30">
        <f>SUM(UTA:SRSU!C269)</f>
        <v>663672328.91266942</v>
      </c>
      <c r="D214" s="30">
        <f>SUM(UTA:SRSU!D269)</f>
        <v>649098320.01746535</v>
      </c>
      <c r="E214" s="30">
        <f>SUM(UTA:SRSU!E269)</f>
        <v>330878135.10619909</v>
      </c>
      <c r="F214" s="30">
        <f>SUM(UTA:SRSU!F269)</f>
        <v>643602373.28503346</v>
      </c>
      <c r="G214" s="30">
        <f>SUM(UTA:SRSU!G269)</f>
        <v>0</v>
      </c>
      <c r="H214" s="30">
        <f t="shared" ref="H214:H233" si="16">SUM(C214:G214)</f>
        <v>2287251157.3213673</v>
      </c>
    </row>
    <row r="215" spans="2:9">
      <c r="B215" s="8" t="str">
        <f>$B$22</f>
        <v>Fine Arts</v>
      </c>
      <c r="C215" s="30">
        <f>SUM(UTA:SRSU!C270)</f>
        <v>238142123.9511103</v>
      </c>
      <c r="D215" s="30">
        <f>SUM(UTA:SRSU!D270)</f>
        <v>179567863.25682136</v>
      </c>
      <c r="E215" s="30">
        <f>SUM(UTA:SRSU!E270)</f>
        <v>70989024.153503299</v>
      </c>
      <c r="F215" s="30">
        <f>SUM(UTA:SRSU!F270)</f>
        <v>40405646.313565955</v>
      </c>
      <c r="G215" s="30">
        <f>SUM(UTA:SRSU!G270)</f>
        <v>0</v>
      </c>
      <c r="H215" s="30">
        <f t="shared" si="16"/>
        <v>529104657.67500091</v>
      </c>
    </row>
    <row r="216" spans="2:9">
      <c r="B216" s="8" t="str">
        <f>$B$23</f>
        <v>Student Enrollment Headcount on the CBM0C1 - No data entry required</v>
      </c>
      <c r="C216" s="30">
        <f>SUM(UTA:SRSU!C271)</f>
        <v>33121750.601632621</v>
      </c>
      <c r="D216" s="30">
        <f>SUM(UTA:SRSU!D271)</f>
        <v>160722897.52705589</v>
      </c>
      <c r="E216" s="30">
        <f>SUM(UTA:SRSU!E271)</f>
        <v>185030172.6978808</v>
      </c>
      <c r="F216" s="30">
        <f>SUM(UTA:SRSU!F271)</f>
        <v>134880726.55157056</v>
      </c>
      <c r="G216" s="30">
        <f>SUM(UTA:SRSU!G271)</f>
        <v>0</v>
      </c>
      <c r="H216" s="30">
        <f t="shared" si="16"/>
        <v>513755547.37813985</v>
      </c>
    </row>
    <row r="217" spans="2:9">
      <c r="B217" s="8" t="str">
        <f>$B$24</f>
        <v>Agriculture</v>
      </c>
      <c r="C217" s="30">
        <f>SUM(UTA:SRSU!C272)</f>
        <v>46454158.136196882</v>
      </c>
      <c r="D217" s="30">
        <f>SUM(UTA:SRSU!D272)</f>
        <v>86316391.872345641</v>
      </c>
      <c r="E217" s="30">
        <f>SUM(UTA:SRSU!E272)</f>
        <v>54618450.599352509</v>
      </c>
      <c r="F217" s="30">
        <f>SUM(UTA:SRSU!F272)</f>
        <v>55573941.779879682</v>
      </c>
      <c r="G217" s="30">
        <f>SUM(UTA:SRSU!G272)</f>
        <v>0</v>
      </c>
      <c r="H217" s="30">
        <f t="shared" si="16"/>
        <v>242962942.38777471</v>
      </c>
    </row>
    <row r="218" spans="2:9">
      <c r="B218" s="8" t="str">
        <f>$B$25</f>
        <v>Engineering</v>
      </c>
      <c r="C218" s="30">
        <f>SUM(UTA:SRSU!C273)</f>
        <v>301297423.42163968</v>
      </c>
      <c r="D218" s="30">
        <f>SUM(UTA:SRSU!D273)</f>
        <v>681357319.52756274</v>
      </c>
      <c r="E218" s="30">
        <f>SUM(UTA:SRSU!E273)</f>
        <v>581549052.10973716</v>
      </c>
      <c r="F218" s="30">
        <f>SUM(UTA:SRSU!F273)</f>
        <v>731738169.99278343</v>
      </c>
      <c r="G218" s="30">
        <f>SUM(UTA:SRSU!G273)</f>
        <v>0</v>
      </c>
      <c r="H218" s="30">
        <f t="shared" si="16"/>
        <v>2295941965.051723</v>
      </c>
    </row>
    <row r="219" spans="2:9">
      <c r="B219" s="8" t="str">
        <f>$B$26</f>
        <v>Home Economics</v>
      </c>
      <c r="C219" s="30">
        <f>SUM(UTA:SRSU!C274)</f>
        <v>25988759.035212796</v>
      </c>
      <c r="D219" s="30">
        <f>SUM(UTA:SRSU!D274)</f>
        <v>34267048.463573769</v>
      </c>
      <c r="E219" s="30">
        <f>SUM(UTA:SRSU!E274)</f>
        <v>11633152.232622562</v>
      </c>
      <c r="F219" s="30">
        <f>SUM(UTA:SRSU!F274)</f>
        <v>10063439.493595077</v>
      </c>
      <c r="G219" s="30">
        <f>SUM(UTA:SRSU!G274)</f>
        <v>0</v>
      </c>
      <c r="H219" s="30">
        <f t="shared" si="16"/>
        <v>81952399.225004211</v>
      </c>
    </row>
    <row r="220" spans="2:9">
      <c r="B220" s="8" t="str">
        <f>$B$27</f>
        <v>Law</v>
      </c>
      <c r="C220" s="30">
        <f>SUM(UTA:SRSU!C275)</f>
        <v>0</v>
      </c>
      <c r="D220" s="30">
        <f>SUM(UTA:SRSU!D275)</f>
        <v>0</v>
      </c>
      <c r="E220" s="30">
        <f>SUM(UTA:SRSU!E275)</f>
        <v>0</v>
      </c>
      <c r="F220" s="30">
        <f>SUM(UTA:SRSU!F275)</f>
        <v>0</v>
      </c>
      <c r="G220" s="30">
        <f>SUM(UTA:SRSU!G275)</f>
        <v>164685060.01289585</v>
      </c>
      <c r="H220" s="30">
        <f t="shared" si="16"/>
        <v>164685060.01289585</v>
      </c>
    </row>
    <row r="221" spans="2:9">
      <c r="B221" s="8" t="str">
        <f>$B$28</f>
        <v>Social Service</v>
      </c>
      <c r="C221" s="30">
        <f>SUM(UTA:SRSU!C276)</f>
        <v>10266466.807276813</v>
      </c>
      <c r="D221" s="30">
        <f>SUM(UTA:SRSU!D276)</f>
        <v>36622958.286849201</v>
      </c>
      <c r="E221" s="30">
        <f>SUM(UTA:SRSU!E276)</f>
        <v>67838062.027508304</v>
      </c>
      <c r="F221" s="30">
        <f>SUM(UTA:SRSU!F276)</f>
        <v>15138178.111367323</v>
      </c>
      <c r="G221" s="30">
        <f>SUM(UTA:SRSU!G276)</f>
        <v>0</v>
      </c>
      <c r="H221" s="30">
        <f t="shared" si="16"/>
        <v>129865665.23300165</v>
      </c>
    </row>
    <row r="222" spans="2:9">
      <c r="B222" s="8" t="str">
        <f>$B$29</f>
        <v>Library Science</v>
      </c>
      <c r="C222" s="30">
        <f>SUM(UTA:SRSU!C277)</f>
        <v>657125.58706566365</v>
      </c>
      <c r="D222" s="30">
        <f>SUM(UTA:SRSU!D277)</f>
        <v>1186305.14176908</v>
      </c>
      <c r="E222" s="30">
        <f>SUM(UTA:SRSU!E277)</f>
        <v>20054662.978119858</v>
      </c>
      <c r="F222" s="30">
        <f>SUM(UTA:SRSU!F277)</f>
        <v>7039154.0117913084</v>
      </c>
      <c r="G222" s="30">
        <f>SUM(UTA:SRSU!G277)</f>
        <v>0</v>
      </c>
      <c r="H222" s="30">
        <f t="shared" si="16"/>
        <v>28937247.71874591</v>
      </c>
    </row>
    <row r="223" spans="2:9">
      <c r="B223" s="8" t="str">
        <f>$B$30</f>
        <v>Semester Credit Hours Reported on the CBM0CS - No data entry required</v>
      </c>
      <c r="C223" s="30">
        <f>SUM(UTA:SRSU!C278)</f>
        <v>0</v>
      </c>
      <c r="D223" s="30">
        <f>SUM(UTA:SRSU!D278)</f>
        <v>0</v>
      </c>
      <c r="E223" s="30">
        <f>SUM(UTA:SRSU!E278)</f>
        <v>0</v>
      </c>
      <c r="F223" s="30">
        <f>SUM(UTA:SRSU!F278)</f>
        <v>0</v>
      </c>
      <c r="G223" s="30">
        <f>SUM(UTA:SRSU!G278)</f>
        <v>127936302.52918728</v>
      </c>
      <c r="H223" s="30">
        <f t="shared" si="16"/>
        <v>127936302.52918728</v>
      </c>
    </row>
    <row r="224" spans="2:9">
      <c r="B224" s="8" t="str">
        <f>$B$31</f>
        <v>Vocational Training</v>
      </c>
      <c r="C224" s="30">
        <f>SUM(UTA:SRSU!C279)</f>
        <v>7371650.7246522596</v>
      </c>
      <c r="D224" s="30">
        <f>SUM(UTA:SRSU!D279)</f>
        <v>3590483.2602932733</v>
      </c>
      <c r="E224" s="30">
        <f>SUM(UTA:SRSU!E279)</f>
        <v>0</v>
      </c>
      <c r="F224" s="30">
        <f>SUM(UTA:SRSU!F279)</f>
        <v>0</v>
      </c>
      <c r="G224" s="30">
        <f>SUM(UTA:SRSU!G279)</f>
        <v>0</v>
      </c>
      <c r="H224" s="30">
        <f t="shared" si="16"/>
        <v>10962133.984945532</v>
      </c>
    </row>
    <row r="225" spans="2:9">
      <c r="B225" s="8" t="str">
        <f>$B$32</f>
        <v>Physical Training</v>
      </c>
      <c r="C225" s="30">
        <f>SUM(UTA:SRSU!C280)</f>
        <v>14142.714894434477</v>
      </c>
      <c r="D225" s="30">
        <f>SUM(UTA:SRSU!D280)</f>
        <v>154118.24328980799</v>
      </c>
      <c r="E225" s="30">
        <f>SUM(UTA:SRSU!E280)</f>
        <v>0</v>
      </c>
      <c r="F225" s="30">
        <f>SUM(UTA:SRSU!F280)</f>
        <v>0</v>
      </c>
      <c r="G225" s="30">
        <f>SUM(UTA:SRSU!G280)</f>
        <v>0</v>
      </c>
      <c r="H225" s="30">
        <f t="shared" si="16"/>
        <v>168260.95818424245</v>
      </c>
    </row>
    <row r="226" spans="2:9">
      <c r="B226" s="8" t="str">
        <f>$B$33</f>
        <v>Health Services</v>
      </c>
      <c r="C226" s="30">
        <f>SUM(UTA:SRSU!C281)</f>
        <v>48160326.294463031</v>
      </c>
      <c r="D226" s="30">
        <f>SUM(UTA:SRSU!D281)</f>
        <v>129063498.78244051</v>
      </c>
      <c r="E226" s="30">
        <f>SUM(UTA:SRSU!E281)</f>
        <v>85717063.07753107</v>
      </c>
      <c r="F226" s="30">
        <f>SUM(UTA:SRSU!F281)</f>
        <v>42420570.127505504</v>
      </c>
      <c r="G226" s="30">
        <f>SUM(UTA:SRSU!G281)</f>
        <v>25057496.495575741</v>
      </c>
      <c r="H226" s="30">
        <f t="shared" si="16"/>
        <v>330418954.77751583</v>
      </c>
    </row>
    <row r="227" spans="2:9">
      <c r="B227" s="8" t="str">
        <f>$B$34</f>
        <v>Pharmacy</v>
      </c>
      <c r="C227" s="30">
        <f>SUM(UTA:SRSU!C282)</f>
        <v>19598.698280717217</v>
      </c>
      <c r="D227" s="30">
        <f>SUM(UTA:SRSU!D282)</f>
        <v>525422.47207787831</v>
      </c>
      <c r="E227" s="30">
        <f>SUM(UTA:SRSU!E282)</f>
        <v>15094924.870074958</v>
      </c>
      <c r="F227" s="30">
        <f>SUM(UTA:SRSU!F282)</f>
        <v>32055846.636597835</v>
      </c>
      <c r="G227" s="30">
        <f>SUM(UTA:SRSU!G282)</f>
        <v>70032508.269634068</v>
      </c>
      <c r="H227" s="30">
        <f t="shared" si="16"/>
        <v>117728300.94666547</v>
      </c>
    </row>
    <row r="228" spans="2:9">
      <c r="B228" s="8" t="str">
        <f>$B$35</f>
        <v>Business Administration</v>
      </c>
      <c r="C228" s="30">
        <f>SUM(UTA:SRSU!C283)</f>
        <v>176779733.53718349</v>
      </c>
      <c r="D228" s="30">
        <f>SUM(UTA:SRSU!D283)</f>
        <v>774200882.72469318</v>
      </c>
      <c r="E228" s="30">
        <f>SUM(UTA:SRSU!E283)</f>
        <v>401188073.31384385</v>
      </c>
      <c r="F228" s="30">
        <f>SUM(UTA:SRSU!F283)</f>
        <v>179401324.67749316</v>
      </c>
      <c r="G228" s="30">
        <f>SUM(UTA:SRSU!G283)</f>
        <v>0</v>
      </c>
      <c r="H228" s="30">
        <f t="shared" si="16"/>
        <v>1531570014.2532136</v>
      </c>
    </row>
    <row r="229" spans="2:9">
      <c r="B229" s="8" t="str">
        <f>$B$36</f>
        <v>Optometry</v>
      </c>
      <c r="C229" s="30">
        <f>SUM(UTA:SRSU!C284)</f>
        <v>0</v>
      </c>
      <c r="D229" s="30">
        <f>SUM(UTA:SRSU!D284)</f>
        <v>0</v>
      </c>
      <c r="E229" s="30">
        <f>SUM(UTA:SRSU!E284)</f>
        <v>0</v>
      </c>
      <c r="F229" s="30">
        <f>SUM(UTA:SRSU!F284)</f>
        <v>0</v>
      </c>
      <c r="G229" s="30">
        <f>SUM(UTA:SRSU!G284)</f>
        <v>44717666.420810625</v>
      </c>
      <c r="H229" s="30">
        <f t="shared" si="16"/>
        <v>44717666.420810625</v>
      </c>
    </row>
    <row r="230" spans="2:9">
      <c r="B230" s="8" t="str">
        <f>$B$37</f>
        <v>Teacher Ed-Practice Teaching</v>
      </c>
      <c r="C230" s="30">
        <f>SUM(UTA:SRSU!C285)</f>
        <v>119090.40167104684</v>
      </c>
      <c r="D230" s="30">
        <f>SUM(UTA:SRSU!D285)</f>
        <v>28091095.468664624</v>
      </c>
      <c r="E230" s="30">
        <f>SUM(UTA:SRSU!E285)</f>
        <v>0</v>
      </c>
      <c r="F230" s="30">
        <f>SUM(UTA:SRSU!F285)</f>
        <v>0</v>
      </c>
      <c r="G230" s="30">
        <f>SUM(UTA:SRSU!G285)</f>
        <v>0</v>
      </c>
      <c r="H230" s="30">
        <f t="shared" si="16"/>
        <v>28210185.870335672</v>
      </c>
    </row>
    <row r="231" spans="2:9">
      <c r="B231" s="8" t="str">
        <f>$B$38</f>
        <v>Technology</v>
      </c>
      <c r="C231" s="30">
        <f>SUM(UTA:SRSU!C286)</f>
        <v>36688039.950091764</v>
      </c>
      <c r="D231" s="30">
        <f>SUM(UTA:SRSU!D286)</f>
        <v>85614059.655608028</v>
      </c>
      <c r="E231" s="30">
        <f>SUM(UTA:SRSU!E286)</f>
        <v>29378775.288743924</v>
      </c>
      <c r="F231" s="30">
        <f>SUM(UTA:SRSU!F286)</f>
        <v>1163189.9243036262</v>
      </c>
      <c r="G231" s="30">
        <f>SUM(UTA:SRSU!G286)</f>
        <v>0</v>
      </c>
      <c r="H231" s="30">
        <f t="shared" si="16"/>
        <v>152844064.81874734</v>
      </c>
    </row>
    <row r="232" spans="2:9">
      <c r="B232" s="8" t="str">
        <f>$B$39</f>
        <v>Nursing</v>
      </c>
      <c r="C232" s="30">
        <f>SUM(UTA:SRSU!C287)</f>
        <v>11526439.540159553</v>
      </c>
      <c r="D232" s="30">
        <f>SUM(UTA:SRSU!D287)</f>
        <v>194409585.94555071</v>
      </c>
      <c r="E232" s="30">
        <f>SUM(UTA:SRSU!E287)</f>
        <v>75799802.112283975</v>
      </c>
      <c r="F232" s="30">
        <f>SUM(UTA:SRSU!F287)</f>
        <v>22627418.988565654</v>
      </c>
      <c r="G232" s="30">
        <f>SUM(UTA:SRSU!G287)</f>
        <v>0</v>
      </c>
      <c r="H232" s="30">
        <f t="shared" si="16"/>
        <v>304363246.58655989</v>
      </c>
    </row>
    <row r="233" spans="2:9">
      <c r="B233" s="26" t="str">
        <f>$B$40</f>
        <v>Totals</v>
      </c>
      <c r="C233" s="29">
        <f>SUM(C213:C232)</f>
        <v>2867140863.9911518</v>
      </c>
      <c r="D233" s="29">
        <f>SUM(D213:D232)</f>
        <v>3924215128.6734076</v>
      </c>
      <c r="E233" s="29">
        <f>SUM(E213:E232)</f>
        <v>2327900629.4344373</v>
      </c>
      <c r="F233" s="29">
        <f>SUM(F213:F232)</f>
        <v>2322184060.6048789</v>
      </c>
      <c r="G233" s="29">
        <f>SUM(G213:G232)</f>
        <v>432429033.72810358</v>
      </c>
      <c r="H233" s="29">
        <f t="shared" si="16"/>
        <v>11873869716.43198</v>
      </c>
      <c r="I233" s="62"/>
    </row>
    <row r="234" spans="2:9">
      <c r="H234" s="41">
        <f>H233-H12</f>
        <v>1.4319801330566406</v>
      </c>
    </row>
    <row r="235" spans="2:9" ht="14.4" thickBot="1">
      <c r="B235" s="22" t="s">
        <v>220</v>
      </c>
      <c r="C235" s="9"/>
      <c r="D235" s="9"/>
      <c r="E235" s="9"/>
      <c r="F235" s="9"/>
      <c r="G235" s="9"/>
      <c r="H235" s="15"/>
    </row>
    <row r="236" spans="2:9" ht="14.4" thickBot="1">
      <c r="B236" s="49" t="s">
        <v>31</v>
      </c>
      <c r="C236" s="50" t="s">
        <v>25</v>
      </c>
      <c r="D236" s="50" t="s">
        <v>26</v>
      </c>
      <c r="E236" s="50" t="s">
        <v>27</v>
      </c>
      <c r="F236" s="50" t="s">
        <v>28</v>
      </c>
      <c r="G236" s="50" t="s">
        <v>29</v>
      </c>
      <c r="H236" s="51" t="s">
        <v>1</v>
      </c>
    </row>
    <row r="237" spans="2:9">
      <c r="B237" s="8" t="str">
        <f>$B$20</f>
        <v>Liberal Arts</v>
      </c>
      <c r="C237" s="27">
        <f t="shared" ref="C237:H246" si="17">IF(C20=0,0,C213/C20)</f>
        <v>311.42273858521838</v>
      </c>
      <c r="D237" s="27">
        <f t="shared" si="17"/>
        <v>589.77894697519866</v>
      </c>
      <c r="E237" s="27">
        <f t="shared" si="17"/>
        <v>1366.5168874523911</v>
      </c>
      <c r="F237" s="27">
        <f t="shared" si="17"/>
        <v>4734.6467526461574</v>
      </c>
      <c r="G237" s="28">
        <f t="shared" si="17"/>
        <v>0</v>
      </c>
      <c r="H237" s="29">
        <f t="shared" si="17"/>
        <v>497.0334962404587</v>
      </c>
    </row>
    <row r="238" spans="2:9">
      <c r="B238" s="8" t="str">
        <f>$B$21</f>
        <v>Science</v>
      </c>
      <c r="C238" s="53">
        <f t="shared" si="17"/>
        <v>417.80549415581106</v>
      </c>
      <c r="D238" s="53">
        <f t="shared" si="17"/>
        <v>836.00258106317926</v>
      </c>
      <c r="E238" s="53">
        <f t="shared" si="17"/>
        <v>1624.894773161187</v>
      </c>
      <c r="F238" s="53">
        <f t="shared" si="17"/>
        <v>7266.7350878929992</v>
      </c>
      <c r="G238" s="63">
        <f t="shared" si="17"/>
        <v>0</v>
      </c>
      <c r="H238" s="30">
        <f t="shared" si="17"/>
        <v>860.80674715638202</v>
      </c>
    </row>
    <row r="239" spans="2:9">
      <c r="B239" s="8" t="str">
        <f>$B$22</f>
        <v>Fine Arts</v>
      </c>
      <c r="C239" s="53">
        <f t="shared" si="17"/>
        <v>443.35040631920481</v>
      </c>
      <c r="D239" s="53">
        <f t="shared" si="17"/>
        <v>843.63175769351028</v>
      </c>
      <c r="E239" s="53">
        <f t="shared" si="17"/>
        <v>2375.0886330590952</v>
      </c>
      <c r="F239" s="53">
        <f t="shared" si="17"/>
        <v>3742.6497141131858</v>
      </c>
      <c r="G239" s="63">
        <f t="shared" si="17"/>
        <v>0</v>
      </c>
      <c r="H239" s="30">
        <f t="shared" si="17"/>
        <v>669.17842367563139</v>
      </c>
    </row>
    <row r="240" spans="2:9">
      <c r="B240" s="8" t="str">
        <f>$B$23</f>
        <v>Student Enrollment Headcount on the CBM0C1 - No data entry required</v>
      </c>
      <c r="C240" s="53">
        <f t="shared" si="17"/>
        <v>428.07892419361559</v>
      </c>
      <c r="D240" s="53">
        <f t="shared" si="17"/>
        <v>630.08325764677977</v>
      </c>
      <c r="E240" s="53">
        <f t="shared" si="17"/>
        <v>738.90888022794934</v>
      </c>
      <c r="F240" s="53">
        <f t="shared" si="17"/>
        <v>2386.2136497403021</v>
      </c>
      <c r="G240" s="63">
        <f t="shared" si="17"/>
        <v>0</v>
      </c>
      <c r="H240" s="30">
        <f t="shared" si="17"/>
        <v>803.50888718644308</v>
      </c>
    </row>
    <row r="241" spans="2:8">
      <c r="B241" s="8" t="s">
        <v>958</v>
      </c>
      <c r="C241" s="53">
        <f t="shared" si="17"/>
        <v>406.89654748041801</v>
      </c>
      <c r="D241" s="53">
        <f t="shared" si="17"/>
        <v>703.92255771676889</v>
      </c>
      <c r="E241" s="53">
        <f t="shared" si="17"/>
        <v>2840.7162115437936</v>
      </c>
      <c r="F241" s="53">
        <f t="shared" si="17"/>
        <v>5405.4996381557903</v>
      </c>
      <c r="G241" s="63">
        <f t="shared" si="17"/>
        <v>0</v>
      </c>
      <c r="H241" s="30">
        <f t="shared" si="17"/>
        <v>912.37581492759853</v>
      </c>
    </row>
    <row r="242" spans="2:8">
      <c r="B242" s="8" t="str">
        <f>$B$25</f>
        <v>Engineering</v>
      </c>
      <c r="C242" s="53">
        <f t="shared" si="17"/>
        <v>521.8369291922711</v>
      </c>
      <c r="D242" s="53">
        <f t="shared" si="17"/>
        <v>837.49678670379228</v>
      </c>
      <c r="E242" s="53">
        <f t="shared" si="17"/>
        <v>1740.2344004541199</v>
      </c>
      <c r="F242" s="53">
        <f t="shared" si="17"/>
        <v>6565.264947537893</v>
      </c>
      <c r="G242" s="63">
        <f t="shared" si="17"/>
        <v>0</v>
      </c>
      <c r="H242" s="30">
        <f t="shared" si="17"/>
        <v>1250.1200582827253</v>
      </c>
    </row>
    <row r="243" spans="2:8">
      <c r="B243" s="8" t="str">
        <f>$B$26</f>
        <v>Home Economics</v>
      </c>
      <c r="C243" s="53">
        <f t="shared" si="17"/>
        <v>284.41870353174056</v>
      </c>
      <c r="D243" s="53">
        <f t="shared" si="17"/>
        <v>557.20590041259504</v>
      </c>
      <c r="E243" s="53">
        <f t="shared" si="17"/>
        <v>1017.4175470196399</v>
      </c>
      <c r="F243" s="53">
        <f t="shared" si="17"/>
        <v>5997.2821773510586</v>
      </c>
      <c r="G243" s="63">
        <f t="shared" si="17"/>
        <v>0</v>
      </c>
      <c r="H243" s="30">
        <f t="shared" si="17"/>
        <v>493.73376645482551</v>
      </c>
    </row>
    <row r="244" spans="2:8">
      <c r="B244" s="8" t="str">
        <f>$B$27</f>
        <v>Law</v>
      </c>
      <c r="C244" s="53">
        <f t="shared" si="17"/>
        <v>0</v>
      </c>
      <c r="D244" s="53">
        <f t="shared" si="17"/>
        <v>0</v>
      </c>
      <c r="E244" s="53">
        <f t="shared" si="17"/>
        <v>0</v>
      </c>
      <c r="F244" s="53">
        <f t="shared" si="17"/>
        <v>0</v>
      </c>
      <c r="G244" s="63">
        <f t="shared" si="17"/>
        <v>1514.533390470503</v>
      </c>
      <c r="H244" s="30">
        <f t="shared" si="17"/>
        <v>1514.533390470503</v>
      </c>
    </row>
    <row r="245" spans="2:8">
      <c r="B245" s="8" t="str">
        <f>$B$28</f>
        <v>Social Service</v>
      </c>
      <c r="C245" s="53">
        <f t="shared" si="17"/>
        <v>509.60323673567029</v>
      </c>
      <c r="D245" s="53">
        <f t="shared" si="17"/>
        <v>606.77234267523568</v>
      </c>
      <c r="E245" s="53">
        <f t="shared" si="17"/>
        <v>819.89439240401623</v>
      </c>
      <c r="F245" s="53">
        <f t="shared" si="17"/>
        <v>6659.9991691013302</v>
      </c>
      <c r="G245" s="63">
        <f t="shared" si="17"/>
        <v>0</v>
      </c>
      <c r="H245" s="30">
        <f t="shared" si="17"/>
        <v>784.61094536480857</v>
      </c>
    </row>
    <row r="246" spans="2:8">
      <c r="B246" s="8" t="str">
        <f>$B$29</f>
        <v>Library Science</v>
      </c>
      <c r="C246" s="53">
        <f t="shared" si="17"/>
        <v>615.28613021129559</v>
      </c>
      <c r="D246" s="53">
        <f t="shared" si="17"/>
        <v>1279.7250720270549</v>
      </c>
      <c r="E246" s="53">
        <f t="shared" si="17"/>
        <v>994.72560776349678</v>
      </c>
      <c r="F246" s="53">
        <f t="shared" si="17"/>
        <v>8399.9451214693418</v>
      </c>
      <c r="G246" s="63">
        <f t="shared" si="17"/>
        <v>0</v>
      </c>
      <c r="H246" s="30">
        <f t="shared" si="17"/>
        <v>1258.4695015545756</v>
      </c>
    </row>
    <row r="247" spans="2:8">
      <c r="B247" s="8" t="str">
        <f>$B$30</f>
        <v>Semester Credit Hours Reported on the CBM0CS - No data entry required</v>
      </c>
      <c r="C247" s="53">
        <f t="shared" ref="C247:H256" si="18">IF(C30=0,0,C223/C30)</f>
        <v>0</v>
      </c>
      <c r="D247" s="53">
        <f t="shared" si="18"/>
        <v>0</v>
      </c>
      <c r="E247" s="53">
        <f t="shared" si="18"/>
        <v>0</v>
      </c>
      <c r="F247" s="53">
        <f t="shared" si="18"/>
        <v>0</v>
      </c>
      <c r="G247" s="63">
        <f t="shared" si="18"/>
        <v>6613.7459950985976</v>
      </c>
      <c r="H247" s="30">
        <f t="shared" si="18"/>
        <v>6613.7459950985976</v>
      </c>
    </row>
    <row r="248" spans="2:8">
      <c r="B248" s="8" t="str">
        <f>$B$31</f>
        <v>Vocational Training</v>
      </c>
      <c r="C248" s="53">
        <f t="shared" si="18"/>
        <v>452.91537998600762</v>
      </c>
      <c r="D248" s="53">
        <f t="shared" si="18"/>
        <v>877.2253262382784</v>
      </c>
      <c r="E248" s="53">
        <f t="shared" si="18"/>
        <v>0</v>
      </c>
      <c r="F248" s="53">
        <f t="shared" si="18"/>
        <v>0</v>
      </c>
      <c r="G248" s="63">
        <f t="shared" si="18"/>
        <v>0</v>
      </c>
      <c r="H248" s="30">
        <f t="shared" si="18"/>
        <v>538.17732755390705</v>
      </c>
    </row>
    <row r="249" spans="2:8">
      <c r="B249" s="8" t="str">
        <f>$B$32</f>
        <v>Physical Training</v>
      </c>
      <c r="C249" s="53">
        <f t="shared" si="18"/>
        <v>277.30813518498985</v>
      </c>
      <c r="D249" s="53">
        <f t="shared" si="18"/>
        <v>1605.3983676021664</v>
      </c>
      <c r="E249" s="53">
        <f t="shared" si="18"/>
        <v>0</v>
      </c>
      <c r="F249" s="53">
        <f t="shared" si="18"/>
        <v>0</v>
      </c>
      <c r="G249" s="63">
        <f t="shared" si="18"/>
        <v>0</v>
      </c>
      <c r="H249" s="30">
        <f t="shared" si="18"/>
        <v>1144.6323686002888</v>
      </c>
    </row>
    <row r="250" spans="2:8">
      <c r="B250" s="8" t="str">
        <f>$B$33</f>
        <v>Health Services</v>
      </c>
      <c r="C250" s="53">
        <f t="shared" si="18"/>
        <v>281.29306493739011</v>
      </c>
      <c r="D250" s="53">
        <f t="shared" si="18"/>
        <v>487.27386904233805</v>
      </c>
      <c r="E250" s="53">
        <f t="shared" si="18"/>
        <v>791.42315239047218</v>
      </c>
      <c r="F250" s="53">
        <f t="shared" si="18"/>
        <v>2469.6146083428721</v>
      </c>
      <c r="G250" s="63">
        <f t="shared" si="18"/>
        <v>1048.1676773854158</v>
      </c>
      <c r="H250" s="30">
        <f t="shared" si="18"/>
        <v>564.36578639453603</v>
      </c>
    </row>
    <row r="251" spans="2:8">
      <c r="B251" s="8" t="str">
        <f>$B$34</f>
        <v>Pharmacy</v>
      </c>
      <c r="C251" s="53">
        <f t="shared" si="18"/>
        <v>1306.5798853811477</v>
      </c>
      <c r="D251" s="53">
        <f t="shared" si="18"/>
        <v>915.37016041442212</v>
      </c>
      <c r="E251" s="53">
        <f t="shared" si="18"/>
        <v>9286.327203983361</v>
      </c>
      <c r="F251" s="53">
        <f t="shared" si="18"/>
        <v>12766.167517561862</v>
      </c>
      <c r="G251" s="63">
        <f t="shared" si="18"/>
        <v>1352.5886334792642</v>
      </c>
      <c r="H251" s="30">
        <f t="shared" si="18"/>
        <v>2083.6074547015569</v>
      </c>
    </row>
    <row r="252" spans="2:8">
      <c r="B252" s="8" t="str">
        <f>$B$35</f>
        <v>Business Administration</v>
      </c>
      <c r="C252" s="53">
        <f t="shared" si="18"/>
        <v>347.3399970865355</v>
      </c>
      <c r="D252" s="53">
        <f t="shared" si="18"/>
        <v>585.45778271517133</v>
      </c>
      <c r="E252" s="53">
        <f t="shared" si="18"/>
        <v>936.53802887863947</v>
      </c>
      <c r="F252" s="53">
        <f t="shared" si="18"/>
        <v>12877.849736378806</v>
      </c>
      <c r="G252" s="63">
        <f t="shared" si="18"/>
        <v>0</v>
      </c>
      <c r="H252" s="30">
        <f t="shared" si="18"/>
        <v>673.61939154617221</v>
      </c>
    </row>
    <row r="253" spans="2:8">
      <c r="B253" s="8" t="str">
        <f>$B$36</f>
        <v>Optometry</v>
      </c>
      <c r="C253" s="53">
        <f t="shared" si="18"/>
        <v>0</v>
      </c>
      <c r="D253" s="53">
        <f t="shared" si="18"/>
        <v>0</v>
      </c>
      <c r="E253" s="53">
        <f t="shared" si="18"/>
        <v>0</v>
      </c>
      <c r="F253" s="53">
        <f t="shared" si="18"/>
        <v>0</v>
      </c>
      <c r="G253" s="63">
        <f t="shared" si="18"/>
        <v>2872.4091996923562</v>
      </c>
      <c r="H253" s="30">
        <f t="shared" si="18"/>
        <v>2872.4091996923562</v>
      </c>
    </row>
    <row r="254" spans="2:8">
      <c r="B254" s="8" t="str">
        <f>$B$37</f>
        <v>Teacher Ed-Practice Teaching</v>
      </c>
      <c r="C254" s="53">
        <f t="shared" si="18"/>
        <v>372.15750522202137</v>
      </c>
      <c r="D254" s="53">
        <f t="shared" si="18"/>
        <v>814.09306986218701</v>
      </c>
      <c r="E254" s="53">
        <f t="shared" si="18"/>
        <v>0</v>
      </c>
      <c r="F254" s="53">
        <f t="shared" si="18"/>
        <v>0</v>
      </c>
      <c r="G254" s="63">
        <f t="shared" si="18"/>
        <v>0</v>
      </c>
      <c r="H254" s="30">
        <f t="shared" si="18"/>
        <v>810.0323284424187</v>
      </c>
    </row>
    <row r="255" spans="2:8">
      <c r="B255" s="8" t="str">
        <f>$B$38</f>
        <v>Technology</v>
      </c>
      <c r="C255" s="53">
        <f t="shared" si="18"/>
        <v>445.56223448940096</v>
      </c>
      <c r="D255" s="53">
        <f t="shared" si="18"/>
        <v>671.81477636485499</v>
      </c>
      <c r="E255" s="53">
        <f t="shared" si="18"/>
        <v>1246.0249083359031</v>
      </c>
      <c r="F255" s="53">
        <f t="shared" si="18"/>
        <v>1624.5669333849528</v>
      </c>
      <c r="G255" s="63">
        <f t="shared" si="18"/>
        <v>0</v>
      </c>
      <c r="H255" s="30">
        <f t="shared" si="18"/>
        <v>652.97884761418425</v>
      </c>
    </row>
    <row r="256" spans="2:8">
      <c r="B256" s="8" t="str">
        <f>$B$39</f>
        <v>Nursing</v>
      </c>
      <c r="C256" s="53">
        <f t="shared" si="18"/>
        <v>452.71406145378882</v>
      </c>
      <c r="D256" s="53">
        <f t="shared" si="18"/>
        <v>659.99759963359293</v>
      </c>
      <c r="E256" s="53">
        <f t="shared" si="18"/>
        <v>857.45412509229504</v>
      </c>
      <c r="F256" s="53">
        <f t="shared" si="18"/>
        <v>3298.9384733292977</v>
      </c>
      <c r="G256" s="63">
        <f t="shared" si="18"/>
        <v>0</v>
      </c>
      <c r="H256" s="30">
        <f t="shared" si="18"/>
        <v>732.90774261371416</v>
      </c>
    </row>
    <row r="257" spans="2:9">
      <c r="B257" s="26" t="str">
        <f>$B$40</f>
        <v>Totals</v>
      </c>
      <c r="C257" s="29">
        <f t="shared" ref="C257:H257" si="19">IF(C40=0,0,C233/C40)</f>
        <v>363.86285392044891</v>
      </c>
      <c r="D257" s="29">
        <f t="shared" si="19"/>
        <v>671.61356568144367</v>
      </c>
      <c r="E257" s="29">
        <f t="shared" si="19"/>
        <v>1229.5446303199171</v>
      </c>
      <c r="F257" s="29">
        <f t="shared" si="19"/>
        <v>5672.4995972035449</v>
      </c>
      <c r="G257" s="29">
        <f t="shared" si="19"/>
        <v>1971.580569965113</v>
      </c>
      <c r="H257" s="29">
        <f t="shared" si="19"/>
        <v>730.93783127057657</v>
      </c>
      <c r="I257" s="39"/>
    </row>
    <row r="259" spans="2:9" ht="14.4" thickBot="1">
      <c r="B259" s="22" t="s">
        <v>37</v>
      </c>
      <c r="C259" s="9"/>
      <c r="D259" s="9"/>
      <c r="E259" s="9"/>
      <c r="F259" s="9"/>
      <c r="G259" s="9"/>
      <c r="H259" s="15"/>
    </row>
    <row r="260" spans="2:9" ht="14.4" thickBot="1">
      <c r="B260" s="49" t="s">
        <v>31</v>
      </c>
      <c r="C260" s="50" t="s">
        <v>25</v>
      </c>
      <c r="D260" s="50" t="s">
        <v>26</v>
      </c>
      <c r="E260" s="50" t="s">
        <v>27</v>
      </c>
      <c r="F260" s="50" t="s">
        <v>28</v>
      </c>
      <c r="G260" s="50" t="s">
        <v>29</v>
      </c>
      <c r="H260" s="51" t="s">
        <v>1</v>
      </c>
    </row>
    <row r="261" spans="2:9">
      <c r="B261" s="8" t="str">
        <f>$B$20</f>
        <v>Liberal Arts</v>
      </c>
      <c r="C261" s="42">
        <f t="shared" ref="C261:H261" si="20">IF($C$237=0,"",C237/$C$237)</f>
        <v>1</v>
      </c>
      <c r="D261" s="42">
        <f t="shared" si="20"/>
        <v>1.8938210795221373</v>
      </c>
      <c r="E261" s="42">
        <f t="shared" si="20"/>
        <v>4.3879804463233008</v>
      </c>
      <c r="F261" s="42">
        <f t="shared" si="20"/>
        <v>15.203278906850144</v>
      </c>
      <c r="G261" s="42">
        <f t="shared" si="20"/>
        <v>0</v>
      </c>
      <c r="H261" s="42">
        <f t="shared" si="20"/>
        <v>1.596009008521545</v>
      </c>
    </row>
    <row r="262" spans="2:9">
      <c r="B262" s="8" t="str">
        <f>$B$21</f>
        <v>Science</v>
      </c>
      <c r="C262" s="42">
        <f t="shared" ref="C262:H277" si="21">IF($C$237=0,"",C238/$C$237)</f>
        <v>1.3416024021042441</v>
      </c>
      <c r="D262" s="42">
        <f t="shared" si="21"/>
        <v>2.6844622356771604</v>
      </c>
      <c r="E262" s="42">
        <f t="shared" si="21"/>
        <v>5.21764974691001</v>
      </c>
      <c r="F262" s="42">
        <f t="shared" si="21"/>
        <v>23.333990064134365</v>
      </c>
      <c r="G262" s="42">
        <f t="shared" si="21"/>
        <v>0</v>
      </c>
      <c r="H262" s="42">
        <f t="shared" si="21"/>
        <v>2.7641101323140185</v>
      </c>
    </row>
    <row r="263" spans="2:9">
      <c r="B263" s="8" t="str">
        <f>$B$22</f>
        <v>Fine Arts</v>
      </c>
      <c r="C263" s="42">
        <f t="shared" si="21"/>
        <v>1.4236288857176222</v>
      </c>
      <c r="D263" s="42">
        <f t="shared" si="21"/>
        <v>2.7089600506568567</v>
      </c>
      <c r="E263" s="42">
        <f t="shared" si="21"/>
        <v>7.6265742310565763</v>
      </c>
      <c r="F263" s="42">
        <f t="shared" si="21"/>
        <v>12.017907655413669</v>
      </c>
      <c r="G263" s="42">
        <f t="shared" si="21"/>
        <v>0</v>
      </c>
      <c r="H263" s="42">
        <f t="shared" si="21"/>
        <v>2.1487783028165621</v>
      </c>
    </row>
    <row r="264" spans="2:9">
      <c r="B264" s="8" t="str">
        <f>$B$23</f>
        <v>Student Enrollment Headcount on the CBM0C1 - No data entry required</v>
      </c>
      <c r="C264" s="42">
        <f t="shared" si="21"/>
        <v>1.3745910980629155</v>
      </c>
      <c r="D264" s="42">
        <f t="shared" si="21"/>
        <v>2.0232410147994457</v>
      </c>
      <c r="E264" s="42">
        <f t="shared" si="21"/>
        <v>2.3726876322030441</v>
      </c>
      <c r="F264" s="42">
        <f t="shared" si="21"/>
        <v>7.662297430755312</v>
      </c>
      <c r="G264" s="42">
        <f t="shared" si="21"/>
        <v>0</v>
      </c>
      <c r="H264" s="42">
        <f t="shared" si="21"/>
        <v>2.5801227323244067</v>
      </c>
    </row>
    <row r="265" spans="2:9">
      <c r="B265" s="8" t="str">
        <f>$B$24</f>
        <v>Agriculture</v>
      </c>
      <c r="C265" s="42">
        <f t="shared" si="21"/>
        <v>1.3065730181711634</v>
      </c>
      <c r="D265" s="42">
        <f t="shared" si="21"/>
        <v>2.2603441255274492</v>
      </c>
      <c r="E265" s="42">
        <f t="shared" si="21"/>
        <v>9.1217366607494981</v>
      </c>
      <c r="F265" s="42">
        <f t="shared" si="21"/>
        <v>17.357434022681737</v>
      </c>
      <c r="G265" s="42">
        <f t="shared" si="21"/>
        <v>0</v>
      </c>
      <c r="H265" s="42">
        <f t="shared" si="21"/>
        <v>2.9297019834598048</v>
      </c>
    </row>
    <row r="266" spans="2:9">
      <c r="B266" s="8" t="str">
        <f>$B$25</f>
        <v>Engineering</v>
      </c>
      <c r="C266" s="42">
        <f t="shared" si="21"/>
        <v>1.6756545509905807</v>
      </c>
      <c r="D266" s="42">
        <f t="shared" si="21"/>
        <v>2.6892602335606841</v>
      </c>
      <c r="E266" s="42">
        <f t="shared" si="21"/>
        <v>5.5880132849641564</v>
      </c>
      <c r="F266" s="42">
        <f t="shared" si="21"/>
        <v>21.081520820745592</v>
      </c>
      <c r="G266" s="42">
        <f t="shared" si="21"/>
        <v>0</v>
      </c>
      <c r="H266" s="42">
        <f t="shared" si="21"/>
        <v>4.0142221597625563</v>
      </c>
    </row>
    <row r="267" spans="2:9">
      <c r="B267" s="8" t="str">
        <f>$B$26</f>
        <v>Home Economics</v>
      </c>
      <c r="C267" s="42">
        <f t="shared" si="21"/>
        <v>0.91328817164682286</v>
      </c>
      <c r="D267" s="42">
        <f t="shared" si="21"/>
        <v>1.7892267691946973</v>
      </c>
      <c r="E267" s="42">
        <f t="shared" si="21"/>
        <v>3.2669982662207935</v>
      </c>
      <c r="F267" s="42">
        <f t="shared" si="21"/>
        <v>19.257688775702388</v>
      </c>
      <c r="G267" s="42">
        <f t="shared" si="21"/>
        <v>0</v>
      </c>
      <c r="H267" s="42">
        <f t="shared" si="21"/>
        <v>1.5854133474576686</v>
      </c>
    </row>
    <row r="268" spans="2:9">
      <c r="B268" s="8" t="str">
        <f>$B$27</f>
        <v>Law</v>
      </c>
      <c r="C268" s="42">
        <f t="shared" si="21"/>
        <v>0</v>
      </c>
      <c r="D268" s="42">
        <f t="shared" si="21"/>
        <v>0</v>
      </c>
      <c r="E268" s="42">
        <f t="shared" si="21"/>
        <v>0</v>
      </c>
      <c r="F268" s="42">
        <f t="shared" si="21"/>
        <v>0</v>
      </c>
      <c r="G268" s="42">
        <f t="shared" si="21"/>
        <v>4.8632716973428805</v>
      </c>
      <c r="H268" s="42">
        <f t="shared" si="21"/>
        <v>4.8632716973428805</v>
      </c>
    </row>
    <row r="269" spans="2:9">
      <c r="B269" s="8" t="str">
        <f>$B$28</f>
        <v>Social Service</v>
      </c>
      <c r="C269" s="42">
        <f t="shared" si="21"/>
        <v>1.6363713165287106</v>
      </c>
      <c r="D269" s="42">
        <f t="shared" si="21"/>
        <v>1.9483880510195861</v>
      </c>
      <c r="E269" s="42">
        <f t="shared" si="21"/>
        <v>2.6327377253464701</v>
      </c>
      <c r="F269" s="42">
        <f t="shared" si="21"/>
        <v>21.385718972729649</v>
      </c>
      <c r="G269" s="42">
        <f t="shared" si="21"/>
        <v>0</v>
      </c>
      <c r="H269" s="42">
        <f t="shared" si="21"/>
        <v>2.5194401312160637</v>
      </c>
    </row>
    <row r="270" spans="2:9">
      <c r="B270" s="8" t="str">
        <f>$B$29</f>
        <v>Library Science</v>
      </c>
      <c r="C270" s="42">
        <f t="shared" si="21"/>
        <v>1.9757264129347683</v>
      </c>
      <c r="D270" s="42">
        <f t="shared" si="21"/>
        <v>4.1092859109800299</v>
      </c>
      <c r="E270" s="42">
        <f t="shared" si="21"/>
        <v>3.1941328763676577</v>
      </c>
      <c r="F270" s="42">
        <f t="shared" si="21"/>
        <v>26.972806030895406</v>
      </c>
      <c r="G270" s="42">
        <f t="shared" si="21"/>
        <v>0</v>
      </c>
      <c r="H270" s="42">
        <f t="shared" si="21"/>
        <v>4.0410328008537668</v>
      </c>
    </row>
    <row r="271" spans="2:9">
      <c r="B271" s="8" t="str">
        <f>$B$30</f>
        <v>Semester Credit Hours Reported on the CBM0CS - No data entry required</v>
      </c>
      <c r="C271" s="42">
        <f t="shared" si="21"/>
        <v>0</v>
      </c>
      <c r="D271" s="42">
        <f t="shared" si="21"/>
        <v>0</v>
      </c>
      <c r="E271" s="42">
        <f t="shared" si="21"/>
        <v>0</v>
      </c>
      <c r="F271" s="42">
        <f t="shared" si="21"/>
        <v>0</v>
      </c>
      <c r="G271" s="42">
        <f t="shared" si="21"/>
        <v>21.237196824947958</v>
      </c>
      <c r="H271" s="42">
        <f t="shared" si="21"/>
        <v>21.237196824947958</v>
      </c>
    </row>
    <row r="272" spans="2:9">
      <c r="B272" s="8" t="str">
        <f>$B$31</f>
        <v>Vocational Training</v>
      </c>
      <c r="C272" s="42">
        <f t="shared" si="21"/>
        <v>1.4543426791620448</v>
      </c>
      <c r="D272" s="42">
        <f t="shared" si="21"/>
        <v>2.8168313278069532</v>
      </c>
      <c r="E272" s="42">
        <f t="shared" si="21"/>
        <v>0</v>
      </c>
      <c r="F272" s="42">
        <f t="shared" si="21"/>
        <v>0</v>
      </c>
      <c r="G272" s="42">
        <f t="shared" si="21"/>
        <v>0</v>
      </c>
      <c r="H272" s="42">
        <f t="shared" si="21"/>
        <v>1.7281247027716284</v>
      </c>
    </row>
    <row r="273" spans="2:9">
      <c r="B273" s="8" t="str">
        <f>$B$32</f>
        <v>Physical Training</v>
      </c>
      <c r="C273" s="42">
        <f t="shared" si="21"/>
        <v>0.89045564381326203</v>
      </c>
      <c r="D273" s="42">
        <f t="shared" si="21"/>
        <v>5.1550454372581465</v>
      </c>
      <c r="E273" s="42">
        <f t="shared" si="21"/>
        <v>0</v>
      </c>
      <c r="F273" s="42">
        <f t="shared" si="21"/>
        <v>0</v>
      </c>
      <c r="G273" s="42">
        <f t="shared" si="21"/>
        <v>0</v>
      </c>
      <c r="H273" s="42">
        <f t="shared" si="21"/>
        <v>3.6754938762670637</v>
      </c>
    </row>
    <row r="274" spans="2:9">
      <c r="B274" s="8" t="str">
        <f>$B$33</f>
        <v>Health Services</v>
      </c>
      <c r="C274" s="42">
        <f t="shared" si="21"/>
        <v>0.90325152946536202</v>
      </c>
      <c r="D274" s="42">
        <f t="shared" si="21"/>
        <v>1.5646701690955664</v>
      </c>
      <c r="E274" s="42">
        <f t="shared" si="21"/>
        <v>2.5413146001665692</v>
      </c>
      <c r="F274" s="42">
        <f t="shared" si="21"/>
        <v>7.9301036898019621</v>
      </c>
      <c r="G274" s="42">
        <f t="shared" si="21"/>
        <v>3.3657390662839894</v>
      </c>
      <c r="H274" s="42">
        <f t="shared" si="21"/>
        <v>1.8122176593733272</v>
      </c>
    </row>
    <row r="275" spans="2:9">
      <c r="B275" s="8" t="str">
        <f>$B$34</f>
        <v>Pharmacy</v>
      </c>
      <c r="C275" s="42">
        <f t="shared" si="21"/>
        <v>4.1955185781131146</v>
      </c>
      <c r="D275" s="42">
        <f t="shared" si="21"/>
        <v>2.9393170343723578</v>
      </c>
      <c r="E275" s="42">
        <f t="shared" si="21"/>
        <v>29.819040337808314</v>
      </c>
      <c r="F275" s="42">
        <f t="shared" si="21"/>
        <v>40.993048791356962</v>
      </c>
      <c r="G275" s="42">
        <f t="shared" si="21"/>
        <v>4.3432558573725952</v>
      </c>
      <c r="H275" s="42">
        <f t="shared" si="21"/>
        <v>6.6906079632055961</v>
      </c>
    </row>
    <row r="276" spans="2:9">
      <c r="B276" s="8" t="str">
        <f>$B$35</f>
        <v>Business Administration</v>
      </c>
      <c r="C276" s="42">
        <f t="shared" si="21"/>
        <v>1.1153328066681574</v>
      </c>
      <c r="D276" s="42">
        <f t="shared" si="21"/>
        <v>1.8799455215598055</v>
      </c>
      <c r="E276" s="42">
        <f t="shared" si="21"/>
        <v>3.0072885272709886</v>
      </c>
      <c r="F276" s="42">
        <f t="shared" si="21"/>
        <v>41.351668137279844</v>
      </c>
      <c r="G276" s="42">
        <f t="shared" si="21"/>
        <v>0</v>
      </c>
      <c r="H276" s="42">
        <f t="shared" si="21"/>
        <v>2.163038558476492</v>
      </c>
    </row>
    <row r="277" spans="2:9">
      <c r="B277" s="8" t="str">
        <f>$B$36</f>
        <v>Optometry</v>
      </c>
      <c r="C277" s="42">
        <f t="shared" si="21"/>
        <v>0</v>
      </c>
      <c r="D277" s="42">
        <f t="shared" si="21"/>
        <v>0</v>
      </c>
      <c r="E277" s="42">
        <f t="shared" si="21"/>
        <v>0</v>
      </c>
      <c r="F277" s="42">
        <f t="shared" si="21"/>
        <v>0</v>
      </c>
      <c r="G277" s="42">
        <f t="shared" si="21"/>
        <v>9.2235050425078189</v>
      </c>
      <c r="H277" s="42">
        <f t="shared" si="21"/>
        <v>9.2235050425078189</v>
      </c>
    </row>
    <row r="278" spans="2:9">
      <c r="B278" s="8" t="str">
        <f>$B$37</f>
        <v>Teacher Ed-Practice Teaching</v>
      </c>
      <c r="C278" s="42">
        <f t="shared" ref="C278:H281" si="22">IF($C$237=0,"",C254/$C$237)</f>
        <v>1.1950235455275962</v>
      </c>
      <c r="D278" s="42">
        <f t="shared" si="22"/>
        <v>2.6141092765434557</v>
      </c>
      <c r="E278" s="42">
        <f t="shared" si="22"/>
        <v>0</v>
      </c>
      <c r="F278" s="42">
        <f t="shared" si="22"/>
        <v>0</v>
      </c>
      <c r="G278" s="42">
        <f t="shared" si="22"/>
        <v>0</v>
      </c>
      <c r="H278" s="42">
        <f t="shared" si="22"/>
        <v>2.6010699543725182</v>
      </c>
    </row>
    <row r="279" spans="2:9">
      <c r="B279" s="8" t="str">
        <f>$B$38</f>
        <v>Technology</v>
      </c>
      <c r="C279" s="42">
        <f t="shared" si="22"/>
        <v>1.4307312192859558</v>
      </c>
      <c r="D279" s="42">
        <f t="shared" si="22"/>
        <v>2.1572438140415948</v>
      </c>
      <c r="E279" s="42">
        <f t="shared" si="22"/>
        <v>4.0010723494262068</v>
      </c>
      <c r="F279" s="42">
        <f t="shared" si="22"/>
        <v>5.2165970306641656</v>
      </c>
      <c r="G279" s="42">
        <f t="shared" si="22"/>
        <v>0</v>
      </c>
      <c r="H279" s="42">
        <f t="shared" si="22"/>
        <v>2.0967603412025797</v>
      </c>
    </row>
    <row r="280" spans="2:9">
      <c r="B280" s="8" t="str">
        <f>$B$39</f>
        <v>Nursing</v>
      </c>
      <c r="C280" s="42">
        <f t="shared" si="22"/>
        <v>1.4536962314006086</v>
      </c>
      <c r="D280" s="42">
        <f t="shared" si="22"/>
        <v>2.1192980404447561</v>
      </c>
      <c r="E280" s="42">
        <f t="shared" si="22"/>
        <v>2.7533446304777756</v>
      </c>
      <c r="F280" s="42">
        <f t="shared" si="22"/>
        <v>10.593120105218551</v>
      </c>
      <c r="G280" s="42">
        <f t="shared" si="22"/>
        <v>0</v>
      </c>
      <c r="H280" s="42">
        <f t="shared" si="22"/>
        <v>2.3534175633522656</v>
      </c>
    </row>
    <row r="281" spans="2:9">
      <c r="B281" s="26" t="str">
        <f>$B$40</f>
        <v>Totals</v>
      </c>
      <c r="C281" s="42">
        <f t="shared" si="22"/>
        <v>1.1683888452508766</v>
      </c>
      <c r="D281" s="42">
        <f t="shared" si="22"/>
        <v>2.1565977125901545</v>
      </c>
      <c r="E281" s="42">
        <f t="shared" si="22"/>
        <v>3.9481530343792217</v>
      </c>
      <c r="F281" s="42">
        <f t="shared" si="22"/>
        <v>18.214789398402615</v>
      </c>
      <c r="G281" s="42">
        <f t="shared" si="22"/>
        <v>6.3308818711245305</v>
      </c>
      <c r="H281" s="42">
        <f t="shared" si="22"/>
        <v>2.3470920414841872</v>
      </c>
      <c r="I281" s="39"/>
    </row>
    <row r="283" spans="2:9" ht="14.4" thickBot="1">
      <c r="B283" s="22" t="s">
        <v>233</v>
      </c>
      <c r="C283" s="9"/>
      <c r="D283" s="9"/>
      <c r="E283" s="9"/>
      <c r="F283" s="9"/>
      <c r="G283" s="9"/>
      <c r="H283" s="15"/>
    </row>
    <row r="284" spans="2:9" ht="14.4" thickBot="1">
      <c r="B284" s="49" t="s">
        <v>31</v>
      </c>
      <c r="C284" s="50" t="s">
        <v>25</v>
      </c>
      <c r="D284" s="50" t="s">
        <v>26</v>
      </c>
      <c r="E284" s="50" t="s">
        <v>27</v>
      </c>
      <c r="F284" s="50" t="s">
        <v>28</v>
      </c>
      <c r="G284" s="50" t="s">
        <v>29</v>
      </c>
      <c r="H284" s="51" t="s">
        <v>1</v>
      </c>
    </row>
    <row r="285" spans="2:9">
      <c r="B285" s="8" t="str">
        <f>$B$20</f>
        <v>Liberal Arts</v>
      </c>
      <c r="C285" s="29">
        <f t="shared" ref="C285:D300" si="23">C237*30</f>
        <v>9342.6821575565518</v>
      </c>
      <c r="D285" s="29">
        <f t="shared" si="23"/>
        <v>17693.36840925596</v>
      </c>
      <c r="E285" s="29">
        <f>E237*24</f>
        <v>32796.405298857382</v>
      </c>
      <c r="F285" s="29">
        <f>F237*18</f>
        <v>85223.641547630832</v>
      </c>
      <c r="G285" s="29">
        <f>G237*24</f>
        <v>0</v>
      </c>
      <c r="H285" s="29">
        <f>IF((C20/30+D20/30+E20/24+F20/18+G20/24)=0,0,H213/(C20/30+D20/30+E20/24+F20/18+G20/24))</f>
        <v>14591.424187914641</v>
      </c>
    </row>
    <row r="286" spans="2:9">
      <c r="B286" s="8" t="str">
        <f>$B$21</f>
        <v>Science</v>
      </c>
      <c r="C286" s="30">
        <f t="shared" si="23"/>
        <v>12534.164824674332</v>
      </c>
      <c r="D286" s="30">
        <f t="shared" si="23"/>
        <v>25080.077431895377</v>
      </c>
      <c r="E286" s="30">
        <f>E238*24</f>
        <v>38997.474555868488</v>
      </c>
      <c r="F286" s="30">
        <f>F238*18</f>
        <v>130801.23158207399</v>
      </c>
      <c r="G286" s="30">
        <f>G238*24</f>
        <v>0</v>
      </c>
      <c r="H286" s="30">
        <f t="shared" ref="H286:H305" si="24">IF((C21/30+D21/30+E21/24+F21/18+G21/24)=0,0,H214/(C21/30+D21/30+E21/24+F21/18+G21/24))</f>
        <v>24798.038258326131</v>
      </c>
    </row>
    <row r="287" spans="2:9">
      <c r="B287" s="8" t="str">
        <f>$B$22</f>
        <v>Fine Arts</v>
      </c>
      <c r="C287" s="30">
        <f t="shared" si="23"/>
        <v>13300.512189576144</v>
      </c>
      <c r="D287" s="30">
        <f t="shared" si="23"/>
        <v>25308.952730805308</v>
      </c>
      <c r="E287" s="30">
        <f t="shared" ref="E287:E305" si="25">E239*24</f>
        <v>57002.127193418288</v>
      </c>
      <c r="F287" s="30">
        <f t="shared" ref="F287:F305" si="26">F239*18</f>
        <v>67367.694854037341</v>
      </c>
      <c r="G287" s="30">
        <f t="shared" ref="G287:G305" si="27">G239*24</f>
        <v>0</v>
      </c>
      <c r="H287" s="30">
        <f t="shared" si="24"/>
        <v>19709.675745907261</v>
      </c>
    </row>
    <row r="288" spans="2:9">
      <c r="B288" s="8" t="str">
        <f>$B$23</f>
        <v>Student Enrollment Headcount on the CBM0C1 - No data entry required</v>
      </c>
      <c r="C288" s="30">
        <f t="shared" si="23"/>
        <v>12842.367725808468</v>
      </c>
      <c r="D288" s="30">
        <f t="shared" si="23"/>
        <v>18902.497729403392</v>
      </c>
      <c r="E288" s="30">
        <f t="shared" si="25"/>
        <v>17733.813125470784</v>
      </c>
      <c r="F288" s="30">
        <f t="shared" si="26"/>
        <v>42951.845695325435</v>
      </c>
      <c r="G288" s="30">
        <f t="shared" si="27"/>
        <v>0</v>
      </c>
      <c r="H288" s="30">
        <f t="shared" si="24"/>
        <v>20837.055540786485</v>
      </c>
    </row>
    <row r="289" spans="2:8">
      <c r="B289" s="8" t="str">
        <f>$B$24</f>
        <v>Agriculture</v>
      </c>
      <c r="C289" s="30">
        <f t="shared" si="23"/>
        <v>12206.89642441254</v>
      </c>
      <c r="D289" s="30">
        <f t="shared" si="23"/>
        <v>21117.676731503067</v>
      </c>
      <c r="E289" s="30">
        <f t="shared" si="25"/>
        <v>68177.189077051051</v>
      </c>
      <c r="F289" s="30">
        <f t="shared" si="26"/>
        <v>97298.993486804218</v>
      </c>
      <c r="G289" s="30">
        <f t="shared" si="27"/>
        <v>0</v>
      </c>
      <c r="H289" s="30">
        <f t="shared" si="24"/>
        <v>26223.007891067045</v>
      </c>
    </row>
    <row r="290" spans="2:8">
      <c r="B290" s="8" t="str">
        <f>$B$25</f>
        <v>Engineering</v>
      </c>
      <c r="C290" s="30">
        <f t="shared" si="23"/>
        <v>15655.107875768133</v>
      </c>
      <c r="D290" s="30">
        <f t="shared" si="23"/>
        <v>25124.903601113769</v>
      </c>
      <c r="E290" s="30">
        <f t="shared" si="25"/>
        <v>41765.625610898875</v>
      </c>
      <c r="F290" s="30">
        <f t="shared" si="26"/>
        <v>118174.76905568207</v>
      </c>
      <c r="G290" s="30">
        <f t="shared" si="27"/>
        <v>0</v>
      </c>
      <c r="H290" s="30">
        <f t="shared" si="24"/>
        <v>34535.382717177679</v>
      </c>
    </row>
    <row r="291" spans="2:8">
      <c r="B291" s="8" t="str">
        <f>$B$26</f>
        <v>Home Economics</v>
      </c>
      <c r="C291" s="30">
        <f t="shared" si="23"/>
        <v>8532.5611059522162</v>
      </c>
      <c r="D291" s="30">
        <f t="shared" si="23"/>
        <v>16716.177012377851</v>
      </c>
      <c r="E291" s="30">
        <f t="shared" si="25"/>
        <v>24418.021128471359</v>
      </c>
      <c r="F291" s="30">
        <f t="shared" si="26"/>
        <v>107951.07919231906</v>
      </c>
      <c r="G291" s="30">
        <f t="shared" si="27"/>
        <v>0</v>
      </c>
      <c r="H291" s="30">
        <f t="shared" si="24"/>
        <v>14465.407360756519</v>
      </c>
    </row>
    <row r="292" spans="2:8">
      <c r="B292" s="8" t="str">
        <f>$B$27</f>
        <v>Law</v>
      </c>
      <c r="C292" s="30">
        <f t="shared" si="23"/>
        <v>0</v>
      </c>
      <c r="D292" s="30">
        <f t="shared" si="23"/>
        <v>0</v>
      </c>
      <c r="E292" s="30">
        <f t="shared" si="25"/>
        <v>0</v>
      </c>
      <c r="F292" s="30">
        <f t="shared" si="26"/>
        <v>0</v>
      </c>
      <c r="G292" s="30">
        <f t="shared" si="27"/>
        <v>36348.801371292073</v>
      </c>
      <c r="H292" s="30">
        <f t="shared" si="24"/>
        <v>36348.801371292073</v>
      </c>
    </row>
    <row r="293" spans="2:8">
      <c r="B293" s="8" t="str">
        <f>$B$28</f>
        <v>Social Service</v>
      </c>
      <c r="C293" s="30">
        <f t="shared" si="23"/>
        <v>15288.097102070109</v>
      </c>
      <c r="D293" s="30">
        <f t="shared" si="23"/>
        <v>18203.170280257069</v>
      </c>
      <c r="E293" s="30">
        <f t="shared" si="25"/>
        <v>19677.465417696389</v>
      </c>
      <c r="F293" s="30">
        <f t="shared" si="26"/>
        <v>119879.98504382394</v>
      </c>
      <c r="G293" s="30">
        <f t="shared" si="27"/>
        <v>0</v>
      </c>
      <c r="H293" s="30">
        <f t="shared" si="24"/>
        <v>20754.560286833766</v>
      </c>
    </row>
    <row r="294" spans="2:8">
      <c r="B294" s="8" t="str">
        <f>$B$29</f>
        <v>Library Science</v>
      </c>
      <c r="C294" s="30">
        <f t="shared" si="23"/>
        <v>18458.583906338867</v>
      </c>
      <c r="D294" s="30">
        <f t="shared" si="23"/>
        <v>38391.752160811651</v>
      </c>
      <c r="E294" s="30">
        <f t="shared" si="25"/>
        <v>23873.414586323925</v>
      </c>
      <c r="F294" s="30">
        <f t="shared" si="26"/>
        <v>151199.01218644815</v>
      </c>
      <c r="G294" s="30">
        <f t="shared" si="27"/>
        <v>0</v>
      </c>
      <c r="H294" s="30">
        <f t="shared" si="24"/>
        <v>30361.275895103765</v>
      </c>
    </row>
    <row r="295" spans="2:8">
      <c r="B295" s="8" t="str">
        <f>$B$30</f>
        <v>Semester Credit Hours Reported on the CBM0CS - No data entry required</v>
      </c>
      <c r="C295" s="30">
        <f t="shared" si="23"/>
        <v>0</v>
      </c>
      <c r="D295" s="30">
        <f t="shared" si="23"/>
        <v>0</v>
      </c>
      <c r="E295" s="30">
        <f t="shared" si="25"/>
        <v>0</v>
      </c>
      <c r="F295" s="30">
        <f t="shared" si="26"/>
        <v>0</v>
      </c>
      <c r="G295" s="30">
        <f t="shared" si="27"/>
        <v>158729.90388236634</v>
      </c>
      <c r="H295" s="30">
        <f t="shared" si="24"/>
        <v>158729.90388236634</v>
      </c>
    </row>
    <row r="296" spans="2:8">
      <c r="B296" s="8" t="str">
        <f>$B$31</f>
        <v>Vocational Training</v>
      </c>
      <c r="C296" s="30">
        <f t="shared" si="23"/>
        <v>13587.461399580228</v>
      </c>
      <c r="D296" s="30">
        <f t="shared" si="23"/>
        <v>26316.759787148352</v>
      </c>
      <c r="E296" s="30">
        <f t="shared" si="25"/>
        <v>0</v>
      </c>
      <c r="F296" s="30">
        <f t="shared" si="26"/>
        <v>0</v>
      </c>
      <c r="G296" s="30">
        <f t="shared" si="27"/>
        <v>0</v>
      </c>
      <c r="H296" s="30">
        <f t="shared" si="24"/>
        <v>16145.319826617209</v>
      </c>
    </row>
    <row r="297" spans="2:8">
      <c r="B297" s="8" t="str">
        <f>$B$32</f>
        <v>Physical Training</v>
      </c>
      <c r="C297" s="30">
        <f t="shared" si="23"/>
        <v>8319.244055549696</v>
      </c>
      <c r="D297" s="30">
        <f t="shared" si="23"/>
        <v>48161.951028064992</v>
      </c>
      <c r="E297" s="30">
        <f t="shared" si="25"/>
        <v>0</v>
      </c>
      <c r="F297" s="30">
        <f t="shared" si="26"/>
        <v>0</v>
      </c>
      <c r="G297" s="30">
        <f t="shared" si="27"/>
        <v>0</v>
      </c>
      <c r="H297" s="30">
        <f t="shared" si="24"/>
        <v>34338.971058008668</v>
      </c>
    </row>
    <row r="298" spans="2:8">
      <c r="B298" s="8" t="str">
        <f>$B$33</f>
        <v>Health Services</v>
      </c>
      <c r="C298" s="30">
        <f t="shared" si="23"/>
        <v>8438.7919481217032</v>
      </c>
      <c r="D298" s="30">
        <f t="shared" si="23"/>
        <v>14618.216071270141</v>
      </c>
      <c r="E298" s="30">
        <f t="shared" si="25"/>
        <v>18994.155657371331</v>
      </c>
      <c r="F298" s="30">
        <f t="shared" si="26"/>
        <v>44453.062950171698</v>
      </c>
      <c r="G298" s="30">
        <f t="shared" si="27"/>
        <v>25156.024257249977</v>
      </c>
      <c r="H298" s="30">
        <f t="shared" si="24"/>
        <v>15734.880114457821</v>
      </c>
    </row>
    <row r="299" spans="2:8">
      <c r="B299" s="8" t="str">
        <f>$B$34</f>
        <v>Pharmacy</v>
      </c>
      <c r="C299" s="30">
        <f t="shared" si="23"/>
        <v>39197.396561434434</v>
      </c>
      <c r="D299" s="30">
        <f t="shared" si="23"/>
        <v>27461.104812432663</v>
      </c>
      <c r="E299" s="30">
        <f t="shared" si="25"/>
        <v>222871.85289560066</v>
      </c>
      <c r="F299" s="30">
        <f t="shared" si="26"/>
        <v>229791.01531611351</v>
      </c>
      <c r="G299" s="30">
        <f t="shared" si="27"/>
        <v>32462.127203502343</v>
      </c>
      <c r="H299" s="30">
        <f t="shared" si="24"/>
        <v>49378.059460672877</v>
      </c>
    </row>
    <row r="300" spans="2:8">
      <c r="B300" s="8" t="str">
        <f>$B$35</f>
        <v>Business Administration</v>
      </c>
      <c r="C300" s="30">
        <f t="shared" si="23"/>
        <v>10420.199912596065</v>
      </c>
      <c r="D300" s="30">
        <f t="shared" si="23"/>
        <v>17563.73348145514</v>
      </c>
      <c r="E300" s="30">
        <f t="shared" si="25"/>
        <v>22476.912693087346</v>
      </c>
      <c r="F300" s="30">
        <f t="shared" si="26"/>
        <v>231801.29525481851</v>
      </c>
      <c r="G300" s="30">
        <f t="shared" si="27"/>
        <v>0</v>
      </c>
      <c r="H300" s="30">
        <f t="shared" si="24"/>
        <v>19224.537508725094</v>
      </c>
    </row>
    <row r="301" spans="2:8">
      <c r="B301" s="8" t="str">
        <f>$B$36</f>
        <v>Optometry</v>
      </c>
      <c r="C301" s="30">
        <f t="shared" ref="C301:D305" si="28">C253*30</f>
        <v>0</v>
      </c>
      <c r="D301" s="30">
        <f t="shared" si="28"/>
        <v>0</v>
      </c>
      <c r="E301" s="30">
        <f t="shared" si="25"/>
        <v>0</v>
      </c>
      <c r="F301" s="30">
        <f t="shared" si="26"/>
        <v>0</v>
      </c>
      <c r="G301" s="30">
        <f t="shared" si="27"/>
        <v>68937.820792616549</v>
      </c>
      <c r="H301" s="30">
        <f t="shared" si="24"/>
        <v>68937.820792616549</v>
      </c>
    </row>
    <row r="302" spans="2:8">
      <c r="B302" s="8" t="str">
        <f>$B$37</f>
        <v>Teacher Ed-Practice Teaching</v>
      </c>
      <c r="C302" s="30">
        <f t="shared" si="28"/>
        <v>11164.725156660641</v>
      </c>
      <c r="D302" s="30">
        <f t="shared" si="28"/>
        <v>24422.79209586561</v>
      </c>
      <c r="E302" s="30">
        <f t="shared" si="25"/>
        <v>0</v>
      </c>
      <c r="F302" s="30">
        <f t="shared" si="26"/>
        <v>0</v>
      </c>
      <c r="G302" s="30">
        <f t="shared" si="27"/>
        <v>0</v>
      </c>
      <c r="H302" s="30">
        <f t="shared" si="24"/>
        <v>24300.969853272556</v>
      </c>
    </row>
    <row r="303" spans="2:8">
      <c r="B303" s="8" t="str">
        <f>$B$38</f>
        <v>Technology</v>
      </c>
      <c r="C303" s="30">
        <f t="shared" si="28"/>
        <v>13366.867034682029</v>
      </c>
      <c r="D303" s="30">
        <f t="shared" si="28"/>
        <v>20154.443290945648</v>
      </c>
      <c r="E303" s="30">
        <f t="shared" si="25"/>
        <v>29904.597800061674</v>
      </c>
      <c r="F303" s="30">
        <f t="shared" si="26"/>
        <v>29242.20480092915</v>
      </c>
      <c r="G303" s="30">
        <f t="shared" si="27"/>
        <v>0</v>
      </c>
      <c r="H303" s="30">
        <f t="shared" si="24"/>
        <v>19070.241398978502</v>
      </c>
    </row>
    <row r="304" spans="2:8">
      <c r="B304" s="8" t="str">
        <f>$B$39</f>
        <v>Nursing</v>
      </c>
      <c r="C304" s="30">
        <f t="shared" si="28"/>
        <v>13581.421843613665</v>
      </c>
      <c r="D304" s="30">
        <f t="shared" si="28"/>
        <v>19799.927989007789</v>
      </c>
      <c r="E304" s="30">
        <f t="shared" si="25"/>
        <v>20578.899002215083</v>
      </c>
      <c r="F304" s="30">
        <f t="shared" si="26"/>
        <v>59380.892519927358</v>
      </c>
      <c r="G304" s="30">
        <f t="shared" si="27"/>
        <v>0</v>
      </c>
      <c r="H304" s="30">
        <f t="shared" si="24"/>
        <v>20660.255572028549</v>
      </c>
    </row>
    <row r="305" spans="2:9">
      <c r="B305" s="26" t="str">
        <f>$B$40</f>
        <v>Totals</v>
      </c>
      <c r="C305" s="29">
        <f t="shared" si="28"/>
        <v>10915.885617613467</v>
      </c>
      <c r="D305" s="29">
        <f t="shared" si="28"/>
        <v>20148.40697044331</v>
      </c>
      <c r="E305" s="29">
        <f t="shared" si="25"/>
        <v>29509.071127678013</v>
      </c>
      <c r="F305" s="29">
        <f t="shared" si="26"/>
        <v>102104.99274966381</v>
      </c>
      <c r="G305" s="29">
        <f t="shared" si="27"/>
        <v>47317.933679162714</v>
      </c>
      <c r="H305" s="29">
        <f t="shared" si="24"/>
        <v>20897.610308976044</v>
      </c>
      <c r="I305" s="39"/>
    </row>
  </sheetData>
  <mergeCells count="15">
    <mergeCell ref="B8:E8"/>
    <mergeCell ref="B139:G139"/>
    <mergeCell ref="B163:G163"/>
    <mergeCell ref="B210:H210"/>
    <mergeCell ref="B9:E9"/>
    <mergeCell ref="B10:E10"/>
    <mergeCell ref="B11:E11"/>
    <mergeCell ref="B12:E12"/>
    <mergeCell ref="B91:H91"/>
    <mergeCell ref="B115:G115"/>
    <mergeCell ref="B1:H1"/>
    <mergeCell ref="B2:H2"/>
    <mergeCell ref="B5:G5"/>
    <mergeCell ref="B6:E6"/>
    <mergeCell ref="B7:E7"/>
  </mergeCells>
  <conditionalFormatting sqref="C16:G16">
    <cfRule type="expression" dxfId="8" priority="1" stopIfTrue="1">
      <formula>AND(C40=0,C16&gt;0)</formula>
    </cfRule>
    <cfRule type="expression" dxfId="7" priority="2" stopIfTrue="1">
      <formula>C40=0</formula>
    </cfRule>
  </conditionalFormatting>
  <conditionalFormatting sqref="C44:G63">
    <cfRule type="expression" dxfId="6" priority="11" stopIfTrue="1">
      <formula>C20=0</formula>
    </cfRule>
  </conditionalFormatting>
  <conditionalFormatting sqref="C69:G88">
    <cfRule type="expression" dxfId="5" priority="13" stopIfTrue="1">
      <formula>C20=0</formula>
    </cfRule>
  </conditionalFormatting>
  <conditionalFormatting sqref="C93:G112">
    <cfRule type="expression" dxfId="4" priority="7" stopIfTrue="1">
      <formula>C20=0</formula>
    </cfRule>
  </conditionalFormatting>
  <conditionalFormatting sqref="C237:G256">
    <cfRule type="expression" dxfId="3" priority="3" stopIfTrue="1">
      <formula>C20=0</formula>
    </cfRule>
  </conditionalFormatting>
  <conditionalFormatting sqref="H137">
    <cfRule type="expression" dxfId="2" priority="5" stopIfTrue="1">
      <formula>$H$137&lt;&gt;#REF!</formula>
    </cfRule>
  </conditionalFormatting>
  <conditionalFormatting sqref="H233">
    <cfRule type="expression" dxfId="1" priority="4" stopIfTrue="1">
      <formula>ROUND($H$233,-1)&lt;&gt;ROUND($H$12,-1)</formula>
    </cfRule>
  </conditionalFormatting>
  <pageMargins left="0.25" right="0.25" top="0.5" bottom="0.5" header="0.17" footer="0.17"/>
  <pageSetup scale="62" fitToHeight="0" orientation="portrait" r:id="rId1"/>
  <headerFooter alignWithMargins="0"/>
  <rowBreaks count="6" manualBreakCount="6">
    <brk id="41" max="16383" man="1"/>
    <brk id="90" max="16383" man="1"/>
    <brk id="114" max="16383" man="1"/>
    <brk id="162" max="16383" man="1"/>
    <brk id="210" max="16383" man="1"/>
    <brk id="2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C000"/>
    <outlinePr summaryRight="0"/>
    <pageSetUpPr fitToPage="1"/>
  </sheetPr>
  <dimension ref="A1:QG92"/>
  <sheetViews>
    <sheetView showGridLines="0" zoomScale="85" zoomScaleNormal="85" workbookViewId="0">
      <pane xSplit="5" ySplit="1" topLeftCell="F2" activePane="bottomRight" state="frozen"/>
      <selection pane="topRight"/>
      <selection pane="bottomLeft"/>
      <selection pane="bottomRight" activeCell="T30" sqref="T30"/>
    </sheetView>
  </sheetViews>
  <sheetFormatPr defaultColWidth="9.109375" defaultRowHeight="13.2" outlineLevelCol="1"/>
  <cols>
    <col min="1" max="2" width="10.33203125" style="68" customWidth="1" outlineLevel="1"/>
    <col min="3" max="3" width="15.6640625" style="68" customWidth="1" collapsed="1"/>
    <col min="4" max="4" width="7.44140625" style="68" customWidth="1"/>
    <col min="5" max="5" width="19.6640625" style="68" customWidth="1" outlineLevel="1"/>
    <col min="6" max="6" width="10.33203125" style="68" customWidth="1" outlineLevel="1"/>
    <col min="7" max="7" width="15.5546875" style="68" customWidth="1"/>
    <col min="8" max="8" width="15.109375" style="68" customWidth="1" outlineLevel="1"/>
    <col min="9" max="9" width="16.88671875" style="68" customWidth="1" outlineLevel="1"/>
    <col min="10" max="10" width="15.5546875" style="68" customWidth="1" outlineLevel="1"/>
    <col min="11" max="11" width="18.33203125" style="68" customWidth="1" outlineLevel="1"/>
    <col min="12" max="12" width="19.109375" style="68" customWidth="1"/>
    <col min="13" max="13" width="16.44140625" style="68" customWidth="1" outlineLevel="1"/>
    <col min="14" max="14" width="24.88671875" style="68" customWidth="1" outlineLevel="1"/>
    <col min="15" max="15" width="15.33203125" style="68" customWidth="1"/>
    <col min="16" max="18" width="15.33203125" style="68" customWidth="1" outlineLevel="1"/>
    <col min="19" max="19" width="15" style="68" customWidth="1" outlineLevel="1"/>
    <col min="20" max="20" width="22.5546875" style="68" customWidth="1"/>
    <col min="21" max="21" width="24.33203125" style="68" customWidth="1" outlineLevel="1"/>
    <col min="22" max="22" width="38.109375" style="68" customWidth="1" outlineLevel="1"/>
    <col min="23" max="23" width="15.44140625" style="68" bestFit="1" customWidth="1" collapsed="1"/>
    <col min="24" max="24" width="15.88671875" style="68" hidden="1" customWidth="1" outlineLevel="1"/>
    <col min="25" max="25" width="15.33203125" style="68" hidden="1" customWidth="1" outlineLevel="1"/>
    <col min="26" max="26" width="15" style="68" hidden="1" customWidth="1" outlineLevel="1"/>
    <col min="27" max="28" width="15.6640625" style="68" hidden="1" customWidth="1" outlineLevel="1"/>
    <col min="29" max="29" width="15.33203125" style="68" hidden="1" customWidth="1" outlineLevel="1"/>
    <col min="30" max="30" width="15.88671875" style="68" hidden="1" customWidth="1" outlineLevel="1"/>
    <col min="31" max="31" width="15.44140625" style="68" hidden="1" customWidth="1" outlineLevel="1"/>
    <col min="32" max="32" width="15.33203125" style="68" hidden="1" customWidth="1" outlineLevel="1"/>
    <col min="33" max="33" width="15.44140625" style="68" hidden="1" customWidth="1" outlineLevel="1"/>
    <col min="34" max="35" width="15.33203125" style="68" hidden="1" customWidth="1" outlineLevel="1"/>
    <col min="36" max="38" width="15.44140625" style="68" hidden="1" customWidth="1" outlineLevel="1"/>
    <col min="39" max="39" width="15.6640625" style="68" hidden="1" customWidth="1" outlineLevel="1"/>
    <col min="40" max="41" width="15.33203125" style="68" hidden="1" customWidth="1" outlineLevel="1"/>
    <col min="42" max="42" width="15.6640625" style="68" hidden="1" customWidth="1" outlineLevel="1"/>
    <col min="43" max="43" width="15.44140625" style="68" hidden="1" customWidth="1" outlineLevel="1"/>
    <col min="44" max="44" width="14.5546875" style="68" hidden="1" customWidth="1" outlineLevel="1"/>
    <col min="45" max="45" width="15.44140625" style="68" hidden="1" customWidth="1" outlineLevel="1"/>
    <col min="46" max="46" width="15.33203125" style="68" hidden="1" customWidth="1" outlineLevel="1"/>
    <col min="47" max="47" width="15.88671875" style="68" hidden="1" customWidth="1" outlineLevel="1"/>
    <col min="48" max="48" width="15.6640625" style="68" hidden="1" customWidth="1" outlineLevel="1"/>
    <col min="49" max="49" width="15.44140625" style="68" hidden="1" customWidth="1" outlineLevel="1"/>
    <col min="50" max="50" width="15.88671875" style="68" hidden="1" customWidth="1" outlineLevel="1"/>
    <col min="51" max="51" width="15.6640625" style="68" hidden="1" customWidth="1" outlineLevel="1"/>
    <col min="52" max="52" width="15.44140625" style="68" hidden="1" customWidth="1" outlineLevel="1"/>
    <col min="53" max="53" width="15.6640625" style="68" hidden="1" customWidth="1" outlineLevel="1"/>
    <col min="54" max="55" width="15.44140625" style="68" hidden="1" customWidth="1" outlineLevel="1"/>
    <col min="56" max="58" width="15.6640625" style="68" hidden="1" customWidth="1" outlineLevel="1"/>
    <col min="59" max="59" width="15.88671875" style="68" hidden="1" customWidth="1" outlineLevel="1"/>
    <col min="60" max="61" width="15.33203125" style="68" hidden="1" customWidth="1" outlineLevel="1"/>
    <col min="62" max="62" width="15.6640625" style="68" hidden="1" customWidth="1" outlineLevel="1"/>
    <col min="63" max="63" width="15.44140625" style="68" hidden="1" customWidth="1" outlineLevel="1"/>
    <col min="64" max="64" width="14.5546875" style="68" hidden="1" customWidth="1" outlineLevel="1"/>
    <col min="65" max="65" width="15.44140625" style="68" hidden="1" customWidth="1" outlineLevel="1"/>
    <col min="66" max="66" width="15.33203125" style="68" hidden="1" customWidth="1" outlineLevel="1"/>
    <col min="67" max="67" width="15.88671875" style="68" hidden="1" customWidth="1" outlineLevel="1"/>
    <col min="68" max="68" width="15.6640625" style="68" hidden="1" customWidth="1" outlineLevel="1"/>
    <col min="69" max="69" width="15.44140625" style="68" hidden="1" customWidth="1" outlineLevel="1"/>
    <col min="70" max="70" width="15.88671875" style="68" hidden="1" customWidth="1" outlineLevel="1"/>
    <col min="71" max="71" width="15.6640625" style="68" hidden="1" customWidth="1" outlineLevel="1"/>
    <col min="72" max="72" width="15.44140625" style="68" hidden="1" customWidth="1" outlineLevel="1"/>
    <col min="73" max="73" width="15.6640625" style="68" hidden="1" customWidth="1" outlineLevel="1"/>
    <col min="74" max="75" width="15.44140625" style="68" hidden="1" customWidth="1" outlineLevel="1"/>
    <col min="76" max="78" width="15.6640625" style="68" hidden="1" customWidth="1" outlineLevel="1"/>
    <col min="79" max="79" width="15.88671875" style="68" hidden="1" customWidth="1" outlineLevel="1"/>
    <col min="80" max="81" width="15.33203125" style="68" hidden="1" customWidth="1" outlineLevel="1"/>
    <col min="82" max="82" width="15.6640625" style="68" hidden="1" customWidth="1" outlineLevel="1"/>
    <col min="83" max="83" width="15.44140625" style="68" hidden="1" customWidth="1" outlineLevel="1"/>
    <col min="84" max="84" width="14.5546875" style="68" hidden="1" customWidth="1" outlineLevel="1"/>
    <col min="85" max="85" width="15.44140625" style="68" hidden="1" customWidth="1" outlineLevel="1"/>
    <col min="86" max="86" width="15.33203125" style="68" hidden="1" customWidth="1" outlineLevel="1"/>
    <col min="87" max="87" width="15.88671875" style="68" hidden="1" customWidth="1" outlineLevel="1"/>
    <col min="88" max="88" width="15.6640625" style="68" hidden="1" customWidth="1" outlineLevel="1"/>
    <col min="89" max="89" width="15.44140625" style="68" hidden="1" customWidth="1" outlineLevel="1"/>
    <col min="90" max="90" width="15.88671875" style="68" hidden="1" customWidth="1" outlineLevel="1"/>
    <col min="91" max="91" width="15.6640625" style="68" hidden="1" customWidth="1" outlineLevel="1"/>
    <col min="92" max="92" width="15.44140625" style="68" hidden="1" customWidth="1" outlineLevel="1"/>
    <col min="93" max="93" width="15.6640625" style="68" hidden="1" customWidth="1" outlineLevel="1"/>
    <col min="94" max="95" width="15.44140625" style="68" hidden="1" customWidth="1" outlineLevel="1"/>
    <col min="96" max="98" width="15.6640625" style="68" hidden="1" customWidth="1" outlineLevel="1"/>
    <col min="99" max="99" width="15.88671875" style="68" hidden="1" customWidth="1" outlineLevel="1"/>
    <col min="100" max="101" width="15.33203125" style="68" hidden="1" customWidth="1" outlineLevel="1"/>
    <col min="102" max="102" width="15.6640625" style="68" hidden="1" customWidth="1" outlineLevel="1"/>
    <col min="103" max="103" width="13.88671875" style="68" hidden="1" customWidth="1" outlineLevel="1"/>
    <col min="104" max="104" width="14.44140625" style="68" hidden="1" customWidth="1" outlineLevel="1"/>
    <col min="105" max="105" width="13.88671875" style="68" hidden="1" customWidth="1" outlineLevel="1"/>
    <col min="106" max="106" width="13.44140625" style="68" hidden="1" customWidth="1" outlineLevel="1"/>
    <col min="107" max="107" width="14.33203125" style="68" hidden="1" customWidth="1" outlineLevel="1"/>
    <col min="108" max="108" width="15.44140625" style="68" hidden="1" customWidth="1" outlineLevel="1"/>
    <col min="109" max="109" width="13.88671875" style="68" hidden="1" customWidth="1" outlineLevel="1"/>
    <col min="110" max="110" width="15.6640625" style="68" hidden="1" customWidth="1" outlineLevel="1"/>
    <col min="111" max="111" width="14" style="68" hidden="1" customWidth="1" outlineLevel="1"/>
    <col min="112" max="112" width="13.88671875" style="68" hidden="1" customWidth="1" outlineLevel="1"/>
    <col min="113" max="113" width="14" style="68" hidden="1" customWidth="1" outlineLevel="1"/>
    <col min="114" max="115" width="13.88671875" style="68" hidden="1" customWidth="1" outlineLevel="1"/>
    <col min="116" max="118" width="14" style="68" hidden="1" customWidth="1" outlineLevel="1"/>
    <col min="119" max="119" width="14.33203125" style="68" hidden="1" customWidth="1" outlineLevel="1"/>
    <col min="120" max="121" width="15" style="68" hidden="1" customWidth="1" outlineLevel="1"/>
    <col min="122" max="122" width="15.44140625" style="68" hidden="1" customWidth="1" outlineLevel="1"/>
    <col min="123" max="123" width="15.6640625" style="68" bestFit="1" customWidth="1" collapsed="1"/>
    <col min="124" max="124" width="12.5546875" style="68" hidden="1" customWidth="1" outlineLevel="1"/>
    <col min="125" max="125" width="13.33203125" style="68" hidden="1" customWidth="1" outlineLevel="1"/>
    <col min="126" max="126" width="11.6640625" style="68" hidden="1" customWidth="1" outlineLevel="1"/>
    <col min="127" max="127" width="12.44140625" style="68" hidden="1" customWidth="1" outlineLevel="1"/>
    <col min="128" max="128" width="13" style="68" hidden="1" customWidth="1" outlineLevel="1"/>
    <col min="129" max="129" width="12.88671875" style="68" hidden="1" customWidth="1" outlineLevel="1"/>
    <col min="130" max="130" width="12.44140625" style="68" hidden="1" customWidth="1" outlineLevel="1"/>
    <col min="131" max="131" width="12.109375" style="68" hidden="1" customWidth="1" outlineLevel="1"/>
    <col min="132" max="132" width="12" style="68" hidden="1" customWidth="1" outlineLevel="1"/>
    <col min="133" max="133" width="12.109375" style="68" hidden="1" customWidth="1" outlineLevel="1"/>
    <col min="134" max="135" width="12" style="68" hidden="1" customWidth="1" outlineLevel="1"/>
    <col min="136" max="137" width="12.109375" style="68" hidden="1" customWidth="1" outlineLevel="1"/>
    <col min="138" max="138" width="13.33203125" style="68" hidden="1" customWidth="1" outlineLevel="1"/>
    <col min="139" max="139" width="12.44140625" style="68" hidden="1" customWidth="1" outlineLevel="1"/>
    <col min="140" max="141" width="11.6640625" style="68" hidden="1" customWidth="1" outlineLevel="1"/>
    <col min="142" max="142" width="12.109375" style="68" hidden="1" customWidth="1" outlineLevel="1"/>
    <col min="143" max="143" width="15.33203125" style="68" hidden="1" customWidth="1" outlineLevel="1"/>
    <col min="144" max="144" width="15.88671875" style="68" hidden="1" customWidth="1" outlineLevel="1"/>
    <col min="145" max="145" width="15.33203125" style="68" hidden="1" customWidth="1" outlineLevel="1"/>
    <col min="146" max="146" width="15" style="68" hidden="1" customWidth="1" outlineLevel="1"/>
    <col min="147" max="147" width="12.44140625" style="68" hidden="1" customWidth="1" outlineLevel="1"/>
    <col min="148" max="148" width="14.109375" style="68" hidden="1" customWidth="1" outlineLevel="1"/>
    <col min="149" max="149" width="12" style="68" hidden="1" customWidth="1" outlineLevel="1"/>
    <col min="150" max="150" width="12.44140625" style="68" hidden="1" customWidth="1" outlineLevel="1"/>
    <col min="151" max="151" width="12.109375" style="68" hidden="1" customWidth="1" outlineLevel="1"/>
    <col min="152" max="152" width="12" style="68" hidden="1" customWidth="1" outlineLevel="1"/>
    <col min="153" max="153" width="12.109375" style="68" hidden="1" customWidth="1" outlineLevel="1"/>
    <col min="154" max="155" width="12" style="68" hidden="1" customWidth="1" outlineLevel="1"/>
    <col min="156" max="156" width="12.6640625" style="68" hidden="1" customWidth="1" outlineLevel="1"/>
    <col min="157" max="157" width="12.109375" style="68" hidden="1" customWidth="1" outlineLevel="1"/>
    <col min="158" max="158" width="14.109375" style="68" hidden="1" customWidth="1" outlineLevel="1"/>
    <col min="159" max="159" width="12.44140625" style="68" hidden="1" customWidth="1" outlineLevel="1"/>
    <col min="160" max="160" width="11.6640625" style="68" hidden="1" customWidth="1" outlineLevel="1"/>
    <col min="161" max="161" width="12.5546875" style="68" hidden="1" customWidth="1" outlineLevel="1"/>
    <col min="162" max="163" width="13.5546875" style="68" hidden="1" customWidth="1" outlineLevel="1"/>
    <col min="164" max="164" width="12.88671875" style="68" hidden="1" customWidth="1" outlineLevel="1"/>
    <col min="165" max="165" width="13" style="68" hidden="1" customWidth="1" outlineLevel="1"/>
    <col min="166" max="166" width="12.6640625" style="68" hidden="1" customWidth="1" outlineLevel="1"/>
    <col min="167" max="167" width="12.5546875" style="68" hidden="1" customWidth="1" outlineLevel="1"/>
    <col min="168" max="168" width="15" style="68" hidden="1" customWidth="1" outlineLevel="1"/>
    <col min="169" max="169" width="12.109375" style="68" hidden="1" customWidth="1" outlineLevel="1"/>
    <col min="170" max="171" width="12.44140625" style="68" hidden="1" customWidth="1" outlineLevel="1"/>
    <col min="172" max="172" width="12.109375" style="68" hidden="1" customWidth="1" outlineLevel="1"/>
    <col min="173" max="173" width="12.44140625" style="68" hidden="1" customWidth="1" outlineLevel="1"/>
    <col min="174" max="175" width="12.109375" style="68" hidden="1" customWidth="1" outlineLevel="1"/>
    <col min="176" max="178" width="12.44140625" style="68" hidden="1" customWidth="1" outlineLevel="1"/>
    <col min="179" max="179" width="12.5546875" style="68" hidden="1" customWidth="1" outlineLevel="1"/>
    <col min="180" max="181" width="11.6640625" style="68" hidden="1" customWidth="1" outlineLevel="1"/>
    <col min="182" max="182" width="13" style="68" hidden="1" customWidth="1" outlineLevel="1"/>
    <col min="183" max="183" width="13.88671875" style="68" hidden="1" customWidth="1" outlineLevel="1"/>
    <col min="184" max="184" width="12.5546875" style="68" hidden="1" customWidth="1" outlineLevel="1"/>
    <col min="185" max="185" width="12.44140625" style="68" hidden="1" customWidth="1" outlineLevel="1"/>
    <col min="186" max="186" width="13.109375" style="68" hidden="1" customWidth="1" outlineLevel="1"/>
    <col min="187" max="187" width="12.44140625" style="68" hidden="1" customWidth="1" outlineLevel="1"/>
    <col min="188" max="188" width="13.44140625" style="68" hidden="1" customWidth="1" outlineLevel="1"/>
    <col min="189" max="189" width="12" style="68" hidden="1" customWidth="1" outlineLevel="1"/>
    <col min="190" max="190" width="12.44140625" style="68" hidden="1" customWidth="1" outlineLevel="1"/>
    <col min="191" max="191" width="12.109375" style="68" hidden="1" customWidth="1" outlineLevel="1"/>
    <col min="192" max="192" width="12" style="68" hidden="1" customWidth="1" outlineLevel="1"/>
    <col min="193" max="193" width="12.109375" style="68" hidden="1" customWidth="1" outlineLevel="1"/>
    <col min="194" max="195" width="12" style="68" hidden="1" customWidth="1" outlineLevel="1"/>
    <col min="196" max="197" width="12.109375" style="68" hidden="1" customWidth="1" outlineLevel="1"/>
    <col min="198" max="198" width="12.88671875" style="68" hidden="1" customWidth="1" outlineLevel="1"/>
    <col min="199" max="199" width="12.44140625" style="68" hidden="1" customWidth="1" outlineLevel="1"/>
    <col min="200" max="201" width="11.6640625" style="68" hidden="1" customWidth="1" outlineLevel="1"/>
    <col min="202" max="202" width="12.109375" style="68" hidden="1" customWidth="1" outlineLevel="1"/>
    <col min="203" max="203" width="12" style="68" hidden="1" customWidth="1" outlineLevel="1"/>
    <col min="204" max="204" width="12.5546875" style="68" hidden="1" customWidth="1" outlineLevel="1"/>
    <col min="205" max="205" width="12" style="68" hidden="1" customWidth="1" outlineLevel="1"/>
    <col min="206" max="206" width="11.6640625" style="68" hidden="1" customWidth="1" outlineLevel="1"/>
    <col min="207" max="207" width="12.44140625" style="68" hidden="1" customWidth="1" outlineLevel="1"/>
    <col min="208" max="208" width="12.109375" style="68" hidden="1" customWidth="1" outlineLevel="1"/>
    <col min="209" max="209" width="12" style="68" hidden="1" customWidth="1" outlineLevel="1"/>
    <col min="210" max="210" width="12.44140625" style="68" hidden="1" customWidth="1" outlineLevel="1"/>
    <col min="211" max="211" width="12.109375" style="68" hidden="1" customWidth="1" outlineLevel="1"/>
    <col min="212" max="212" width="12" style="68" hidden="1" customWidth="1" outlineLevel="1"/>
    <col min="213" max="213" width="12.109375" style="68" hidden="1" customWidth="1" outlineLevel="1"/>
    <col min="214" max="215" width="12" style="68" hidden="1" customWidth="1" outlineLevel="1"/>
    <col min="216" max="216" width="12.109375" style="68" hidden="1" customWidth="1" outlineLevel="1"/>
    <col min="217" max="217" width="13.6640625" style="68" hidden="1" customWidth="1" outlineLevel="1"/>
    <col min="218" max="218" width="12.109375" style="68" hidden="1" customWidth="1" outlineLevel="1"/>
    <col min="219" max="219" width="12.44140625" style="68" hidden="1" customWidth="1" outlineLevel="1"/>
    <col min="220" max="221" width="11.6640625" style="68" hidden="1" customWidth="1" outlineLevel="1"/>
    <col min="222" max="222" width="12.109375" style="68" hidden="1" customWidth="1" outlineLevel="1"/>
    <col min="223" max="223" width="5.44140625" style="68" customWidth="1" collapsed="1"/>
    <col min="224" max="224" width="9.5546875" style="68" bestFit="1" customWidth="1"/>
    <col min="225" max="225" width="11.6640625" style="68" bestFit="1" customWidth="1"/>
    <col min="226" max="226" width="13.5546875" style="68" customWidth="1"/>
    <col min="227" max="227" width="12.88671875" style="68" customWidth="1" outlineLevel="1"/>
    <col min="228" max="228" width="12.44140625" style="68" customWidth="1" outlineLevel="1"/>
    <col min="229" max="229" width="12.109375" style="68" customWidth="1" outlineLevel="1"/>
    <col min="230" max="230" width="12.5546875" style="68" customWidth="1" outlineLevel="1"/>
    <col min="231" max="231" width="14" style="68" customWidth="1" outlineLevel="1"/>
    <col min="232" max="232" width="12.44140625" style="68" customWidth="1" outlineLevel="1"/>
    <col min="233" max="233" width="14" style="68" customWidth="1" outlineLevel="1"/>
    <col min="234" max="234" width="12.109375" style="68" customWidth="1" outlineLevel="1"/>
    <col min="235" max="235" width="12" style="68" customWidth="1" outlineLevel="1"/>
    <col min="236" max="237" width="12.109375" style="68" customWidth="1" outlineLevel="1"/>
    <col min="238" max="239" width="12.44140625" style="68" customWidth="1" outlineLevel="1"/>
    <col min="240" max="242" width="12.5546875" style="68" customWidth="1" outlineLevel="1"/>
    <col min="243" max="244" width="13.88671875" style="68" customWidth="1" outlineLevel="1"/>
    <col min="245" max="245" width="14" style="68" customWidth="1" outlineLevel="1"/>
    <col min="246" max="246" width="12.44140625" style="68" customWidth="1" outlineLevel="1"/>
    <col min="247" max="247" width="13" style="68" customWidth="1" outlineLevel="1"/>
    <col min="248" max="248" width="12.5546875" style="68" customWidth="1" outlineLevel="1"/>
    <col min="249" max="249" width="12.44140625" style="68" customWidth="1" outlineLevel="1"/>
    <col min="250" max="250" width="12.88671875" style="68" customWidth="1" outlineLevel="1"/>
    <col min="251" max="251" width="14.33203125" style="68" customWidth="1" outlineLevel="1"/>
    <col min="252" max="252" width="12.5546875" style="68" customWidth="1" outlineLevel="1"/>
    <col min="253" max="253" width="14.33203125" style="68" customWidth="1" outlineLevel="1"/>
    <col min="254" max="254" width="12.44140625" style="68" customWidth="1" outlineLevel="1"/>
    <col min="255" max="255" width="12.109375" style="68" customWidth="1" outlineLevel="1"/>
    <col min="256" max="257" width="12.44140625" style="68" customWidth="1" outlineLevel="1"/>
    <col min="258" max="259" width="12.5546875" style="68" customWidth="1" outlineLevel="1"/>
    <col min="260" max="262" width="12.88671875" style="68" customWidth="1" outlineLevel="1"/>
    <col min="263" max="264" width="14" style="68" customWidth="1" outlineLevel="1"/>
    <col min="265" max="265" width="14.33203125" style="68" customWidth="1" outlineLevel="1"/>
    <col min="266" max="266" width="13" style="68" customWidth="1" outlineLevel="1"/>
    <col min="267" max="267" width="13.88671875" style="68" customWidth="1" outlineLevel="1"/>
    <col min="268" max="268" width="13.109375" style="68" customWidth="1" outlineLevel="1"/>
    <col min="269" max="269" width="13" style="68" customWidth="1" outlineLevel="1"/>
    <col min="270" max="270" width="13.44140625" style="68" customWidth="1" outlineLevel="1"/>
    <col min="271" max="271" width="14.88671875" style="68" customWidth="1" outlineLevel="1"/>
    <col min="272" max="272" width="13.109375" style="68" customWidth="1" outlineLevel="1"/>
    <col min="273" max="273" width="14.88671875" style="68" customWidth="1" outlineLevel="1"/>
    <col min="274" max="274" width="13" style="68" customWidth="1" outlineLevel="1"/>
    <col min="275" max="275" width="12.88671875" style="68" customWidth="1" outlineLevel="1"/>
    <col min="276" max="277" width="13" style="68" customWidth="1" outlineLevel="1"/>
    <col min="278" max="279" width="13.109375" style="68" customWidth="1" outlineLevel="1"/>
    <col min="280" max="282" width="13.44140625" style="68" customWidth="1" outlineLevel="1"/>
    <col min="283" max="284" width="14.5546875" style="68" customWidth="1" outlineLevel="1"/>
    <col min="285" max="285" width="14.88671875" style="68" customWidth="1" outlineLevel="1"/>
    <col min="286" max="286" width="12.88671875" style="68" customWidth="1" outlineLevel="1"/>
    <col min="287" max="287" width="13.44140625" style="68" customWidth="1" outlineLevel="1"/>
    <col min="288" max="288" width="13" style="68" customWidth="1" outlineLevel="1"/>
    <col min="289" max="289" width="12.88671875" style="68" customWidth="1" outlineLevel="1"/>
    <col min="290" max="290" width="13.109375" style="68" customWidth="1" outlineLevel="1"/>
    <col min="291" max="291" width="14.5546875" style="68" customWidth="1" outlineLevel="1"/>
    <col min="292" max="292" width="13" style="68" customWidth="1" outlineLevel="1"/>
    <col min="293" max="293" width="14.5546875" style="68" customWidth="1" outlineLevel="1"/>
    <col min="294" max="294" width="12.88671875" style="68" customWidth="1" outlineLevel="1"/>
    <col min="295" max="295" width="12.5546875" style="68" customWidth="1" outlineLevel="1"/>
    <col min="296" max="297" width="12.88671875" style="68" customWidth="1" outlineLevel="1"/>
    <col min="298" max="299" width="13" style="68" customWidth="1" outlineLevel="1"/>
    <col min="300" max="302" width="13.109375" style="68" customWidth="1" outlineLevel="1"/>
    <col min="303" max="304" width="14.44140625" style="68" customWidth="1" outlineLevel="1"/>
    <col min="305" max="305" width="14.5546875" style="68" customWidth="1" outlineLevel="1"/>
    <col min="306" max="306" width="11.109375" style="68" customWidth="1" outlineLevel="1"/>
    <col min="307" max="307" width="11.6640625" style="68" customWidth="1" outlineLevel="1"/>
    <col min="308" max="308" width="11.44140625" style="68" customWidth="1" outlineLevel="1"/>
    <col min="309" max="309" width="11.109375" style="68" customWidth="1" outlineLevel="1"/>
    <col min="310" max="310" width="11.5546875" style="68" customWidth="1" outlineLevel="1"/>
    <col min="311" max="311" width="12.88671875" style="68" customWidth="1" outlineLevel="1"/>
    <col min="312" max="312" width="11.44140625" style="68" customWidth="1" outlineLevel="1"/>
    <col min="313" max="313" width="12.88671875" style="68" customWidth="1" outlineLevel="1"/>
    <col min="314" max="314" width="11.109375" style="68" customWidth="1" outlineLevel="1"/>
    <col min="315" max="315" width="11" style="68" customWidth="1" outlineLevel="1"/>
    <col min="316" max="317" width="11.109375" style="68" customWidth="1" outlineLevel="1"/>
    <col min="318" max="319" width="11.44140625" style="68" customWidth="1" outlineLevel="1"/>
    <col min="320" max="322" width="11.5546875" style="68" customWidth="1" outlineLevel="1"/>
    <col min="323" max="324" width="12.5546875" style="68" customWidth="1" outlineLevel="1"/>
    <col min="325" max="325" width="12.88671875" style="68" customWidth="1" outlineLevel="1"/>
    <col min="326" max="326" width="14.6640625" style="68" bestFit="1" customWidth="1"/>
    <col min="327" max="327" width="13.109375" style="68" customWidth="1" outlineLevel="1"/>
    <col min="328" max="328" width="12.5546875" style="68" customWidth="1" outlineLevel="1"/>
    <col min="329" max="329" width="12.44140625" style="68" customWidth="1" outlineLevel="1"/>
    <col min="330" max="330" width="12.88671875" style="68" customWidth="1" outlineLevel="1"/>
    <col min="331" max="331" width="14.33203125" style="68" customWidth="1" outlineLevel="1"/>
    <col min="332" max="332" width="12.6640625" style="68" customWidth="1" outlineLevel="1"/>
    <col min="333" max="333" width="14.33203125" style="68" customWidth="1" outlineLevel="1"/>
    <col min="334" max="334" width="12.6640625" style="68" customWidth="1" outlineLevel="1"/>
    <col min="335" max="335" width="12.33203125" style="68" customWidth="1" outlineLevel="1"/>
    <col min="336" max="336" width="12.6640625" style="68" customWidth="1" outlineLevel="1"/>
    <col min="337" max="337" width="12.44140625" style="68" customWidth="1" outlineLevel="1"/>
    <col min="338" max="338" width="12.5546875" style="68" customWidth="1" outlineLevel="1"/>
    <col min="339" max="339" width="12.6640625" style="68" customWidth="1" outlineLevel="1"/>
    <col min="340" max="342" width="12.88671875" style="68" customWidth="1" outlineLevel="1"/>
    <col min="343" max="344" width="14" style="68" customWidth="1" outlineLevel="1"/>
    <col min="345" max="345" width="14.33203125" style="68" customWidth="1" outlineLevel="1"/>
    <col min="346" max="346" width="12.6640625" style="68" customWidth="1" outlineLevel="1"/>
    <col min="347" max="347" width="13.44140625" style="68" customWidth="1" outlineLevel="1"/>
    <col min="348" max="348" width="12.88671875" style="68" customWidth="1" outlineLevel="1"/>
    <col min="349" max="349" width="12.6640625" style="68" customWidth="1" outlineLevel="1"/>
    <col min="350" max="350" width="13.109375" style="68" customWidth="1" outlineLevel="1"/>
    <col min="351" max="351" width="14.44140625" style="68" customWidth="1" outlineLevel="1"/>
    <col min="352" max="352" width="13" style="68" customWidth="1" outlineLevel="1"/>
    <col min="353" max="353" width="14.5546875" style="68" customWidth="1" outlineLevel="1"/>
    <col min="354" max="354" width="13" style="68" customWidth="1" outlineLevel="1"/>
    <col min="355" max="355" width="12.6640625" style="68" customWidth="1" outlineLevel="1"/>
    <col min="356" max="356" width="13" style="68" customWidth="1" outlineLevel="1"/>
    <col min="357" max="357" width="12.6640625" style="68" customWidth="1" outlineLevel="1"/>
    <col min="358" max="358" width="12.88671875" style="68" customWidth="1" outlineLevel="1"/>
    <col min="359" max="361" width="13" style="68" customWidth="1" outlineLevel="1"/>
    <col min="362" max="362" width="13.109375" style="68" customWidth="1" outlineLevel="1"/>
    <col min="363" max="364" width="14.33203125" style="68" customWidth="1" outlineLevel="1"/>
    <col min="365" max="365" width="14.44140625" style="68" customWidth="1" outlineLevel="1"/>
    <col min="366" max="366" width="13.109375" style="68" customWidth="1" outlineLevel="1"/>
    <col min="367" max="367" width="14" style="68" customWidth="1" outlineLevel="1"/>
    <col min="368" max="368" width="13.44140625" style="68" customWidth="1" outlineLevel="1"/>
    <col min="369" max="369" width="13.109375" style="68" customWidth="1" outlineLevel="1"/>
    <col min="370" max="370" width="13.88671875" style="68" customWidth="1" outlineLevel="1"/>
    <col min="371" max="371" width="15" style="68" customWidth="1" outlineLevel="1"/>
    <col min="372" max="372" width="13.44140625" style="68" customWidth="1" outlineLevel="1"/>
    <col min="373" max="373" width="15" style="68" customWidth="1" outlineLevel="1"/>
    <col min="374" max="374" width="13.109375" style="68" customWidth="1" outlineLevel="1"/>
    <col min="375" max="375" width="13" style="68" customWidth="1" outlineLevel="1"/>
    <col min="376" max="377" width="13.109375" style="68" customWidth="1" outlineLevel="1"/>
    <col min="378" max="379" width="13.44140625" style="68" customWidth="1" outlineLevel="1"/>
    <col min="380" max="382" width="13.88671875" style="68" customWidth="1" outlineLevel="1"/>
    <col min="383" max="384" width="14.88671875" style="68" customWidth="1" outlineLevel="1"/>
    <col min="385" max="385" width="15" style="68" customWidth="1" outlineLevel="1"/>
    <col min="386" max="386" width="13" style="68" customWidth="1" outlineLevel="1"/>
    <col min="387" max="387" width="13.88671875" style="68" customWidth="1" outlineLevel="1"/>
    <col min="388" max="388" width="13.109375" style="68" customWidth="1" outlineLevel="1"/>
    <col min="389" max="389" width="13" style="68" customWidth="1" outlineLevel="1"/>
    <col min="390" max="390" width="13.44140625" style="68" customWidth="1" outlineLevel="1"/>
    <col min="391" max="391" width="14.88671875" style="68" customWidth="1" outlineLevel="1"/>
    <col min="392" max="392" width="13.109375" style="68" customWidth="1" outlineLevel="1"/>
    <col min="393" max="393" width="14.88671875" style="68" customWidth="1" outlineLevel="1"/>
    <col min="394" max="394" width="13" style="68" customWidth="1" outlineLevel="1"/>
    <col min="395" max="395" width="12.88671875" style="68" customWidth="1" outlineLevel="1"/>
    <col min="396" max="397" width="13" style="68" customWidth="1" outlineLevel="1"/>
    <col min="398" max="399" width="13.109375" style="68" customWidth="1" outlineLevel="1"/>
    <col min="400" max="402" width="13.44140625" style="68" customWidth="1" outlineLevel="1"/>
    <col min="403" max="404" width="14.5546875" style="68" customWidth="1" outlineLevel="1"/>
    <col min="405" max="405" width="14.88671875" style="68" customWidth="1" outlineLevel="1"/>
    <col min="406" max="406" width="11.44140625" style="68" customWidth="1" outlineLevel="1"/>
    <col min="407" max="407" width="12" style="68" customWidth="1" outlineLevel="1"/>
    <col min="408" max="408" width="11.5546875" style="68" customWidth="1" outlineLevel="1"/>
    <col min="409" max="409" width="11.44140625" style="68" customWidth="1" outlineLevel="1"/>
    <col min="410" max="410" width="11.6640625" style="68" customWidth="1" outlineLevel="1"/>
    <col min="411" max="411" width="13" style="68" customWidth="1" outlineLevel="1"/>
    <col min="412" max="412" width="11.5546875" style="68" customWidth="1" outlineLevel="1"/>
    <col min="413" max="413" width="13.109375" style="68" customWidth="1" outlineLevel="1"/>
    <col min="414" max="414" width="11.44140625" style="68" customWidth="1" outlineLevel="1"/>
    <col min="415" max="415" width="11.109375" style="68" customWidth="1" outlineLevel="1"/>
    <col min="416" max="416" width="12.44140625" style="68" customWidth="1" outlineLevel="1"/>
    <col min="417" max="417" width="11.44140625" style="68" customWidth="1" outlineLevel="1"/>
    <col min="418" max="419" width="11.5546875" style="68" customWidth="1" outlineLevel="1"/>
    <col min="420" max="422" width="11.6640625" style="68" customWidth="1" outlineLevel="1"/>
    <col min="423" max="424" width="12.88671875" style="68" customWidth="1" outlineLevel="1"/>
    <col min="425" max="425" width="13" style="68" customWidth="1" outlineLevel="1"/>
    <col min="426" max="426" width="12.6640625" style="68" customWidth="1" outlineLevel="1"/>
    <col min="427" max="427" width="12.88671875" style="68" customWidth="1" outlineLevel="1"/>
    <col min="428" max="428" width="12.44140625" style="68" customWidth="1" outlineLevel="1"/>
    <col min="429" max="429" width="12.5546875" style="68" customWidth="1" outlineLevel="1"/>
    <col min="430" max="430" width="12.109375" style="68" customWidth="1" outlineLevel="1"/>
    <col min="431" max="431" width="14" style="68" customWidth="1" outlineLevel="1"/>
    <col min="432" max="432" width="12.44140625" style="68" customWidth="1" outlineLevel="1"/>
    <col min="433" max="433" width="14" style="68" customWidth="1" outlineLevel="1"/>
    <col min="434" max="434" width="12.109375" style="68" customWidth="1" outlineLevel="1"/>
    <col min="435" max="435" width="12" style="68" customWidth="1" outlineLevel="1"/>
    <col min="436" max="437" width="12.109375" style="68" customWidth="1" outlineLevel="1"/>
    <col min="438" max="439" width="12.44140625" style="68" customWidth="1" outlineLevel="1"/>
    <col min="440" max="442" width="12.5546875" style="68" customWidth="1" outlineLevel="1"/>
    <col min="443" max="444" width="13.88671875" style="68" customWidth="1" outlineLevel="1"/>
    <col min="445" max="445" width="14" style="68" customWidth="1" outlineLevel="1"/>
    <col min="446" max="446" width="15.44140625" style="68" bestFit="1" customWidth="1" collapsed="1"/>
    <col min="447" max="16384" width="9.109375" style="68"/>
  </cols>
  <sheetData>
    <row r="1" spans="1:446" s="66" customFormat="1" ht="26.4">
      <c r="A1" s="70" t="s">
        <v>128</v>
      </c>
      <c r="B1" s="70" t="s">
        <v>129</v>
      </c>
      <c r="C1" s="71" t="s">
        <v>214</v>
      </c>
      <c r="D1" s="70" t="s">
        <v>66</v>
      </c>
      <c r="E1" s="70" t="s">
        <v>456</v>
      </c>
      <c r="F1" s="70" t="s">
        <v>457</v>
      </c>
      <c r="G1" s="71" t="s">
        <v>12</v>
      </c>
      <c r="H1" s="71" t="s">
        <v>13</v>
      </c>
      <c r="I1" s="71" t="s">
        <v>458</v>
      </c>
      <c r="J1" s="71" t="s">
        <v>459</v>
      </c>
      <c r="K1" s="71" t="s">
        <v>460</v>
      </c>
      <c r="L1" s="71" t="s">
        <v>461</v>
      </c>
      <c r="M1" s="71" t="s">
        <v>462</v>
      </c>
      <c r="N1" s="71" t="s">
        <v>463</v>
      </c>
      <c r="O1" s="71" t="s">
        <v>464</v>
      </c>
      <c r="P1" s="71" t="s">
        <v>465</v>
      </c>
      <c r="Q1" s="71" t="s">
        <v>466</v>
      </c>
      <c r="R1" s="71" t="s">
        <v>467</v>
      </c>
      <c r="S1" s="71" t="s">
        <v>468</v>
      </c>
      <c r="T1" s="71" t="s">
        <v>469</v>
      </c>
      <c r="U1" s="71" t="s">
        <v>470</v>
      </c>
      <c r="V1" s="71" t="s">
        <v>471</v>
      </c>
      <c r="W1" s="72" t="s">
        <v>472</v>
      </c>
      <c r="X1" s="71" t="s">
        <v>473</v>
      </c>
      <c r="Y1" s="71" t="s">
        <v>474</v>
      </c>
      <c r="Z1" s="71" t="s">
        <v>475</v>
      </c>
      <c r="AA1" s="71" t="s">
        <v>476</v>
      </c>
      <c r="AB1" s="71" t="s">
        <v>477</v>
      </c>
      <c r="AC1" s="71" t="s">
        <v>478</v>
      </c>
      <c r="AD1" s="71" t="s">
        <v>479</v>
      </c>
      <c r="AE1" s="71" t="s">
        <v>480</v>
      </c>
      <c r="AF1" s="71" t="s">
        <v>481</v>
      </c>
      <c r="AG1" s="71" t="s">
        <v>482</v>
      </c>
      <c r="AH1" s="71" t="s">
        <v>483</v>
      </c>
      <c r="AI1" s="71" t="s">
        <v>484</v>
      </c>
      <c r="AJ1" s="71" t="s">
        <v>485</v>
      </c>
      <c r="AK1" s="71" t="s">
        <v>486</v>
      </c>
      <c r="AL1" s="71" t="s">
        <v>487</v>
      </c>
      <c r="AM1" s="71" t="s">
        <v>488</v>
      </c>
      <c r="AN1" s="71" t="s">
        <v>489</v>
      </c>
      <c r="AO1" s="71" t="s">
        <v>490</v>
      </c>
      <c r="AP1" s="71" t="s">
        <v>491</v>
      </c>
      <c r="AQ1" s="72" t="s">
        <v>492</v>
      </c>
      <c r="AR1" s="71" t="s">
        <v>493</v>
      </c>
      <c r="AS1" s="71" t="s">
        <v>494</v>
      </c>
      <c r="AT1" s="71" t="s">
        <v>495</v>
      </c>
      <c r="AU1" s="71" t="s">
        <v>496</v>
      </c>
      <c r="AV1" s="71" t="s">
        <v>497</v>
      </c>
      <c r="AW1" s="71" t="s">
        <v>498</v>
      </c>
      <c r="AX1" s="71" t="s">
        <v>499</v>
      </c>
      <c r="AY1" s="71" t="s">
        <v>500</v>
      </c>
      <c r="AZ1" s="71" t="s">
        <v>501</v>
      </c>
      <c r="BA1" s="71" t="s">
        <v>502</v>
      </c>
      <c r="BB1" s="71" t="s">
        <v>503</v>
      </c>
      <c r="BC1" s="71" t="s">
        <v>504</v>
      </c>
      <c r="BD1" s="71" t="s">
        <v>505</v>
      </c>
      <c r="BE1" s="71" t="s">
        <v>506</v>
      </c>
      <c r="BF1" s="71" t="s">
        <v>507</v>
      </c>
      <c r="BG1" s="71" t="s">
        <v>508</v>
      </c>
      <c r="BH1" s="71" t="s">
        <v>509</v>
      </c>
      <c r="BI1" s="71" t="s">
        <v>510</v>
      </c>
      <c r="BJ1" s="71" t="s">
        <v>511</v>
      </c>
      <c r="BK1" s="72" t="s">
        <v>512</v>
      </c>
      <c r="BL1" s="71" t="s">
        <v>513</v>
      </c>
      <c r="BM1" s="71" t="s">
        <v>514</v>
      </c>
      <c r="BN1" s="71" t="s">
        <v>515</v>
      </c>
      <c r="BO1" s="71" t="s">
        <v>516</v>
      </c>
      <c r="BP1" s="71" t="s">
        <v>517</v>
      </c>
      <c r="BQ1" s="71" t="s">
        <v>518</v>
      </c>
      <c r="BR1" s="71" t="s">
        <v>519</v>
      </c>
      <c r="BS1" s="71" t="s">
        <v>520</v>
      </c>
      <c r="BT1" s="71" t="s">
        <v>521</v>
      </c>
      <c r="BU1" s="71" t="s">
        <v>522</v>
      </c>
      <c r="BV1" s="71" t="s">
        <v>523</v>
      </c>
      <c r="BW1" s="71" t="s">
        <v>524</v>
      </c>
      <c r="BX1" s="71" t="s">
        <v>525</v>
      </c>
      <c r="BY1" s="71" t="s">
        <v>526</v>
      </c>
      <c r="BZ1" s="71" t="s">
        <v>527</v>
      </c>
      <c r="CA1" s="71" t="s">
        <v>528</v>
      </c>
      <c r="CB1" s="71" t="s">
        <v>529</v>
      </c>
      <c r="CC1" s="71" t="s">
        <v>530</v>
      </c>
      <c r="CD1" s="71" t="s">
        <v>531</v>
      </c>
      <c r="CE1" s="72" t="s">
        <v>532</v>
      </c>
      <c r="CF1" s="71" t="s">
        <v>533</v>
      </c>
      <c r="CG1" s="71" t="s">
        <v>534</v>
      </c>
      <c r="CH1" s="71" t="s">
        <v>535</v>
      </c>
      <c r="CI1" s="71" t="s">
        <v>536</v>
      </c>
      <c r="CJ1" s="71" t="s">
        <v>537</v>
      </c>
      <c r="CK1" s="71" t="s">
        <v>538</v>
      </c>
      <c r="CL1" s="71" t="s">
        <v>539</v>
      </c>
      <c r="CM1" s="71" t="s">
        <v>540</v>
      </c>
      <c r="CN1" s="71" t="s">
        <v>541</v>
      </c>
      <c r="CO1" s="71" t="s">
        <v>542</v>
      </c>
      <c r="CP1" s="71" t="s">
        <v>543</v>
      </c>
      <c r="CQ1" s="71" t="s">
        <v>544</v>
      </c>
      <c r="CR1" s="71" t="s">
        <v>545</v>
      </c>
      <c r="CS1" s="71" t="s">
        <v>546</v>
      </c>
      <c r="CT1" s="71" t="s">
        <v>547</v>
      </c>
      <c r="CU1" s="71" t="s">
        <v>548</v>
      </c>
      <c r="CV1" s="71" t="s">
        <v>549</v>
      </c>
      <c r="CW1" s="71" t="s">
        <v>550</v>
      </c>
      <c r="CX1" s="71" t="s">
        <v>551</v>
      </c>
      <c r="CY1" s="72" t="s">
        <v>552</v>
      </c>
      <c r="CZ1" s="71" t="s">
        <v>553</v>
      </c>
      <c r="DA1" s="71" t="s">
        <v>554</v>
      </c>
      <c r="DB1" s="71" t="s">
        <v>555</v>
      </c>
      <c r="DC1" s="71" t="s">
        <v>556</v>
      </c>
      <c r="DD1" s="71" t="s">
        <v>557</v>
      </c>
      <c r="DE1" s="71" t="s">
        <v>558</v>
      </c>
      <c r="DF1" s="71" t="s">
        <v>559</v>
      </c>
      <c r="DG1" s="71" t="s">
        <v>560</v>
      </c>
      <c r="DH1" s="71" t="s">
        <v>561</v>
      </c>
      <c r="DI1" s="71" t="s">
        <v>562</v>
      </c>
      <c r="DJ1" s="71" t="s">
        <v>563</v>
      </c>
      <c r="DK1" s="71" t="s">
        <v>564</v>
      </c>
      <c r="DL1" s="71" t="s">
        <v>565</v>
      </c>
      <c r="DM1" s="71" t="s">
        <v>566</v>
      </c>
      <c r="DN1" s="71" t="s">
        <v>567</v>
      </c>
      <c r="DO1" s="71" t="s">
        <v>568</v>
      </c>
      <c r="DP1" s="71" t="s">
        <v>569</v>
      </c>
      <c r="DQ1" s="71" t="s">
        <v>570</v>
      </c>
      <c r="DR1" s="71" t="s">
        <v>571</v>
      </c>
      <c r="DS1" s="72" t="s">
        <v>572</v>
      </c>
      <c r="DT1" s="71" t="s">
        <v>573</v>
      </c>
      <c r="DU1" s="71" t="s">
        <v>574</v>
      </c>
      <c r="DV1" s="71" t="s">
        <v>575</v>
      </c>
      <c r="DW1" s="71" t="s">
        <v>576</v>
      </c>
      <c r="DX1" s="71" t="s">
        <v>577</v>
      </c>
      <c r="DY1" s="71" t="s">
        <v>578</v>
      </c>
      <c r="DZ1" s="71" t="s">
        <v>579</v>
      </c>
      <c r="EA1" s="71" t="s">
        <v>580</v>
      </c>
      <c r="EB1" s="71" t="s">
        <v>581</v>
      </c>
      <c r="EC1" s="71" t="s">
        <v>582</v>
      </c>
      <c r="ED1" s="71" t="s">
        <v>583</v>
      </c>
      <c r="EE1" s="71" t="s">
        <v>584</v>
      </c>
      <c r="EF1" s="71" t="s">
        <v>585</v>
      </c>
      <c r="EG1" s="71" t="s">
        <v>586</v>
      </c>
      <c r="EH1" s="71" t="s">
        <v>587</v>
      </c>
      <c r="EI1" s="71" t="s">
        <v>588</v>
      </c>
      <c r="EJ1" s="71" t="s">
        <v>589</v>
      </c>
      <c r="EK1" s="71" t="s">
        <v>590</v>
      </c>
      <c r="EL1" s="71" t="s">
        <v>591</v>
      </c>
      <c r="EM1" s="72" t="s">
        <v>592</v>
      </c>
      <c r="EN1" s="71" t="s">
        <v>593</v>
      </c>
      <c r="EO1" s="71" t="s">
        <v>594</v>
      </c>
      <c r="EP1" s="71" t="s">
        <v>595</v>
      </c>
      <c r="EQ1" s="71" t="s">
        <v>596</v>
      </c>
      <c r="ER1" s="71" t="s">
        <v>597</v>
      </c>
      <c r="ES1" s="71" t="s">
        <v>598</v>
      </c>
      <c r="ET1" s="71" t="s">
        <v>599</v>
      </c>
      <c r="EU1" s="71" t="s">
        <v>600</v>
      </c>
      <c r="EV1" s="71" t="s">
        <v>601</v>
      </c>
      <c r="EW1" s="71" t="s">
        <v>602</v>
      </c>
      <c r="EX1" s="71" t="s">
        <v>603</v>
      </c>
      <c r="EY1" s="71" t="s">
        <v>604</v>
      </c>
      <c r="EZ1" s="71" t="s">
        <v>605</v>
      </c>
      <c r="FA1" s="71" t="s">
        <v>606</v>
      </c>
      <c r="FB1" s="71" t="s">
        <v>607</v>
      </c>
      <c r="FC1" s="71" t="s">
        <v>608</v>
      </c>
      <c r="FD1" s="71" t="s">
        <v>609</v>
      </c>
      <c r="FE1" s="71" t="s">
        <v>610</v>
      </c>
      <c r="FF1" s="71" t="s">
        <v>611</v>
      </c>
      <c r="FG1" s="72" t="s">
        <v>612</v>
      </c>
      <c r="FH1" s="71" t="s">
        <v>613</v>
      </c>
      <c r="FI1" s="71" t="s">
        <v>614</v>
      </c>
      <c r="FJ1" s="71" t="s">
        <v>615</v>
      </c>
      <c r="FK1" s="71" t="s">
        <v>616</v>
      </c>
      <c r="FL1" s="71" t="s">
        <v>617</v>
      </c>
      <c r="FM1" s="71" t="s">
        <v>618</v>
      </c>
      <c r="FN1" s="71" t="s">
        <v>619</v>
      </c>
      <c r="FO1" s="71" t="s">
        <v>620</v>
      </c>
      <c r="FP1" s="71" t="s">
        <v>621</v>
      </c>
      <c r="FQ1" s="71" t="s">
        <v>622</v>
      </c>
      <c r="FR1" s="71" t="s">
        <v>623</v>
      </c>
      <c r="FS1" s="71" t="s">
        <v>624</v>
      </c>
      <c r="FT1" s="71" t="s">
        <v>625</v>
      </c>
      <c r="FU1" s="71" t="s">
        <v>626</v>
      </c>
      <c r="FV1" s="71" t="s">
        <v>627</v>
      </c>
      <c r="FW1" s="71" t="s">
        <v>628</v>
      </c>
      <c r="FX1" s="71" t="s">
        <v>629</v>
      </c>
      <c r="FY1" s="71" t="s">
        <v>630</v>
      </c>
      <c r="FZ1" s="71" t="s">
        <v>631</v>
      </c>
      <c r="GA1" s="72" t="s">
        <v>632</v>
      </c>
      <c r="GB1" s="71" t="s">
        <v>633</v>
      </c>
      <c r="GC1" s="71" t="s">
        <v>634</v>
      </c>
      <c r="GD1" s="71" t="s">
        <v>635</v>
      </c>
      <c r="GE1" s="71" t="s">
        <v>636</v>
      </c>
      <c r="GF1" s="71" t="s">
        <v>637</v>
      </c>
      <c r="GG1" s="71" t="s">
        <v>638</v>
      </c>
      <c r="GH1" s="71" t="s">
        <v>639</v>
      </c>
      <c r="GI1" s="71" t="s">
        <v>640</v>
      </c>
      <c r="GJ1" s="71" t="s">
        <v>641</v>
      </c>
      <c r="GK1" s="71" t="s">
        <v>642</v>
      </c>
      <c r="GL1" s="71" t="s">
        <v>643</v>
      </c>
      <c r="GM1" s="71" t="s">
        <v>644</v>
      </c>
      <c r="GN1" s="71" t="s">
        <v>645</v>
      </c>
      <c r="GO1" s="71" t="s">
        <v>646</v>
      </c>
      <c r="GP1" s="71" t="s">
        <v>647</v>
      </c>
      <c r="GQ1" s="71" t="s">
        <v>648</v>
      </c>
      <c r="GR1" s="71" t="s">
        <v>649</v>
      </c>
      <c r="GS1" s="71" t="s">
        <v>650</v>
      </c>
      <c r="GT1" s="71" t="s">
        <v>651</v>
      </c>
      <c r="GU1" s="72" t="s">
        <v>652</v>
      </c>
      <c r="GV1" s="71" t="s">
        <v>653</v>
      </c>
      <c r="GW1" s="71" t="s">
        <v>654</v>
      </c>
      <c r="GX1" s="71" t="s">
        <v>655</v>
      </c>
      <c r="GY1" s="71" t="s">
        <v>656</v>
      </c>
      <c r="GZ1" s="71" t="s">
        <v>657</v>
      </c>
      <c r="HA1" s="71" t="s">
        <v>658</v>
      </c>
      <c r="HB1" s="71" t="s">
        <v>659</v>
      </c>
      <c r="HC1" s="71" t="s">
        <v>660</v>
      </c>
      <c r="HD1" s="71" t="s">
        <v>661</v>
      </c>
      <c r="HE1" s="71" t="s">
        <v>662</v>
      </c>
      <c r="HF1" s="71" t="s">
        <v>663</v>
      </c>
      <c r="HG1" s="71" t="s">
        <v>664</v>
      </c>
      <c r="HH1" s="71" t="s">
        <v>665</v>
      </c>
      <c r="HI1" s="71" t="s">
        <v>666</v>
      </c>
      <c r="HJ1" s="71" t="s">
        <v>667</v>
      </c>
      <c r="HK1" s="71" t="s">
        <v>668</v>
      </c>
      <c r="HL1" s="71" t="s">
        <v>669</v>
      </c>
      <c r="HM1" s="71" t="s">
        <v>670</v>
      </c>
      <c r="HN1" s="71" t="s">
        <v>671</v>
      </c>
      <c r="HP1" s="73" t="s">
        <v>66</v>
      </c>
      <c r="HQ1" s="74" t="s">
        <v>457</v>
      </c>
      <c r="HR1" s="67" t="s">
        <v>235</v>
      </c>
      <c r="HS1" s="67" t="s">
        <v>236</v>
      </c>
      <c r="HT1" s="67" t="s">
        <v>237</v>
      </c>
      <c r="HU1" s="67" t="s">
        <v>238</v>
      </c>
      <c r="HV1" s="67" t="s">
        <v>239</v>
      </c>
      <c r="HW1" s="67" t="s">
        <v>240</v>
      </c>
      <c r="HX1" s="67" t="s">
        <v>241</v>
      </c>
      <c r="HY1" s="67" t="s">
        <v>242</v>
      </c>
      <c r="HZ1" s="67" t="s">
        <v>243</v>
      </c>
      <c r="IA1" s="67" t="s">
        <v>244</v>
      </c>
      <c r="IB1" s="67" t="s">
        <v>245</v>
      </c>
      <c r="IC1" s="67" t="s">
        <v>246</v>
      </c>
      <c r="ID1" s="67" t="s">
        <v>247</v>
      </c>
      <c r="IE1" s="67" t="s">
        <v>248</v>
      </c>
      <c r="IF1" s="67" t="s">
        <v>249</v>
      </c>
      <c r="IG1" s="67" t="s">
        <v>250</v>
      </c>
      <c r="IH1" s="67" t="s">
        <v>251</v>
      </c>
      <c r="II1" s="67" t="s">
        <v>252</v>
      </c>
      <c r="IJ1" s="67" t="s">
        <v>253</v>
      </c>
      <c r="IK1" s="67" t="s">
        <v>254</v>
      </c>
      <c r="IL1" s="67" t="s">
        <v>255</v>
      </c>
      <c r="IM1" s="67" t="s">
        <v>256</v>
      </c>
      <c r="IN1" s="67" t="s">
        <v>257</v>
      </c>
      <c r="IO1" s="67" t="s">
        <v>258</v>
      </c>
      <c r="IP1" s="67" t="s">
        <v>259</v>
      </c>
      <c r="IQ1" s="67" t="s">
        <v>260</v>
      </c>
      <c r="IR1" s="67" t="s">
        <v>261</v>
      </c>
      <c r="IS1" s="67" t="s">
        <v>262</v>
      </c>
      <c r="IT1" s="67" t="s">
        <v>263</v>
      </c>
      <c r="IU1" s="67" t="s">
        <v>264</v>
      </c>
      <c r="IV1" s="67" t="s">
        <v>265</v>
      </c>
      <c r="IW1" s="67" t="s">
        <v>266</v>
      </c>
      <c r="IX1" s="67" t="s">
        <v>267</v>
      </c>
      <c r="IY1" s="67" t="s">
        <v>268</v>
      </c>
      <c r="IZ1" s="67" t="s">
        <v>269</v>
      </c>
      <c r="JA1" s="67" t="s">
        <v>270</v>
      </c>
      <c r="JB1" s="67" t="s">
        <v>271</v>
      </c>
      <c r="JC1" s="67" t="s">
        <v>272</v>
      </c>
      <c r="JD1" s="67" t="s">
        <v>273</v>
      </c>
      <c r="JE1" s="67" t="s">
        <v>274</v>
      </c>
      <c r="JF1" s="67" t="s">
        <v>275</v>
      </c>
      <c r="JG1" s="67" t="s">
        <v>276</v>
      </c>
      <c r="JH1" s="67" t="s">
        <v>277</v>
      </c>
      <c r="JI1" s="67" t="s">
        <v>278</v>
      </c>
      <c r="JJ1" s="67" t="s">
        <v>279</v>
      </c>
      <c r="JK1" s="67" t="s">
        <v>280</v>
      </c>
      <c r="JL1" s="67" t="s">
        <v>281</v>
      </c>
      <c r="JM1" s="67" t="s">
        <v>282</v>
      </c>
      <c r="JN1" s="67" t="s">
        <v>283</v>
      </c>
      <c r="JO1" s="67" t="s">
        <v>284</v>
      </c>
      <c r="JP1" s="67" t="s">
        <v>285</v>
      </c>
      <c r="JQ1" s="67" t="s">
        <v>286</v>
      </c>
      <c r="JR1" s="67" t="s">
        <v>287</v>
      </c>
      <c r="JS1" s="67" t="s">
        <v>288</v>
      </c>
      <c r="JT1" s="67" t="s">
        <v>289</v>
      </c>
      <c r="JU1" s="67" t="s">
        <v>290</v>
      </c>
      <c r="JV1" s="67" t="s">
        <v>291</v>
      </c>
      <c r="JW1" s="67" t="s">
        <v>292</v>
      </c>
      <c r="JX1" s="67" t="s">
        <v>293</v>
      </c>
      <c r="JY1" s="67" t="s">
        <v>294</v>
      </c>
      <c r="JZ1" s="67" t="s">
        <v>295</v>
      </c>
      <c r="KA1" s="67" t="s">
        <v>296</v>
      </c>
      <c r="KB1" s="67" t="s">
        <v>297</v>
      </c>
      <c r="KC1" s="67" t="s">
        <v>298</v>
      </c>
      <c r="KD1" s="67" t="s">
        <v>299</v>
      </c>
      <c r="KE1" s="67" t="s">
        <v>300</v>
      </c>
      <c r="KF1" s="67" t="s">
        <v>301</v>
      </c>
      <c r="KG1" s="67" t="s">
        <v>302</v>
      </c>
      <c r="KH1" s="67" t="s">
        <v>303</v>
      </c>
      <c r="KI1" s="67" t="s">
        <v>304</v>
      </c>
      <c r="KJ1" s="67" t="s">
        <v>305</v>
      </c>
      <c r="KK1" s="67" t="s">
        <v>306</v>
      </c>
      <c r="KL1" s="67" t="s">
        <v>307</v>
      </c>
      <c r="KM1" s="67" t="s">
        <v>308</v>
      </c>
      <c r="KN1" s="67" t="s">
        <v>309</v>
      </c>
      <c r="KO1" s="67" t="s">
        <v>310</v>
      </c>
      <c r="KP1" s="67" t="s">
        <v>311</v>
      </c>
      <c r="KQ1" s="67" t="s">
        <v>312</v>
      </c>
      <c r="KR1" s="67" t="s">
        <v>313</v>
      </c>
      <c r="KS1" s="67" t="s">
        <v>314</v>
      </c>
      <c r="KT1" s="67" t="s">
        <v>315</v>
      </c>
      <c r="KU1" s="67" t="s">
        <v>316</v>
      </c>
      <c r="KV1" s="67" t="s">
        <v>317</v>
      </c>
      <c r="KW1" s="67" t="s">
        <v>318</v>
      </c>
      <c r="KX1" s="67" t="s">
        <v>319</v>
      </c>
      <c r="KY1" s="67" t="s">
        <v>320</v>
      </c>
      <c r="KZ1" s="67" t="s">
        <v>321</v>
      </c>
      <c r="LA1" s="67" t="s">
        <v>322</v>
      </c>
      <c r="LB1" s="67" t="s">
        <v>323</v>
      </c>
      <c r="LC1" s="67" t="s">
        <v>324</v>
      </c>
      <c r="LD1" s="67" t="s">
        <v>325</v>
      </c>
      <c r="LE1" s="67" t="s">
        <v>326</v>
      </c>
      <c r="LF1" s="67" t="s">
        <v>327</v>
      </c>
      <c r="LG1" s="67" t="s">
        <v>328</v>
      </c>
      <c r="LH1" s="67" t="s">
        <v>329</v>
      </c>
      <c r="LI1" s="67" t="s">
        <v>330</v>
      </c>
      <c r="LJ1" s="67" t="s">
        <v>331</v>
      </c>
      <c r="LK1" s="67" t="s">
        <v>332</v>
      </c>
      <c r="LL1" s="67" t="s">
        <v>333</v>
      </c>
      <c r="LM1" s="67" t="s">
        <v>334</v>
      </c>
      <c r="LN1" s="67" t="s">
        <v>335</v>
      </c>
      <c r="LO1" s="67" t="s">
        <v>336</v>
      </c>
      <c r="LP1" s="67" t="s">
        <v>337</v>
      </c>
      <c r="LQ1" s="67" t="s">
        <v>338</v>
      </c>
      <c r="LR1" s="67" t="s">
        <v>339</v>
      </c>
      <c r="LS1" s="67" t="s">
        <v>340</v>
      </c>
      <c r="LT1" s="67" t="s">
        <v>341</v>
      </c>
      <c r="LU1" s="67" t="s">
        <v>342</v>
      </c>
      <c r="LV1" s="67" t="s">
        <v>343</v>
      </c>
      <c r="LW1" s="67" t="s">
        <v>344</v>
      </c>
      <c r="LX1" s="67" t="s">
        <v>345</v>
      </c>
      <c r="LY1" s="67" t="s">
        <v>346</v>
      </c>
      <c r="LZ1" s="67" t="s">
        <v>347</v>
      </c>
      <c r="MA1" s="67" t="s">
        <v>348</v>
      </c>
      <c r="MB1" s="67" t="s">
        <v>349</v>
      </c>
      <c r="MC1" s="67" t="s">
        <v>350</v>
      </c>
      <c r="MD1" s="67" t="s">
        <v>351</v>
      </c>
      <c r="ME1" s="67" t="s">
        <v>352</v>
      </c>
      <c r="MF1" s="67" t="s">
        <v>353</v>
      </c>
      <c r="MG1" s="67" t="s">
        <v>354</v>
      </c>
      <c r="MH1" s="67" t="s">
        <v>355</v>
      </c>
      <c r="MI1" s="67" t="s">
        <v>356</v>
      </c>
      <c r="MJ1" s="67" t="s">
        <v>357</v>
      </c>
      <c r="MK1" s="67" t="s">
        <v>358</v>
      </c>
      <c r="ML1" s="67" t="s">
        <v>359</v>
      </c>
      <c r="MM1" s="67" t="s">
        <v>360</v>
      </c>
      <c r="MN1" s="67" t="s">
        <v>361</v>
      </c>
      <c r="MO1" s="67" t="s">
        <v>362</v>
      </c>
      <c r="MP1" s="67" t="s">
        <v>363</v>
      </c>
      <c r="MQ1" s="67" t="s">
        <v>364</v>
      </c>
      <c r="MR1" s="67" t="s">
        <v>365</v>
      </c>
      <c r="MS1" s="67" t="s">
        <v>366</v>
      </c>
      <c r="MT1" s="67" t="s">
        <v>367</v>
      </c>
      <c r="MU1" s="67" t="s">
        <v>368</v>
      </c>
      <c r="MV1" s="67" t="s">
        <v>369</v>
      </c>
      <c r="MW1" s="67" t="s">
        <v>370</v>
      </c>
      <c r="MX1" s="67" t="s">
        <v>371</v>
      </c>
      <c r="MY1" s="67" t="s">
        <v>372</v>
      </c>
      <c r="MZ1" s="67" t="s">
        <v>373</v>
      </c>
      <c r="NA1" s="67" t="s">
        <v>374</v>
      </c>
      <c r="NB1" s="67" t="s">
        <v>375</v>
      </c>
      <c r="NC1" s="67" t="s">
        <v>376</v>
      </c>
      <c r="ND1" s="67" t="s">
        <v>377</v>
      </c>
      <c r="NE1" s="67" t="s">
        <v>378</v>
      </c>
      <c r="NF1" s="67" t="s">
        <v>379</v>
      </c>
      <c r="NG1" s="67" t="s">
        <v>380</v>
      </c>
      <c r="NH1" s="67" t="s">
        <v>381</v>
      </c>
      <c r="NI1" s="67" t="s">
        <v>382</v>
      </c>
      <c r="NJ1" s="67" t="s">
        <v>383</v>
      </c>
      <c r="NK1" s="67" t="s">
        <v>384</v>
      </c>
      <c r="NL1" s="67" t="s">
        <v>385</v>
      </c>
      <c r="NM1" s="67" t="s">
        <v>386</v>
      </c>
      <c r="NN1" s="67" t="s">
        <v>387</v>
      </c>
      <c r="NO1" s="67" t="s">
        <v>388</v>
      </c>
      <c r="NP1" s="67" t="s">
        <v>389</v>
      </c>
      <c r="NQ1" s="67" t="s">
        <v>390</v>
      </c>
      <c r="NR1" s="67" t="s">
        <v>391</v>
      </c>
      <c r="NS1" s="67" t="s">
        <v>392</v>
      </c>
      <c r="NT1" s="67" t="s">
        <v>393</v>
      </c>
      <c r="NU1" s="67" t="s">
        <v>394</v>
      </c>
      <c r="NV1" s="67" t="s">
        <v>395</v>
      </c>
      <c r="NW1" s="67" t="s">
        <v>396</v>
      </c>
      <c r="NX1" s="67" t="s">
        <v>397</v>
      </c>
      <c r="NY1" s="67" t="s">
        <v>398</v>
      </c>
      <c r="NZ1" s="67" t="s">
        <v>399</v>
      </c>
      <c r="OA1" s="67" t="s">
        <v>400</v>
      </c>
      <c r="OB1" s="67" t="s">
        <v>401</v>
      </c>
      <c r="OC1" s="67" t="s">
        <v>402</v>
      </c>
      <c r="OD1" s="67" t="s">
        <v>403</v>
      </c>
      <c r="OE1" s="67" t="s">
        <v>404</v>
      </c>
      <c r="OF1" s="67" t="s">
        <v>405</v>
      </c>
      <c r="OG1" s="67" t="s">
        <v>406</v>
      </c>
      <c r="OH1" s="67" t="s">
        <v>407</v>
      </c>
      <c r="OI1" s="67" t="s">
        <v>408</v>
      </c>
      <c r="OJ1" s="67" t="s">
        <v>409</v>
      </c>
      <c r="OK1" s="67" t="s">
        <v>410</v>
      </c>
      <c r="OL1" s="67" t="s">
        <v>411</v>
      </c>
      <c r="OM1" s="67" t="s">
        <v>412</v>
      </c>
      <c r="ON1" s="67" t="s">
        <v>413</v>
      </c>
      <c r="OO1" s="67" t="s">
        <v>414</v>
      </c>
      <c r="OP1" s="67" t="s">
        <v>415</v>
      </c>
      <c r="OQ1" s="67" t="s">
        <v>416</v>
      </c>
      <c r="OR1" s="67" t="s">
        <v>417</v>
      </c>
      <c r="OS1" s="67" t="s">
        <v>418</v>
      </c>
      <c r="OT1" s="67" t="s">
        <v>419</v>
      </c>
      <c r="OU1" s="67" t="s">
        <v>420</v>
      </c>
      <c r="OV1" s="67" t="s">
        <v>421</v>
      </c>
      <c r="OW1" s="67" t="s">
        <v>422</v>
      </c>
      <c r="OX1" s="67" t="s">
        <v>423</v>
      </c>
      <c r="OY1" s="67" t="s">
        <v>424</v>
      </c>
      <c r="OZ1" s="67" t="s">
        <v>425</v>
      </c>
      <c r="PA1" s="67" t="s">
        <v>426</v>
      </c>
      <c r="PB1" s="67" t="s">
        <v>427</v>
      </c>
      <c r="PC1" s="67" t="s">
        <v>428</v>
      </c>
      <c r="PD1" s="67" t="s">
        <v>429</v>
      </c>
      <c r="PE1" s="67" t="s">
        <v>430</v>
      </c>
      <c r="PF1" s="67" t="s">
        <v>431</v>
      </c>
      <c r="PG1" s="67" t="s">
        <v>432</v>
      </c>
      <c r="PH1" s="67" t="s">
        <v>433</v>
      </c>
      <c r="PI1" s="67" t="s">
        <v>434</v>
      </c>
      <c r="PJ1" s="67" t="s">
        <v>435</v>
      </c>
      <c r="PK1" s="67" t="s">
        <v>436</v>
      </c>
      <c r="PL1" s="67" t="s">
        <v>437</v>
      </c>
      <c r="PM1" s="67" t="s">
        <v>438</v>
      </c>
      <c r="PN1" s="67" t="s">
        <v>439</v>
      </c>
      <c r="PO1" s="67" t="s">
        <v>440</v>
      </c>
      <c r="PP1" s="67" t="s">
        <v>441</v>
      </c>
      <c r="PQ1" s="67" t="s">
        <v>442</v>
      </c>
      <c r="PR1" s="67" t="s">
        <v>443</v>
      </c>
      <c r="PS1" s="67" t="s">
        <v>444</v>
      </c>
      <c r="PT1" s="67" t="s">
        <v>445</v>
      </c>
      <c r="PU1" s="67" t="s">
        <v>446</v>
      </c>
      <c r="PV1" s="67" t="s">
        <v>447</v>
      </c>
      <c r="PW1" s="67" t="s">
        <v>448</v>
      </c>
      <c r="PX1" s="67" t="s">
        <v>449</v>
      </c>
      <c r="PY1" s="67" t="s">
        <v>450</v>
      </c>
      <c r="PZ1" s="67" t="s">
        <v>451</v>
      </c>
      <c r="QA1" s="67" t="s">
        <v>452</v>
      </c>
      <c r="QB1" s="67" t="s">
        <v>453</v>
      </c>
      <c r="QC1" s="67" t="s">
        <v>454</v>
      </c>
      <c r="QD1" s="67" t="s">
        <v>455</v>
      </c>
    </row>
    <row r="2" spans="1:446">
      <c r="A2" s="75" t="s">
        <v>162</v>
      </c>
      <c r="B2" s="75" t="s">
        <v>113</v>
      </c>
      <c r="C2" s="76">
        <f>ROUND(UTA!H18,0)-ROUND(UTA!H288,0)</f>
        <v>0</v>
      </c>
      <c r="D2" s="77">
        <v>3656</v>
      </c>
      <c r="E2" s="75" t="s">
        <v>694</v>
      </c>
      <c r="F2" s="75">
        <v>2024</v>
      </c>
      <c r="G2" s="76">
        <v>243178490</v>
      </c>
      <c r="H2" s="76">
        <v>129425022</v>
      </c>
      <c r="I2" s="76">
        <v>59463112</v>
      </c>
      <c r="J2" s="76">
        <v>88910704</v>
      </c>
      <c r="K2" s="76">
        <v>61886396</v>
      </c>
      <c r="L2" s="369" t="s">
        <v>927</v>
      </c>
      <c r="M2" s="75" t="s">
        <v>928</v>
      </c>
      <c r="N2" s="91" t="s">
        <v>929</v>
      </c>
      <c r="O2" s="76">
        <v>10853</v>
      </c>
      <c r="P2" s="76">
        <v>19046</v>
      </c>
      <c r="Q2" s="76">
        <v>10331</v>
      </c>
      <c r="R2" s="76">
        <v>1146</v>
      </c>
      <c r="S2" s="76">
        <v>0</v>
      </c>
      <c r="T2" s="78" t="s">
        <v>845</v>
      </c>
      <c r="U2" s="78" t="s">
        <v>846</v>
      </c>
      <c r="V2" s="91" t="s">
        <v>844</v>
      </c>
      <c r="W2" s="76">
        <v>191191</v>
      </c>
      <c r="X2" s="76">
        <v>89396.999999999985</v>
      </c>
      <c r="Y2" s="76">
        <v>29847</v>
      </c>
      <c r="Z2" s="76">
        <v>1436</v>
      </c>
      <c r="AA2" s="76">
        <v>0</v>
      </c>
      <c r="AB2" s="76">
        <v>39016</v>
      </c>
      <c r="AC2" s="76">
        <v>879</v>
      </c>
      <c r="AD2" s="76">
        <v>0</v>
      </c>
      <c r="AE2" s="76">
        <v>3751</v>
      </c>
      <c r="AF2" s="76">
        <v>0</v>
      </c>
      <c r="AG2" s="76">
        <v>0</v>
      </c>
      <c r="AH2" s="76">
        <v>0</v>
      </c>
      <c r="AI2" s="76">
        <v>0</v>
      </c>
      <c r="AJ2" s="76">
        <v>7252</v>
      </c>
      <c r="AK2" s="76">
        <v>0</v>
      </c>
      <c r="AL2" s="76">
        <v>19741</v>
      </c>
      <c r="AM2" s="76">
        <v>0</v>
      </c>
      <c r="AN2" s="76">
        <v>0</v>
      </c>
      <c r="AO2" s="76">
        <v>3072</v>
      </c>
      <c r="AP2" s="76">
        <v>10239.599999999999</v>
      </c>
      <c r="AQ2" s="76">
        <v>57599</v>
      </c>
      <c r="AR2" s="76">
        <v>24765</v>
      </c>
      <c r="AS2" s="76">
        <v>9625</v>
      </c>
      <c r="AT2" s="76">
        <v>6605</v>
      </c>
      <c r="AU2" s="76">
        <v>0</v>
      </c>
      <c r="AV2" s="76">
        <v>50670.000000000007</v>
      </c>
      <c r="AW2" s="76">
        <v>990</v>
      </c>
      <c r="AX2" s="76">
        <v>0</v>
      </c>
      <c r="AY2" s="76">
        <v>12707.999999999998</v>
      </c>
      <c r="AZ2" s="76">
        <v>21</v>
      </c>
      <c r="BA2" s="76">
        <v>0</v>
      </c>
      <c r="BB2" s="76">
        <v>0</v>
      </c>
      <c r="BC2" s="76">
        <v>0</v>
      </c>
      <c r="BD2" s="76">
        <v>17180</v>
      </c>
      <c r="BE2" s="76">
        <v>0</v>
      </c>
      <c r="BF2" s="76">
        <v>50450</v>
      </c>
      <c r="BG2" s="76">
        <v>0</v>
      </c>
      <c r="BH2" s="76">
        <v>84</v>
      </c>
      <c r="BI2" s="76">
        <v>4720</v>
      </c>
      <c r="BJ2" s="76">
        <v>99004.699999999968</v>
      </c>
      <c r="BK2" s="76">
        <v>8525</v>
      </c>
      <c r="BL2" s="76">
        <v>19129</v>
      </c>
      <c r="BM2" s="76">
        <v>766</v>
      </c>
      <c r="BN2" s="76">
        <v>11334</v>
      </c>
      <c r="BO2" s="76">
        <v>0</v>
      </c>
      <c r="BP2" s="76">
        <v>40559</v>
      </c>
      <c r="BQ2" s="76">
        <v>0</v>
      </c>
      <c r="BR2" s="76">
        <v>0</v>
      </c>
      <c r="BS2" s="76">
        <v>32991.999999999993</v>
      </c>
      <c r="BT2" s="76">
        <v>0</v>
      </c>
      <c r="BU2" s="76">
        <v>0</v>
      </c>
      <c r="BV2" s="76">
        <v>0</v>
      </c>
      <c r="BW2" s="76">
        <v>0</v>
      </c>
      <c r="BX2" s="76">
        <v>2970</v>
      </c>
      <c r="BY2" s="76">
        <v>0</v>
      </c>
      <c r="BZ2" s="76">
        <v>16371</v>
      </c>
      <c r="CA2" s="76">
        <v>0</v>
      </c>
      <c r="CB2" s="76">
        <v>0</v>
      </c>
      <c r="CC2" s="76">
        <v>1809</v>
      </c>
      <c r="CD2" s="76">
        <v>43352</v>
      </c>
      <c r="CE2" s="76">
        <v>2484</v>
      </c>
      <c r="CF2" s="76">
        <v>2447</v>
      </c>
      <c r="CG2" s="76">
        <v>0</v>
      </c>
      <c r="CH2" s="76">
        <v>801</v>
      </c>
      <c r="CI2" s="76">
        <v>0</v>
      </c>
      <c r="CJ2" s="76">
        <v>6204</v>
      </c>
      <c r="CK2" s="76">
        <v>0</v>
      </c>
      <c r="CL2" s="76">
        <v>0</v>
      </c>
      <c r="CM2" s="76">
        <v>399</v>
      </c>
      <c r="CN2" s="76">
        <v>0</v>
      </c>
      <c r="CO2" s="76">
        <v>0</v>
      </c>
      <c r="CP2" s="76">
        <v>0</v>
      </c>
      <c r="CQ2" s="76">
        <v>0</v>
      </c>
      <c r="CR2" s="76">
        <v>191</v>
      </c>
      <c r="CS2" s="76">
        <v>0</v>
      </c>
      <c r="CT2" s="76">
        <v>903</v>
      </c>
      <c r="CU2" s="76">
        <v>0</v>
      </c>
      <c r="CV2" s="76">
        <v>0</v>
      </c>
      <c r="CW2" s="76">
        <v>0</v>
      </c>
      <c r="CX2" s="76">
        <v>2587</v>
      </c>
      <c r="CY2" s="76">
        <v>0</v>
      </c>
      <c r="CZ2" s="76">
        <v>0</v>
      </c>
      <c r="DA2" s="76">
        <v>0</v>
      </c>
      <c r="DB2" s="76">
        <v>0</v>
      </c>
      <c r="DC2" s="76">
        <v>0</v>
      </c>
      <c r="DD2" s="76">
        <v>0</v>
      </c>
      <c r="DE2" s="76">
        <v>0</v>
      </c>
      <c r="DF2" s="76">
        <v>0</v>
      </c>
      <c r="DG2" s="76">
        <v>0</v>
      </c>
      <c r="DH2" s="76">
        <v>0</v>
      </c>
      <c r="DI2" s="76">
        <v>0</v>
      </c>
      <c r="DJ2" s="76">
        <v>0</v>
      </c>
      <c r="DK2" s="76">
        <v>0</v>
      </c>
      <c r="DL2" s="76">
        <v>0</v>
      </c>
      <c r="DM2" s="76">
        <v>0</v>
      </c>
      <c r="DN2" s="76">
        <v>0</v>
      </c>
      <c r="DO2" s="76">
        <v>0</v>
      </c>
      <c r="DP2" s="76">
        <v>0</v>
      </c>
      <c r="DQ2" s="76">
        <v>0</v>
      </c>
      <c r="DR2" s="76">
        <v>0</v>
      </c>
      <c r="DS2" s="76">
        <v>8958935.0160468873</v>
      </c>
      <c r="DT2" s="76">
        <v>3364185.2620164556</v>
      </c>
      <c r="DU2" s="76">
        <v>3182754.0813568882</v>
      </c>
      <c r="DV2" s="76">
        <v>185278.58001899708</v>
      </c>
      <c r="DW2" s="76">
        <v>0</v>
      </c>
      <c r="DX2" s="76">
        <v>3678510.4041884136</v>
      </c>
      <c r="DY2" s="76">
        <v>29564.030501215584</v>
      </c>
      <c r="DZ2" s="76">
        <v>0</v>
      </c>
      <c r="EA2" s="76">
        <v>319454.15756755573</v>
      </c>
      <c r="EB2" s="76">
        <v>0</v>
      </c>
      <c r="EC2" s="76">
        <v>0</v>
      </c>
      <c r="ED2" s="76">
        <v>0</v>
      </c>
      <c r="EE2" s="76">
        <v>0</v>
      </c>
      <c r="EF2" s="76">
        <v>310179.25349261129</v>
      </c>
      <c r="EG2" s="76">
        <v>0</v>
      </c>
      <c r="EH2" s="76">
        <v>1351910.7273804408</v>
      </c>
      <c r="EI2" s="76">
        <v>0</v>
      </c>
      <c r="EJ2" s="76">
        <v>0</v>
      </c>
      <c r="EK2" s="76">
        <v>169602.2747074253</v>
      </c>
      <c r="EL2" s="76">
        <v>518565.70176978345</v>
      </c>
      <c r="EM2" s="76">
        <v>8172366.376783872</v>
      </c>
      <c r="EN2" s="76">
        <v>2613854.0281928838</v>
      </c>
      <c r="EO2" s="76">
        <v>2493753.2416712013</v>
      </c>
      <c r="EP2" s="76">
        <v>1000003.6850344581</v>
      </c>
      <c r="EQ2" s="76">
        <v>0</v>
      </c>
      <c r="ER2" s="76">
        <v>7918224.7503679423</v>
      </c>
      <c r="ES2" s="76">
        <v>97097.964799390349</v>
      </c>
      <c r="ET2" s="76">
        <v>0</v>
      </c>
      <c r="EU2" s="76">
        <v>1015183.0315401579</v>
      </c>
      <c r="EV2" s="76">
        <v>7013.6470588235297</v>
      </c>
      <c r="EW2" s="76">
        <v>0</v>
      </c>
      <c r="EX2" s="76">
        <v>0</v>
      </c>
      <c r="EY2" s="76">
        <v>0</v>
      </c>
      <c r="EZ2" s="76">
        <v>848716.83297161828</v>
      </c>
      <c r="FA2" s="76">
        <v>0</v>
      </c>
      <c r="FB2" s="76">
        <v>6052068.6905341586</v>
      </c>
      <c r="FC2" s="76">
        <v>0</v>
      </c>
      <c r="FD2" s="76">
        <v>52537.713736263737</v>
      </c>
      <c r="FE2" s="76">
        <v>569657.33968547138</v>
      </c>
      <c r="FF2" s="76">
        <v>4097613.7244920717</v>
      </c>
      <c r="FG2" s="76">
        <v>3500182.9602240771</v>
      </c>
      <c r="FH2" s="76">
        <v>3750698.5269620107</v>
      </c>
      <c r="FI2" s="76">
        <v>1426372.3542787042</v>
      </c>
      <c r="FJ2" s="76">
        <v>1499789.9372009884</v>
      </c>
      <c r="FK2" s="76">
        <v>0</v>
      </c>
      <c r="FL2" s="76">
        <v>8059814.1388908355</v>
      </c>
      <c r="FM2" s="76">
        <v>0</v>
      </c>
      <c r="FN2" s="76">
        <v>0</v>
      </c>
      <c r="FO2" s="76">
        <v>3495165.648207495</v>
      </c>
      <c r="FP2" s="76">
        <v>0</v>
      </c>
      <c r="FQ2" s="76">
        <v>0</v>
      </c>
      <c r="FR2" s="76">
        <v>0</v>
      </c>
      <c r="FS2" s="76">
        <v>0</v>
      </c>
      <c r="FT2" s="76">
        <v>1049283.6001620279</v>
      </c>
      <c r="FU2" s="76">
        <v>0</v>
      </c>
      <c r="FV2" s="76">
        <v>4533530.7194863511</v>
      </c>
      <c r="FW2" s="76">
        <v>0</v>
      </c>
      <c r="FX2" s="76">
        <v>0</v>
      </c>
      <c r="FY2" s="76">
        <v>103711.44376953537</v>
      </c>
      <c r="FZ2" s="76">
        <v>2284450.0617820797</v>
      </c>
      <c r="GA2" s="76">
        <v>2326825.7544302559</v>
      </c>
      <c r="GB2" s="76">
        <v>2298800.1957531297</v>
      </c>
      <c r="GC2" s="76">
        <v>0</v>
      </c>
      <c r="GD2" s="76">
        <v>508269.74119170918</v>
      </c>
      <c r="GE2" s="76">
        <v>0</v>
      </c>
      <c r="GF2" s="76">
        <v>5324586.5790402461</v>
      </c>
      <c r="GG2" s="76">
        <v>0</v>
      </c>
      <c r="GH2" s="76">
        <v>0</v>
      </c>
      <c r="GI2" s="76">
        <v>528375.82041854772</v>
      </c>
      <c r="GJ2" s="76">
        <v>0</v>
      </c>
      <c r="GK2" s="76">
        <v>0</v>
      </c>
      <c r="GL2" s="76">
        <v>0</v>
      </c>
      <c r="GM2" s="76">
        <v>0</v>
      </c>
      <c r="GN2" s="76">
        <v>291148.43747337442</v>
      </c>
      <c r="GO2" s="76">
        <v>0</v>
      </c>
      <c r="GP2" s="76">
        <v>2645084.5844325018</v>
      </c>
      <c r="GQ2" s="76">
        <v>0</v>
      </c>
      <c r="GR2" s="76">
        <v>0</v>
      </c>
      <c r="GS2" s="76">
        <v>0</v>
      </c>
      <c r="GT2" s="76">
        <v>720445.32107097865</v>
      </c>
      <c r="GU2" s="76">
        <v>0</v>
      </c>
      <c r="GV2" s="76">
        <v>0</v>
      </c>
      <c r="GW2" s="76">
        <v>0</v>
      </c>
      <c r="GX2" s="76">
        <v>0</v>
      </c>
      <c r="GY2" s="76">
        <v>0</v>
      </c>
      <c r="GZ2" s="76">
        <v>0</v>
      </c>
      <c r="HA2" s="76">
        <v>0</v>
      </c>
      <c r="HB2" s="76">
        <v>0</v>
      </c>
      <c r="HC2" s="76">
        <v>0</v>
      </c>
      <c r="HD2" s="76">
        <v>0</v>
      </c>
      <c r="HE2" s="76">
        <v>0</v>
      </c>
      <c r="HF2" s="76">
        <v>0</v>
      </c>
      <c r="HG2" s="76">
        <v>0</v>
      </c>
      <c r="HH2" s="76">
        <v>0</v>
      </c>
      <c r="HI2" s="76">
        <v>0</v>
      </c>
      <c r="HJ2" s="76">
        <v>0</v>
      </c>
      <c r="HK2" s="76">
        <v>0</v>
      </c>
      <c r="HL2" s="76">
        <v>0</v>
      </c>
      <c r="HM2" s="76">
        <v>0</v>
      </c>
      <c r="HN2" s="76">
        <v>0</v>
      </c>
      <c r="HP2" s="77" t="s">
        <v>127</v>
      </c>
      <c r="HQ2" s="75">
        <f>'Relative Weights'!$H$1</f>
        <v>2024</v>
      </c>
      <c r="HR2" s="76">
        <v>664940.9</v>
      </c>
      <c r="HS2" s="76">
        <v>3002093.4</v>
      </c>
      <c r="HT2" s="76">
        <v>233033.4</v>
      </c>
      <c r="HU2" s="76">
        <v>3145.5246907216492</v>
      </c>
      <c r="HV2" s="76">
        <v>0</v>
      </c>
      <c r="HW2" s="76">
        <v>2300342.5708963787</v>
      </c>
      <c r="HX2" s="76">
        <v>0</v>
      </c>
      <c r="HY2" s="76">
        <v>0</v>
      </c>
      <c r="HZ2" s="76">
        <v>9193.339068004012</v>
      </c>
      <c r="IA2" s="76">
        <v>0</v>
      </c>
      <c r="IB2" s="76">
        <v>0</v>
      </c>
      <c r="IC2" s="76">
        <v>0</v>
      </c>
      <c r="ID2" s="76">
        <v>0</v>
      </c>
      <c r="IE2" s="76">
        <v>0</v>
      </c>
      <c r="IF2" s="76">
        <v>0</v>
      </c>
      <c r="IG2" s="76">
        <v>465134.70423826668</v>
      </c>
      <c r="IH2" s="76">
        <v>0</v>
      </c>
      <c r="II2" s="76">
        <v>0</v>
      </c>
      <c r="IJ2" s="76">
        <v>13997.905084886992</v>
      </c>
      <c r="IK2" s="76">
        <v>10017.992397919108</v>
      </c>
      <c r="IL2" s="76">
        <v>200322.78344631812</v>
      </c>
      <c r="IM2" s="76">
        <v>831648.00092273345</v>
      </c>
      <c r="IN2" s="76">
        <v>75148.033078184802</v>
      </c>
      <c r="IO2" s="76">
        <v>14468.099291237113</v>
      </c>
      <c r="IP2" s="76">
        <v>0</v>
      </c>
      <c r="IQ2" s="76">
        <v>2987450.2272739271</v>
      </c>
      <c r="IR2" s="76">
        <v>0</v>
      </c>
      <c r="IS2" s="76">
        <v>0</v>
      </c>
      <c r="IT2" s="76">
        <v>31146.081811835502</v>
      </c>
      <c r="IU2" s="76">
        <v>0</v>
      </c>
      <c r="IV2" s="76">
        <v>0</v>
      </c>
      <c r="IW2" s="76">
        <v>0</v>
      </c>
      <c r="IX2" s="76">
        <v>0</v>
      </c>
      <c r="IY2" s="76">
        <v>0</v>
      </c>
      <c r="IZ2" s="76">
        <v>0</v>
      </c>
      <c r="JA2" s="76">
        <v>1188695.9033899272</v>
      </c>
      <c r="JB2" s="76">
        <v>0</v>
      </c>
      <c r="JC2" s="76">
        <v>0</v>
      </c>
      <c r="JD2" s="76">
        <v>21507.197916883659</v>
      </c>
      <c r="JE2" s="76">
        <v>96862.019215424589</v>
      </c>
      <c r="JF2" s="76">
        <v>29648.982254550632</v>
      </c>
      <c r="JG2" s="76">
        <v>642382.17684841389</v>
      </c>
      <c r="JH2" s="76">
        <v>5980.6122948456677</v>
      </c>
      <c r="JI2" s="76">
        <v>24826.864097938142</v>
      </c>
      <c r="JJ2" s="76">
        <v>0</v>
      </c>
      <c r="JK2" s="76">
        <v>2391316.2377738934</v>
      </c>
      <c r="JL2" s="76">
        <v>0</v>
      </c>
      <c r="JM2" s="76">
        <v>0</v>
      </c>
      <c r="JN2" s="76">
        <v>80860.208619458368</v>
      </c>
      <c r="JO2" s="76">
        <v>0</v>
      </c>
      <c r="JP2" s="76">
        <v>0</v>
      </c>
      <c r="JQ2" s="76">
        <v>0</v>
      </c>
      <c r="JR2" s="76">
        <v>0</v>
      </c>
      <c r="JS2" s="76">
        <v>0</v>
      </c>
      <c r="JT2" s="76">
        <v>0</v>
      </c>
      <c r="JU2" s="76">
        <v>385731.23160349851</v>
      </c>
      <c r="JV2" s="76">
        <v>0</v>
      </c>
      <c r="JW2" s="76">
        <v>0</v>
      </c>
      <c r="JX2" s="76">
        <v>8242.9069982293513</v>
      </c>
      <c r="JY2" s="76">
        <v>42413.766791143134</v>
      </c>
      <c r="JZ2" s="76">
        <v>8639.0700199769835</v>
      </c>
      <c r="KA2" s="76">
        <v>82174.143277122101</v>
      </c>
      <c r="KB2" s="76">
        <v>0</v>
      </c>
      <c r="KC2" s="76">
        <v>1754.5719201030927</v>
      </c>
      <c r="KD2" s="76">
        <v>0</v>
      </c>
      <c r="KE2" s="76">
        <v>365781.35405580106</v>
      </c>
      <c r="KF2" s="76">
        <v>0</v>
      </c>
      <c r="KG2" s="76">
        <v>0</v>
      </c>
      <c r="KH2" s="76">
        <v>977.91050070210645</v>
      </c>
      <c r="KI2" s="76">
        <v>0</v>
      </c>
      <c r="KJ2" s="76">
        <v>0</v>
      </c>
      <c r="KK2" s="76">
        <v>0</v>
      </c>
      <c r="KL2" s="76">
        <v>0</v>
      </c>
      <c r="KM2" s="76">
        <v>0</v>
      </c>
      <c r="KN2" s="76">
        <v>0</v>
      </c>
      <c r="KO2" s="76">
        <v>21276.360768307321</v>
      </c>
      <c r="KP2" s="76">
        <v>0</v>
      </c>
      <c r="KQ2" s="76">
        <v>0</v>
      </c>
      <c r="KR2" s="76">
        <v>0</v>
      </c>
      <c r="KS2" s="76">
        <v>2531.0115955131778</v>
      </c>
      <c r="KT2" s="76">
        <v>0</v>
      </c>
      <c r="KU2" s="76">
        <v>0</v>
      </c>
      <c r="KV2" s="76">
        <v>0</v>
      </c>
      <c r="KW2" s="76">
        <v>0</v>
      </c>
      <c r="KX2" s="76">
        <v>0</v>
      </c>
      <c r="KY2" s="76">
        <v>0</v>
      </c>
      <c r="KZ2" s="76">
        <v>0</v>
      </c>
      <c r="LA2" s="76">
        <v>0</v>
      </c>
      <c r="LB2" s="76">
        <v>0</v>
      </c>
      <c r="LC2" s="76">
        <v>0</v>
      </c>
      <c r="LD2" s="76">
        <v>0</v>
      </c>
      <c r="LE2" s="76">
        <v>0</v>
      </c>
      <c r="LF2" s="76">
        <v>0</v>
      </c>
      <c r="LG2" s="76">
        <v>0</v>
      </c>
      <c r="LH2" s="76">
        <v>0</v>
      </c>
      <c r="LI2" s="76">
        <v>0</v>
      </c>
      <c r="LJ2" s="76">
        <v>0</v>
      </c>
      <c r="LK2" s="76">
        <v>0</v>
      </c>
      <c r="LL2" s="76">
        <v>0</v>
      </c>
      <c r="LM2" s="76">
        <v>0</v>
      </c>
      <c r="LN2" s="76">
        <v>0</v>
      </c>
      <c r="LO2" s="76">
        <v>0</v>
      </c>
      <c r="LP2" s="76">
        <v>0</v>
      </c>
      <c r="LQ2" s="76">
        <v>0</v>
      </c>
      <c r="LR2" s="76">
        <v>0</v>
      </c>
      <c r="LS2" s="76">
        <v>0</v>
      </c>
      <c r="LT2" s="76">
        <v>0</v>
      </c>
      <c r="LU2" s="76">
        <v>0</v>
      </c>
      <c r="LV2" s="76">
        <v>0</v>
      </c>
      <c r="LW2" s="76">
        <v>0</v>
      </c>
      <c r="LX2" s="76">
        <v>0</v>
      </c>
      <c r="LY2" s="76">
        <v>0</v>
      </c>
      <c r="LZ2" s="76">
        <v>0</v>
      </c>
      <c r="MA2" s="76">
        <v>0</v>
      </c>
      <c r="MB2" s="76">
        <v>0</v>
      </c>
      <c r="MC2" s="76">
        <v>0</v>
      </c>
      <c r="MD2" s="76">
        <v>0</v>
      </c>
      <c r="ME2" s="76">
        <v>0</v>
      </c>
      <c r="MF2" s="76">
        <v>0</v>
      </c>
      <c r="MG2" s="76">
        <v>0</v>
      </c>
      <c r="MH2" s="76">
        <v>0</v>
      </c>
      <c r="MI2" s="76">
        <v>0</v>
      </c>
      <c r="MJ2" s="76">
        <v>0</v>
      </c>
      <c r="MK2" s="76">
        <v>0</v>
      </c>
      <c r="ML2" s="76">
        <v>0</v>
      </c>
      <c r="MM2" s="76">
        <v>0</v>
      </c>
      <c r="MN2" s="76">
        <v>0</v>
      </c>
      <c r="MO2" s="76">
        <v>0</v>
      </c>
      <c r="MP2" s="76">
        <v>0</v>
      </c>
      <c r="MQ2" s="76">
        <v>0</v>
      </c>
      <c r="MR2" s="76">
        <v>0</v>
      </c>
      <c r="MS2" s="76">
        <v>0</v>
      </c>
      <c r="MT2" s="76">
        <v>0</v>
      </c>
      <c r="MU2" s="76">
        <v>0</v>
      </c>
      <c r="MV2" s="76">
        <v>0</v>
      </c>
      <c r="MW2" s="76">
        <v>0</v>
      </c>
      <c r="MX2" s="76">
        <v>0</v>
      </c>
      <c r="MY2" s="76">
        <v>0</v>
      </c>
      <c r="MZ2" s="76">
        <v>0</v>
      </c>
      <c r="NA2" s="76">
        <v>0</v>
      </c>
      <c r="NB2" s="76">
        <v>0</v>
      </c>
      <c r="NC2" s="76">
        <v>0</v>
      </c>
      <c r="ND2" s="76">
        <v>0</v>
      </c>
      <c r="NE2" s="76">
        <v>0</v>
      </c>
      <c r="NF2" s="76">
        <v>0</v>
      </c>
      <c r="NG2" s="76">
        <v>0</v>
      </c>
      <c r="NH2" s="76">
        <v>0</v>
      </c>
      <c r="NI2" s="76">
        <v>0</v>
      </c>
      <c r="NJ2" s="76">
        <v>0</v>
      </c>
      <c r="NK2" s="76">
        <v>0</v>
      </c>
      <c r="NL2" s="76">
        <v>0</v>
      </c>
      <c r="NM2" s="76">
        <v>0</v>
      </c>
      <c r="NN2" s="76">
        <v>0</v>
      </c>
      <c r="NO2" s="76">
        <v>0</v>
      </c>
      <c r="NP2" s="76">
        <v>0</v>
      </c>
      <c r="NQ2" s="76">
        <v>0</v>
      </c>
      <c r="NR2" s="76">
        <v>0</v>
      </c>
      <c r="NS2" s="76">
        <v>0</v>
      </c>
      <c r="NT2" s="76">
        <v>0</v>
      </c>
      <c r="NU2" s="76">
        <v>0</v>
      </c>
      <c r="NV2" s="76">
        <v>0</v>
      </c>
      <c r="NW2" s="76">
        <v>0</v>
      </c>
      <c r="NX2" s="76">
        <v>0</v>
      </c>
      <c r="NY2" s="76">
        <v>0</v>
      </c>
      <c r="NZ2" s="76">
        <v>0</v>
      </c>
      <c r="OA2" s="76">
        <v>0</v>
      </c>
      <c r="OB2" s="76">
        <v>0</v>
      </c>
      <c r="OC2" s="76">
        <v>0</v>
      </c>
      <c r="OD2" s="76">
        <v>0</v>
      </c>
      <c r="OE2" s="76">
        <v>0</v>
      </c>
      <c r="OF2" s="76">
        <v>0</v>
      </c>
      <c r="OG2" s="76">
        <v>0</v>
      </c>
      <c r="OH2" s="76">
        <v>0</v>
      </c>
      <c r="OI2" s="76">
        <v>0</v>
      </c>
      <c r="OJ2" s="76">
        <v>0</v>
      </c>
      <c r="OK2" s="76">
        <v>0</v>
      </c>
      <c r="OL2" s="76">
        <v>0</v>
      </c>
      <c r="OM2" s="76">
        <v>0</v>
      </c>
      <c r="ON2" s="76">
        <v>0</v>
      </c>
      <c r="OO2" s="76">
        <v>0</v>
      </c>
      <c r="OP2" s="76">
        <v>0</v>
      </c>
      <c r="OQ2" s="76">
        <v>0</v>
      </c>
      <c r="OR2" s="76">
        <v>0</v>
      </c>
      <c r="OS2" s="76">
        <v>0</v>
      </c>
      <c r="OT2" s="76">
        <v>0</v>
      </c>
      <c r="OU2" s="76">
        <v>0</v>
      </c>
      <c r="OV2" s="76">
        <v>0</v>
      </c>
      <c r="OW2" s="76">
        <v>0</v>
      </c>
      <c r="OX2" s="76">
        <v>0</v>
      </c>
      <c r="OY2" s="76">
        <v>0</v>
      </c>
      <c r="OZ2" s="76">
        <v>0</v>
      </c>
      <c r="PA2" s="76">
        <v>0</v>
      </c>
      <c r="PB2" s="76">
        <v>0</v>
      </c>
      <c r="PC2" s="76">
        <v>0</v>
      </c>
      <c r="PD2" s="76">
        <v>0</v>
      </c>
      <c r="PE2" s="76">
        <v>0</v>
      </c>
      <c r="PF2" s="76">
        <v>0</v>
      </c>
      <c r="PG2" s="76">
        <v>0</v>
      </c>
      <c r="PH2" s="76">
        <v>0</v>
      </c>
      <c r="PI2" s="76">
        <v>0</v>
      </c>
      <c r="PJ2" s="76">
        <v>35043177.149999999</v>
      </c>
      <c r="PK2" s="76">
        <v>36747810.840000004</v>
      </c>
      <c r="PL2" s="76">
        <v>4711156.79</v>
      </c>
      <c r="PM2" s="76">
        <v>0</v>
      </c>
      <c r="PN2" s="76">
        <v>5969013.0899999999</v>
      </c>
      <c r="PO2" s="76">
        <v>97853598.590000004</v>
      </c>
      <c r="PP2" s="76">
        <v>0</v>
      </c>
      <c r="PQ2" s="76">
        <v>0</v>
      </c>
      <c r="PR2" s="76">
        <v>9050098.5299999993</v>
      </c>
      <c r="PS2" s="76">
        <v>0</v>
      </c>
      <c r="PT2" s="76">
        <v>0</v>
      </c>
      <c r="PU2" s="76">
        <v>0</v>
      </c>
      <c r="PV2" s="76">
        <v>0</v>
      </c>
      <c r="PW2" s="76">
        <v>0</v>
      </c>
      <c r="PX2" s="76">
        <v>0</v>
      </c>
      <c r="PY2" s="76">
        <v>22635634.780000001</v>
      </c>
      <c r="PZ2" s="76">
        <v>0</v>
      </c>
      <c r="QA2" s="76">
        <v>0</v>
      </c>
      <c r="QB2" s="76">
        <v>3095965.15</v>
      </c>
      <c r="QC2" s="89">
        <v>39899805</v>
      </c>
      <c r="QD2" s="102">
        <v>1</v>
      </c>
    </row>
    <row r="3" spans="1:446">
      <c r="A3" s="75" t="s">
        <v>163</v>
      </c>
      <c r="B3" s="75" t="s">
        <v>115</v>
      </c>
      <c r="C3" s="76">
        <f>ROUND(UT!H18,0)-ROUND(UT!H288,0)</f>
        <v>0</v>
      </c>
      <c r="D3" s="77">
        <v>3658</v>
      </c>
      <c r="E3" s="75" t="s">
        <v>695</v>
      </c>
      <c r="F3" s="75">
        <v>2024</v>
      </c>
      <c r="G3" s="76">
        <v>772474315</v>
      </c>
      <c r="H3" s="76">
        <v>879131136</v>
      </c>
      <c r="I3" s="76">
        <v>514638119</v>
      </c>
      <c r="J3" s="76">
        <v>54567488</v>
      </c>
      <c r="K3" s="76">
        <v>243621320</v>
      </c>
      <c r="L3" s="369" t="s">
        <v>916</v>
      </c>
      <c r="M3" s="75" t="s">
        <v>722</v>
      </c>
      <c r="N3" t="s">
        <v>917</v>
      </c>
      <c r="O3" s="76">
        <v>17677</v>
      </c>
      <c r="P3" s="76">
        <v>24767</v>
      </c>
      <c r="Q3" s="76">
        <v>4780</v>
      </c>
      <c r="R3" s="76">
        <v>4269</v>
      </c>
      <c r="S3" s="76">
        <v>1390</v>
      </c>
      <c r="T3" s="78" t="s">
        <v>847</v>
      </c>
      <c r="U3" s="78" t="s">
        <v>848</v>
      </c>
      <c r="V3" s="91" t="s">
        <v>879</v>
      </c>
      <c r="W3" s="76">
        <v>372545</v>
      </c>
      <c r="X3" s="76">
        <v>125907.00000000003</v>
      </c>
      <c r="Y3" s="76">
        <v>33435.000000000015</v>
      </c>
      <c r="Z3" s="76">
        <v>7441</v>
      </c>
      <c r="AA3" s="76">
        <v>0</v>
      </c>
      <c r="AB3" s="76">
        <v>58462</v>
      </c>
      <c r="AC3" s="76">
        <v>21552</v>
      </c>
      <c r="AD3" s="76">
        <v>0</v>
      </c>
      <c r="AE3" s="76">
        <v>1959</v>
      </c>
      <c r="AF3" s="76">
        <v>0</v>
      </c>
      <c r="AG3" s="76">
        <v>0</v>
      </c>
      <c r="AH3" s="76">
        <v>0</v>
      </c>
      <c r="AI3" s="76">
        <v>0</v>
      </c>
      <c r="AJ3" s="76">
        <v>7372</v>
      </c>
      <c r="AK3" s="76">
        <v>15</v>
      </c>
      <c r="AL3" s="76">
        <v>37260</v>
      </c>
      <c r="AM3" s="76">
        <v>0</v>
      </c>
      <c r="AN3" s="76">
        <v>0</v>
      </c>
      <c r="AO3" s="76">
        <v>822</v>
      </c>
      <c r="AP3" s="76">
        <v>2111</v>
      </c>
      <c r="AQ3" s="76">
        <v>187858</v>
      </c>
      <c r="AR3" s="76">
        <v>90241.000000000015</v>
      </c>
      <c r="AS3" s="76">
        <v>17843</v>
      </c>
      <c r="AT3" s="76">
        <v>10059</v>
      </c>
      <c r="AU3" s="76">
        <v>0</v>
      </c>
      <c r="AV3" s="76">
        <v>91555.999999999985</v>
      </c>
      <c r="AW3" s="76">
        <v>7759</v>
      </c>
      <c r="AX3" s="76">
        <v>0</v>
      </c>
      <c r="AY3" s="76">
        <v>3855</v>
      </c>
      <c r="AZ3" s="76">
        <v>81</v>
      </c>
      <c r="BA3" s="76">
        <v>0</v>
      </c>
      <c r="BB3" s="76">
        <v>0</v>
      </c>
      <c r="BC3" s="76">
        <v>0</v>
      </c>
      <c r="BD3" s="76">
        <v>13836.999999999998</v>
      </c>
      <c r="BE3" s="76">
        <v>446</v>
      </c>
      <c r="BF3" s="76">
        <v>76776</v>
      </c>
      <c r="BG3" s="76">
        <v>0</v>
      </c>
      <c r="BH3" s="76">
        <v>0</v>
      </c>
      <c r="BI3" s="76">
        <v>0</v>
      </c>
      <c r="BJ3" s="76">
        <v>7354.9999999999955</v>
      </c>
      <c r="BK3" s="76">
        <v>19057</v>
      </c>
      <c r="BL3" s="76">
        <v>5144</v>
      </c>
      <c r="BM3" s="76">
        <v>5499</v>
      </c>
      <c r="BN3" s="76">
        <v>3901</v>
      </c>
      <c r="BO3" s="76">
        <v>0</v>
      </c>
      <c r="BP3" s="76">
        <v>22561.000000000004</v>
      </c>
      <c r="BQ3" s="76">
        <v>471</v>
      </c>
      <c r="BR3" s="76">
        <v>0</v>
      </c>
      <c r="BS3" s="76">
        <v>7459</v>
      </c>
      <c r="BT3" s="76">
        <v>4571</v>
      </c>
      <c r="BU3" s="76">
        <v>0</v>
      </c>
      <c r="BV3" s="76">
        <v>0</v>
      </c>
      <c r="BW3" s="76">
        <v>0</v>
      </c>
      <c r="BX3" s="76">
        <v>1073</v>
      </c>
      <c r="BY3" s="76">
        <v>621.00000000000045</v>
      </c>
      <c r="BZ3" s="76">
        <v>21932</v>
      </c>
      <c r="CA3" s="76">
        <v>0</v>
      </c>
      <c r="CB3" s="76">
        <v>0</v>
      </c>
      <c r="CC3" s="76">
        <v>315</v>
      </c>
      <c r="CD3" s="76">
        <v>5090.0000000000027</v>
      </c>
      <c r="CE3" s="76">
        <v>22876.5</v>
      </c>
      <c r="CF3" s="76">
        <v>15584.999999999996</v>
      </c>
      <c r="CG3" s="76">
        <v>2639</v>
      </c>
      <c r="CH3" s="76">
        <v>4880</v>
      </c>
      <c r="CI3" s="76">
        <v>0</v>
      </c>
      <c r="CJ3" s="76">
        <v>27823</v>
      </c>
      <c r="CK3" s="76">
        <v>903.00000000000011</v>
      </c>
      <c r="CL3" s="76">
        <v>0</v>
      </c>
      <c r="CM3" s="76">
        <v>562</v>
      </c>
      <c r="CN3" s="76">
        <v>802</v>
      </c>
      <c r="CO3" s="76">
        <v>0</v>
      </c>
      <c r="CP3" s="76">
        <v>0</v>
      </c>
      <c r="CQ3" s="76">
        <v>0</v>
      </c>
      <c r="CR3" s="76">
        <v>581</v>
      </c>
      <c r="CS3" s="76">
        <v>1541.0000000000002</v>
      </c>
      <c r="CT3" s="76">
        <v>1599</v>
      </c>
      <c r="CU3" s="76">
        <v>0</v>
      </c>
      <c r="CV3" s="76">
        <v>0</v>
      </c>
      <c r="CW3" s="76">
        <v>3</v>
      </c>
      <c r="CX3" s="76">
        <v>598</v>
      </c>
      <c r="CY3" s="76">
        <v>0</v>
      </c>
      <c r="CZ3" s="76">
        <v>0</v>
      </c>
      <c r="DA3" s="76">
        <v>0</v>
      </c>
      <c r="DB3" s="76">
        <v>0</v>
      </c>
      <c r="DC3" s="76">
        <v>0</v>
      </c>
      <c r="DD3" s="76">
        <v>0</v>
      </c>
      <c r="DE3" s="76">
        <v>0</v>
      </c>
      <c r="DF3" s="76">
        <v>27979.000000000004</v>
      </c>
      <c r="DG3" s="76">
        <v>0</v>
      </c>
      <c r="DH3" s="76">
        <v>0</v>
      </c>
      <c r="DI3" s="76">
        <v>0</v>
      </c>
      <c r="DJ3" s="76">
        <v>0</v>
      </c>
      <c r="DK3" s="76">
        <v>0</v>
      </c>
      <c r="DL3" s="76">
        <v>1150</v>
      </c>
      <c r="DM3" s="76">
        <v>15923.649999999972</v>
      </c>
      <c r="DN3" s="76">
        <v>0</v>
      </c>
      <c r="DO3" s="76">
        <v>0</v>
      </c>
      <c r="DP3" s="76">
        <v>0</v>
      </c>
      <c r="DQ3" s="76">
        <v>0</v>
      </c>
      <c r="DR3" s="76">
        <v>0</v>
      </c>
      <c r="DS3" s="76">
        <v>31311105.786628395</v>
      </c>
      <c r="DT3" s="76">
        <v>8737480.2444643285</v>
      </c>
      <c r="DU3" s="76">
        <v>4656214.4688489567</v>
      </c>
      <c r="DV3" s="76">
        <v>529465.00581731065</v>
      </c>
      <c r="DW3" s="76">
        <v>0</v>
      </c>
      <c r="DX3" s="76">
        <v>4225735.542592614</v>
      </c>
      <c r="DY3" s="76">
        <v>1107215.2158127385</v>
      </c>
      <c r="DZ3" s="76">
        <v>0</v>
      </c>
      <c r="EA3" s="76">
        <v>285340.14843877067</v>
      </c>
      <c r="EB3" s="76">
        <v>0</v>
      </c>
      <c r="EC3" s="76">
        <v>0</v>
      </c>
      <c r="ED3" s="76">
        <v>0</v>
      </c>
      <c r="EE3" s="76">
        <v>0</v>
      </c>
      <c r="EF3" s="76">
        <v>345427.19359453011</v>
      </c>
      <c r="EG3" s="76">
        <v>3640.6362363127064</v>
      </c>
      <c r="EH3" s="76">
        <v>3693498.4665027708</v>
      </c>
      <c r="EI3" s="76">
        <v>0</v>
      </c>
      <c r="EJ3" s="76">
        <v>0</v>
      </c>
      <c r="EK3" s="76">
        <v>23748.549088909385</v>
      </c>
      <c r="EL3" s="76">
        <v>514070.65657886426</v>
      </c>
      <c r="EM3" s="76">
        <v>41055781.315654263</v>
      </c>
      <c r="EN3" s="76">
        <v>14150756.570252784</v>
      </c>
      <c r="EO3" s="76">
        <v>4372180.0896052774</v>
      </c>
      <c r="EP3" s="76">
        <v>2081060.2237193231</v>
      </c>
      <c r="EQ3" s="76">
        <v>0</v>
      </c>
      <c r="ER3" s="76">
        <v>12110177.988896446</v>
      </c>
      <c r="ES3" s="76">
        <v>2410508.5057032849</v>
      </c>
      <c r="ET3" s="76">
        <v>0</v>
      </c>
      <c r="EU3" s="76">
        <v>473326.10737697734</v>
      </c>
      <c r="EV3" s="76">
        <v>18264.135943844994</v>
      </c>
      <c r="EW3" s="76">
        <v>0</v>
      </c>
      <c r="EX3" s="76">
        <v>0</v>
      </c>
      <c r="EY3" s="76">
        <v>0</v>
      </c>
      <c r="EZ3" s="76">
        <v>1742863.5937074514</v>
      </c>
      <c r="FA3" s="76">
        <v>62952.061739021025</v>
      </c>
      <c r="FB3" s="76">
        <v>14125808.844796335</v>
      </c>
      <c r="FC3" s="76">
        <v>0</v>
      </c>
      <c r="FD3" s="76">
        <v>0</v>
      </c>
      <c r="FE3" s="76">
        <v>0</v>
      </c>
      <c r="FF3" s="76">
        <v>2556584.1338772546</v>
      </c>
      <c r="FG3" s="76">
        <v>17432991.804079488</v>
      </c>
      <c r="FH3" s="76">
        <v>4569513.4734109873</v>
      </c>
      <c r="FI3" s="76">
        <v>4346605.4445587443</v>
      </c>
      <c r="FJ3" s="76">
        <v>3140773.5790603496</v>
      </c>
      <c r="FK3" s="76">
        <v>0</v>
      </c>
      <c r="FL3" s="76">
        <v>15766550.288196635</v>
      </c>
      <c r="FM3" s="76">
        <v>654189.34504158748</v>
      </c>
      <c r="FN3" s="76">
        <v>0</v>
      </c>
      <c r="FO3" s="76">
        <v>1761284.7728200986</v>
      </c>
      <c r="FP3" s="76">
        <v>1789224.0711114651</v>
      </c>
      <c r="FQ3" s="76">
        <v>0</v>
      </c>
      <c r="FR3" s="76">
        <v>0</v>
      </c>
      <c r="FS3" s="76">
        <v>0</v>
      </c>
      <c r="FT3" s="76">
        <v>734321.29183012573</v>
      </c>
      <c r="FU3" s="76">
        <v>876467.24138312333</v>
      </c>
      <c r="FV3" s="76">
        <v>12091889.717610057</v>
      </c>
      <c r="FW3" s="76">
        <v>0</v>
      </c>
      <c r="FX3" s="76">
        <v>0</v>
      </c>
      <c r="FY3" s="76">
        <v>151798.58071874463</v>
      </c>
      <c r="FZ3" s="76">
        <v>3250356.0387482177</v>
      </c>
      <c r="GA3" s="76">
        <v>46137069.222799882</v>
      </c>
      <c r="GB3" s="76">
        <v>26955518.94418335</v>
      </c>
      <c r="GC3" s="76">
        <v>3397232.620971316</v>
      </c>
      <c r="GD3" s="76">
        <v>5578434.8971242951</v>
      </c>
      <c r="GE3" s="76">
        <v>0</v>
      </c>
      <c r="GF3" s="76">
        <v>40231201.805550925</v>
      </c>
      <c r="GG3" s="76">
        <v>1976277.9075175598</v>
      </c>
      <c r="GH3" s="76">
        <v>0</v>
      </c>
      <c r="GI3" s="76">
        <v>1357049.1875056911</v>
      </c>
      <c r="GJ3" s="76">
        <v>1640887.3823950705</v>
      </c>
      <c r="GK3" s="76">
        <v>0</v>
      </c>
      <c r="GL3" s="76">
        <v>0</v>
      </c>
      <c r="GM3" s="76">
        <v>0</v>
      </c>
      <c r="GN3" s="76">
        <v>731982.34656758816</v>
      </c>
      <c r="GO3" s="76">
        <v>2836713.8048921935</v>
      </c>
      <c r="GP3" s="76">
        <v>10824171.002561599</v>
      </c>
      <c r="GQ3" s="76">
        <v>0</v>
      </c>
      <c r="GR3" s="76">
        <v>0</v>
      </c>
      <c r="GS3" s="76">
        <v>0</v>
      </c>
      <c r="GT3" s="76">
        <v>1519544.1832619978</v>
      </c>
      <c r="GU3" s="76">
        <v>0</v>
      </c>
      <c r="GV3" s="76">
        <v>0</v>
      </c>
      <c r="GW3" s="76">
        <v>0</v>
      </c>
      <c r="GX3" s="76">
        <v>0</v>
      </c>
      <c r="GY3" s="76">
        <v>0</v>
      </c>
      <c r="GZ3" s="76">
        <v>0</v>
      </c>
      <c r="HA3" s="76">
        <v>0</v>
      </c>
      <c r="HB3" s="76">
        <v>17459180.979008108</v>
      </c>
      <c r="HC3" s="76">
        <v>0</v>
      </c>
      <c r="HD3" s="76">
        <v>0</v>
      </c>
      <c r="HE3" s="76">
        <v>0</v>
      </c>
      <c r="HF3" s="76">
        <v>0</v>
      </c>
      <c r="HG3" s="76">
        <v>0</v>
      </c>
      <c r="HH3" s="76">
        <v>397746.3235644442</v>
      </c>
      <c r="HI3" s="76">
        <v>4522306.0703028785</v>
      </c>
      <c r="HJ3" s="76">
        <v>0</v>
      </c>
      <c r="HK3" s="76">
        <v>0</v>
      </c>
      <c r="HL3" s="76">
        <v>0</v>
      </c>
      <c r="HM3" s="76">
        <v>0</v>
      </c>
      <c r="HN3" s="76">
        <v>0</v>
      </c>
      <c r="HP3" s="77" t="s">
        <v>130</v>
      </c>
      <c r="HQ3" s="75">
        <f>'Relative Weights'!$H$1</f>
        <v>2024</v>
      </c>
      <c r="HR3" s="76">
        <v>13394515</v>
      </c>
      <c r="HS3" s="76">
        <v>10464174</v>
      </c>
      <c r="HT3" s="76">
        <v>5382701</v>
      </c>
      <c r="HU3" s="76">
        <v>138564</v>
      </c>
      <c r="HV3" s="76">
        <v>0</v>
      </c>
      <c r="HW3" s="76">
        <v>1872637</v>
      </c>
      <c r="HX3" s="76">
        <v>53041</v>
      </c>
      <c r="HY3" s="76">
        <v>0</v>
      </c>
      <c r="HZ3" s="76">
        <v>105218</v>
      </c>
      <c r="IA3" s="76">
        <v>0</v>
      </c>
      <c r="IB3" s="76">
        <v>0</v>
      </c>
      <c r="IC3" s="76">
        <v>0</v>
      </c>
      <c r="ID3" s="76">
        <v>0</v>
      </c>
      <c r="IE3" s="76">
        <v>361561</v>
      </c>
      <c r="IF3" s="76">
        <v>49</v>
      </c>
      <c r="IG3" s="76">
        <v>1431746</v>
      </c>
      <c r="IH3" s="76">
        <v>0</v>
      </c>
      <c r="II3" s="76">
        <v>0</v>
      </c>
      <c r="IJ3" s="76">
        <v>18582</v>
      </c>
      <c r="IK3" s="76">
        <v>199208</v>
      </c>
      <c r="IL3" s="76">
        <v>7599308</v>
      </c>
      <c r="IM3" s="76">
        <v>7242908</v>
      </c>
      <c r="IN3" s="76">
        <v>2452413</v>
      </c>
      <c r="IO3" s="76">
        <v>881086</v>
      </c>
      <c r="IP3" s="76">
        <v>0</v>
      </c>
      <c r="IQ3" s="76">
        <v>3324601</v>
      </c>
      <c r="IR3" s="76">
        <v>186605</v>
      </c>
      <c r="IS3" s="76">
        <v>0</v>
      </c>
      <c r="IT3" s="76">
        <v>214102</v>
      </c>
      <c r="IU3" s="76">
        <v>1702</v>
      </c>
      <c r="IV3" s="76">
        <v>0</v>
      </c>
      <c r="IW3" s="76">
        <v>0</v>
      </c>
      <c r="IX3" s="76">
        <v>0</v>
      </c>
      <c r="IY3" s="76">
        <v>433898</v>
      </c>
      <c r="IZ3" s="76">
        <v>3280</v>
      </c>
      <c r="JA3" s="76">
        <v>4293662</v>
      </c>
      <c r="JB3" s="76">
        <v>0</v>
      </c>
      <c r="JC3" s="76">
        <v>0</v>
      </c>
      <c r="JD3" s="76">
        <v>0</v>
      </c>
      <c r="JE3" s="76">
        <v>447698</v>
      </c>
      <c r="JF3" s="76">
        <v>2151768</v>
      </c>
      <c r="JG3" s="76">
        <v>343282</v>
      </c>
      <c r="JH3" s="76">
        <v>960460</v>
      </c>
      <c r="JI3" s="76">
        <v>414679</v>
      </c>
      <c r="JJ3" s="76">
        <v>0</v>
      </c>
      <c r="JK3" s="76">
        <v>5323115</v>
      </c>
      <c r="JL3" s="76">
        <v>42522</v>
      </c>
      <c r="JM3" s="76">
        <v>0</v>
      </c>
      <c r="JN3" s="76">
        <v>695979</v>
      </c>
      <c r="JO3" s="76">
        <v>412312</v>
      </c>
      <c r="JP3" s="76">
        <v>0</v>
      </c>
      <c r="JQ3" s="76">
        <v>0</v>
      </c>
      <c r="JR3" s="76">
        <v>0</v>
      </c>
      <c r="JS3" s="76">
        <v>402827</v>
      </c>
      <c r="JT3" s="76">
        <v>26312</v>
      </c>
      <c r="JU3" s="76">
        <v>4966443</v>
      </c>
      <c r="JV3" s="76">
        <v>0</v>
      </c>
      <c r="JW3" s="76">
        <v>0</v>
      </c>
      <c r="JX3" s="76">
        <v>0</v>
      </c>
      <c r="JY3" s="76">
        <v>616030</v>
      </c>
      <c r="JZ3" s="76">
        <v>4326848</v>
      </c>
      <c r="KA3" s="76">
        <v>2081839</v>
      </c>
      <c r="KB3" s="76">
        <v>864696</v>
      </c>
      <c r="KC3" s="76">
        <v>680414</v>
      </c>
      <c r="KD3" s="76">
        <v>0</v>
      </c>
      <c r="KE3" s="76">
        <v>1063838</v>
      </c>
      <c r="KF3" s="76">
        <v>144753</v>
      </c>
      <c r="KG3" s="76">
        <v>0</v>
      </c>
      <c r="KH3" s="76">
        <v>441463</v>
      </c>
      <c r="KI3" s="76">
        <v>161145</v>
      </c>
      <c r="KJ3" s="76">
        <v>0</v>
      </c>
      <c r="KK3" s="76">
        <v>0</v>
      </c>
      <c r="KL3" s="76">
        <v>0</v>
      </c>
      <c r="KM3" s="76">
        <v>14025</v>
      </c>
      <c r="KN3" s="76">
        <v>63910</v>
      </c>
      <c r="KO3" s="76">
        <v>3830832</v>
      </c>
      <c r="KP3" s="76">
        <v>0</v>
      </c>
      <c r="KQ3" s="76">
        <v>0</v>
      </c>
      <c r="KR3" s="76">
        <v>0</v>
      </c>
      <c r="KS3" s="76">
        <v>196018</v>
      </c>
      <c r="KT3" s="76">
        <v>0</v>
      </c>
      <c r="KU3" s="76">
        <v>0</v>
      </c>
      <c r="KV3" s="76">
        <v>0</v>
      </c>
      <c r="KW3" s="76">
        <v>0</v>
      </c>
      <c r="KX3" s="76">
        <v>0</v>
      </c>
      <c r="KY3" s="76">
        <v>0</v>
      </c>
      <c r="KZ3" s="76">
        <v>0</v>
      </c>
      <c r="LA3" s="76">
        <v>3136631</v>
      </c>
      <c r="LB3" s="76">
        <v>0</v>
      </c>
      <c r="LC3" s="76">
        <v>0</v>
      </c>
      <c r="LD3" s="76">
        <v>0</v>
      </c>
      <c r="LE3" s="76">
        <v>0</v>
      </c>
      <c r="LF3" s="76">
        <v>0</v>
      </c>
      <c r="LG3" s="76">
        <v>0</v>
      </c>
      <c r="LH3" s="76">
        <v>1624414</v>
      </c>
      <c r="LI3" s="76">
        <v>0</v>
      </c>
      <c r="LJ3" s="76">
        <v>0</v>
      </c>
      <c r="LK3" s="76">
        <v>0</v>
      </c>
      <c r="LL3" s="76">
        <v>0</v>
      </c>
      <c r="LM3" s="76">
        <v>0</v>
      </c>
      <c r="LN3" s="76">
        <v>88897.086714922902</v>
      </c>
      <c r="LO3" s="76">
        <v>909968.0475476759</v>
      </c>
      <c r="LP3" s="76">
        <v>0</v>
      </c>
      <c r="LQ3" s="76">
        <v>3799.5842259564424</v>
      </c>
      <c r="LR3" s="76">
        <v>0</v>
      </c>
      <c r="LS3" s="76">
        <v>1065168.0464223546</v>
      </c>
      <c r="LT3" s="76">
        <v>109562.65012345699</v>
      </c>
      <c r="LU3" s="76">
        <v>0</v>
      </c>
      <c r="LV3" s="76">
        <v>0</v>
      </c>
      <c r="LW3" s="76">
        <v>0</v>
      </c>
      <c r="LX3" s="76">
        <v>0</v>
      </c>
      <c r="LY3" s="76">
        <v>0</v>
      </c>
      <c r="LZ3" s="76">
        <v>0</v>
      </c>
      <c r="MA3" s="76">
        <v>14389.217310973258</v>
      </c>
      <c r="MB3" s="76">
        <v>0</v>
      </c>
      <c r="MC3" s="76">
        <v>1190.4082331665068</v>
      </c>
      <c r="MD3" s="76">
        <v>0</v>
      </c>
      <c r="ME3" s="76">
        <v>0</v>
      </c>
      <c r="MF3" s="76">
        <v>0</v>
      </c>
      <c r="MG3" s="76">
        <v>0</v>
      </c>
      <c r="MH3" s="76">
        <v>177794.1734298458</v>
      </c>
      <c r="MI3" s="76">
        <v>1819936.0950953518</v>
      </c>
      <c r="MJ3" s="76">
        <v>0</v>
      </c>
      <c r="MK3" s="76">
        <v>7599.1684519128848</v>
      </c>
      <c r="ML3" s="76">
        <v>0</v>
      </c>
      <c r="MM3" s="76">
        <v>2130336.0928447093</v>
      </c>
      <c r="MN3" s="76">
        <v>101880.30417788972</v>
      </c>
      <c r="MO3" s="76">
        <v>0</v>
      </c>
      <c r="MP3" s="76">
        <v>0</v>
      </c>
      <c r="MQ3" s="76">
        <v>0</v>
      </c>
      <c r="MR3" s="76">
        <v>0</v>
      </c>
      <c r="MS3" s="76">
        <v>0</v>
      </c>
      <c r="MT3" s="76">
        <v>0</v>
      </c>
      <c r="MU3" s="76">
        <v>28778.434621946515</v>
      </c>
      <c r="MV3" s="76">
        <v>0</v>
      </c>
      <c r="MW3" s="76">
        <v>2380.8164663330135</v>
      </c>
      <c r="MX3" s="76">
        <v>0</v>
      </c>
      <c r="MY3" s="76">
        <v>0</v>
      </c>
      <c r="MZ3" s="76">
        <v>0</v>
      </c>
      <c r="NA3" s="76">
        <v>0</v>
      </c>
      <c r="NB3" s="76">
        <v>0</v>
      </c>
      <c r="NC3" s="76">
        <v>5459808.2852860559</v>
      </c>
      <c r="ND3" s="76">
        <v>0</v>
      </c>
      <c r="NE3" s="76">
        <v>11398.752677869326</v>
      </c>
      <c r="NF3" s="76">
        <v>0</v>
      </c>
      <c r="NG3" s="76">
        <v>18374148.80078562</v>
      </c>
      <c r="NH3" s="76">
        <v>3719.0819002990715</v>
      </c>
      <c r="NI3" s="76">
        <v>0</v>
      </c>
      <c r="NJ3" s="76">
        <v>0</v>
      </c>
      <c r="NK3" s="76">
        <v>4999.3833677626699</v>
      </c>
      <c r="NL3" s="76">
        <v>0</v>
      </c>
      <c r="NM3" s="76">
        <v>0</v>
      </c>
      <c r="NN3" s="76">
        <v>0</v>
      </c>
      <c r="NO3" s="76">
        <v>0</v>
      </c>
      <c r="NP3" s="76">
        <v>0</v>
      </c>
      <c r="NQ3" s="76">
        <v>16070.511147747844</v>
      </c>
      <c r="NR3" s="76">
        <v>0</v>
      </c>
      <c r="NS3" s="76">
        <v>0</v>
      </c>
      <c r="NT3" s="76">
        <v>0</v>
      </c>
      <c r="NU3" s="76">
        <v>0</v>
      </c>
      <c r="NV3" s="76">
        <v>1302080.8583538705</v>
      </c>
      <c r="NW3" s="76">
        <v>19109328.998501193</v>
      </c>
      <c r="NX3" s="76">
        <v>0</v>
      </c>
      <c r="NY3" s="76">
        <v>53194.179163390188</v>
      </c>
      <c r="NZ3" s="76">
        <v>0</v>
      </c>
      <c r="OA3" s="76">
        <v>18374148.80078562</v>
      </c>
      <c r="OB3" s="76">
        <v>6311.1692853560007</v>
      </c>
      <c r="OC3" s="76">
        <v>0</v>
      </c>
      <c r="OD3" s="76">
        <v>0</v>
      </c>
      <c r="OE3" s="76">
        <v>4999.3833677626699</v>
      </c>
      <c r="OF3" s="76">
        <v>0</v>
      </c>
      <c r="OG3" s="76">
        <v>0</v>
      </c>
      <c r="OH3" s="76">
        <v>0</v>
      </c>
      <c r="OI3" s="76">
        <v>87643.414530473485</v>
      </c>
      <c r="OJ3" s="76">
        <v>831841.55522618967</v>
      </c>
      <c r="OK3" s="76">
        <v>16070.511147747844</v>
      </c>
      <c r="OL3" s="76">
        <v>0</v>
      </c>
      <c r="OM3" s="76">
        <v>0</v>
      </c>
      <c r="ON3" s="76">
        <v>0</v>
      </c>
      <c r="OO3" s="76">
        <v>0</v>
      </c>
      <c r="OP3" s="76">
        <v>0</v>
      </c>
      <c r="OQ3" s="76">
        <v>0</v>
      </c>
      <c r="OR3" s="76">
        <v>0</v>
      </c>
      <c r="OS3" s="76">
        <v>0</v>
      </c>
      <c r="OT3" s="76">
        <v>0</v>
      </c>
      <c r="OU3" s="76">
        <v>0</v>
      </c>
      <c r="OV3" s="76">
        <v>0</v>
      </c>
      <c r="OW3" s="76">
        <v>0</v>
      </c>
      <c r="OX3" s="76">
        <v>0</v>
      </c>
      <c r="OY3" s="76">
        <v>0</v>
      </c>
      <c r="OZ3" s="76">
        <v>0</v>
      </c>
      <c r="PA3" s="76">
        <v>0</v>
      </c>
      <c r="PB3" s="76">
        <v>0</v>
      </c>
      <c r="PC3" s="76">
        <v>0</v>
      </c>
      <c r="PD3" s="76">
        <v>207960.38880654742</v>
      </c>
      <c r="PE3" s="76">
        <v>0</v>
      </c>
      <c r="PF3" s="76">
        <v>0</v>
      </c>
      <c r="PG3" s="76">
        <v>0</v>
      </c>
      <c r="PH3" s="76">
        <v>0</v>
      </c>
      <c r="PI3" s="76">
        <v>0</v>
      </c>
      <c r="PJ3" s="76">
        <v>123896837.4367699</v>
      </c>
      <c r="PK3" s="76">
        <v>417806784.12331432</v>
      </c>
      <c r="PL3" s="76">
        <v>16975448.294671148</v>
      </c>
      <c r="PM3" s="76">
        <v>0</v>
      </c>
      <c r="PN3" s="76">
        <v>35691967.959573016</v>
      </c>
      <c r="PO3" s="76">
        <v>359171276.81095248</v>
      </c>
      <c r="PP3" s="76">
        <v>9497856.9280075487</v>
      </c>
      <c r="PQ3" s="76">
        <v>13467606.293332204</v>
      </c>
      <c r="PR3" s="76">
        <v>15764161.785531648</v>
      </c>
      <c r="PS3" s="76">
        <v>6712259.3610204365</v>
      </c>
      <c r="PT3" s="76">
        <v>0</v>
      </c>
      <c r="PU3" s="76">
        <v>0</v>
      </c>
      <c r="PV3" s="76">
        <v>0</v>
      </c>
      <c r="PW3" s="76">
        <v>11612362.827749325</v>
      </c>
      <c r="PX3" s="76">
        <v>26351104.619846195</v>
      </c>
      <c r="PY3" s="76">
        <v>53810989.069510221</v>
      </c>
      <c r="PZ3" s="76">
        <v>0</v>
      </c>
      <c r="QA3" s="76">
        <v>0</v>
      </c>
      <c r="QB3" s="76">
        <v>0</v>
      </c>
      <c r="QC3" s="89">
        <v>12307089.737067722</v>
      </c>
      <c r="QD3" s="102">
        <v>1</v>
      </c>
    </row>
    <row r="4" spans="1:446">
      <c r="A4" s="75" t="s">
        <v>164</v>
      </c>
      <c r="B4" s="75" t="s">
        <v>123</v>
      </c>
      <c r="C4" s="76">
        <f>ROUND(UTD!H18,0)-ROUND(UTD!H288,0)</f>
        <v>0</v>
      </c>
      <c r="D4" s="77">
        <v>9741</v>
      </c>
      <c r="E4" s="75" t="s">
        <v>696</v>
      </c>
      <c r="F4" s="75">
        <v>2024</v>
      </c>
      <c r="G4" s="76">
        <v>243939736</v>
      </c>
      <c r="H4" s="76">
        <v>158055911</v>
      </c>
      <c r="I4" s="76">
        <v>105334555</v>
      </c>
      <c r="J4" s="76">
        <v>26681664</v>
      </c>
      <c r="K4" s="76">
        <v>52386217</v>
      </c>
      <c r="L4" s="75" t="s">
        <v>723</v>
      </c>
      <c r="M4" s="75" t="s">
        <v>724</v>
      </c>
      <c r="N4" s="75" t="s">
        <v>725</v>
      </c>
      <c r="O4" s="76">
        <v>7453</v>
      </c>
      <c r="P4" s="76">
        <v>14004</v>
      </c>
      <c r="Q4" s="76">
        <v>7930</v>
      </c>
      <c r="R4" s="76">
        <v>1447</v>
      </c>
      <c r="S4" s="76">
        <v>51</v>
      </c>
      <c r="T4" s="78" t="s">
        <v>920</v>
      </c>
      <c r="U4" s="78" t="s">
        <v>921</v>
      </c>
      <c r="V4" t="s">
        <v>922</v>
      </c>
      <c r="W4" s="76">
        <v>108070</v>
      </c>
      <c r="X4" s="76">
        <v>63507.000000000007</v>
      </c>
      <c r="Y4" s="76">
        <v>25898</v>
      </c>
      <c r="Z4" s="76">
        <v>319</v>
      </c>
      <c r="AA4" s="76">
        <v>0</v>
      </c>
      <c r="AB4" s="76">
        <v>44978</v>
      </c>
      <c r="AC4" s="76">
        <v>0</v>
      </c>
      <c r="AD4" s="76">
        <v>0</v>
      </c>
      <c r="AE4" s="76">
        <v>0</v>
      </c>
      <c r="AF4" s="76">
        <v>180</v>
      </c>
      <c r="AG4" s="76">
        <v>0</v>
      </c>
      <c r="AH4" s="76">
        <v>0</v>
      </c>
      <c r="AI4" s="76">
        <v>0</v>
      </c>
      <c r="AJ4" s="76">
        <v>2077.5</v>
      </c>
      <c r="AK4" s="76">
        <v>0</v>
      </c>
      <c r="AL4" s="76">
        <v>28631</v>
      </c>
      <c r="AM4" s="76">
        <v>0</v>
      </c>
      <c r="AN4" s="76">
        <v>0</v>
      </c>
      <c r="AO4" s="76">
        <v>15</v>
      </c>
      <c r="AP4" s="76">
        <v>0</v>
      </c>
      <c r="AQ4" s="76">
        <v>44851.200000000004</v>
      </c>
      <c r="AR4" s="76">
        <v>51265.000000000007</v>
      </c>
      <c r="AS4" s="76">
        <v>16667</v>
      </c>
      <c r="AT4" s="76">
        <v>1455</v>
      </c>
      <c r="AU4" s="76">
        <v>0</v>
      </c>
      <c r="AV4" s="76">
        <v>95255.000000000029</v>
      </c>
      <c r="AW4" s="76">
        <v>0</v>
      </c>
      <c r="AX4" s="76">
        <v>0</v>
      </c>
      <c r="AY4" s="76">
        <v>0</v>
      </c>
      <c r="AZ4" s="76">
        <v>6</v>
      </c>
      <c r="BA4" s="76">
        <v>0</v>
      </c>
      <c r="BB4" s="76">
        <v>0</v>
      </c>
      <c r="BC4" s="76">
        <v>0</v>
      </c>
      <c r="BD4" s="76">
        <v>8062.5</v>
      </c>
      <c r="BE4" s="76">
        <v>0</v>
      </c>
      <c r="BF4" s="76">
        <v>75204</v>
      </c>
      <c r="BG4" s="76">
        <v>0</v>
      </c>
      <c r="BH4" s="76">
        <v>423</v>
      </c>
      <c r="BI4" s="76">
        <v>195</v>
      </c>
      <c r="BJ4" s="76">
        <v>0</v>
      </c>
      <c r="BK4" s="76">
        <v>8491</v>
      </c>
      <c r="BL4" s="76">
        <v>31122</v>
      </c>
      <c r="BM4" s="76">
        <v>1056</v>
      </c>
      <c r="BN4" s="76">
        <v>18</v>
      </c>
      <c r="BO4" s="76">
        <v>0</v>
      </c>
      <c r="BP4" s="76">
        <v>30312.999999999989</v>
      </c>
      <c r="BQ4" s="76">
        <v>0</v>
      </c>
      <c r="BR4" s="76">
        <v>0</v>
      </c>
      <c r="BS4" s="76">
        <v>0</v>
      </c>
      <c r="BT4" s="76">
        <v>12</v>
      </c>
      <c r="BU4" s="76">
        <v>0</v>
      </c>
      <c r="BV4" s="76">
        <v>0</v>
      </c>
      <c r="BW4" s="76">
        <v>0</v>
      </c>
      <c r="BX4" s="76">
        <v>8828</v>
      </c>
      <c r="BY4" s="76">
        <v>0</v>
      </c>
      <c r="BZ4" s="76">
        <v>48329</v>
      </c>
      <c r="CA4" s="76">
        <v>0</v>
      </c>
      <c r="CB4" s="76">
        <v>0</v>
      </c>
      <c r="CC4" s="76">
        <v>585</v>
      </c>
      <c r="CD4" s="76">
        <v>0</v>
      </c>
      <c r="CE4" s="76">
        <v>6710.9999999999991</v>
      </c>
      <c r="CF4" s="76">
        <v>7960.0000000000018</v>
      </c>
      <c r="CG4" s="76">
        <v>1051</v>
      </c>
      <c r="CH4" s="76">
        <v>45</v>
      </c>
      <c r="CI4" s="76">
        <v>0</v>
      </c>
      <c r="CJ4" s="76">
        <v>10713.000000000004</v>
      </c>
      <c r="CK4" s="76">
        <v>0</v>
      </c>
      <c r="CL4" s="76">
        <v>0</v>
      </c>
      <c r="CM4" s="76">
        <v>0</v>
      </c>
      <c r="CN4" s="76">
        <v>0</v>
      </c>
      <c r="CO4" s="76">
        <v>0</v>
      </c>
      <c r="CP4" s="76">
        <v>0</v>
      </c>
      <c r="CQ4" s="76">
        <v>0</v>
      </c>
      <c r="CR4" s="76">
        <v>285</v>
      </c>
      <c r="CS4" s="76">
        <v>0</v>
      </c>
      <c r="CT4" s="76">
        <v>1979</v>
      </c>
      <c r="CU4" s="76">
        <v>0</v>
      </c>
      <c r="CV4" s="76">
        <v>0</v>
      </c>
      <c r="CW4" s="76">
        <v>18</v>
      </c>
      <c r="CX4" s="76">
        <v>0</v>
      </c>
      <c r="CY4" s="76">
        <v>0</v>
      </c>
      <c r="CZ4" s="76">
        <v>0</v>
      </c>
      <c r="DA4" s="76">
        <v>0</v>
      </c>
      <c r="DB4" s="76">
        <v>0</v>
      </c>
      <c r="DC4" s="76">
        <v>0</v>
      </c>
      <c r="DD4" s="76">
        <v>0</v>
      </c>
      <c r="DE4" s="76">
        <v>0</v>
      </c>
      <c r="DF4" s="76">
        <v>0</v>
      </c>
      <c r="DG4" s="76">
        <v>0</v>
      </c>
      <c r="DH4" s="76">
        <v>0</v>
      </c>
      <c r="DI4" s="76">
        <v>0</v>
      </c>
      <c r="DJ4" s="76">
        <v>0</v>
      </c>
      <c r="DK4" s="76">
        <v>0</v>
      </c>
      <c r="DL4" s="76">
        <v>984</v>
      </c>
      <c r="DM4" s="76">
        <v>0</v>
      </c>
      <c r="DN4" s="76">
        <v>0</v>
      </c>
      <c r="DO4" s="76">
        <v>0</v>
      </c>
      <c r="DP4" s="76">
        <v>0</v>
      </c>
      <c r="DQ4" s="76">
        <v>0</v>
      </c>
      <c r="DR4" s="76">
        <v>0</v>
      </c>
      <c r="DS4" s="76">
        <v>7548226.1545851678</v>
      </c>
      <c r="DT4" s="76">
        <v>3729126.9484216436</v>
      </c>
      <c r="DU4" s="76">
        <v>2446614.204537285</v>
      </c>
      <c r="DV4" s="76">
        <v>35198.422202344242</v>
      </c>
      <c r="DW4" s="76">
        <v>0</v>
      </c>
      <c r="DX4" s="76">
        <v>3531423.6526495963</v>
      </c>
      <c r="DY4" s="76">
        <v>0</v>
      </c>
      <c r="DZ4" s="76">
        <v>0</v>
      </c>
      <c r="EA4" s="76">
        <v>0</v>
      </c>
      <c r="EB4" s="76">
        <v>83140.818181818177</v>
      </c>
      <c r="EC4" s="76">
        <v>0</v>
      </c>
      <c r="ED4" s="76">
        <v>0</v>
      </c>
      <c r="EE4" s="76">
        <v>0</v>
      </c>
      <c r="EF4" s="76">
        <v>132732.41790442914</v>
      </c>
      <c r="EG4" s="76">
        <v>0</v>
      </c>
      <c r="EH4" s="76">
        <v>3188940.8821066087</v>
      </c>
      <c r="EI4" s="76">
        <v>0</v>
      </c>
      <c r="EJ4" s="76">
        <v>0</v>
      </c>
      <c r="EK4" s="76">
        <v>416.67857142857139</v>
      </c>
      <c r="EL4" s="76">
        <v>0</v>
      </c>
      <c r="EM4" s="76">
        <v>6656576.399094617</v>
      </c>
      <c r="EN4" s="76">
        <v>6540151.9385957923</v>
      </c>
      <c r="EO4" s="76">
        <v>3321856.6132705593</v>
      </c>
      <c r="EP4" s="76">
        <v>256353.11293279089</v>
      </c>
      <c r="EQ4" s="76">
        <v>0</v>
      </c>
      <c r="ER4" s="76">
        <v>10424320.563838124</v>
      </c>
      <c r="ES4" s="76">
        <v>0</v>
      </c>
      <c r="ET4" s="76">
        <v>0</v>
      </c>
      <c r="EU4" s="76">
        <v>0</v>
      </c>
      <c r="EV4" s="76">
        <v>8051.727272727273</v>
      </c>
      <c r="EW4" s="76">
        <v>0</v>
      </c>
      <c r="EX4" s="76">
        <v>0</v>
      </c>
      <c r="EY4" s="76">
        <v>0</v>
      </c>
      <c r="EZ4" s="76">
        <v>801272.44423397176</v>
      </c>
      <c r="FA4" s="76">
        <v>0</v>
      </c>
      <c r="FB4" s="76">
        <v>9321330.7072439082</v>
      </c>
      <c r="FC4" s="76">
        <v>0</v>
      </c>
      <c r="FD4" s="76">
        <v>147501.07035963985</v>
      </c>
      <c r="FE4" s="76">
        <v>22449.142759379232</v>
      </c>
      <c r="FF4" s="76">
        <v>0</v>
      </c>
      <c r="FG4" s="76">
        <v>4286094.5245828601</v>
      </c>
      <c r="FH4" s="76">
        <v>7379815.3907869114</v>
      </c>
      <c r="FI4" s="76">
        <v>1255168.6277909726</v>
      </c>
      <c r="FJ4" s="76">
        <v>36888.021978021978</v>
      </c>
      <c r="FK4" s="76">
        <v>0</v>
      </c>
      <c r="FL4" s="76">
        <v>9863701.2688449491</v>
      </c>
      <c r="FM4" s="76">
        <v>0</v>
      </c>
      <c r="FN4" s="76">
        <v>0</v>
      </c>
      <c r="FO4" s="76">
        <v>0</v>
      </c>
      <c r="FP4" s="76">
        <v>16103.454545454546</v>
      </c>
      <c r="FQ4" s="76">
        <v>0</v>
      </c>
      <c r="FR4" s="76">
        <v>0</v>
      </c>
      <c r="FS4" s="76">
        <v>0</v>
      </c>
      <c r="FT4" s="76">
        <v>2163243.8817322138</v>
      </c>
      <c r="FU4" s="76">
        <v>0</v>
      </c>
      <c r="FV4" s="76">
        <v>10417464.506994359</v>
      </c>
      <c r="FW4" s="76">
        <v>0</v>
      </c>
      <c r="FX4" s="76">
        <v>0</v>
      </c>
      <c r="FY4" s="76">
        <v>142177.28126575606</v>
      </c>
      <c r="FZ4" s="76">
        <v>0</v>
      </c>
      <c r="GA4" s="76">
        <v>6908982.5565504832</v>
      </c>
      <c r="GB4" s="76">
        <v>8332459.1216845969</v>
      </c>
      <c r="GC4" s="76">
        <v>1223070.7689358485</v>
      </c>
      <c r="GD4" s="76">
        <v>27418</v>
      </c>
      <c r="GE4" s="76">
        <v>0</v>
      </c>
      <c r="GF4" s="76">
        <v>13516139.832857668</v>
      </c>
      <c r="GG4" s="76">
        <v>0</v>
      </c>
      <c r="GH4" s="76">
        <v>0</v>
      </c>
      <c r="GI4" s="76">
        <v>0</v>
      </c>
      <c r="GJ4" s="76">
        <v>0</v>
      </c>
      <c r="GK4" s="76">
        <v>0</v>
      </c>
      <c r="GL4" s="76">
        <v>0</v>
      </c>
      <c r="GM4" s="76">
        <v>0</v>
      </c>
      <c r="GN4" s="76">
        <v>582634.72758006281</v>
      </c>
      <c r="GO4" s="76">
        <v>0</v>
      </c>
      <c r="GP4" s="76">
        <v>10364879.350878986</v>
      </c>
      <c r="GQ4" s="76">
        <v>0</v>
      </c>
      <c r="GR4" s="76">
        <v>0</v>
      </c>
      <c r="GS4" s="76">
        <v>2900.1275986140722</v>
      </c>
      <c r="GT4" s="76">
        <v>0</v>
      </c>
      <c r="GU4" s="76">
        <v>0</v>
      </c>
      <c r="GV4" s="76">
        <v>0</v>
      </c>
      <c r="GW4" s="76">
        <v>0</v>
      </c>
      <c r="GX4" s="76">
        <v>0</v>
      </c>
      <c r="GY4" s="76">
        <v>0</v>
      </c>
      <c r="GZ4" s="76">
        <v>0</v>
      </c>
      <c r="HA4" s="76">
        <v>0</v>
      </c>
      <c r="HB4" s="76">
        <v>0</v>
      </c>
      <c r="HC4" s="76">
        <v>0</v>
      </c>
      <c r="HD4" s="76">
        <v>0</v>
      </c>
      <c r="HE4" s="76">
        <v>0</v>
      </c>
      <c r="HF4" s="76">
        <v>0</v>
      </c>
      <c r="HG4" s="76">
        <v>0</v>
      </c>
      <c r="HH4" s="76">
        <v>621832.5303260145</v>
      </c>
      <c r="HI4" s="76">
        <v>0</v>
      </c>
      <c r="HJ4" s="76">
        <v>0</v>
      </c>
      <c r="HK4" s="76">
        <v>0</v>
      </c>
      <c r="HL4" s="76">
        <v>0</v>
      </c>
      <c r="HM4" s="76">
        <v>0</v>
      </c>
      <c r="HN4" s="76">
        <v>0</v>
      </c>
      <c r="HP4" s="77" t="s">
        <v>131</v>
      </c>
      <c r="HQ4" s="75">
        <f>'Relative Weights'!$H$1</f>
        <v>2024</v>
      </c>
      <c r="HR4" s="76">
        <v>3692085.4585641213</v>
      </c>
      <c r="HS4" s="76">
        <v>2142354.075216528</v>
      </c>
      <c r="HT4" s="76">
        <v>673456.64251725248</v>
      </c>
      <c r="HU4" s="76">
        <v>13796.53878151595</v>
      </c>
      <c r="HV4" s="76">
        <v>0</v>
      </c>
      <c r="HW4" s="76">
        <v>1233488.2601040043</v>
      </c>
      <c r="HX4" s="76">
        <v>0</v>
      </c>
      <c r="HY4" s="76">
        <v>0</v>
      </c>
      <c r="HZ4" s="76">
        <v>0</v>
      </c>
      <c r="IA4" s="76">
        <v>4668.5869612569968</v>
      </c>
      <c r="IB4" s="76">
        <v>0</v>
      </c>
      <c r="IC4" s="76">
        <v>0</v>
      </c>
      <c r="ID4" s="76">
        <v>0</v>
      </c>
      <c r="IE4" s="76">
        <v>77033.16881479841</v>
      </c>
      <c r="IF4" s="76">
        <v>0</v>
      </c>
      <c r="IG4" s="76">
        <v>652956.36254905642</v>
      </c>
      <c r="IH4" s="76">
        <v>0</v>
      </c>
      <c r="II4" s="76">
        <v>0</v>
      </c>
      <c r="IJ4" s="76">
        <v>179.56449607179113</v>
      </c>
      <c r="IK4" s="76">
        <v>0</v>
      </c>
      <c r="IL4" s="76">
        <v>1607311.7317546143</v>
      </c>
      <c r="IM4" s="76">
        <v>1616200.174310168</v>
      </c>
      <c r="IN4" s="76">
        <v>472733.46332500211</v>
      </c>
      <c r="IO4" s="76">
        <v>82839.08752111964</v>
      </c>
      <c r="IP4" s="76">
        <v>0</v>
      </c>
      <c r="IQ4" s="76">
        <v>2325868.5341253751</v>
      </c>
      <c r="IR4" s="76">
        <v>0</v>
      </c>
      <c r="IS4" s="76">
        <v>0</v>
      </c>
      <c r="IT4" s="76">
        <v>0</v>
      </c>
      <c r="IU4" s="76">
        <v>0</v>
      </c>
      <c r="IV4" s="76">
        <v>0</v>
      </c>
      <c r="IW4" s="76">
        <v>0</v>
      </c>
      <c r="IX4" s="76">
        <v>0</v>
      </c>
      <c r="IY4" s="76">
        <v>304900.51432990137</v>
      </c>
      <c r="IZ4" s="76">
        <v>0</v>
      </c>
      <c r="JA4" s="76">
        <v>2265325.8276096927</v>
      </c>
      <c r="JB4" s="76">
        <v>0</v>
      </c>
      <c r="JC4" s="76">
        <v>13288.697503624893</v>
      </c>
      <c r="JD4" s="76">
        <v>19033.836583609864</v>
      </c>
      <c r="JE4" s="76">
        <v>0</v>
      </c>
      <c r="JF4" s="76">
        <v>214789.06471787416</v>
      </c>
      <c r="JG4" s="76">
        <v>420659.75946418272</v>
      </c>
      <c r="JH4" s="76">
        <v>20111.223560040609</v>
      </c>
      <c r="JI4" s="76">
        <v>718.2579842871645</v>
      </c>
      <c r="JJ4" s="76">
        <v>0</v>
      </c>
      <c r="JK4" s="76">
        <v>1017711.3897481149</v>
      </c>
      <c r="JL4" s="76">
        <v>0</v>
      </c>
      <c r="JM4" s="76">
        <v>0</v>
      </c>
      <c r="JN4" s="76">
        <v>0</v>
      </c>
      <c r="JO4" s="76">
        <v>359.62811725981561</v>
      </c>
      <c r="JP4" s="76">
        <v>0</v>
      </c>
      <c r="JQ4" s="76">
        <v>0</v>
      </c>
      <c r="JR4" s="76">
        <v>0</v>
      </c>
      <c r="JS4" s="76">
        <v>270274.49400405766</v>
      </c>
      <c r="JT4" s="76">
        <v>0</v>
      </c>
      <c r="JU4" s="76">
        <v>1527794.587410823</v>
      </c>
      <c r="JV4" s="76">
        <v>0</v>
      </c>
      <c r="JW4" s="76">
        <v>0</v>
      </c>
      <c r="JX4" s="76">
        <v>27832.496891127626</v>
      </c>
      <c r="JY4" s="76">
        <v>0</v>
      </c>
      <c r="JZ4" s="76">
        <v>200244.34053605906</v>
      </c>
      <c r="KA4" s="76">
        <v>206020.33182636835</v>
      </c>
      <c r="KB4" s="76">
        <v>23522.948985404644</v>
      </c>
      <c r="KC4" s="76">
        <v>1795.6449607179113</v>
      </c>
      <c r="KD4" s="76">
        <v>0</v>
      </c>
      <c r="KE4" s="76">
        <v>372596.65802490432</v>
      </c>
      <c r="KF4" s="76">
        <v>0</v>
      </c>
      <c r="KG4" s="76">
        <v>0</v>
      </c>
      <c r="KH4" s="76">
        <v>0</v>
      </c>
      <c r="KI4" s="76">
        <v>0</v>
      </c>
      <c r="KJ4" s="76">
        <v>0</v>
      </c>
      <c r="KK4" s="76">
        <v>0</v>
      </c>
      <c r="KL4" s="76">
        <v>0</v>
      </c>
      <c r="KM4" s="76">
        <v>23044.110329213196</v>
      </c>
      <c r="KN4" s="76">
        <v>0</v>
      </c>
      <c r="KO4" s="76">
        <v>52253.268356891218</v>
      </c>
      <c r="KP4" s="76">
        <v>0</v>
      </c>
      <c r="KQ4" s="76">
        <v>0</v>
      </c>
      <c r="KR4" s="76">
        <v>628.47573625126904</v>
      </c>
      <c r="KS4" s="76">
        <v>0</v>
      </c>
      <c r="KT4" s="76">
        <v>0</v>
      </c>
      <c r="KU4" s="76">
        <v>0</v>
      </c>
      <c r="KV4" s="76">
        <v>0</v>
      </c>
      <c r="KW4" s="76">
        <v>0</v>
      </c>
      <c r="KX4" s="76">
        <v>0</v>
      </c>
      <c r="KY4" s="76">
        <v>0</v>
      </c>
      <c r="KZ4" s="76">
        <v>0</v>
      </c>
      <c r="LA4" s="76">
        <v>0</v>
      </c>
      <c r="LB4" s="76">
        <v>0</v>
      </c>
      <c r="LC4" s="76">
        <v>0</v>
      </c>
      <c r="LD4" s="76">
        <v>0</v>
      </c>
      <c r="LE4" s="76">
        <v>0</v>
      </c>
      <c r="LF4" s="76">
        <v>0</v>
      </c>
      <c r="LG4" s="76">
        <v>36780.794278705209</v>
      </c>
      <c r="LH4" s="76">
        <v>0</v>
      </c>
      <c r="LI4" s="76">
        <v>0</v>
      </c>
      <c r="LJ4" s="76">
        <v>0</v>
      </c>
      <c r="LK4" s="76">
        <v>0</v>
      </c>
      <c r="LL4" s="76">
        <v>0</v>
      </c>
      <c r="LM4" s="76">
        <v>0</v>
      </c>
      <c r="LN4" s="76">
        <v>17549229.361746442</v>
      </c>
      <c r="LO4" s="76">
        <v>9167002.7240551319</v>
      </c>
      <c r="LP4" s="76">
        <v>4871291.9004669366</v>
      </c>
      <c r="LQ4" s="76">
        <v>76494.659353547657</v>
      </c>
      <c r="LR4" s="76">
        <v>0</v>
      </c>
      <c r="LS4" s="76">
        <v>7439342.8690721374</v>
      </c>
      <c r="LT4" s="76">
        <v>0</v>
      </c>
      <c r="LU4" s="76">
        <v>0</v>
      </c>
      <c r="LV4" s="76">
        <v>0</v>
      </c>
      <c r="LW4" s="76">
        <v>137094.72157085448</v>
      </c>
      <c r="LX4" s="76">
        <v>0</v>
      </c>
      <c r="LY4" s="76">
        <v>0</v>
      </c>
      <c r="LZ4" s="76">
        <v>0</v>
      </c>
      <c r="MA4" s="76">
        <v>327501.98750990309</v>
      </c>
      <c r="MB4" s="76">
        <v>0</v>
      </c>
      <c r="MC4" s="76">
        <v>5998262.1702276533</v>
      </c>
      <c r="MD4" s="76">
        <v>0</v>
      </c>
      <c r="ME4" s="76">
        <v>0</v>
      </c>
      <c r="MF4" s="76">
        <v>930.90002368568264</v>
      </c>
      <c r="MG4" s="76">
        <v>0</v>
      </c>
      <c r="MH4" s="76">
        <v>12902210.652099036</v>
      </c>
      <c r="MI4" s="76">
        <v>12734317.242335586</v>
      </c>
      <c r="MJ4" s="76">
        <v>5924402.6215501735</v>
      </c>
      <c r="MK4" s="76">
        <v>529572.66029152146</v>
      </c>
      <c r="ML4" s="76">
        <v>0</v>
      </c>
      <c r="MM4" s="76">
        <v>19906564.923346363</v>
      </c>
      <c r="MN4" s="76">
        <v>0</v>
      </c>
      <c r="MO4" s="76">
        <v>0</v>
      </c>
      <c r="MP4" s="76">
        <v>0</v>
      </c>
      <c r="MQ4" s="76">
        <v>12570.968984705081</v>
      </c>
      <c r="MR4" s="76">
        <v>0</v>
      </c>
      <c r="MS4" s="76">
        <v>0</v>
      </c>
      <c r="MT4" s="76">
        <v>0</v>
      </c>
      <c r="MU4" s="76">
        <v>1727041.3518509297</v>
      </c>
      <c r="MV4" s="76">
        <v>0</v>
      </c>
      <c r="MW4" s="76">
        <v>18089969.394447558</v>
      </c>
      <c r="MX4" s="76">
        <v>0</v>
      </c>
      <c r="MY4" s="76">
        <v>251037.21430226538</v>
      </c>
      <c r="MZ4" s="76">
        <v>64766.382299141391</v>
      </c>
      <c r="NA4" s="76">
        <v>0</v>
      </c>
      <c r="NB4" s="76">
        <v>7027121.7700724145</v>
      </c>
      <c r="NC4" s="76">
        <v>12178695.062352082</v>
      </c>
      <c r="ND4" s="76">
        <v>1991063.8941354405</v>
      </c>
      <c r="NE4" s="76">
        <v>58713.784387308973</v>
      </c>
      <c r="NF4" s="76">
        <v>0</v>
      </c>
      <c r="NG4" s="76">
        <v>16988889.018171795</v>
      </c>
      <c r="NH4" s="76">
        <v>0</v>
      </c>
      <c r="NI4" s="76">
        <v>0</v>
      </c>
      <c r="NJ4" s="76">
        <v>0</v>
      </c>
      <c r="NK4" s="76">
        <v>25703.416737253439</v>
      </c>
      <c r="NL4" s="76">
        <v>0</v>
      </c>
      <c r="NM4" s="76">
        <v>0</v>
      </c>
      <c r="NN4" s="76">
        <v>0</v>
      </c>
      <c r="NO4" s="76">
        <v>3799393.9671442164</v>
      </c>
      <c r="NP4" s="76">
        <v>0</v>
      </c>
      <c r="NQ4" s="76">
        <v>18649846.983598918</v>
      </c>
      <c r="NR4" s="76">
        <v>0</v>
      </c>
      <c r="NS4" s="76">
        <v>0</v>
      </c>
      <c r="NT4" s="76">
        <v>265432.19559184974</v>
      </c>
      <c r="NU4" s="76">
        <v>0</v>
      </c>
      <c r="NV4" s="76">
        <v>11099465.71727768</v>
      </c>
      <c r="NW4" s="76">
        <v>13330923.508822585</v>
      </c>
      <c r="NX4" s="76">
        <v>1946276.920928078</v>
      </c>
      <c r="NY4" s="76">
        <v>45610.564328885717</v>
      </c>
      <c r="NZ4" s="76">
        <v>0</v>
      </c>
      <c r="OA4" s="76">
        <v>21684151.704319701</v>
      </c>
      <c r="OB4" s="76">
        <v>0</v>
      </c>
      <c r="OC4" s="76">
        <v>0</v>
      </c>
      <c r="OD4" s="76">
        <v>0</v>
      </c>
      <c r="OE4" s="76">
        <v>0</v>
      </c>
      <c r="OF4" s="76">
        <v>0</v>
      </c>
      <c r="OG4" s="76">
        <v>0</v>
      </c>
      <c r="OH4" s="76">
        <v>0</v>
      </c>
      <c r="OI4" s="76">
        <v>945631.86607669701</v>
      </c>
      <c r="OJ4" s="76">
        <v>0</v>
      </c>
      <c r="OK4" s="76">
        <v>16264019.71034687</v>
      </c>
      <c r="OL4" s="76">
        <v>0</v>
      </c>
      <c r="OM4" s="76">
        <v>0</v>
      </c>
      <c r="ON4" s="76">
        <v>5509.1238909901931</v>
      </c>
      <c r="OO4" s="76">
        <v>0</v>
      </c>
      <c r="OP4" s="76">
        <v>0</v>
      </c>
      <c r="OQ4" s="76">
        <v>0</v>
      </c>
      <c r="OR4" s="76">
        <v>0</v>
      </c>
      <c r="OS4" s="76">
        <v>0</v>
      </c>
      <c r="OT4" s="76">
        <v>0</v>
      </c>
      <c r="OU4" s="76">
        <v>0</v>
      </c>
      <c r="OV4" s="76">
        <v>0</v>
      </c>
      <c r="OW4" s="76">
        <v>0</v>
      </c>
      <c r="OX4" s="76">
        <v>0</v>
      </c>
      <c r="OY4" s="76">
        <v>0</v>
      </c>
      <c r="OZ4" s="76">
        <v>0</v>
      </c>
      <c r="PA4" s="76">
        <v>0</v>
      </c>
      <c r="PB4" s="76">
        <v>0</v>
      </c>
      <c r="PC4" s="76">
        <v>1028277.2125880813</v>
      </c>
      <c r="PD4" s="76">
        <v>0</v>
      </c>
      <c r="PE4" s="76">
        <v>0</v>
      </c>
      <c r="PF4" s="76">
        <v>0</v>
      </c>
      <c r="PG4" s="76">
        <v>0</v>
      </c>
      <c r="PH4" s="76">
        <v>0</v>
      </c>
      <c r="PI4" s="76">
        <v>0</v>
      </c>
      <c r="PJ4" s="76">
        <v>0</v>
      </c>
      <c r="PK4" s="76">
        <v>0</v>
      </c>
      <c r="PL4" s="76">
        <v>0</v>
      </c>
      <c r="PM4" s="76">
        <v>0</v>
      </c>
      <c r="PN4" s="76">
        <v>0</v>
      </c>
      <c r="PO4" s="76">
        <v>0</v>
      </c>
      <c r="PP4" s="76">
        <v>0</v>
      </c>
      <c r="PQ4" s="76">
        <v>0</v>
      </c>
      <c r="PR4" s="76">
        <v>0</v>
      </c>
      <c r="PS4" s="76">
        <v>0</v>
      </c>
      <c r="PT4" s="76">
        <v>0</v>
      </c>
      <c r="PU4" s="76">
        <v>0</v>
      </c>
      <c r="PV4" s="76">
        <v>0</v>
      </c>
      <c r="PW4" s="76">
        <v>0</v>
      </c>
      <c r="PX4" s="76">
        <v>0</v>
      </c>
      <c r="PY4" s="76">
        <v>0</v>
      </c>
      <c r="PZ4" s="76">
        <v>0</v>
      </c>
      <c r="QA4" s="76">
        <v>0</v>
      </c>
      <c r="QB4" s="76">
        <v>0</v>
      </c>
      <c r="QC4" s="89">
        <v>0</v>
      </c>
      <c r="QD4" s="102">
        <v>1</v>
      </c>
    </row>
    <row r="5" spans="1:446">
      <c r="A5" s="75" t="s">
        <v>165</v>
      </c>
      <c r="B5" s="75" t="s">
        <v>117</v>
      </c>
      <c r="C5" s="76">
        <f>ROUND(UTEP!H18,0)-ROUND(UTEP!H288,0)</f>
        <v>0</v>
      </c>
      <c r="D5" s="77">
        <v>3661</v>
      </c>
      <c r="E5" s="75" t="s">
        <v>697</v>
      </c>
      <c r="F5" s="75">
        <v>2024</v>
      </c>
      <c r="G5" s="76">
        <v>125129124</v>
      </c>
      <c r="H5" s="76">
        <v>134145745</v>
      </c>
      <c r="I5" s="76">
        <v>28173783</v>
      </c>
      <c r="J5" s="76">
        <v>25404310</v>
      </c>
      <c r="K5" s="76">
        <v>43631672</v>
      </c>
      <c r="L5" s="75" t="s">
        <v>801</v>
      </c>
      <c r="M5" s="75" t="s">
        <v>802</v>
      </c>
      <c r="N5" s="98" t="s">
        <v>803</v>
      </c>
      <c r="O5" s="76">
        <v>8586</v>
      </c>
      <c r="P5" s="76">
        <v>12071</v>
      </c>
      <c r="Q5" s="76">
        <v>2486</v>
      </c>
      <c r="R5" s="76">
        <v>892</v>
      </c>
      <c r="S5" s="76">
        <v>316</v>
      </c>
      <c r="T5" s="78" t="s">
        <v>898</v>
      </c>
      <c r="U5" s="78" t="s">
        <v>738</v>
      </c>
      <c r="V5" s="78" t="s">
        <v>897</v>
      </c>
      <c r="W5" s="76">
        <v>164211.25000000003</v>
      </c>
      <c r="X5" s="76">
        <v>65092.999999999985</v>
      </c>
      <c r="Y5" s="76">
        <v>23258</v>
      </c>
      <c r="Z5" s="76">
        <v>557</v>
      </c>
      <c r="AA5" s="76">
        <v>0</v>
      </c>
      <c r="AB5" s="76">
        <v>21846</v>
      </c>
      <c r="AC5" s="76">
        <v>0</v>
      </c>
      <c r="AD5" s="76">
        <v>0</v>
      </c>
      <c r="AE5" s="76">
        <v>333</v>
      </c>
      <c r="AF5" s="76">
        <v>0</v>
      </c>
      <c r="AG5" s="76">
        <v>0</v>
      </c>
      <c r="AH5" s="76">
        <v>0</v>
      </c>
      <c r="AI5" s="76">
        <v>0</v>
      </c>
      <c r="AJ5" s="76">
        <v>3411</v>
      </c>
      <c r="AK5" s="76">
        <v>0</v>
      </c>
      <c r="AL5" s="76">
        <v>10335</v>
      </c>
      <c r="AM5" s="76">
        <v>0</v>
      </c>
      <c r="AN5" s="76">
        <v>6</v>
      </c>
      <c r="AO5" s="76">
        <v>6</v>
      </c>
      <c r="AP5" s="76">
        <v>6124</v>
      </c>
      <c r="AQ5" s="76">
        <v>66261</v>
      </c>
      <c r="AR5" s="76">
        <v>23180</v>
      </c>
      <c r="AS5" s="76">
        <v>8802</v>
      </c>
      <c r="AT5" s="76">
        <v>8597</v>
      </c>
      <c r="AU5" s="76">
        <v>0</v>
      </c>
      <c r="AV5" s="76">
        <v>26647</v>
      </c>
      <c r="AW5" s="76">
        <v>0</v>
      </c>
      <c r="AX5" s="76">
        <v>0</v>
      </c>
      <c r="AY5" s="76">
        <v>1673</v>
      </c>
      <c r="AZ5" s="76">
        <v>0</v>
      </c>
      <c r="BA5" s="76">
        <v>0</v>
      </c>
      <c r="BB5" s="76">
        <v>0</v>
      </c>
      <c r="BC5" s="76">
        <v>0</v>
      </c>
      <c r="BD5" s="76">
        <v>15019</v>
      </c>
      <c r="BE5" s="76">
        <v>0</v>
      </c>
      <c r="BF5" s="76">
        <v>32628</v>
      </c>
      <c r="BG5" s="76">
        <v>0</v>
      </c>
      <c r="BH5" s="76">
        <v>705</v>
      </c>
      <c r="BI5" s="76">
        <v>981</v>
      </c>
      <c r="BJ5" s="76">
        <v>17745</v>
      </c>
      <c r="BK5" s="76">
        <v>9129</v>
      </c>
      <c r="BL5" s="76">
        <v>1654</v>
      </c>
      <c r="BM5" s="76">
        <v>459</v>
      </c>
      <c r="BN5" s="76">
        <v>7648</v>
      </c>
      <c r="BO5" s="76">
        <v>0</v>
      </c>
      <c r="BP5" s="76">
        <v>7129</v>
      </c>
      <c r="BQ5" s="76">
        <v>0</v>
      </c>
      <c r="BR5" s="76">
        <v>0</v>
      </c>
      <c r="BS5" s="76">
        <v>1761</v>
      </c>
      <c r="BT5" s="76">
        <v>0</v>
      </c>
      <c r="BU5" s="76">
        <v>0</v>
      </c>
      <c r="BV5" s="76">
        <v>0</v>
      </c>
      <c r="BW5" s="76">
        <v>0</v>
      </c>
      <c r="BX5" s="76">
        <v>3177</v>
      </c>
      <c r="BY5" s="76">
        <v>0</v>
      </c>
      <c r="BZ5" s="76">
        <v>5479.5</v>
      </c>
      <c r="CA5" s="76">
        <v>0</v>
      </c>
      <c r="CB5" s="76">
        <v>0</v>
      </c>
      <c r="CC5" s="76">
        <v>354</v>
      </c>
      <c r="CD5" s="76">
        <v>6609</v>
      </c>
      <c r="CE5" s="76">
        <v>2098</v>
      </c>
      <c r="CF5" s="76">
        <v>2852</v>
      </c>
      <c r="CG5" s="76">
        <v>0</v>
      </c>
      <c r="CH5" s="76">
        <v>1828</v>
      </c>
      <c r="CI5" s="76">
        <v>0</v>
      </c>
      <c r="CJ5" s="76">
        <v>3466</v>
      </c>
      <c r="CK5" s="76">
        <v>0</v>
      </c>
      <c r="CL5" s="76">
        <v>0</v>
      </c>
      <c r="CM5" s="76">
        <v>0</v>
      </c>
      <c r="CN5" s="76">
        <v>0</v>
      </c>
      <c r="CO5" s="76">
        <v>0</v>
      </c>
      <c r="CP5" s="76">
        <v>0</v>
      </c>
      <c r="CQ5" s="76">
        <v>0</v>
      </c>
      <c r="CR5" s="76">
        <v>2137</v>
      </c>
      <c r="CS5" s="76">
        <v>0</v>
      </c>
      <c r="CT5" s="76">
        <v>189</v>
      </c>
      <c r="CU5" s="76">
        <v>0</v>
      </c>
      <c r="CV5" s="76">
        <v>0</v>
      </c>
      <c r="CW5" s="76">
        <v>0</v>
      </c>
      <c r="CX5" s="76">
        <v>532.00000000000011</v>
      </c>
      <c r="CY5" s="76">
        <v>0</v>
      </c>
      <c r="CZ5" s="76">
        <v>0</v>
      </c>
      <c r="DA5" s="76">
        <v>0</v>
      </c>
      <c r="DB5" s="76">
        <v>0</v>
      </c>
      <c r="DC5" s="76">
        <v>0</v>
      </c>
      <c r="DD5" s="76">
        <v>0</v>
      </c>
      <c r="DE5" s="76">
        <v>0</v>
      </c>
      <c r="DF5" s="76">
        <v>0</v>
      </c>
      <c r="DG5" s="76">
        <v>0</v>
      </c>
      <c r="DH5" s="76">
        <v>0</v>
      </c>
      <c r="DI5" s="76">
        <v>0</v>
      </c>
      <c r="DJ5" s="76">
        <v>0</v>
      </c>
      <c r="DK5" s="76">
        <v>0</v>
      </c>
      <c r="DL5" s="76">
        <v>3127</v>
      </c>
      <c r="DM5" s="76">
        <v>8308.9999999999982</v>
      </c>
      <c r="DN5" s="76">
        <v>0</v>
      </c>
      <c r="DO5" s="76">
        <v>0</v>
      </c>
      <c r="DP5" s="76">
        <v>0</v>
      </c>
      <c r="DQ5" s="76">
        <v>0</v>
      </c>
      <c r="DR5" s="76">
        <v>0</v>
      </c>
      <c r="DS5" s="76">
        <v>8476962.8213354964</v>
      </c>
      <c r="DT5" s="76">
        <v>2604975.2783822124</v>
      </c>
      <c r="DU5" s="76">
        <v>2047677.1587332299</v>
      </c>
      <c r="DV5" s="76">
        <v>57759.386865689936</v>
      </c>
      <c r="DW5" s="76">
        <v>0</v>
      </c>
      <c r="DX5" s="76">
        <v>1772954.388100967</v>
      </c>
      <c r="DY5" s="76">
        <v>0</v>
      </c>
      <c r="DZ5" s="76">
        <v>0</v>
      </c>
      <c r="EA5" s="76">
        <v>38712.28009708738</v>
      </c>
      <c r="EB5" s="76">
        <v>0</v>
      </c>
      <c r="EC5" s="76">
        <v>0</v>
      </c>
      <c r="ED5" s="76">
        <v>0</v>
      </c>
      <c r="EE5" s="76">
        <v>0</v>
      </c>
      <c r="EF5" s="76">
        <v>193993.6851772001</v>
      </c>
      <c r="EG5" s="76">
        <v>0</v>
      </c>
      <c r="EH5" s="76">
        <v>594004.56442131498</v>
      </c>
      <c r="EI5" s="76">
        <v>0</v>
      </c>
      <c r="EJ5" s="76">
        <v>1007.4807090719499</v>
      </c>
      <c r="EK5" s="76">
        <v>249.84763532763534</v>
      </c>
      <c r="EL5" s="76">
        <v>263160.96502543753</v>
      </c>
      <c r="EM5" s="76">
        <v>5646525.810574322</v>
      </c>
      <c r="EN5" s="76">
        <v>2112844.1993431337</v>
      </c>
      <c r="EO5" s="76">
        <v>1525048.9492091476</v>
      </c>
      <c r="EP5" s="76">
        <v>817628.13591023674</v>
      </c>
      <c r="EQ5" s="76">
        <v>0</v>
      </c>
      <c r="ER5" s="76">
        <v>4043097.5211640527</v>
      </c>
      <c r="ES5" s="76">
        <v>0</v>
      </c>
      <c r="ET5" s="76">
        <v>0</v>
      </c>
      <c r="EU5" s="76">
        <v>243925.38804275292</v>
      </c>
      <c r="EV5" s="76">
        <v>0</v>
      </c>
      <c r="EW5" s="76">
        <v>0</v>
      </c>
      <c r="EX5" s="76">
        <v>0</v>
      </c>
      <c r="EY5" s="76">
        <v>0</v>
      </c>
      <c r="EZ5" s="76">
        <v>1301420.2407636074</v>
      </c>
      <c r="FA5" s="76">
        <v>0</v>
      </c>
      <c r="FB5" s="76">
        <v>3373316.9632790685</v>
      </c>
      <c r="FC5" s="76">
        <v>0</v>
      </c>
      <c r="FD5" s="76">
        <v>44770.531137259524</v>
      </c>
      <c r="FE5" s="76">
        <v>78621.187002171893</v>
      </c>
      <c r="FF5" s="76">
        <v>2399814.1869745632</v>
      </c>
      <c r="FG5" s="76">
        <v>3350753.6581006837</v>
      </c>
      <c r="FH5" s="76">
        <v>1042354.5421025902</v>
      </c>
      <c r="FI5" s="76">
        <v>253717.39000515352</v>
      </c>
      <c r="FJ5" s="76">
        <v>1511811.9431380068</v>
      </c>
      <c r="FK5" s="76">
        <v>0</v>
      </c>
      <c r="FL5" s="76">
        <v>2402768.6471161926</v>
      </c>
      <c r="FM5" s="76">
        <v>0</v>
      </c>
      <c r="FN5" s="76">
        <v>0</v>
      </c>
      <c r="FO5" s="76">
        <v>389275.71413172892</v>
      </c>
      <c r="FP5" s="76">
        <v>0</v>
      </c>
      <c r="FQ5" s="76">
        <v>0</v>
      </c>
      <c r="FR5" s="76">
        <v>0</v>
      </c>
      <c r="FS5" s="76">
        <v>0</v>
      </c>
      <c r="FT5" s="76">
        <v>733922.40036117891</v>
      </c>
      <c r="FU5" s="76">
        <v>0</v>
      </c>
      <c r="FV5" s="76">
        <v>893030.50830048532</v>
      </c>
      <c r="FW5" s="76">
        <v>0</v>
      </c>
      <c r="FX5" s="76">
        <v>0</v>
      </c>
      <c r="FY5" s="76">
        <v>150799.52676537138</v>
      </c>
      <c r="FZ5" s="76">
        <v>1475856.4025435478</v>
      </c>
      <c r="GA5" s="76">
        <v>1654258.1280496458</v>
      </c>
      <c r="GB5" s="76">
        <v>1710729.1491600203</v>
      </c>
      <c r="GC5" s="76">
        <v>0</v>
      </c>
      <c r="GD5" s="76">
        <v>940398.35117638588</v>
      </c>
      <c r="GE5" s="76">
        <v>0</v>
      </c>
      <c r="GF5" s="76">
        <v>3121642.4450317072</v>
      </c>
      <c r="GG5" s="76">
        <v>0</v>
      </c>
      <c r="GH5" s="76">
        <v>0</v>
      </c>
      <c r="GI5" s="76">
        <v>0</v>
      </c>
      <c r="GJ5" s="76">
        <v>0</v>
      </c>
      <c r="GK5" s="76">
        <v>0</v>
      </c>
      <c r="GL5" s="76">
        <v>0</v>
      </c>
      <c r="GM5" s="76">
        <v>0</v>
      </c>
      <c r="GN5" s="76">
        <v>861797.24552089442</v>
      </c>
      <c r="GO5" s="76">
        <v>0</v>
      </c>
      <c r="GP5" s="76">
        <v>363368.72411381121</v>
      </c>
      <c r="GQ5" s="76">
        <v>0</v>
      </c>
      <c r="GR5" s="76">
        <v>0</v>
      </c>
      <c r="GS5" s="76">
        <v>0</v>
      </c>
      <c r="GT5" s="76">
        <v>321511.88326290291</v>
      </c>
      <c r="GU5" s="76">
        <v>0</v>
      </c>
      <c r="GV5" s="76">
        <v>0</v>
      </c>
      <c r="GW5" s="76">
        <v>0</v>
      </c>
      <c r="GX5" s="76">
        <v>0</v>
      </c>
      <c r="GY5" s="76">
        <v>0</v>
      </c>
      <c r="GZ5" s="76">
        <v>0</v>
      </c>
      <c r="HA5" s="76">
        <v>0</v>
      </c>
      <c r="HB5" s="76">
        <v>0</v>
      </c>
      <c r="HC5" s="76">
        <v>0</v>
      </c>
      <c r="HD5" s="76">
        <v>0</v>
      </c>
      <c r="HE5" s="76">
        <v>0</v>
      </c>
      <c r="HF5" s="76">
        <v>0</v>
      </c>
      <c r="HG5" s="76">
        <v>0</v>
      </c>
      <c r="HH5" s="76">
        <v>1013870.6734591409</v>
      </c>
      <c r="HI5" s="76">
        <v>2496768.8822778226</v>
      </c>
      <c r="HJ5" s="76">
        <v>0</v>
      </c>
      <c r="HK5" s="76">
        <v>0</v>
      </c>
      <c r="HL5" s="76">
        <v>0</v>
      </c>
      <c r="HM5" s="76">
        <v>0</v>
      </c>
      <c r="HN5" s="76">
        <v>0</v>
      </c>
      <c r="HP5" s="77" t="s">
        <v>132</v>
      </c>
      <c r="HQ5" s="75">
        <f>'Relative Weights'!$H$1</f>
        <v>2024</v>
      </c>
      <c r="HR5" s="76">
        <v>1373100.6</v>
      </c>
      <c r="HS5" s="76">
        <v>1632117.6</v>
      </c>
      <c r="HT5" s="76">
        <v>337337.59999999998</v>
      </c>
      <c r="HU5" s="76">
        <v>5278</v>
      </c>
      <c r="HV5" s="76">
        <v>0</v>
      </c>
      <c r="HW5" s="76">
        <v>517994</v>
      </c>
      <c r="HX5" s="76">
        <v>0</v>
      </c>
      <c r="HY5" s="76">
        <v>0</v>
      </c>
      <c r="HZ5" s="76">
        <v>6167</v>
      </c>
      <c r="IA5" s="76">
        <v>0</v>
      </c>
      <c r="IB5" s="76">
        <v>0</v>
      </c>
      <c r="IC5" s="76">
        <v>0</v>
      </c>
      <c r="ID5" s="76">
        <v>0</v>
      </c>
      <c r="IE5" s="76">
        <v>28915</v>
      </c>
      <c r="IF5" s="76">
        <v>0</v>
      </c>
      <c r="IG5" s="76">
        <v>105263</v>
      </c>
      <c r="IH5" s="76">
        <v>0</v>
      </c>
      <c r="II5" s="76">
        <v>10</v>
      </c>
      <c r="IJ5" s="76">
        <v>2</v>
      </c>
      <c r="IK5" s="76">
        <v>22360</v>
      </c>
      <c r="IL5" s="76">
        <v>914626</v>
      </c>
      <c r="IM5" s="76">
        <v>1323779</v>
      </c>
      <c r="IN5" s="76">
        <v>251239</v>
      </c>
      <c r="IO5" s="76">
        <v>74718</v>
      </c>
      <c r="IP5" s="76">
        <v>0</v>
      </c>
      <c r="IQ5" s="76">
        <v>1181249</v>
      </c>
      <c r="IR5" s="76">
        <v>0</v>
      </c>
      <c r="IS5" s="76">
        <v>0</v>
      </c>
      <c r="IT5" s="76">
        <v>38861</v>
      </c>
      <c r="IU5" s="76">
        <v>0</v>
      </c>
      <c r="IV5" s="76">
        <v>0</v>
      </c>
      <c r="IW5" s="76">
        <v>0</v>
      </c>
      <c r="IX5" s="76">
        <v>0</v>
      </c>
      <c r="IY5" s="76">
        <v>193980</v>
      </c>
      <c r="IZ5" s="76">
        <v>0</v>
      </c>
      <c r="JA5" s="76">
        <v>597779</v>
      </c>
      <c r="JB5" s="76">
        <v>0</v>
      </c>
      <c r="JC5" s="76">
        <v>443</v>
      </c>
      <c r="JD5" s="76">
        <v>778</v>
      </c>
      <c r="JE5" s="76">
        <v>203906</v>
      </c>
      <c r="JF5" s="76">
        <v>542756</v>
      </c>
      <c r="JG5" s="76">
        <v>653076</v>
      </c>
      <c r="JH5" s="76">
        <v>41798</v>
      </c>
      <c r="JI5" s="76">
        <v>138155</v>
      </c>
      <c r="JJ5" s="76">
        <v>0</v>
      </c>
      <c r="JK5" s="76">
        <v>702004</v>
      </c>
      <c r="JL5" s="76">
        <v>0</v>
      </c>
      <c r="JM5" s="76">
        <v>0</v>
      </c>
      <c r="JN5" s="76">
        <v>62017</v>
      </c>
      <c r="JO5" s="76">
        <v>0</v>
      </c>
      <c r="JP5" s="76">
        <v>0</v>
      </c>
      <c r="JQ5" s="76">
        <v>0</v>
      </c>
      <c r="JR5" s="76">
        <v>0</v>
      </c>
      <c r="JS5" s="76">
        <v>109393</v>
      </c>
      <c r="JT5" s="76">
        <v>0</v>
      </c>
      <c r="JU5" s="76">
        <v>158252</v>
      </c>
      <c r="JV5" s="76">
        <v>0</v>
      </c>
      <c r="JW5" s="76">
        <v>0</v>
      </c>
      <c r="JX5" s="76">
        <v>1491</v>
      </c>
      <c r="JY5" s="76">
        <v>125400</v>
      </c>
      <c r="JZ5" s="76">
        <v>267957</v>
      </c>
      <c r="KA5" s="76">
        <v>1071838</v>
      </c>
      <c r="KB5" s="76">
        <v>0</v>
      </c>
      <c r="KC5" s="76">
        <v>85937</v>
      </c>
      <c r="KD5" s="76">
        <v>0</v>
      </c>
      <c r="KE5" s="76">
        <v>912033</v>
      </c>
      <c r="KF5" s="76">
        <v>0</v>
      </c>
      <c r="KG5" s="76">
        <v>0</v>
      </c>
      <c r="KH5" s="76">
        <v>0</v>
      </c>
      <c r="KI5" s="76">
        <v>0</v>
      </c>
      <c r="KJ5" s="76">
        <v>0</v>
      </c>
      <c r="KK5" s="76">
        <v>0</v>
      </c>
      <c r="KL5" s="76">
        <v>0</v>
      </c>
      <c r="KM5" s="76">
        <v>128453</v>
      </c>
      <c r="KN5" s="76">
        <v>0</v>
      </c>
      <c r="KO5" s="76">
        <v>64392</v>
      </c>
      <c r="KP5" s="76">
        <v>0</v>
      </c>
      <c r="KQ5" s="76">
        <v>0</v>
      </c>
      <c r="KR5" s="76">
        <v>0</v>
      </c>
      <c r="KS5" s="76">
        <v>27318</v>
      </c>
      <c r="KT5" s="76">
        <v>0</v>
      </c>
      <c r="KU5" s="76">
        <v>0</v>
      </c>
      <c r="KV5" s="76">
        <v>0</v>
      </c>
      <c r="KW5" s="76">
        <v>0</v>
      </c>
      <c r="KX5" s="76">
        <v>0</v>
      </c>
      <c r="KY5" s="76">
        <v>0</v>
      </c>
      <c r="KZ5" s="76">
        <v>0</v>
      </c>
      <c r="LA5" s="76">
        <v>0</v>
      </c>
      <c r="LB5" s="76">
        <v>0</v>
      </c>
      <c r="LC5" s="76">
        <v>0</v>
      </c>
      <c r="LD5" s="76">
        <v>0</v>
      </c>
      <c r="LE5" s="76">
        <v>0</v>
      </c>
      <c r="LF5" s="76">
        <v>0</v>
      </c>
      <c r="LG5" s="76">
        <v>151120</v>
      </c>
      <c r="LH5" s="76">
        <v>361508</v>
      </c>
      <c r="LI5" s="76">
        <v>0</v>
      </c>
      <c r="LJ5" s="76">
        <v>0</v>
      </c>
      <c r="LK5" s="76">
        <v>0</v>
      </c>
      <c r="LL5" s="76">
        <v>0</v>
      </c>
      <c r="LM5" s="76">
        <v>0</v>
      </c>
      <c r="LN5" s="76">
        <v>592306.72778013325</v>
      </c>
      <c r="LO5" s="76">
        <v>1530507.4656737633</v>
      </c>
      <c r="LP5" s="76">
        <v>134882.58930628336</v>
      </c>
      <c r="LQ5" s="76">
        <v>4155.8154408140463</v>
      </c>
      <c r="LR5" s="76">
        <v>0</v>
      </c>
      <c r="LS5" s="76">
        <v>591203.79205972271</v>
      </c>
      <c r="LT5" s="76">
        <v>0</v>
      </c>
      <c r="LU5" s="76">
        <v>0</v>
      </c>
      <c r="LV5" s="76">
        <v>2648.9500779324558</v>
      </c>
      <c r="LW5" s="76">
        <v>0</v>
      </c>
      <c r="LX5" s="76">
        <v>0</v>
      </c>
      <c r="LY5" s="76">
        <v>0</v>
      </c>
      <c r="LZ5" s="76">
        <v>0</v>
      </c>
      <c r="MA5" s="76">
        <v>18427.589865523641</v>
      </c>
      <c r="MB5" s="76">
        <v>0</v>
      </c>
      <c r="MC5" s="76">
        <v>43309.993481032783</v>
      </c>
      <c r="MD5" s="76">
        <v>0</v>
      </c>
      <c r="ME5" s="76">
        <v>39.524229318383234</v>
      </c>
      <c r="MF5" s="76">
        <v>402.00686892530996</v>
      </c>
      <c r="MG5" s="76">
        <v>27439.944901177445</v>
      </c>
      <c r="MH5" s="76">
        <v>444232.08560349914</v>
      </c>
      <c r="MI5" s="76">
        <v>1364415.7730350522</v>
      </c>
      <c r="MJ5" s="76">
        <v>113636.89197523911</v>
      </c>
      <c r="MK5" s="76">
        <v>62296.877525757307</v>
      </c>
      <c r="ML5" s="76">
        <v>0</v>
      </c>
      <c r="MM5" s="76">
        <v>1536078.4846626057</v>
      </c>
      <c r="MN5" s="76">
        <v>0</v>
      </c>
      <c r="MO5" s="76">
        <v>0</v>
      </c>
      <c r="MP5" s="76">
        <v>17855.564330699086</v>
      </c>
      <c r="MQ5" s="76">
        <v>0</v>
      </c>
      <c r="MR5" s="76">
        <v>0</v>
      </c>
      <c r="MS5" s="76">
        <v>0</v>
      </c>
      <c r="MT5" s="76">
        <v>0</v>
      </c>
      <c r="MU5" s="76">
        <v>127937.16197186355</v>
      </c>
      <c r="MV5" s="76">
        <v>0</v>
      </c>
      <c r="MW5" s="76">
        <v>252002.62037866979</v>
      </c>
      <c r="MX5" s="76">
        <v>0</v>
      </c>
      <c r="MY5" s="76">
        <v>4387.1026415182896</v>
      </c>
      <c r="MZ5" s="76">
        <v>6201.1801999927957</v>
      </c>
      <c r="NA5" s="76">
        <v>213222.72372224517</v>
      </c>
      <c r="NB5" s="76">
        <v>258304.11701280731</v>
      </c>
      <c r="NC5" s="76">
        <v>852719.77533442935</v>
      </c>
      <c r="ND5" s="76">
        <v>21502.485299396049</v>
      </c>
      <c r="NE5" s="76">
        <v>109372.53523268035</v>
      </c>
      <c r="NF5" s="76">
        <v>0</v>
      </c>
      <c r="NG5" s="76">
        <v>1084067.5280447332</v>
      </c>
      <c r="NH5" s="76">
        <v>0</v>
      </c>
      <c r="NI5" s="76">
        <v>0</v>
      </c>
      <c r="NJ5" s="76">
        <v>28188.005302285939</v>
      </c>
      <c r="NK5" s="76">
        <v>0</v>
      </c>
      <c r="NL5" s="76">
        <v>0</v>
      </c>
      <c r="NM5" s="76">
        <v>0</v>
      </c>
      <c r="NN5" s="76">
        <v>0</v>
      </c>
      <c r="NO5" s="76">
        <v>117863.53186645919</v>
      </c>
      <c r="NP5" s="76">
        <v>1459.8106347390999</v>
      </c>
      <c r="NQ5" s="76">
        <v>64394.613391179744</v>
      </c>
      <c r="NR5" s="76">
        <v>0</v>
      </c>
      <c r="NS5" s="76">
        <v>0</v>
      </c>
      <c r="NT5" s="76">
        <v>11103.166511831749</v>
      </c>
      <c r="NU5" s="76">
        <v>124139.1405088329</v>
      </c>
      <c r="NV5" s="76">
        <v>105408.00206788722</v>
      </c>
      <c r="NW5" s="76">
        <v>1264904.5466253611</v>
      </c>
      <c r="NX5" s="76">
        <v>0</v>
      </c>
      <c r="NY5" s="76">
        <v>54357.467211264739</v>
      </c>
      <c r="NZ5" s="76">
        <v>0</v>
      </c>
      <c r="OA5" s="76">
        <v>1155950.6177554098</v>
      </c>
      <c r="OB5" s="76">
        <v>0</v>
      </c>
      <c r="OC5" s="76">
        <v>0</v>
      </c>
      <c r="OD5" s="76">
        <v>0</v>
      </c>
      <c r="OE5" s="76">
        <v>0</v>
      </c>
      <c r="OF5" s="76">
        <v>0</v>
      </c>
      <c r="OG5" s="76">
        <v>0</v>
      </c>
      <c r="OH5" s="76">
        <v>0</v>
      </c>
      <c r="OI5" s="76">
        <v>62847.556110134974</v>
      </c>
      <c r="OJ5" s="76">
        <v>0</v>
      </c>
      <c r="OK5" s="76">
        <v>28665.508379283176</v>
      </c>
      <c r="OL5" s="76">
        <v>0</v>
      </c>
      <c r="OM5" s="76">
        <v>0</v>
      </c>
      <c r="ON5" s="76">
        <v>0</v>
      </c>
      <c r="OO5" s="76">
        <v>20281.953732712209</v>
      </c>
      <c r="OP5" s="76">
        <v>0</v>
      </c>
      <c r="OQ5" s="76">
        <v>0</v>
      </c>
      <c r="OR5" s="76">
        <v>0</v>
      </c>
      <c r="OS5" s="76">
        <v>0</v>
      </c>
      <c r="OT5" s="76">
        <v>0</v>
      </c>
      <c r="OU5" s="76">
        <v>0</v>
      </c>
      <c r="OV5" s="76">
        <v>0</v>
      </c>
      <c r="OW5" s="76">
        <v>0</v>
      </c>
      <c r="OX5" s="76">
        <v>0</v>
      </c>
      <c r="OY5" s="76">
        <v>0</v>
      </c>
      <c r="OZ5" s="76">
        <v>0</v>
      </c>
      <c r="PA5" s="76">
        <v>0</v>
      </c>
      <c r="PB5" s="76">
        <v>0</v>
      </c>
      <c r="PC5" s="76">
        <v>69334.855053367603</v>
      </c>
      <c r="PD5" s="76">
        <v>191499.32539716712</v>
      </c>
      <c r="PE5" s="76">
        <v>0</v>
      </c>
      <c r="PF5" s="76">
        <v>0</v>
      </c>
      <c r="PG5" s="76">
        <v>0</v>
      </c>
      <c r="PH5" s="76">
        <v>0</v>
      </c>
      <c r="PI5" s="76">
        <v>0</v>
      </c>
      <c r="PJ5" s="76">
        <v>31038009</v>
      </c>
      <c r="PK5" s="76">
        <v>40008357</v>
      </c>
      <c r="PL5" s="76">
        <v>2912155</v>
      </c>
      <c r="PM5" s="76">
        <v>0</v>
      </c>
      <c r="PN5" s="76">
        <v>6529621</v>
      </c>
      <c r="PO5" s="76">
        <v>53234612</v>
      </c>
      <c r="PP5" s="76">
        <v>0</v>
      </c>
      <c r="PQ5" s="76">
        <v>0</v>
      </c>
      <c r="PR5" s="76">
        <v>525143</v>
      </c>
      <c r="PS5" s="76">
        <v>0</v>
      </c>
      <c r="PT5" s="76">
        <v>0</v>
      </c>
      <c r="PU5" s="76">
        <v>0</v>
      </c>
      <c r="PV5" s="76">
        <v>0</v>
      </c>
      <c r="PW5" s="76">
        <v>10207127</v>
      </c>
      <c r="PX5" s="76">
        <v>4525420</v>
      </c>
      <c r="PY5" s="76">
        <v>16134253</v>
      </c>
      <c r="PZ5" s="76">
        <v>0</v>
      </c>
      <c r="QA5" s="76">
        <v>47740</v>
      </c>
      <c r="QB5" s="76">
        <v>190961</v>
      </c>
      <c r="QC5" s="89">
        <v>4465608</v>
      </c>
      <c r="QD5" s="102">
        <v>1</v>
      </c>
    </row>
    <row r="6" spans="1:446">
      <c r="A6" s="75" t="s">
        <v>789</v>
      </c>
      <c r="B6" s="75" t="s">
        <v>790</v>
      </c>
      <c r="C6" s="76">
        <f>ROUND(UTRGV!H18,0)-ROUND(UTRGV!H288,0)</f>
        <v>0</v>
      </c>
      <c r="D6" s="77">
        <v>3599</v>
      </c>
      <c r="E6" s="75" t="s">
        <v>788</v>
      </c>
      <c r="F6" s="75">
        <v>2024</v>
      </c>
      <c r="G6" s="76">
        <v>170566133</v>
      </c>
      <c r="H6" s="76">
        <v>78043063</v>
      </c>
      <c r="I6" s="76">
        <v>61796268</v>
      </c>
      <c r="J6" s="76">
        <v>31327968</v>
      </c>
      <c r="K6" s="76">
        <v>41089936</v>
      </c>
      <c r="L6" s="75" t="s">
        <v>842</v>
      </c>
      <c r="M6" s="75" t="s">
        <v>804</v>
      </c>
      <c r="N6" s="98" t="s">
        <v>843</v>
      </c>
      <c r="O6" s="76">
        <v>12131</v>
      </c>
      <c r="P6" s="76">
        <v>15490</v>
      </c>
      <c r="Q6" s="76">
        <v>3418</v>
      </c>
      <c r="R6" s="76">
        <v>538</v>
      </c>
      <c r="S6" s="76">
        <v>0</v>
      </c>
      <c r="T6" s="78" t="s">
        <v>739</v>
      </c>
      <c r="U6" s="78" t="s">
        <v>805</v>
      </c>
      <c r="V6" s="91" t="s">
        <v>806</v>
      </c>
      <c r="W6" s="76">
        <v>232846</v>
      </c>
      <c r="X6" s="76">
        <v>81314.999999999985</v>
      </c>
      <c r="Y6" s="76">
        <v>35484</v>
      </c>
      <c r="Z6" s="76">
        <v>4617</v>
      </c>
      <c r="AA6" s="76">
        <v>48</v>
      </c>
      <c r="AB6" s="76">
        <v>19548</v>
      </c>
      <c r="AC6" s="76">
        <v>75</v>
      </c>
      <c r="AD6" s="76">
        <v>0</v>
      </c>
      <c r="AE6" s="76">
        <v>1293</v>
      </c>
      <c r="AF6" s="76">
        <v>3</v>
      </c>
      <c r="AG6" s="76">
        <v>0</v>
      </c>
      <c r="AH6" s="76">
        <v>0</v>
      </c>
      <c r="AI6" s="76">
        <v>0</v>
      </c>
      <c r="AJ6" s="76">
        <v>19477</v>
      </c>
      <c r="AK6" s="76">
        <v>0</v>
      </c>
      <c r="AL6" s="76">
        <v>14763</v>
      </c>
      <c r="AM6" s="76">
        <v>0</v>
      </c>
      <c r="AN6" s="76">
        <v>0</v>
      </c>
      <c r="AO6" s="76">
        <v>5147</v>
      </c>
      <c r="AP6" s="76">
        <v>6</v>
      </c>
      <c r="AQ6" s="76">
        <v>92711.000000000015</v>
      </c>
      <c r="AR6" s="76">
        <v>37656.000000000007</v>
      </c>
      <c r="AS6" s="76">
        <v>10988</v>
      </c>
      <c r="AT6" s="76">
        <v>24591</v>
      </c>
      <c r="AU6" s="76">
        <v>513</v>
      </c>
      <c r="AV6" s="76">
        <v>29873</v>
      </c>
      <c r="AW6" s="76">
        <v>570</v>
      </c>
      <c r="AX6" s="76">
        <v>0</v>
      </c>
      <c r="AY6" s="76">
        <v>5052</v>
      </c>
      <c r="AZ6" s="76">
        <v>24</v>
      </c>
      <c r="BA6" s="76">
        <v>0</v>
      </c>
      <c r="BB6" s="76">
        <v>0</v>
      </c>
      <c r="BC6" s="76">
        <v>0</v>
      </c>
      <c r="BD6" s="76">
        <v>29111</v>
      </c>
      <c r="BE6" s="76">
        <v>0</v>
      </c>
      <c r="BF6" s="76">
        <v>40926</v>
      </c>
      <c r="BG6" s="76">
        <v>0</v>
      </c>
      <c r="BH6" s="76">
        <v>2676.0000000000009</v>
      </c>
      <c r="BI6" s="76">
        <v>2131</v>
      </c>
      <c r="BJ6" s="76">
        <v>13053</v>
      </c>
      <c r="BK6" s="76">
        <v>20210</v>
      </c>
      <c r="BL6" s="76">
        <v>9158</v>
      </c>
      <c r="BM6" s="76">
        <v>604</v>
      </c>
      <c r="BN6" s="76">
        <v>7623</v>
      </c>
      <c r="BO6" s="76">
        <v>132</v>
      </c>
      <c r="BP6" s="76">
        <v>4535</v>
      </c>
      <c r="BQ6" s="76">
        <v>0</v>
      </c>
      <c r="BR6" s="76">
        <v>0</v>
      </c>
      <c r="BS6" s="76">
        <v>6306</v>
      </c>
      <c r="BT6" s="76">
        <v>0</v>
      </c>
      <c r="BU6" s="76">
        <v>0</v>
      </c>
      <c r="BV6" s="76">
        <v>0</v>
      </c>
      <c r="BW6" s="76">
        <v>0</v>
      </c>
      <c r="BX6" s="76">
        <v>13281</v>
      </c>
      <c r="BY6" s="76">
        <v>0</v>
      </c>
      <c r="BZ6" s="76">
        <v>11448</v>
      </c>
      <c r="CA6" s="76">
        <v>0</v>
      </c>
      <c r="CB6" s="76">
        <v>0</v>
      </c>
      <c r="CC6" s="76">
        <v>657</v>
      </c>
      <c r="CD6" s="76">
        <v>1049</v>
      </c>
      <c r="CE6" s="76">
        <v>824</v>
      </c>
      <c r="CF6" s="76">
        <v>1178.3</v>
      </c>
      <c r="CG6" s="76">
        <v>0</v>
      </c>
      <c r="CH6" s="76">
        <v>3580</v>
      </c>
      <c r="CI6" s="76">
        <v>0</v>
      </c>
      <c r="CJ6" s="76">
        <v>111</v>
      </c>
      <c r="CK6" s="76">
        <v>0</v>
      </c>
      <c r="CL6" s="76">
        <v>0</v>
      </c>
      <c r="CM6" s="76">
        <v>0</v>
      </c>
      <c r="CN6" s="76">
        <v>0</v>
      </c>
      <c r="CO6" s="76">
        <v>0</v>
      </c>
      <c r="CP6" s="76">
        <v>0</v>
      </c>
      <c r="CQ6" s="76">
        <v>0</v>
      </c>
      <c r="CR6" s="76">
        <v>2024</v>
      </c>
      <c r="CS6" s="76">
        <v>0</v>
      </c>
      <c r="CT6" s="76">
        <v>505</v>
      </c>
      <c r="CU6" s="76">
        <v>0</v>
      </c>
      <c r="CV6" s="76">
        <v>0</v>
      </c>
      <c r="CW6" s="76">
        <v>0</v>
      </c>
      <c r="CX6" s="76">
        <v>236</v>
      </c>
      <c r="CY6" s="76">
        <v>0</v>
      </c>
      <c r="CZ6" s="76">
        <v>0</v>
      </c>
      <c r="DA6" s="76">
        <v>0</v>
      </c>
      <c r="DB6" s="76">
        <v>0</v>
      </c>
      <c r="DC6" s="76">
        <v>0</v>
      </c>
      <c r="DD6" s="76">
        <v>0</v>
      </c>
      <c r="DE6" s="76">
        <v>0</v>
      </c>
      <c r="DF6" s="76">
        <v>0</v>
      </c>
      <c r="DG6" s="76">
        <v>0</v>
      </c>
      <c r="DH6" s="76">
        <v>0</v>
      </c>
      <c r="DI6" s="76">
        <v>0</v>
      </c>
      <c r="DJ6" s="76">
        <v>0</v>
      </c>
      <c r="DK6" s="76">
        <v>0</v>
      </c>
      <c r="DL6" s="76">
        <v>0</v>
      </c>
      <c r="DM6" s="76">
        <v>0</v>
      </c>
      <c r="DN6" s="76">
        <v>0</v>
      </c>
      <c r="DO6" s="76">
        <v>0</v>
      </c>
      <c r="DP6" s="76">
        <v>0</v>
      </c>
      <c r="DQ6" s="76">
        <v>0</v>
      </c>
      <c r="DR6" s="76">
        <v>0</v>
      </c>
      <c r="DS6" s="76">
        <v>12992957.476006309</v>
      </c>
      <c r="DT6" s="76">
        <v>5125053.1578774257</v>
      </c>
      <c r="DU6" s="76">
        <v>2931841.3359147967</v>
      </c>
      <c r="DV6" s="76">
        <v>366017.18702354847</v>
      </c>
      <c r="DW6" s="76">
        <v>3341.5980518988367</v>
      </c>
      <c r="DX6" s="76">
        <v>2080680.6034992537</v>
      </c>
      <c r="DY6" s="76">
        <v>1440.9914938684503</v>
      </c>
      <c r="DZ6" s="76">
        <v>0</v>
      </c>
      <c r="EA6" s="76">
        <v>129533.65191595965</v>
      </c>
      <c r="EB6" s="76">
        <v>2906.0571428571434</v>
      </c>
      <c r="EC6" s="76">
        <v>0</v>
      </c>
      <c r="ED6" s="76">
        <v>0</v>
      </c>
      <c r="EE6" s="76">
        <v>0</v>
      </c>
      <c r="EF6" s="76">
        <v>838452.34425018227</v>
      </c>
      <c r="EG6" s="76">
        <v>0</v>
      </c>
      <c r="EH6" s="76">
        <v>819892.56327690918</v>
      </c>
      <c r="EI6" s="76">
        <v>0</v>
      </c>
      <c r="EJ6" s="76">
        <v>0</v>
      </c>
      <c r="EK6" s="76">
        <v>436571.60174960899</v>
      </c>
      <c r="EL6" s="76">
        <v>3127.8192156862742</v>
      </c>
      <c r="EM6" s="76">
        <v>6668909.7443463411</v>
      </c>
      <c r="EN6" s="76">
        <v>4158428.1403331137</v>
      </c>
      <c r="EO6" s="76">
        <v>1740234.6199554873</v>
      </c>
      <c r="EP6" s="76">
        <v>2043031.9187879513</v>
      </c>
      <c r="EQ6" s="76">
        <v>74708.237144065817</v>
      </c>
      <c r="ER6" s="76">
        <v>4552159.6550183361</v>
      </c>
      <c r="ES6" s="76">
        <v>15904.648506131549</v>
      </c>
      <c r="ET6" s="76">
        <v>0</v>
      </c>
      <c r="EU6" s="76">
        <v>540474.55130462279</v>
      </c>
      <c r="EV6" s="76">
        <v>14743.84147465438</v>
      </c>
      <c r="EW6" s="76">
        <v>0</v>
      </c>
      <c r="EX6" s="76">
        <v>0</v>
      </c>
      <c r="EY6" s="76">
        <v>0</v>
      </c>
      <c r="EZ6" s="76">
        <v>1982415.2295977022</v>
      </c>
      <c r="FA6" s="76">
        <v>0</v>
      </c>
      <c r="FB6" s="76">
        <v>4602215.8259637337</v>
      </c>
      <c r="FC6" s="76">
        <v>0</v>
      </c>
      <c r="FD6" s="76">
        <v>576011.66403353889</v>
      </c>
      <c r="FE6" s="76">
        <v>265511.88097145851</v>
      </c>
      <c r="FF6" s="76">
        <v>2831429.0152355516</v>
      </c>
      <c r="FG6" s="76">
        <v>3664569.3848762829</v>
      </c>
      <c r="FH6" s="76">
        <v>2870753.4971900694</v>
      </c>
      <c r="FI6" s="76">
        <v>342640.41490363656</v>
      </c>
      <c r="FJ6" s="76">
        <v>1498454.23201064</v>
      </c>
      <c r="FK6" s="76">
        <v>71996.042047716212</v>
      </c>
      <c r="FL6" s="76">
        <v>1605860.7802879768</v>
      </c>
      <c r="FM6" s="76">
        <v>0</v>
      </c>
      <c r="FN6" s="76">
        <v>0</v>
      </c>
      <c r="FO6" s="76">
        <v>908841.30587032705</v>
      </c>
      <c r="FP6" s="76">
        <v>0</v>
      </c>
      <c r="FQ6" s="76">
        <v>0</v>
      </c>
      <c r="FR6" s="76">
        <v>0</v>
      </c>
      <c r="FS6" s="76">
        <v>0</v>
      </c>
      <c r="FT6" s="76">
        <v>2747270.766152571</v>
      </c>
      <c r="FU6" s="76">
        <v>0</v>
      </c>
      <c r="FV6" s="76">
        <v>2113027.2148987739</v>
      </c>
      <c r="FW6" s="76">
        <v>0</v>
      </c>
      <c r="FX6" s="76">
        <v>0</v>
      </c>
      <c r="FY6" s="76">
        <v>138946.2095971753</v>
      </c>
      <c r="FZ6" s="76">
        <v>455341.15655810852</v>
      </c>
      <c r="GA6" s="76">
        <v>480265.98849050456</v>
      </c>
      <c r="GB6" s="76">
        <v>1266559.8269550491</v>
      </c>
      <c r="GC6" s="76">
        <v>0</v>
      </c>
      <c r="GD6" s="76">
        <v>1421390.5844341451</v>
      </c>
      <c r="GE6" s="76">
        <v>0</v>
      </c>
      <c r="GF6" s="76">
        <v>170445.93578357197</v>
      </c>
      <c r="GG6" s="76">
        <v>0</v>
      </c>
      <c r="GH6" s="76">
        <v>0</v>
      </c>
      <c r="GI6" s="76">
        <v>0</v>
      </c>
      <c r="GJ6" s="76">
        <v>0</v>
      </c>
      <c r="GK6" s="76">
        <v>0</v>
      </c>
      <c r="GL6" s="76">
        <v>0</v>
      </c>
      <c r="GM6" s="76">
        <v>0</v>
      </c>
      <c r="GN6" s="76">
        <v>942138.71011776885</v>
      </c>
      <c r="GO6" s="76">
        <v>0</v>
      </c>
      <c r="GP6" s="76">
        <v>767169.73384944862</v>
      </c>
      <c r="GQ6" s="76">
        <v>0</v>
      </c>
      <c r="GR6" s="76">
        <v>0</v>
      </c>
      <c r="GS6" s="76">
        <v>0</v>
      </c>
      <c r="GT6" s="76">
        <v>199378.68482523444</v>
      </c>
      <c r="GU6" s="76">
        <v>0</v>
      </c>
      <c r="GV6" s="76">
        <v>0</v>
      </c>
      <c r="GW6" s="76">
        <v>0</v>
      </c>
      <c r="GX6" s="76">
        <v>0</v>
      </c>
      <c r="GY6" s="76">
        <v>0</v>
      </c>
      <c r="GZ6" s="76">
        <v>0</v>
      </c>
      <c r="HA6" s="76">
        <v>0</v>
      </c>
      <c r="HB6" s="76">
        <v>0</v>
      </c>
      <c r="HC6" s="76">
        <v>0</v>
      </c>
      <c r="HD6" s="76">
        <v>0</v>
      </c>
      <c r="HE6" s="76">
        <v>0</v>
      </c>
      <c r="HF6" s="76">
        <v>0</v>
      </c>
      <c r="HG6" s="76">
        <v>0</v>
      </c>
      <c r="HH6" s="76">
        <v>0</v>
      </c>
      <c r="HI6" s="76">
        <v>0</v>
      </c>
      <c r="HJ6" s="76">
        <v>0</v>
      </c>
      <c r="HK6" s="76">
        <v>0</v>
      </c>
      <c r="HL6" s="76">
        <v>0</v>
      </c>
      <c r="HM6" s="76">
        <v>0</v>
      </c>
      <c r="HN6" s="76">
        <v>0</v>
      </c>
      <c r="HP6" s="77" t="s">
        <v>133</v>
      </c>
      <c r="HQ6" s="75">
        <f>'Relative Weights'!$H$1</f>
        <v>2024</v>
      </c>
      <c r="HR6" s="76">
        <v>382064.46140000003</v>
      </c>
      <c r="HS6" s="76">
        <v>941803.90000000014</v>
      </c>
      <c r="HT6" s="76">
        <v>19125</v>
      </c>
      <c r="HU6" s="76">
        <v>0</v>
      </c>
      <c r="HV6" s="76">
        <v>0</v>
      </c>
      <c r="HW6" s="76">
        <v>10000</v>
      </c>
      <c r="HX6" s="76">
        <v>0</v>
      </c>
      <c r="HY6" s="76">
        <v>0</v>
      </c>
      <c r="HZ6" s="76">
        <v>0</v>
      </c>
      <c r="IA6" s="76">
        <v>0</v>
      </c>
      <c r="IB6" s="76">
        <v>0</v>
      </c>
      <c r="IC6" s="76">
        <v>0</v>
      </c>
      <c r="ID6" s="76">
        <v>0</v>
      </c>
      <c r="IE6" s="76">
        <v>0</v>
      </c>
      <c r="IF6" s="76">
        <v>0</v>
      </c>
      <c r="IG6" s="76">
        <v>26250</v>
      </c>
      <c r="IH6" s="76">
        <v>0</v>
      </c>
      <c r="II6" s="76">
        <v>0</v>
      </c>
      <c r="IJ6" s="76">
        <v>2100</v>
      </c>
      <c r="IK6" s="76">
        <v>0</v>
      </c>
      <c r="IL6" s="76">
        <v>8527.5185999999994</v>
      </c>
      <c r="IM6" s="76">
        <v>166971.81</v>
      </c>
      <c r="IN6" s="76">
        <v>15300</v>
      </c>
      <c r="IO6" s="76">
        <v>0</v>
      </c>
      <c r="IP6" s="76">
        <v>0</v>
      </c>
      <c r="IQ6" s="76">
        <v>40815.22</v>
      </c>
      <c r="IR6" s="76">
        <v>0</v>
      </c>
      <c r="IS6" s="76">
        <v>0</v>
      </c>
      <c r="IT6" s="76">
        <v>0</v>
      </c>
      <c r="IU6" s="76">
        <v>0</v>
      </c>
      <c r="IV6" s="76">
        <v>0</v>
      </c>
      <c r="IW6" s="76">
        <v>0</v>
      </c>
      <c r="IX6" s="76">
        <v>0</v>
      </c>
      <c r="IY6" s="76">
        <v>800</v>
      </c>
      <c r="IZ6" s="76">
        <v>0</v>
      </c>
      <c r="JA6" s="76">
        <v>69152.17</v>
      </c>
      <c r="JB6" s="76">
        <v>0</v>
      </c>
      <c r="JC6" s="76">
        <v>0</v>
      </c>
      <c r="JD6" s="76">
        <v>25650</v>
      </c>
      <c r="JE6" s="76">
        <v>0</v>
      </c>
      <c r="JF6" s="76">
        <v>0</v>
      </c>
      <c r="JG6" s="76">
        <v>12000</v>
      </c>
      <c r="JH6" s="76">
        <v>0</v>
      </c>
      <c r="JI6" s="76">
        <v>0</v>
      </c>
      <c r="JJ6" s="76">
        <v>0</v>
      </c>
      <c r="JK6" s="76">
        <v>0</v>
      </c>
      <c r="JL6" s="76">
        <v>0</v>
      </c>
      <c r="JM6" s="76">
        <v>0</v>
      </c>
      <c r="JN6" s="76">
        <v>0</v>
      </c>
      <c r="JO6" s="76">
        <v>0</v>
      </c>
      <c r="JP6" s="76">
        <v>0</v>
      </c>
      <c r="JQ6" s="76">
        <v>0</v>
      </c>
      <c r="JR6" s="76">
        <v>0</v>
      </c>
      <c r="JS6" s="76">
        <v>0</v>
      </c>
      <c r="JT6" s="76">
        <v>0</v>
      </c>
      <c r="JU6" s="76">
        <v>7500</v>
      </c>
      <c r="JV6" s="76">
        <v>0</v>
      </c>
      <c r="JW6" s="76">
        <v>0</v>
      </c>
      <c r="JX6" s="76">
        <v>10000</v>
      </c>
      <c r="JY6" s="76">
        <v>0</v>
      </c>
      <c r="JZ6" s="76">
        <v>0</v>
      </c>
      <c r="KA6" s="76">
        <v>0</v>
      </c>
      <c r="KB6" s="76">
        <v>0</v>
      </c>
      <c r="KC6" s="76">
        <v>0</v>
      </c>
      <c r="KD6" s="76">
        <v>0</v>
      </c>
      <c r="KE6" s="76">
        <v>0</v>
      </c>
      <c r="KF6" s="76">
        <v>0</v>
      </c>
      <c r="KG6" s="76">
        <v>0</v>
      </c>
      <c r="KH6" s="76">
        <v>0</v>
      </c>
      <c r="KI6" s="76">
        <v>0</v>
      </c>
      <c r="KJ6" s="76">
        <v>0</v>
      </c>
      <c r="KK6" s="76">
        <v>0</v>
      </c>
      <c r="KL6" s="76">
        <v>0</v>
      </c>
      <c r="KM6" s="76">
        <v>0</v>
      </c>
      <c r="KN6" s="76">
        <v>0</v>
      </c>
      <c r="KO6" s="76">
        <v>0</v>
      </c>
      <c r="KP6" s="76">
        <v>0</v>
      </c>
      <c r="KQ6" s="76">
        <v>0</v>
      </c>
      <c r="KR6" s="76">
        <v>0</v>
      </c>
      <c r="KS6" s="76">
        <v>0</v>
      </c>
      <c r="KT6" s="76">
        <v>0</v>
      </c>
      <c r="KU6" s="76">
        <v>0</v>
      </c>
      <c r="KV6" s="76">
        <v>0</v>
      </c>
      <c r="KW6" s="76">
        <v>0</v>
      </c>
      <c r="KX6" s="76">
        <v>0</v>
      </c>
      <c r="KY6" s="76">
        <v>0</v>
      </c>
      <c r="KZ6" s="76">
        <v>0</v>
      </c>
      <c r="LA6" s="76">
        <v>0</v>
      </c>
      <c r="LB6" s="76">
        <v>0</v>
      </c>
      <c r="LC6" s="76">
        <v>0</v>
      </c>
      <c r="LD6" s="76">
        <v>0</v>
      </c>
      <c r="LE6" s="76">
        <v>0</v>
      </c>
      <c r="LF6" s="76">
        <v>0</v>
      </c>
      <c r="LG6" s="76">
        <v>0</v>
      </c>
      <c r="LH6" s="76">
        <v>0</v>
      </c>
      <c r="LI6" s="76">
        <v>0</v>
      </c>
      <c r="LJ6" s="76">
        <v>0</v>
      </c>
      <c r="LK6" s="76">
        <v>0</v>
      </c>
      <c r="LL6" s="76">
        <v>0</v>
      </c>
      <c r="LM6" s="76">
        <v>0</v>
      </c>
      <c r="LN6" s="76">
        <v>1291810.5955516701</v>
      </c>
      <c r="LO6" s="76">
        <v>730392.85389471601</v>
      </c>
      <c r="LP6" s="76">
        <v>103205.21268065269</v>
      </c>
      <c r="LQ6" s="76">
        <v>776.88280885780898</v>
      </c>
      <c r="LR6" s="76">
        <v>0</v>
      </c>
      <c r="LS6" s="76">
        <v>63129.16505633256</v>
      </c>
      <c r="LT6" s="76">
        <v>0</v>
      </c>
      <c r="LU6" s="76">
        <v>0</v>
      </c>
      <c r="LV6" s="76">
        <v>0</v>
      </c>
      <c r="LW6" s="76">
        <v>0</v>
      </c>
      <c r="LX6" s="76">
        <v>0</v>
      </c>
      <c r="LY6" s="76">
        <v>0</v>
      </c>
      <c r="LZ6" s="76">
        <v>0</v>
      </c>
      <c r="MA6" s="76">
        <v>44793.919246309248</v>
      </c>
      <c r="MB6" s="76">
        <v>0</v>
      </c>
      <c r="MC6" s="76">
        <v>29521.546736596742</v>
      </c>
      <c r="MD6" s="76">
        <v>0</v>
      </c>
      <c r="ME6" s="76">
        <v>0</v>
      </c>
      <c r="MF6" s="76">
        <v>8027.789024864026</v>
      </c>
      <c r="MG6" s="76">
        <v>0</v>
      </c>
      <c r="MH6" s="76">
        <v>153932.536630435</v>
      </c>
      <c r="MI6" s="76">
        <v>917934.367478261</v>
      </c>
      <c r="MJ6" s="76">
        <v>8425.5</v>
      </c>
      <c r="MK6" s="76">
        <v>211780.95880434799</v>
      </c>
      <c r="ML6" s="76">
        <v>0</v>
      </c>
      <c r="MM6" s="76">
        <v>339716.66316666669</v>
      </c>
      <c r="MN6" s="76">
        <v>0</v>
      </c>
      <c r="MO6" s="76">
        <v>0</v>
      </c>
      <c r="MP6" s="76">
        <v>0</v>
      </c>
      <c r="MQ6" s="76">
        <v>0</v>
      </c>
      <c r="MR6" s="76">
        <v>0</v>
      </c>
      <c r="MS6" s="76">
        <v>0</v>
      </c>
      <c r="MT6" s="76">
        <v>0</v>
      </c>
      <c r="MU6" s="76">
        <v>17344.07</v>
      </c>
      <c r="MV6" s="76">
        <v>0</v>
      </c>
      <c r="MW6" s="76">
        <v>0</v>
      </c>
      <c r="MX6" s="76">
        <v>0</v>
      </c>
      <c r="MY6" s="76">
        <v>268970.753586957</v>
      </c>
      <c r="MZ6" s="76">
        <v>0</v>
      </c>
      <c r="NA6" s="76">
        <v>0</v>
      </c>
      <c r="NB6" s="76">
        <v>0</v>
      </c>
      <c r="NC6" s="76">
        <v>156920.709</v>
      </c>
      <c r="ND6" s="76">
        <v>0</v>
      </c>
      <c r="NE6" s="76">
        <v>0</v>
      </c>
      <c r="NF6" s="76">
        <v>0</v>
      </c>
      <c r="NG6" s="76">
        <v>617332.70166666666</v>
      </c>
      <c r="NH6" s="76">
        <v>0</v>
      </c>
      <c r="NI6" s="76">
        <v>0</v>
      </c>
      <c r="NJ6" s="76">
        <v>0</v>
      </c>
      <c r="NK6" s="76">
        <v>0</v>
      </c>
      <c r="NL6" s="76">
        <v>0</v>
      </c>
      <c r="NM6" s="76">
        <v>0</v>
      </c>
      <c r="NN6" s="76">
        <v>0</v>
      </c>
      <c r="NO6" s="76">
        <v>80052.899999999994</v>
      </c>
      <c r="NP6" s="76">
        <v>0</v>
      </c>
      <c r="NQ6" s="76">
        <v>0</v>
      </c>
      <c r="NR6" s="76">
        <v>0</v>
      </c>
      <c r="NS6" s="76">
        <v>0</v>
      </c>
      <c r="NT6" s="76">
        <v>0</v>
      </c>
      <c r="NU6" s="76">
        <v>0</v>
      </c>
      <c r="NV6" s="76">
        <v>1018939.1</v>
      </c>
      <c r="NW6" s="76">
        <v>9026024.3870000001</v>
      </c>
      <c r="NX6" s="76">
        <v>0</v>
      </c>
      <c r="NY6" s="76">
        <v>17957.399999999998</v>
      </c>
      <c r="NZ6" s="76">
        <v>0</v>
      </c>
      <c r="OA6" s="76">
        <v>548039.43766666669</v>
      </c>
      <c r="OB6" s="76">
        <v>0</v>
      </c>
      <c r="OC6" s="76">
        <v>0</v>
      </c>
      <c r="OD6" s="76">
        <v>0</v>
      </c>
      <c r="OE6" s="76">
        <v>0</v>
      </c>
      <c r="OF6" s="76">
        <v>0</v>
      </c>
      <c r="OG6" s="76">
        <v>0</v>
      </c>
      <c r="OH6" s="76">
        <v>0</v>
      </c>
      <c r="OI6" s="76">
        <v>13207510.149999999</v>
      </c>
      <c r="OJ6" s="76">
        <v>0</v>
      </c>
      <c r="OK6" s="76">
        <v>986252.19000000006</v>
      </c>
      <c r="OL6" s="76">
        <v>0</v>
      </c>
      <c r="OM6" s="76">
        <v>0</v>
      </c>
      <c r="ON6" s="76">
        <v>0</v>
      </c>
      <c r="OO6" s="76">
        <v>418068.12000000005</v>
      </c>
      <c r="OP6" s="76">
        <v>0</v>
      </c>
      <c r="OQ6" s="76">
        <v>0</v>
      </c>
      <c r="OR6" s="76">
        <v>0</v>
      </c>
      <c r="OS6" s="76">
        <v>0</v>
      </c>
      <c r="OT6" s="76">
        <v>0</v>
      </c>
      <c r="OU6" s="76">
        <v>0</v>
      </c>
      <c r="OV6" s="76">
        <v>0</v>
      </c>
      <c r="OW6" s="76">
        <v>0</v>
      </c>
      <c r="OX6" s="76">
        <v>0</v>
      </c>
      <c r="OY6" s="76">
        <v>0</v>
      </c>
      <c r="OZ6" s="76">
        <v>0</v>
      </c>
      <c r="PA6" s="76">
        <v>0</v>
      </c>
      <c r="PB6" s="76">
        <v>0</v>
      </c>
      <c r="PC6" s="76">
        <v>0</v>
      </c>
      <c r="PD6" s="76">
        <v>0</v>
      </c>
      <c r="PE6" s="76">
        <v>0</v>
      </c>
      <c r="PF6" s="76">
        <v>0</v>
      </c>
      <c r="PG6" s="76">
        <v>0</v>
      </c>
      <c r="PH6" s="76">
        <v>0</v>
      </c>
      <c r="PI6" s="76">
        <v>0</v>
      </c>
      <c r="PJ6" s="76">
        <v>43708832.499540679</v>
      </c>
      <c r="PK6" s="76">
        <v>24439209.179876052</v>
      </c>
      <c r="PL6" s="76">
        <v>8215613.6045451919</v>
      </c>
      <c r="PM6" s="76">
        <v>373087.29311528587</v>
      </c>
      <c r="PN6" s="76">
        <v>14293495.112642428</v>
      </c>
      <c r="PO6" s="76">
        <v>19167306.100930367</v>
      </c>
      <c r="PP6" s="76">
        <v>75882.887891006932</v>
      </c>
      <c r="PQ6" s="76">
        <v>0</v>
      </c>
      <c r="PR6" s="76">
        <v>3088200.7170760129</v>
      </c>
      <c r="PS6" s="76">
        <v>4628.5407686394201</v>
      </c>
      <c r="PT6" s="76">
        <v>0</v>
      </c>
      <c r="PU6" s="76">
        <v>0</v>
      </c>
      <c r="PV6" s="76">
        <v>0</v>
      </c>
      <c r="PW6" s="76">
        <v>9590917.3078971282</v>
      </c>
      <c r="PX6" s="76">
        <v>0</v>
      </c>
      <c r="PY6" s="76">
        <v>10188220.849939233</v>
      </c>
      <c r="PZ6" s="76">
        <v>0</v>
      </c>
      <c r="QA6" s="76">
        <v>535828.32076512021</v>
      </c>
      <c r="QB6" s="76">
        <v>1281936.216950736</v>
      </c>
      <c r="QC6" s="89">
        <v>4178071.5491219577</v>
      </c>
      <c r="QD6" s="102">
        <v>1</v>
      </c>
    </row>
    <row r="7" spans="1:446">
      <c r="A7" s="75" t="s">
        <v>166</v>
      </c>
      <c r="B7" s="75" t="s">
        <v>125</v>
      </c>
      <c r="C7" s="76">
        <f>ROUND(UTPB!H18,0)-ROUND(UTPB!H288,0)</f>
        <v>0</v>
      </c>
      <c r="D7" s="77">
        <v>9930</v>
      </c>
      <c r="E7" s="75" t="s">
        <v>698</v>
      </c>
      <c r="F7" s="75">
        <v>2024</v>
      </c>
      <c r="G7" s="76">
        <v>31572894</v>
      </c>
      <c r="H7" s="76">
        <v>3788984</v>
      </c>
      <c r="I7" s="76">
        <v>11362714</v>
      </c>
      <c r="J7" s="76">
        <v>4328155</v>
      </c>
      <c r="K7" s="76">
        <v>12045436</v>
      </c>
      <c r="L7" s="75" t="s">
        <v>931</v>
      </c>
      <c r="M7" s="75" t="s">
        <v>932</v>
      </c>
      <c r="N7" t="s">
        <v>933</v>
      </c>
      <c r="O7" s="76">
        <v>1948</v>
      </c>
      <c r="P7" s="76">
        <v>2548</v>
      </c>
      <c r="Q7" s="76">
        <v>787</v>
      </c>
      <c r="R7" s="76">
        <v>0</v>
      </c>
      <c r="S7" s="76">
        <v>0</v>
      </c>
      <c r="T7" s="78" t="s">
        <v>740</v>
      </c>
      <c r="U7" s="78" t="s">
        <v>741</v>
      </c>
      <c r="V7" s="78" t="s">
        <v>742</v>
      </c>
      <c r="W7" s="76">
        <v>27892</v>
      </c>
      <c r="X7" s="76">
        <v>9267</v>
      </c>
      <c r="Y7" s="76">
        <v>3630</v>
      </c>
      <c r="Z7" s="76">
        <v>372</v>
      </c>
      <c r="AA7" s="76">
        <v>0</v>
      </c>
      <c r="AB7" s="76">
        <v>1953</v>
      </c>
      <c r="AC7" s="76">
        <v>66</v>
      </c>
      <c r="AD7" s="76">
        <v>0</v>
      </c>
      <c r="AE7" s="76">
        <v>225</v>
      </c>
      <c r="AF7" s="76">
        <v>1</v>
      </c>
      <c r="AG7" s="76">
        <v>0</v>
      </c>
      <c r="AH7" s="76">
        <v>0</v>
      </c>
      <c r="AI7" s="76">
        <v>0</v>
      </c>
      <c r="AJ7" s="76">
        <v>233</v>
      </c>
      <c r="AK7" s="76">
        <v>0</v>
      </c>
      <c r="AL7" s="76">
        <v>4800</v>
      </c>
      <c r="AM7" s="76">
        <v>0</v>
      </c>
      <c r="AN7" s="76">
        <v>0</v>
      </c>
      <c r="AO7" s="76">
        <v>69</v>
      </c>
      <c r="AP7" s="76">
        <v>255</v>
      </c>
      <c r="AQ7" s="76">
        <v>13088</v>
      </c>
      <c r="AR7" s="76">
        <v>4906</v>
      </c>
      <c r="AS7" s="76">
        <v>1029</v>
      </c>
      <c r="AT7" s="76">
        <v>3581</v>
      </c>
      <c r="AU7" s="76">
        <v>0</v>
      </c>
      <c r="AV7" s="76">
        <v>4506</v>
      </c>
      <c r="AW7" s="76">
        <v>609</v>
      </c>
      <c r="AX7" s="76">
        <v>0</v>
      </c>
      <c r="AY7" s="76">
        <v>621</v>
      </c>
      <c r="AZ7" s="76">
        <v>3</v>
      </c>
      <c r="BA7" s="76">
        <v>0</v>
      </c>
      <c r="BB7" s="76">
        <v>0</v>
      </c>
      <c r="BC7" s="76">
        <v>0</v>
      </c>
      <c r="BD7" s="76">
        <v>1523</v>
      </c>
      <c r="BE7" s="76">
        <v>0</v>
      </c>
      <c r="BF7" s="76">
        <v>13779</v>
      </c>
      <c r="BG7" s="76">
        <v>0</v>
      </c>
      <c r="BH7" s="76">
        <v>105</v>
      </c>
      <c r="BI7" s="76">
        <v>567</v>
      </c>
      <c r="BJ7" s="76">
        <v>4395</v>
      </c>
      <c r="BK7" s="76">
        <v>3449</v>
      </c>
      <c r="BL7" s="76">
        <v>843</v>
      </c>
      <c r="BM7" s="76">
        <v>39</v>
      </c>
      <c r="BN7" s="76">
        <v>3163</v>
      </c>
      <c r="BO7" s="76">
        <v>0</v>
      </c>
      <c r="BP7" s="76">
        <v>519</v>
      </c>
      <c r="BQ7" s="76">
        <v>0</v>
      </c>
      <c r="BR7" s="76">
        <v>0</v>
      </c>
      <c r="BS7" s="76">
        <v>0</v>
      </c>
      <c r="BT7" s="76">
        <v>0</v>
      </c>
      <c r="BU7" s="76">
        <v>0</v>
      </c>
      <c r="BV7" s="76">
        <v>0</v>
      </c>
      <c r="BW7" s="76">
        <v>0</v>
      </c>
      <c r="BX7" s="76">
        <v>69</v>
      </c>
      <c r="BY7" s="76">
        <v>0</v>
      </c>
      <c r="BZ7" s="76">
        <v>5577</v>
      </c>
      <c r="CA7" s="76">
        <v>0</v>
      </c>
      <c r="CB7" s="76">
        <v>0</v>
      </c>
      <c r="CC7" s="76">
        <v>0</v>
      </c>
      <c r="CD7" s="76">
        <v>0</v>
      </c>
      <c r="CE7" s="76">
        <v>0</v>
      </c>
      <c r="CF7" s="76">
        <v>0</v>
      </c>
      <c r="CG7" s="76">
        <v>0</v>
      </c>
      <c r="CH7" s="76">
        <v>0</v>
      </c>
      <c r="CI7" s="76">
        <v>0</v>
      </c>
      <c r="CJ7" s="76">
        <v>0</v>
      </c>
      <c r="CK7" s="76">
        <v>0</v>
      </c>
      <c r="CL7" s="76">
        <v>0</v>
      </c>
      <c r="CM7" s="76">
        <v>0</v>
      </c>
      <c r="CN7" s="76">
        <v>0</v>
      </c>
      <c r="CO7" s="76">
        <v>0</v>
      </c>
      <c r="CP7" s="76">
        <v>0</v>
      </c>
      <c r="CQ7" s="76">
        <v>0</v>
      </c>
      <c r="CR7" s="76">
        <v>0</v>
      </c>
      <c r="CS7" s="76">
        <v>0</v>
      </c>
      <c r="CT7" s="76">
        <v>0</v>
      </c>
      <c r="CU7" s="76">
        <v>0</v>
      </c>
      <c r="CV7" s="76">
        <v>0</v>
      </c>
      <c r="CW7" s="76">
        <v>0</v>
      </c>
      <c r="CX7" s="76">
        <v>0</v>
      </c>
      <c r="CY7" s="76">
        <v>0</v>
      </c>
      <c r="CZ7" s="76">
        <v>0</v>
      </c>
      <c r="DA7" s="76">
        <v>0</v>
      </c>
      <c r="DB7" s="76">
        <v>0</v>
      </c>
      <c r="DC7" s="76">
        <v>0</v>
      </c>
      <c r="DD7" s="76">
        <v>0</v>
      </c>
      <c r="DE7" s="76">
        <v>0</v>
      </c>
      <c r="DF7" s="76">
        <v>0</v>
      </c>
      <c r="DG7" s="76">
        <v>0</v>
      </c>
      <c r="DH7" s="76">
        <v>0</v>
      </c>
      <c r="DI7" s="76">
        <v>0</v>
      </c>
      <c r="DJ7" s="76">
        <v>0</v>
      </c>
      <c r="DK7" s="76">
        <v>0</v>
      </c>
      <c r="DL7" s="76">
        <v>0</v>
      </c>
      <c r="DM7" s="76">
        <v>0</v>
      </c>
      <c r="DN7" s="76">
        <v>0</v>
      </c>
      <c r="DO7" s="76">
        <v>0</v>
      </c>
      <c r="DP7" s="76">
        <v>0</v>
      </c>
      <c r="DQ7" s="76">
        <v>0</v>
      </c>
      <c r="DR7" s="76">
        <v>0</v>
      </c>
      <c r="DS7" s="76">
        <v>1925803.4116983144</v>
      </c>
      <c r="DT7" s="76">
        <v>671359.78449262772</v>
      </c>
      <c r="DU7" s="76">
        <v>403545.14637048135</v>
      </c>
      <c r="DV7" s="76">
        <v>31945.827524932498</v>
      </c>
      <c r="DW7" s="76">
        <v>0</v>
      </c>
      <c r="DX7" s="76">
        <v>356320.44742168562</v>
      </c>
      <c r="DY7" s="76">
        <v>17056.83164991076</v>
      </c>
      <c r="DZ7" s="76">
        <v>0</v>
      </c>
      <c r="EA7" s="76">
        <v>33339.432308377895</v>
      </c>
      <c r="EB7" s="76">
        <v>0</v>
      </c>
      <c r="EC7" s="76">
        <v>0</v>
      </c>
      <c r="ED7" s="76">
        <v>0</v>
      </c>
      <c r="EE7" s="76">
        <v>0</v>
      </c>
      <c r="EF7" s="76">
        <v>28981.687048705535</v>
      </c>
      <c r="EG7" s="76">
        <v>0</v>
      </c>
      <c r="EH7" s="76">
        <v>357809.21701718296</v>
      </c>
      <c r="EI7" s="76">
        <v>0</v>
      </c>
      <c r="EJ7" s="76">
        <v>0</v>
      </c>
      <c r="EK7" s="76">
        <v>16936.024262141371</v>
      </c>
      <c r="EL7" s="76">
        <v>23848.805511859406</v>
      </c>
      <c r="EM7" s="76">
        <v>1457218.3856574129</v>
      </c>
      <c r="EN7" s="76">
        <v>891033.52535286231</v>
      </c>
      <c r="EO7" s="76">
        <v>347463.08898582892</v>
      </c>
      <c r="EP7" s="76">
        <v>516377.53932488436</v>
      </c>
      <c r="EQ7" s="76">
        <v>0</v>
      </c>
      <c r="ER7" s="76">
        <v>1251233.136319719</v>
      </c>
      <c r="ES7" s="76">
        <v>123486.13779643236</v>
      </c>
      <c r="ET7" s="76">
        <v>0</v>
      </c>
      <c r="EU7" s="76">
        <v>183443.95405525845</v>
      </c>
      <c r="EV7" s="76">
        <v>0</v>
      </c>
      <c r="EW7" s="76">
        <v>0</v>
      </c>
      <c r="EX7" s="76">
        <v>0</v>
      </c>
      <c r="EY7" s="76">
        <v>0</v>
      </c>
      <c r="EZ7" s="76">
        <v>271583.68289801438</v>
      </c>
      <c r="FA7" s="76">
        <v>0</v>
      </c>
      <c r="FB7" s="76">
        <v>1532207.9857300702</v>
      </c>
      <c r="FC7" s="76">
        <v>0</v>
      </c>
      <c r="FD7" s="76">
        <v>68935.60476190476</v>
      </c>
      <c r="FE7" s="76">
        <v>107526.7900235729</v>
      </c>
      <c r="FF7" s="76">
        <v>366335.85357904935</v>
      </c>
      <c r="FG7" s="76">
        <v>956405.10265675886</v>
      </c>
      <c r="FH7" s="76">
        <v>489419.34581931215</v>
      </c>
      <c r="FI7" s="76">
        <v>3121.1142857142859</v>
      </c>
      <c r="FJ7" s="76">
        <v>784028.60952380998</v>
      </c>
      <c r="FK7" s="76">
        <v>0</v>
      </c>
      <c r="FL7" s="76">
        <v>213021.64536340855</v>
      </c>
      <c r="FM7" s="76">
        <v>0</v>
      </c>
      <c r="FN7" s="76">
        <v>0</v>
      </c>
      <c r="FO7" s="76">
        <v>0</v>
      </c>
      <c r="FP7" s="76">
        <v>0</v>
      </c>
      <c r="FQ7" s="76">
        <v>0</v>
      </c>
      <c r="FR7" s="76">
        <v>0</v>
      </c>
      <c r="FS7" s="76">
        <v>0</v>
      </c>
      <c r="FT7" s="76">
        <v>80155.893506493492</v>
      </c>
      <c r="FU7" s="76">
        <v>0</v>
      </c>
      <c r="FV7" s="76">
        <v>1141420.2880952384</v>
      </c>
      <c r="FW7" s="76">
        <v>0</v>
      </c>
      <c r="FX7" s="76">
        <v>0</v>
      </c>
      <c r="FY7" s="76">
        <v>0</v>
      </c>
      <c r="FZ7" s="76">
        <v>0</v>
      </c>
      <c r="GA7" s="76">
        <v>0</v>
      </c>
      <c r="GB7" s="76">
        <v>0</v>
      </c>
      <c r="GC7" s="76">
        <v>0</v>
      </c>
      <c r="GD7" s="76">
        <v>0</v>
      </c>
      <c r="GE7" s="76">
        <v>0</v>
      </c>
      <c r="GF7" s="76">
        <v>0</v>
      </c>
      <c r="GG7" s="76">
        <v>0</v>
      </c>
      <c r="GH7" s="76">
        <v>0</v>
      </c>
      <c r="GI7" s="76">
        <v>0</v>
      </c>
      <c r="GJ7" s="76">
        <v>0</v>
      </c>
      <c r="GK7" s="76">
        <v>0</v>
      </c>
      <c r="GL7" s="76">
        <v>0</v>
      </c>
      <c r="GM7" s="76">
        <v>0</v>
      </c>
      <c r="GN7" s="76">
        <v>0</v>
      </c>
      <c r="GO7" s="76">
        <v>0</v>
      </c>
      <c r="GP7" s="76">
        <v>0</v>
      </c>
      <c r="GQ7" s="76">
        <v>0</v>
      </c>
      <c r="GR7" s="76">
        <v>0</v>
      </c>
      <c r="GS7" s="76">
        <v>0</v>
      </c>
      <c r="GT7" s="76">
        <v>0</v>
      </c>
      <c r="GU7" s="76">
        <v>0</v>
      </c>
      <c r="GV7" s="76">
        <v>0</v>
      </c>
      <c r="GW7" s="76">
        <v>0</v>
      </c>
      <c r="GX7" s="76">
        <v>0</v>
      </c>
      <c r="GY7" s="76">
        <v>0</v>
      </c>
      <c r="GZ7" s="76">
        <v>0</v>
      </c>
      <c r="HA7" s="76">
        <v>0</v>
      </c>
      <c r="HB7" s="76">
        <v>0</v>
      </c>
      <c r="HC7" s="76">
        <v>0</v>
      </c>
      <c r="HD7" s="76">
        <v>0</v>
      </c>
      <c r="HE7" s="76">
        <v>0</v>
      </c>
      <c r="HF7" s="76">
        <v>0</v>
      </c>
      <c r="HG7" s="76">
        <v>0</v>
      </c>
      <c r="HH7" s="76">
        <v>0</v>
      </c>
      <c r="HI7" s="76">
        <v>0</v>
      </c>
      <c r="HJ7" s="76">
        <v>0</v>
      </c>
      <c r="HK7" s="76">
        <v>0</v>
      </c>
      <c r="HL7" s="76">
        <v>0</v>
      </c>
      <c r="HM7" s="76">
        <v>0</v>
      </c>
      <c r="HN7" s="76">
        <v>0</v>
      </c>
      <c r="HP7" s="77" t="s">
        <v>134</v>
      </c>
      <c r="HQ7" s="75">
        <f>'Relative Weights'!$H$1</f>
        <v>2024</v>
      </c>
      <c r="HR7" s="76">
        <v>0</v>
      </c>
      <c r="HS7" s="76">
        <v>0</v>
      </c>
      <c r="HT7" s="76">
        <v>0</v>
      </c>
      <c r="HU7" s="76">
        <v>0</v>
      </c>
      <c r="HV7" s="76">
        <v>0</v>
      </c>
      <c r="HW7" s="76">
        <v>0</v>
      </c>
      <c r="HX7" s="76">
        <v>0</v>
      </c>
      <c r="HY7" s="76">
        <v>0</v>
      </c>
      <c r="HZ7" s="76">
        <v>0</v>
      </c>
      <c r="IA7" s="76">
        <v>0</v>
      </c>
      <c r="IB7" s="76">
        <v>0</v>
      </c>
      <c r="IC7" s="76">
        <v>0</v>
      </c>
      <c r="ID7" s="76">
        <v>0</v>
      </c>
      <c r="IE7" s="76">
        <v>0</v>
      </c>
      <c r="IF7" s="76">
        <v>0</v>
      </c>
      <c r="IG7" s="76">
        <v>0</v>
      </c>
      <c r="IH7" s="76">
        <v>0</v>
      </c>
      <c r="II7" s="76">
        <v>0</v>
      </c>
      <c r="IJ7" s="76">
        <v>0</v>
      </c>
      <c r="IK7" s="76">
        <v>0</v>
      </c>
      <c r="IL7" s="76">
        <v>0</v>
      </c>
      <c r="IM7" s="76">
        <v>0</v>
      </c>
      <c r="IN7" s="76">
        <v>0</v>
      </c>
      <c r="IO7" s="76">
        <v>0</v>
      </c>
      <c r="IP7" s="76">
        <v>0</v>
      </c>
      <c r="IQ7" s="76">
        <v>0</v>
      </c>
      <c r="IR7" s="76">
        <v>0</v>
      </c>
      <c r="IS7" s="76">
        <v>0</v>
      </c>
      <c r="IT7" s="76">
        <v>0</v>
      </c>
      <c r="IU7" s="76">
        <v>0</v>
      </c>
      <c r="IV7" s="76">
        <v>0</v>
      </c>
      <c r="IW7" s="76">
        <v>0</v>
      </c>
      <c r="IX7" s="76">
        <v>0</v>
      </c>
      <c r="IY7" s="76">
        <v>0</v>
      </c>
      <c r="IZ7" s="76">
        <v>0</v>
      </c>
      <c r="JA7" s="76">
        <v>0</v>
      </c>
      <c r="JB7" s="76">
        <v>0</v>
      </c>
      <c r="JC7" s="76">
        <v>0</v>
      </c>
      <c r="JD7" s="76">
        <v>0</v>
      </c>
      <c r="JE7" s="76">
        <v>0</v>
      </c>
      <c r="JF7" s="76">
        <v>0</v>
      </c>
      <c r="JG7" s="76">
        <v>0</v>
      </c>
      <c r="JH7" s="76">
        <v>0</v>
      </c>
      <c r="JI7" s="76">
        <v>0</v>
      </c>
      <c r="JJ7" s="76">
        <v>0</v>
      </c>
      <c r="JK7" s="76">
        <v>0</v>
      </c>
      <c r="JL7" s="76">
        <v>0</v>
      </c>
      <c r="JM7" s="76">
        <v>0</v>
      </c>
      <c r="JN7" s="76">
        <v>0</v>
      </c>
      <c r="JO7" s="76">
        <v>0</v>
      </c>
      <c r="JP7" s="76">
        <v>0</v>
      </c>
      <c r="JQ7" s="76">
        <v>0</v>
      </c>
      <c r="JR7" s="76">
        <v>0</v>
      </c>
      <c r="JS7" s="76">
        <v>0</v>
      </c>
      <c r="JT7" s="76">
        <v>0</v>
      </c>
      <c r="JU7" s="76">
        <v>0</v>
      </c>
      <c r="JV7" s="76">
        <v>0</v>
      </c>
      <c r="JW7" s="76">
        <v>0</v>
      </c>
      <c r="JX7" s="76">
        <v>0</v>
      </c>
      <c r="JY7" s="76">
        <v>0</v>
      </c>
      <c r="JZ7" s="76">
        <v>0</v>
      </c>
      <c r="KA7" s="76">
        <v>0</v>
      </c>
      <c r="KB7" s="76">
        <v>0</v>
      </c>
      <c r="KC7" s="76">
        <v>0</v>
      </c>
      <c r="KD7" s="76">
        <v>0</v>
      </c>
      <c r="KE7" s="76">
        <v>0</v>
      </c>
      <c r="KF7" s="76">
        <v>0</v>
      </c>
      <c r="KG7" s="76">
        <v>0</v>
      </c>
      <c r="KH7" s="76">
        <v>0</v>
      </c>
      <c r="KI7" s="76">
        <v>0</v>
      </c>
      <c r="KJ7" s="76">
        <v>0</v>
      </c>
      <c r="KK7" s="76">
        <v>0</v>
      </c>
      <c r="KL7" s="76">
        <v>0</v>
      </c>
      <c r="KM7" s="76">
        <v>0</v>
      </c>
      <c r="KN7" s="76">
        <v>0</v>
      </c>
      <c r="KO7" s="76">
        <v>0</v>
      </c>
      <c r="KP7" s="76">
        <v>0</v>
      </c>
      <c r="KQ7" s="76">
        <v>0</v>
      </c>
      <c r="KR7" s="76">
        <v>0</v>
      </c>
      <c r="KS7" s="76">
        <v>0</v>
      </c>
      <c r="KT7" s="76">
        <v>0</v>
      </c>
      <c r="KU7" s="76">
        <v>0</v>
      </c>
      <c r="KV7" s="76">
        <v>0</v>
      </c>
      <c r="KW7" s="76">
        <v>0</v>
      </c>
      <c r="KX7" s="76">
        <v>0</v>
      </c>
      <c r="KY7" s="76">
        <v>0</v>
      </c>
      <c r="KZ7" s="76">
        <v>0</v>
      </c>
      <c r="LA7" s="76">
        <v>0</v>
      </c>
      <c r="LB7" s="76">
        <v>0</v>
      </c>
      <c r="LC7" s="76">
        <v>0</v>
      </c>
      <c r="LD7" s="76">
        <v>0</v>
      </c>
      <c r="LE7" s="76">
        <v>0</v>
      </c>
      <c r="LF7" s="76">
        <v>0</v>
      </c>
      <c r="LG7" s="76">
        <v>0</v>
      </c>
      <c r="LH7" s="76">
        <v>0</v>
      </c>
      <c r="LI7" s="76">
        <v>0</v>
      </c>
      <c r="LJ7" s="76">
        <v>0</v>
      </c>
      <c r="LK7" s="76">
        <v>0</v>
      </c>
      <c r="LL7" s="76">
        <v>0</v>
      </c>
      <c r="LM7" s="76">
        <v>0</v>
      </c>
      <c r="LN7" s="76">
        <v>44487.401448946825</v>
      </c>
      <c r="LO7" s="76">
        <v>15508.879082867032</v>
      </c>
      <c r="LP7" s="76">
        <v>9322.1742262496191</v>
      </c>
      <c r="LQ7" s="76">
        <v>737.97088793563876</v>
      </c>
      <c r="LR7" s="76">
        <v>0</v>
      </c>
      <c r="LS7" s="76">
        <v>8231.2507562428855</v>
      </c>
      <c r="LT7" s="76">
        <v>394.02470285765264</v>
      </c>
      <c r="LU7" s="76">
        <v>0</v>
      </c>
      <c r="LV7" s="76">
        <v>770.1641300317433</v>
      </c>
      <c r="LW7" s="76">
        <v>0</v>
      </c>
      <c r="LX7" s="76">
        <v>0</v>
      </c>
      <c r="LY7" s="76">
        <v>0</v>
      </c>
      <c r="LZ7" s="76">
        <v>0</v>
      </c>
      <c r="MA7" s="76">
        <v>669.49717638442098</v>
      </c>
      <c r="MB7" s="76">
        <v>0</v>
      </c>
      <c r="MC7" s="76">
        <v>8265.642371844744</v>
      </c>
      <c r="MD7" s="76">
        <v>0</v>
      </c>
      <c r="ME7" s="76">
        <v>0</v>
      </c>
      <c r="MF7" s="76">
        <v>391.2339679752402</v>
      </c>
      <c r="MG7" s="76">
        <v>550.92403432201991</v>
      </c>
      <c r="MH7" s="76">
        <v>33662.76065756764</v>
      </c>
      <c r="MI7" s="76">
        <v>20583.495649686218</v>
      </c>
      <c r="MJ7" s="76">
        <v>8026.6396011688175</v>
      </c>
      <c r="MK7" s="76">
        <v>11928.681168399638</v>
      </c>
      <c r="ML7" s="76">
        <v>0</v>
      </c>
      <c r="MM7" s="76">
        <v>28904.357788312082</v>
      </c>
      <c r="MN7" s="76">
        <v>2852.6158756179657</v>
      </c>
      <c r="MO7" s="76">
        <v>0</v>
      </c>
      <c r="MP7" s="76">
        <v>4237.6832328080272</v>
      </c>
      <c r="MQ7" s="76">
        <v>0</v>
      </c>
      <c r="MR7" s="76">
        <v>0</v>
      </c>
      <c r="MS7" s="76">
        <v>0</v>
      </c>
      <c r="MT7" s="76">
        <v>0</v>
      </c>
      <c r="MU7" s="76">
        <v>6273.7724186564838</v>
      </c>
      <c r="MV7" s="76">
        <v>0</v>
      </c>
      <c r="MW7" s="76">
        <v>35395.072700771605</v>
      </c>
      <c r="MX7" s="76">
        <v>0</v>
      </c>
      <c r="MY7" s="76">
        <v>1592.4605307788343</v>
      </c>
      <c r="MZ7" s="76">
        <v>2483.9438154680502</v>
      </c>
      <c r="NA7" s="76">
        <v>8462.6136210557415</v>
      </c>
      <c r="NB7" s="76">
        <v>22093.624661403275</v>
      </c>
      <c r="NC7" s="76">
        <v>11305.928103608279</v>
      </c>
      <c r="ND7" s="76">
        <v>72.099915989953544</v>
      </c>
      <c r="NE7" s="76">
        <v>18111.607491953768</v>
      </c>
      <c r="NF7" s="76">
        <v>0</v>
      </c>
      <c r="NG7" s="76">
        <v>4920.9485231100625</v>
      </c>
      <c r="NH7" s="76">
        <v>0</v>
      </c>
      <c r="NI7" s="76">
        <v>0</v>
      </c>
      <c r="NJ7" s="76">
        <v>0</v>
      </c>
      <c r="NK7" s="76">
        <v>0</v>
      </c>
      <c r="NL7" s="76">
        <v>0</v>
      </c>
      <c r="NM7" s="76">
        <v>0</v>
      </c>
      <c r="NN7" s="76">
        <v>0</v>
      </c>
      <c r="NO7" s="76">
        <v>1851.6570233810683</v>
      </c>
      <c r="NP7" s="76">
        <v>0</v>
      </c>
      <c r="NQ7" s="76">
        <v>26367.604434600591</v>
      </c>
      <c r="NR7" s="76">
        <v>0</v>
      </c>
      <c r="NS7" s="76">
        <v>0</v>
      </c>
      <c r="NT7" s="76">
        <v>0</v>
      </c>
      <c r="NU7" s="76">
        <v>0</v>
      </c>
      <c r="NV7" s="76">
        <v>0</v>
      </c>
      <c r="NW7" s="76">
        <v>0</v>
      </c>
      <c r="NX7" s="76">
        <v>0</v>
      </c>
      <c r="NY7" s="76">
        <v>0</v>
      </c>
      <c r="NZ7" s="76">
        <v>0</v>
      </c>
      <c r="OA7" s="76">
        <v>0</v>
      </c>
      <c r="OB7" s="76">
        <v>0</v>
      </c>
      <c r="OC7" s="76">
        <v>0</v>
      </c>
      <c r="OD7" s="76">
        <v>0</v>
      </c>
      <c r="OE7" s="76">
        <v>0</v>
      </c>
      <c r="OF7" s="76">
        <v>0</v>
      </c>
      <c r="OG7" s="76">
        <v>0</v>
      </c>
      <c r="OH7" s="76">
        <v>0</v>
      </c>
      <c r="OI7" s="76">
        <v>0</v>
      </c>
      <c r="OJ7" s="76">
        <v>0</v>
      </c>
      <c r="OK7" s="76">
        <v>0</v>
      </c>
      <c r="OL7" s="76">
        <v>0</v>
      </c>
      <c r="OM7" s="76">
        <v>0</v>
      </c>
      <c r="ON7" s="76">
        <v>0</v>
      </c>
      <c r="OO7" s="76">
        <v>0</v>
      </c>
      <c r="OP7" s="76">
        <v>0</v>
      </c>
      <c r="OQ7" s="76">
        <v>0</v>
      </c>
      <c r="OR7" s="76">
        <v>0</v>
      </c>
      <c r="OS7" s="76">
        <v>0</v>
      </c>
      <c r="OT7" s="76">
        <v>0</v>
      </c>
      <c r="OU7" s="76">
        <v>0</v>
      </c>
      <c r="OV7" s="76">
        <v>0</v>
      </c>
      <c r="OW7" s="76">
        <v>0</v>
      </c>
      <c r="OX7" s="76">
        <v>0</v>
      </c>
      <c r="OY7" s="76">
        <v>0</v>
      </c>
      <c r="OZ7" s="76">
        <v>0</v>
      </c>
      <c r="PA7" s="76">
        <v>0</v>
      </c>
      <c r="PB7" s="76">
        <v>0</v>
      </c>
      <c r="PC7" s="76">
        <v>0</v>
      </c>
      <c r="PD7" s="76">
        <v>0</v>
      </c>
      <c r="PE7" s="76">
        <v>0</v>
      </c>
      <c r="PF7" s="76">
        <v>0</v>
      </c>
      <c r="PG7" s="76">
        <v>0</v>
      </c>
      <c r="PH7" s="76">
        <v>0</v>
      </c>
      <c r="PI7" s="76">
        <v>0</v>
      </c>
      <c r="PJ7" s="76">
        <v>6033776.2082547843</v>
      </c>
      <c r="PK7" s="76">
        <v>2852952.3992006248</v>
      </c>
      <c r="PL7" s="76">
        <v>1048582.6429761059</v>
      </c>
      <c r="PM7" s="76">
        <v>0</v>
      </c>
      <c r="PN7" s="76">
        <v>1852574.9692986645</v>
      </c>
      <c r="PO7" s="76">
        <v>2531427.2496856707</v>
      </c>
      <c r="PP7" s="76">
        <v>195418.62204900477</v>
      </c>
      <c r="PQ7" s="76">
        <v>0</v>
      </c>
      <c r="PR7" s="76">
        <v>301427.46245640184</v>
      </c>
      <c r="PS7" s="76">
        <v>0</v>
      </c>
      <c r="PT7" s="76">
        <v>0</v>
      </c>
      <c r="PU7" s="76">
        <v>0</v>
      </c>
      <c r="PV7" s="76">
        <v>0</v>
      </c>
      <c r="PW7" s="76">
        <v>529375.64206787094</v>
      </c>
      <c r="PX7" s="76">
        <v>0</v>
      </c>
      <c r="PY7" s="76">
        <v>4215076.2832309436</v>
      </c>
      <c r="PZ7" s="76">
        <v>0</v>
      </c>
      <c r="QA7" s="76">
        <v>95851.830552287764</v>
      </c>
      <c r="QB7" s="76">
        <v>173059.89591561403</v>
      </c>
      <c r="QC7" s="89">
        <v>542534.06431203056</v>
      </c>
      <c r="QD7" s="102">
        <v>1</v>
      </c>
    </row>
    <row r="8" spans="1:446">
      <c r="A8" s="75" t="s">
        <v>167</v>
      </c>
      <c r="B8" s="75" t="s">
        <v>67</v>
      </c>
      <c r="C8" s="76">
        <f>ROUND(UTSA!H18,0)-ROUND(UTSA!H288,0)</f>
        <v>0</v>
      </c>
      <c r="D8" s="77">
        <v>10115</v>
      </c>
      <c r="E8" s="75" t="s">
        <v>699</v>
      </c>
      <c r="F8" s="75">
        <v>2024</v>
      </c>
      <c r="G8" s="76">
        <v>138167952</v>
      </c>
      <c r="H8" s="76">
        <v>152337679</v>
      </c>
      <c r="I8" s="76">
        <v>102290316</v>
      </c>
      <c r="J8" s="76">
        <v>39083863</v>
      </c>
      <c r="K8" s="76">
        <v>51897185</v>
      </c>
      <c r="L8" s="75" t="s">
        <v>791</v>
      </c>
      <c r="M8" s="75" t="s">
        <v>726</v>
      </c>
      <c r="N8" s="98" t="s">
        <v>827</v>
      </c>
      <c r="O8" s="76">
        <v>12689</v>
      </c>
      <c r="P8" s="76">
        <v>17742</v>
      </c>
      <c r="Q8" s="76">
        <v>3490</v>
      </c>
      <c r="R8" s="76">
        <v>943</v>
      </c>
      <c r="S8" s="76">
        <v>0</v>
      </c>
      <c r="T8" s="78" t="s">
        <v>743</v>
      </c>
      <c r="U8" s="78" t="s">
        <v>744</v>
      </c>
      <c r="V8" s="78" t="s">
        <v>745</v>
      </c>
      <c r="W8" s="76">
        <v>230541.00000000006</v>
      </c>
      <c r="X8" s="76">
        <v>99080.999999999956</v>
      </c>
      <c r="Y8" s="76">
        <v>25352</v>
      </c>
      <c r="Z8" s="76">
        <v>3610</v>
      </c>
      <c r="AA8" s="76">
        <v>6</v>
      </c>
      <c r="AB8" s="76">
        <v>57878</v>
      </c>
      <c r="AC8" s="76">
        <v>135</v>
      </c>
      <c r="AD8" s="76">
        <v>0</v>
      </c>
      <c r="AE8" s="76">
        <v>417</v>
      </c>
      <c r="AF8" s="76">
        <v>12</v>
      </c>
      <c r="AG8" s="76">
        <v>0</v>
      </c>
      <c r="AH8" s="76">
        <v>0</v>
      </c>
      <c r="AI8" s="76">
        <v>41.999999999999986</v>
      </c>
      <c r="AJ8" s="76">
        <v>2284</v>
      </c>
      <c r="AK8" s="76">
        <v>0</v>
      </c>
      <c r="AL8" s="76">
        <v>30998</v>
      </c>
      <c r="AM8" s="76">
        <v>0</v>
      </c>
      <c r="AN8" s="76">
        <v>0</v>
      </c>
      <c r="AO8" s="76">
        <v>3423</v>
      </c>
      <c r="AP8" s="76">
        <v>0</v>
      </c>
      <c r="AQ8" s="76">
        <v>69300.000000000015</v>
      </c>
      <c r="AR8" s="76">
        <v>68930.999999999956</v>
      </c>
      <c r="AS8" s="76">
        <v>7161</v>
      </c>
      <c r="AT8" s="76">
        <v>9939</v>
      </c>
      <c r="AU8" s="76">
        <v>407</v>
      </c>
      <c r="AV8" s="76">
        <v>74669</v>
      </c>
      <c r="AW8" s="76">
        <v>192</v>
      </c>
      <c r="AX8" s="76">
        <v>0</v>
      </c>
      <c r="AY8" s="76">
        <v>0</v>
      </c>
      <c r="AZ8" s="76">
        <v>75</v>
      </c>
      <c r="BA8" s="76">
        <v>0</v>
      </c>
      <c r="BB8" s="76">
        <v>0</v>
      </c>
      <c r="BC8" s="76">
        <v>0</v>
      </c>
      <c r="BD8" s="76">
        <v>2453</v>
      </c>
      <c r="BE8" s="76">
        <v>0</v>
      </c>
      <c r="BF8" s="76">
        <v>58719</v>
      </c>
      <c r="BG8" s="76">
        <v>0</v>
      </c>
      <c r="BH8" s="76">
        <v>1734</v>
      </c>
      <c r="BI8" s="76">
        <v>2631</v>
      </c>
      <c r="BJ8" s="76">
        <v>0</v>
      </c>
      <c r="BK8" s="76">
        <v>18264</v>
      </c>
      <c r="BL8" s="76">
        <v>8566</v>
      </c>
      <c r="BM8" s="76">
        <v>868</v>
      </c>
      <c r="BN8" s="76">
        <v>1846</v>
      </c>
      <c r="BO8" s="76">
        <v>45</v>
      </c>
      <c r="BP8" s="76">
        <v>10899</v>
      </c>
      <c r="BQ8" s="76">
        <v>0</v>
      </c>
      <c r="BR8" s="76">
        <v>0</v>
      </c>
      <c r="BS8" s="76">
        <v>3525</v>
      </c>
      <c r="BT8" s="76">
        <v>0</v>
      </c>
      <c r="BU8" s="76">
        <v>0</v>
      </c>
      <c r="BV8" s="76">
        <v>0</v>
      </c>
      <c r="BW8" s="76">
        <v>0</v>
      </c>
      <c r="BX8" s="76">
        <v>305</v>
      </c>
      <c r="BY8" s="76">
        <v>0</v>
      </c>
      <c r="BZ8" s="76">
        <v>13129</v>
      </c>
      <c r="CA8" s="76">
        <v>0</v>
      </c>
      <c r="CB8" s="76">
        <v>0</v>
      </c>
      <c r="CC8" s="76">
        <v>300</v>
      </c>
      <c r="CD8" s="76">
        <v>0</v>
      </c>
      <c r="CE8" s="76">
        <v>4168</v>
      </c>
      <c r="CF8" s="76">
        <v>4054.9999999999991</v>
      </c>
      <c r="CG8" s="76">
        <v>0</v>
      </c>
      <c r="CH8" s="76">
        <v>363</v>
      </c>
      <c r="CI8" s="76">
        <v>6</v>
      </c>
      <c r="CJ8" s="76">
        <v>5182</v>
      </c>
      <c r="CK8" s="76">
        <v>0</v>
      </c>
      <c r="CL8" s="76">
        <v>0</v>
      </c>
      <c r="CM8" s="76">
        <v>0</v>
      </c>
      <c r="CN8" s="76">
        <v>0</v>
      </c>
      <c r="CO8" s="76">
        <v>0</v>
      </c>
      <c r="CP8" s="76">
        <v>0</v>
      </c>
      <c r="CQ8" s="76">
        <v>0</v>
      </c>
      <c r="CR8" s="76">
        <v>0</v>
      </c>
      <c r="CS8" s="76">
        <v>0</v>
      </c>
      <c r="CT8" s="76">
        <v>658</v>
      </c>
      <c r="CU8" s="76">
        <v>0</v>
      </c>
      <c r="CV8" s="76">
        <v>0</v>
      </c>
      <c r="CW8" s="76">
        <v>69</v>
      </c>
      <c r="CX8" s="76">
        <v>0</v>
      </c>
      <c r="CY8" s="76">
        <v>0</v>
      </c>
      <c r="CZ8" s="76">
        <v>0</v>
      </c>
      <c r="DA8" s="76">
        <v>0</v>
      </c>
      <c r="DB8" s="76">
        <v>0</v>
      </c>
      <c r="DC8" s="76">
        <v>0</v>
      </c>
      <c r="DD8" s="76">
        <v>0</v>
      </c>
      <c r="DE8" s="76">
        <v>0</v>
      </c>
      <c r="DF8" s="76">
        <v>0</v>
      </c>
      <c r="DG8" s="76">
        <v>0</v>
      </c>
      <c r="DH8" s="76">
        <v>0</v>
      </c>
      <c r="DI8" s="76">
        <v>0</v>
      </c>
      <c r="DJ8" s="76">
        <v>0</v>
      </c>
      <c r="DK8" s="76">
        <v>0</v>
      </c>
      <c r="DL8" s="76">
        <v>0</v>
      </c>
      <c r="DM8" s="76">
        <v>0</v>
      </c>
      <c r="DN8" s="76">
        <v>0</v>
      </c>
      <c r="DO8" s="76">
        <v>0</v>
      </c>
      <c r="DP8" s="76">
        <v>0</v>
      </c>
      <c r="DQ8" s="76">
        <v>0</v>
      </c>
      <c r="DR8" s="76">
        <v>0</v>
      </c>
      <c r="DS8" s="76">
        <v>10657748.650171349</v>
      </c>
      <c r="DT8" s="76">
        <v>6697881.6171617676</v>
      </c>
      <c r="DU8" s="76">
        <v>2148106.5120463069</v>
      </c>
      <c r="DV8" s="76">
        <v>280534.16948352923</v>
      </c>
      <c r="DW8" s="76">
        <v>445.7882882882883</v>
      </c>
      <c r="DX8" s="76">
        <v>4059096.0393152758</v>
      </c>
      <c r="DY8" s="76">
        <v>19020.569505664462</v>
      </c>
      <c r="DZ8" s="76">
        <v>0</v>
      </c>
      <c r="EA8" s="76">
        <v>46392.674790697682</v>
      </c>
      <c r="EB8" s="76">
        <v>560</v>
      </c>
      <c r="EC8" s="76">
        <v>0</v>
      </c>
      <c r="ED8" s="76">
        <v>0</v>
      </c>
      <c r="EE8" s="76">
        <v>0</v>
      </c>
      <c r="EF8" s="76">
        <v>189373.1813440503</v>
      </c>
      <c r="EG8" s="76">
        <v>0</v>
      </c>
      <c r="EH8" s="76">
        <v>1308266.7601822994</v>
      </c>
      <c r="EI8" s="76">
        <v>0</v>
      </c>
      <c r="EJ8" s="76">
        <v>0</v>
      </c>
      <c r="EK8" s="76">
        <v>232102.35945652041</v>
      </c>
      <c r="EL8" s="76">
        <v>0</v>
      </c>
      <c r="EM8" s="76">
        <v>7955096.8145197891</v>
      </c>
      <c r="EN8" s="76">
        <v>8956559.4713207074</v>
      </c>
      <c r="EO8" s="76">
        <v>1962636.2192574772</v>
      </c>
      <c r="EP8" s="76">
        <v>1224214.4956411391</v>
      </c>
      <c r="EQ8" s="76">
        <v>67956.119510743622</v>
      </c>
      <c r="ER8" s="76">
        <v>10164172.106928695</v>
      </c>
      <c r="ES8" s="76">
        <v>28230.29871069629</v>
      </c>
      <c r="ET8" s="76">
        <v>0</v>
      </c>
      <c r="EU8" s="76">
        <v>0</v>
      </c>
      <c r="EV8" s="76">
        <v>12319.780118534483</v>
      </c>
      <c r="EW8" s="76">
        <v>0</v>
      </c>
      <c r="EX8" s="76">
        <v>0</v>
      </c>
      <c r="EY8" s="76">
        <v>0</v>
      </c>
      <c r="EZ8" s="76">
        <v>273762.3340164093</v>
      </c>
      <c r="FA8" s="76">
        <v>0</v>
      </c>
      <c r="FB8" s="76">
        <v>5883010.0297771813</v>
      </c>
      <c r="FC8" s="76">
        <v>0</v>
      </c>
      <c r="FD8" s="76">
        <v>304153.96336432762</v>
      </c>
      <c r="FE8" s="76">
        <v>291471.99352682946</v>
      </c>
      <c r="FF8" s="76">
        <v>0</v>
      </c>
      <c r="FG8" s="76">
        <v>7603497.699367702</v>
      </c>
      <c r="FH8" s="76">
        <v>5415541.6841055891</v>
      </c>
      <c r="FI8" s="76">
        <v>1008589.1026702451</v>
      </c>
      <c r="FJ8" s="76">
        <v>800214.63885922893</v>
      </c>
      <c r="FK8" s="76">
        <v>25067.669564121945</v>
      </c>
      <c r="FL8" s="76">
        <v>5379234.6282343278</v>
      </c>
      <c r="FM8" s="76">
        <v>0</v>
      </c>
      <c r="FN8" s="76">
        <v>0</v>
      </c>
      <c r="FO8" s="76">
        <v>1137653.483780731</v>
      </c>
      <c r="FP8" s="76">
        <v>0</v>
      </c>
      <c r="FQ8" s="76">
        <v>0</v>
      </c>
      <c r="FR8" s="76">
        <v>0</v>
      </c>
      <c r="FS8" s="76">
        <v>0</v>
      </c>
      <c r="FT8" s="76">
        <v>108608.57828688723</v>
      </c>
      <c r="FU8" s="76">
        <v>0</v>
      </c>
      <c r="FV8" s="76">
        <v>2862616.3359063989</v>
      </c>
      <c r="FW8" s="76">
        <v>0</v>
      </c>
      <c r="FX8" s="76">
        <v>0</v>
      </c>
      <c r="FY8" s="76">
        <v>59789.77875626443</v>
      </c>
      <c r="FZ8" s="76">
        <v>0</v>
      </c>
      <c r="GA8" s="76">
        <v>4425962.8515943876</v>
      </c>
      <c r="GB8" s="76">
        <v>6338784.2512767632</v>
      </c>
      <c r="GC8" s="76">
        <v>0</v>
      </c>
      <c r="GD8" s="76">
        <v>323158.02881216002</v>
      </c>
      <c r="GE8" s="76">
        <v>2549.4644746787599</v>
      </c>
      <c r="GF8" s="76">
        <v>9011222.4916056301</v>
      </c>
      <c r="GG8" s="76">
        <v>0</v>
      </c>
      <c r="GH8" s="76">
        <v>0</v>
      </c>
      <c r="GI8" s="76">
        <v>0</v>
      </c>
      <c r="GJ8" s="76">
        <v>0</v>
      </c>
      <c r="GK8" s="76">
        <v>0</v>
      </c>
      <c r="GL8" s="76">
        <v>0</v>
      </c>
      <c r="GM8" s="76">
        <v>0</v>
      </c>
      <c r="GN8" s="76">
        <v>0</v>
      </c>
      <c r="GO8" s="76">
        <v>0</v>
      </c>
      <c r="GP8" s="76">
        <v>2076621.1558773452</v>
      </c>
      <c r="GQ8" s="76">
        <v>0</v>
      </c>
      <c r="GR8" s="76">
        <v>0</v>
      </c>
      <c r="GS8" s="76">
        <v>11831.114195649123</v>
      </c>
      <c r="GT8" s="76">
        <v>0</v>
      </c>
      <c r="GU8" s="76">
        <v>0</v>
      </c>
      <c r="GV8" s="76">
        <v>0</v>
      </c>
      <c r="GW8" s="76">
        <v>0</v>
      </c>
      <c r="GX8" s="76">
        <v>0</v>
      </c>
      <c r="GY8" s="76">
        <v>0</v>
      </c>
      <c r="GZ8" s="76">
        <v>0</v>
      </c>
      <c r="HA8" s="76">
        <v>0</v>
      </c>
      <c r="HB8" s="76">
        <v>0</v>
      </c>
      <c r="HC8" s="76">
        <v>0</v>
      </c>
      <c r="HD8" s="76">
        <v>0</v>
      </c>
      <c r="HE8" s="76">
        <v>0</v>
      </c>
      <c r="HF8" s="76">
        <v>0</v>
      </c>
      <c r="HG8" s="76">
        <v>0</v>
      </c>
      <c r="HH8" s="76">
        <v>0</v>
      </c>
      <c r="HI8" s="76">
        <v>0</v>
      </c>
      <c r="HJ8" s="76">
        <v>0</v>
      </c>
      <c r="HK8" s="76">
        <v>0</v>
      </c>
      <c r="HL8" s="76">
        <v>0</v>
      </c>
      <c r="HM8" s="76">
        <v>0</v>
      </c>
      <c r="HN8" s="76">
        <v>0</v>
      </c>
      <c r="HP8" s="77" t="s">
        <v>135</v>
      </c>
      <c r="HQ8" s="75">
        <f>'Relative Weights'!$H$1</f>
        <v>2024</v>
      </c>
      <c r="HR8" s="76">
        <v>3127190.4855076289</v>
      </c>
      <c r="HS8" s="76">
        <v>1404744.8163292422</v>
      </c>
      <c r="HT8" s="76">
        <v>205926.80530840898</v>
      </c>
      <c r="HU8" s="76">
        <v>24769.89656047722</v>
      </c>
      <c r="HV8" s="76">
        <v>0</v>
      </c>
      <c r="HW8" s="76">
        <v>1481756.7079958017</v>
      </c>
      <c r="HX8" s="76">
        <v>0</v>
      </c>
      <c r="HY8" s="76">
        <v>0</v>
      </c>
      <c r="HZ8" s="76">
        <v>40339.302130898017</v>
      </c>
      <c r="IA8" s="76">
        <v>0</v>
      </c>
      <c r="IB8" s="76">
        <v>0</v>
      </c>
      <c r="IC8" s="76">
        <v>0</v>
      </c>
      <c r="ID8" s="76">
        <v>0</v>
      </c>
      <c r="IE8" s="76">
        <v>0</v>
      </c>
      <c r="IF8" s="76">
        <v>0</v>
      </c>
      <c r="IG8" s="76">
        <v>668824.73639666103</v>
      </c>
      <c r="IH8" s="76">
        <v>0</v>
      </c>
      <c r="II8" s="76">
        <v>0</v>
      </c>
      <c r="IJ8" s="76">
        <v>0</v>
      </c>
      <c r="IK8" s="76">
        <v>0</v>
      </c>
      <c r="IL8" s="76">
        <v>940024.98751058895</v>
      </c>
      <c r="IM8" s="76">
        <v>977285.90682765597</v>
      </c>
      <c r="IN8" s="76">
        <v>58166.68715736497</v>
      </c>
      <c r="IO8" s="76">
        <v>68196.12241401193</v>
      </c>
      <c r="IP8" s="76">
        <v>0</v>
      </c>
      <c r="IQ8" s="76">
        <v>1911629.4901229916</v>
      </c>
      <c r="IR8" s="76">
        <v>0</v>
      </c>
      <c r="IS8" s="76">
        <v>0</v>
      </c>
      <c r="IT8" s="76">
        <v>0</v>
      </c>
      <c r="IU8" s="76">
        <v>0</v>
      </c>
      <c r="IV8" s="76">
        <v>0</v>
      </c>
      <c r="IW8" s="76">
        <v>0</v>
      </c>
      <c r="IX8" s="76">
        <v>0</v>
      </c>
      <c r="IY8" s="76">
        <v>0</v>
      </c>
      <c r="IZ8" s="76">
        <v>0</v>
      </c>
      <c r="JA8" s="76">
        <v>1266943.6639936622</v>
      </c>
      <c r="JB8" s="76">
        <v>0</v>
      </c>
      <c r="JC8" s="76">
        <v>0</v>
      </c>
      <c r="JD8" s="76">
        <v>0</v>
      </c>
      <c r="JE8" s="76">
        <v>0</v>
      </c>
      <c r="JF8" s="76">
        <v>247743.38198980363</v>
      </c>
      <c r="JG8" s="76">
        <v>121446.53461992001</v>
      </c>
      <c r="JH8" s="76">
        <v>7050.5075342260561</v>
      </c>
      <c r="JI8" s="76">
        <v>12666.268435080594</v>
      </c>
      <c r="JJ8" s="76">
        <v>0</v>
      </c>
      <c r="JK8" s="76">
        <v>279029.44746615714</v>
      </c>
      <c r="JL8" s="76">
        <v>0</v>
      </c>
      <c r="JM8" s="76">
        <v>0</v>
      </c>
      <c r="JN8" s="76">
        <v>340997.697869102</v>
      </c>
      <c r="JO8" s="76">
        <v>0</v>
      </c>
      <c r="JP8" s="76">
        <v>0</v>
      </c>
      <c r="JQ8" s="76">
        <v>0</v>
      </c>
      <c r="JR8" s="76">
        <v>0</v>
      </c>
      <c r="JS8" s="76">
        <v>0</v>
      </c>
      <c r="JT8" s="76">
        <v>0</v>
      </c>
      <c r="JU8" s="76">
        <v>283276.33925258927</v>
      </c>
      <c r="JV8" s="76">
        <v>0</v>
      </c>
      <c r="JW8" s="76">
        <v>0</v>
      </c>
      <c r="JX8" s="76">
        <v>0</v>
      </c>
      <c r="JY8" s="76">
        <v>0</v>
      </c>
      <c r="JZ8" s="76">
        <v>56537.144991978836</v>
      </c>
      <c r="KA8" s="76">
        <v>57490.742223181827</v>
      </c>
      <c r="KB8" s="76">
        <v>0</v>
      </c>
      <c r="KC8" s="76">
        <v>2490.7125904302579</v>
      </c>
      <c r="KD8" s="76">
        <v>0</v>
      </c>
      <c r="KE8" s="76">
        <v>132666.35441504963</v>
      </c>
      <c r="KF8" s="76">
        <v>0</v>
      </c>
      <c r="KG8" s="76">
        <v>0</v>
      </c>
      <c r="KH8" s="76">
        <v>0</v>
      </c>
      <c r="KI8" s="76">
        <v>0</v>
      </c>
      <c r="KJ8" s="76">
        <v>0</v>
      </c>
      <c r="KK8" s="76">
        <v>0</v>
      </c>
      <c r="KL8" s="76">
        <v>0</v>
      </c>
      <c r="KM8" s="76">
        <v>0</v>
      </c>
      <c r="KN8" s="76">
        <v>0</v>
      </c>
      <c r="KO8" s="76">
        <v>14197.260357087647</v>
      </c>
      <c r="KP8" s="76">
        <v>0</v>
      </c>
      <c r="KQ8" s="76">
        <v>0</v>
      </c>
      <c r="KR8" s="76">
        <v>0</v>
      </c>
      <c r="KS8" s="76">
        <v>0</v>
      </c>
      <c r="KT8" s="76">
        <v>0</v>
      </c>
      <c r="KU8" s="76">
        <v>0</v>
      </c>
      <c r="KV8" s="76">
        <v>0</v>
      </c>
      <c r="KW8" s="76">
        <v>0</v>
      </c>
      <c r="KX8" s="76">
        <v>0</v>
      </c>
      <c r="KY8" s="76">
        <v>0</v>
      </c>
      <c r="KZ8" s="76">
        <v>0</v>
      </c>
      <c r="LA8" s="76">
        <v>0</v>
      </c>
      <c r="LB8" s="76">
        <v>0</v>
      </c>
      <c r="LC8" s="76">
        <v>0</v>
      </c>
      <c r="LD8" s="76">
        <v>0</v>
      </c>
      <c r="LE8" s="76">
        <v>0</v>
      </c>
      <c r="LF8" s="76">
        <v>0</v>
      </c>
      <c r="LG8" s="76">
        <v>0</v>
      </c>
      <c r="LH8" s="76">
        <v>0</v>
      </c>
      <c r="LI8" s="76">
        <v>0</v>
      </c>
      <c r="LJ8" s="76">
        <v>0</v>
      </c>
      <c r="LK8" s="76">
        <v>0</v>
      </c>
      <c r="LL8" s="76">
        <v>0</v>
      </c>
      <c r="LM8" s="76">
        <v>0</v>
      </c>
      <c r="LN8" s="76">
        <v>0</v>
      </c>
      <c r="LO8" s="76">
        <v>0</v>
      </c>
      <c r="LP8" s="76">
        <v>0</v>
      </c>
      <c r="LQ8" s="76">
        <v>0</v>
      </c>
      <c r="LR8" s="76">
        <v>0</v>
      </c>
      <c r="LS8" s="76">
        <v>0</v>
      </c>
      <c r="LT8" s="76">
        <v>0</v>
      </c>
      <c r="LU8" s="76">
        <v>0</v>
      </c>
      <c r="LV8" s="76">
        <v>0</v>
      </c>
      <c r="LW8" s="76">
        <v>0</v>
      </c>
      <c r="LX8" s="76">
        <v>0</v>
      </c>
      <c r="LY8" s="76">
        <v>0</v>
      </c>
      <c r="LZ8" s="76">
        <v>0</v>
      </c>
      <c r="MA8" s="76">
        <v>0</v>
      </c>
      <c r="MB8" s="76">
        <v>0</v>
      </c>
      <c r="MC8" s="76">
        <v>0</v>
      </c>
      <c r="MD8" s="76">
        <v>0</v>
      </c>
      <c r="ME8" s="76">
        <v>0</v>
      </c>
      <c r="MF8" s="76">
        <v>0</v>
      </c>
      <c r="MG8" s="76">
        <v>0</v>
      </c>
      <c r="MH8" s="76">
        <v>0</v>
      </c>
      <c r="MI8" s="76">
        <v>0</v>
      </c>
      <c r="MJ8" s="76">
        <v>0</v>
      </c>
      <c r="MK8" s="76">
        <v>0</v>
      </c>
      <c r="ML8" s="76">
        <v>0</v>
      </c>
      <c r="MM8" s="76">
        <v>0</v>
      </c>
      <c r="MN8" s="76">
        <v>0</v>
      </c>
      <c r="MO8" s="76">
        <v>0</v>
      </c>
      <c r="MP8" s="76">
        <v>0</v>
      </c>
      <c r="MQ8" s="76">
        <v>0</v>
      </c>
      <c r="MR8" s="76">
        <v>0</v>
      </c>
      <c r="MS8" s="76">
        <v>0</v>
      </c>
      <c r="MT8" s="76">
        <v>0</v>
      </c>
      <c r="MU8" s="76">
        <v>0</v>
      </c>
      <c r="MV8" s="76">
        <v>0</v>
      </c>
      <c r="MW8" s="76">
        <v>0</v>
      </c>
      <c r="MX8" s="76">
        <v>0</v>
      </c>
      <c r="MY8" s="76">
        <v>0</v>
      </c>
      <c r="MZ8" s="76">
        <v>0</v>
      </c>
      <c r="NA8" s="76">
        <v>0</v>
      </c>
      <c r="NB8" s="76">
        <v>0</v>
      </c>
      <c r="NC8" s="76">
        <v>0</v>
      </c>
      <c r="ND8" s="76">
        <v>0</v>
      </c>
      <c r="NE8" s="76">
        <v>0</v>
      </c>
      <c r="NF8" s="76">
        <v>0</v>
      </c>
      <c r="NG8" s="76">
        <v>0</v>
      </c>
      <c r="NH8" s="76">
        <v>0</v>
      </c>
      <c r="NI8" s="76">
        <v>0</v>
      </c>
      <c r="NJ8" s="76">
        <v>0</v>
      </c>
      <c r="NK8" s="76">
        <v>0</v>
      </c>
      <c r="NL8" s="76">
        <v>0</v>
      </c>
      <c r="NM8" s="76">
        <v>0</v>
      </c>
      <c r="NN8" s="76">
        <v>0</v>
      </c>
      <c r="NO8" s="76">
        <v>0</v>
      </c>
      <c r="NP8" s="76">
        <v>0</v>
      </c>
      <c r="NQ8" s="76">
        <v>0</v>
      </c>
      <c r="NR8" s="76">
        <v>0</v>
      </c>
      <c r="NS8" s="76">
        <v>0</v>
      </c>
      <c r="NT8" s="76">
        <v>0</v>
      </c>
      <c r="NU8" s="76">
        <v>0</v>
      </c>
      <c r="NV8" s="76">
        <v>0</v>
      </c>
      <c r="NW8" s="76">
        <v>0</v>
      </c>
      <c r="NX8" s="76">
        <v>0</v>
      </c>
      <c r="NY8" s="76">
        <v>0</v>
      </c>
      <c r="NZ8" s="76">
        <v>0</v>
      </c>
      <c r="OA8" s="76">
        <v>0</v>
      </c>
      <c r="OB8" s="76">
        <v>0</v>
      </c>
      <c r="OC8" s="76">
        <v>0</v>
      </c>
      <c r="OD8" s="76">
        <v>0</v>
      </c>
      <c r="OE8" s="76">
        <v>0</v>
      </c>
      <c r="OF8" s="76">
        <v>0</v>
      </c>
      <c r="OG8" s="76">
        <v>0</v>
      </c>
      <c r="OH8" s="76">
        <v>0</v>
      </c>
      <c r="OI8" s="76">
        <v>0</v>
      </c>
      <c r="OJ8" s="76">
        <v>0</v>
      </c>
      <c r="OK8" s="76">
        <v>0</v>
      </c>
      <c r="OL8" s="76">
        <v>0</v>
      </c>
      <c r="OM8" s="76">
        <v>0</v>
      </c>
      <c r="ON8" s="76">
        <v>0</v>
      </c>
      <c r="OO8" s="76">
        <v>0</v>
      </c>
      <c r="OP8" s="76">
        <v>0</v>
      </c>
      <c r="OQ8" s="76">
        <v>0</v>
      </c>
      <c r="OR8" s="76">
        <v>0</v>
      </c>
      <c r="OS8" s="76">
        <v>0</v>
      </c>
      <c r="OT8" s="76">
        <v>0</v>
      </c>
      <c r="OU8" s="76">
        <v>0</v>
      </c>
      <c r="OV8" s="76">
        <v>0</v>
      </c>
      <c r="OW8" s="76">
        <v>0</v>
      </c>
      <c r="OX8" s="76">
        <v>0</v>
      </c>
      <c r="OY8" s="76">
        <v>0</v>
      </c>
      <c r="OZ8" s="76">
        <v>0</v>
      </c>
      <c r="PA8" s="76">
        <v>0</v>
      </c>
      <c r="PB8" s="76">
        <v>0</v>
      </c>
      <c r="PC8" s="76">
        <v>0</v>
      </c>
      <c r="PD8" s="76">
        <v>0</v>
      </c>
      <c r="PE8" s="76">
        <v>0</v>
      </c>
      <c r="PF8" s="76">
        <v>0</v>
      </c>
      <c r="PG8" s="76">
        <v>0</v>
      </c>
      <c r="PH8" s="76">
        <v>0</v>
      </c>
      <c r="PI8" s="76">
        <v>0</v>
      </c>
      <c r="PJ8" s="76">
        <v>24361227.121607132</v>
      </c>
      <c r="PK8" s="76">
        <v>54939778.377105169</v>
      </c>
      <c r="PL8" s="76">
        <v>4314844.309657746</v>
      </c>
      <c r="PM8" s="76">
        <v>33606.664643241413</v>
      </c>
      <c r="PN8" s="76">
        <v>12306794.130392689</v>
      </c>
      <c r="PO8" s="76">
        <v>46554791.966928184</v>
      </c>
      <c r="PP8" s="76">
        <v>16537.803875726269</v>
      </c>
      <c r="PQ8" s="76">
        <v>0</v>
      </c>
      <c r="PR8" s="76">
        <v>2705624.4633658025</v>
      </c>
      <c r="PS8" s="76">
        <v>680032.10926227097</v>
      </c>
      <c r="PT8" s="76">
        <v>0</v>
      </c>
      <c r="PU8" s="76">
        <v>0</v>
      </c>
      <c r="PV8" s="76">
        <v>0</v>
      </c>
      <c r="PW8" s="76">
        <v>3122831.2988519715</v>
      </c>
      <c r="PX8" s="76">
        <v>0</v>
      </c>
      <c r="PY8" s="76">
        <v>16764324.511840049</v>
      </c>
      <c r="PZ8" s="76">
        <v>0</v>
      </c>
      <c r="QA8" s="76">
        <v>106453.88717751467</v>
      </c>
      <c r="QB8" s="76">
        <v>1513337.7694861093</v>
      </c>
      <c r="QC8" s="89">
        <v>0</v>
      </c>
      <c r="QD8" s="102">
        <v>1</v>
      </c>
    </row>
    <row r="9" spans="1:446">
      <c r="A9" s="75" t="s">
        <v>168</v>
      </c>
      <c r="B9" s="75" t="s">
        <v>930</v>
      </c>
      <c r="C9" s="76">
        <f>ROUND(UTT!H18,0)-ROUND(UTT!H288,0)</f>
        <v>0</v>
      </c>
      <c r="D9" s="77">
        <v>11163</v>
      </c>
      <c r="E9" s="75" t="s">
        <v>700</v>
      </c>
      <c r="F9" s="75">
        <v>2024</v>
      </c>
      <c r="G9" s="76">
        <v>73458334</v>
      </c>
      <c r="H9" s="76">
        <v>5035107</v>
      </c>
      <c r="I9" s="76">
        <v>17940436</v>
      </c>
      <c r="J9" s="76">
        <v>15828212</v>
      </c>
      <c r="K9" s="76">
        <v>16880478</v>
      </c>
      <c r="L9" s="75" t="s">
        <v>837</v>
      </c>
      <c r="M9" s="75" t="s">
        <v>838</v>
      </c>
      <c r="N9" s="98" t="s">
        <v>839</v>
      </c>
      <c r="O9" s="76">
        <v>2783</v>
      </c>
      <c r="P9" s="76">
        <v>4619</v>
      </c>
      <c r="Q9" s="76">
        <v>1742</v>
      </c>
      <c r="R9" s="76">
        <v>195</v>
      </c>
      <c r="S9" s="76">
        <v>103</v>
      </c>
      <c r="T9" s="78" t="s">
        <v>825</v>
      </c>
      <c r="U9" s="78" t="s">
        <v>727</v>
      </c>
      <c r="V9" s="78" t="s">
        <v>826</v>
      </c>
      <c r="W9" s="76">
        <v>44642</v>
      </c>
      <c r="X9" s="76">
        <v>19033</v>
      </c>
      <c r="Y9" s="76">
        <v>5624</v>
      </c>
      <c r="Z9" s="76">
        <v>864</v>
      </c>
      <c r="AA9" s="76">
        <v>4</v>
      </c>
      <c r="AB9" s="76">
        <v>4676</v>
      </c>
      <c r="AC9" s="76">
        <v>24</v>
      </c>
      <c r="AD9" s="76">
        <v>0</v>
      </c>
      <c r="AE9" s="76">
        <v>189</v>
      </c>
      <c r="AF9" s="76">
        <v>0</v>
      </c>
      <c r="AG9" s="76">
        <v>0</v>
      </c>
      <c r="AH9" s="76">
        <v>0</v>
      </c>
      <c r="AI9" s="76">
        <v>0</v>
      </c>
      <c r="AJ9" s="76">
        <v>2634</v>
      </c>
      <c r="AK9" s="76">
        <v>0</v>
      </c>
      <c r="AL9" s="76">
        <v>5921</v>
      </c>
      <c r="AM9" s="76">
        <v>0</v>
      </c>
      <c r="AN9" s="76">
        <v>0</v>
      </c>
      <c r="AO9" s="76">
        <v>723</v>
      </c>
      <c r="AP9" s="76">
        <v>1167</v>
      </c>
      <c r="AQ9" s="76">
        <v>16303</v>
      </c>
      <c r="AR9" s="76">
        <v>9289</v>
      </c>
      <c r="AS9" s="76">
        <v>1592</v>
      </c>
      <c r="AT9" s="76">
        <v>3292</v>
      </c>
      <c r="AU9" s="76">
        <v>32</v>
      </c>
      <c r="AV9" s="76">
        <v>10471</v>
      </c>
      <c r="AW9" s="76">
        <v>192</v>
      </c>
      <c r="AX9" s="76">
        <v>0</v>
      </c>
      <c r="AY9" s="76">
        <v>653</v>
      </c>
      <c r="AZ9" s="76">
        <v>0</v>
      </c>
      <c r="BA9" s="76">
        <v>0</v>
      </c>
      <c r="BB9" s="76">
        <v>0</v>
      </c>
      <c r="BC9" s="76">
        <v>0</v>
      </c>
      <c r="BD9" s="76">
        <v>3914</v>
      </c>
      <c r="BE9" s="76">
        <v>0</v>
      </c>
      <c r="BF9" s="76">
        <v>18663</v>
      </c>
      <c r="BG9" s="76">
        <v>0</v>
      </c>
      <c r="BH9" s="76">
        <v>927</v>
      </c>
      <c r="BI9" s="76">
        <v>1956</v>
      </c>
      <c r="BJ9" s="76">
        <v>34815</v>
      </c>
      <c r="BK9" s="76">
        <v>5865</v>
      </c>
      <c r="BL9" s="76">
        <v>1655</v>
      </c>
      <c r="BM9" s="76">
        <v>100</v>
      </c>
      <c r="BN9" s="76">
        <v>4837</v>
      </c>
      <c r="BO9" s="76">
        <v>0</v>
      </c>
      <c r="BP9" s="76">
        <v>2961</v>
      </c>
      <c r="BQ9" s="76">
        <v>0</v>
      </c>
      <c r="BR9" s="76">
        <v>0</v>
      </c>
      <c r="BS9" s="76">
        <v>0</v>
      </c>
      <c r="BT9" s="76">
        <v>0</v>
      </c>
      <c r="BU9" s="76">
        <v>0</v>
      </c>
      <c r="BV9" s="76">
        <v>0</v>
      </c>
      <c r="BW9" s="76">
        <v>0</v>
      </c>
      <c r="BX9" s="76">
        <v>2640</v>
      </c>
      <c r="BY9" s="76">
        <v>0</v>
      </c>
      <c r="BZ9" s="76">
        <v>9099</v>
      </c>
      <c r="CA9" s="76">
        <v>0</v>
      </c>
      <c r="CB9" s="76">
        <v>0</v>
      </c>
      <c r="CC9" s="76">
        <v>705</v>
      </c>
      <c r="CD9" s="76">
        <v>8655</v>
      </c>
      <c r="CE9" s="76">
        <v>325</v>
      </c>
      <c r="CF9" s="76">
        <v>12</v>
      </c>
      <c r="CG9" s="76">
        <v>0</v>
      </c>
      <c r="CH9" s="76">
        <v>845</v>
      </c>
      <c r="CI9" s="76">
        <v>0</v>
      </c>
      <c r="CJ9" s="76">
        <v>0</v>
      </c>
      <c r="CK9" s="76">
        <v>0</v>
      </c>
      <c r="CL9" s="76">
        <v>0</v>
      </c>
      <c r="CM9" s="76">
        <v>0</v>
      </c>
      <c r="CN9" s="76">
        <v>0</v>
      </c>
      <c r="CO9" s="76">
        <v>0</v>
      </c>
      <c r="CP9" s="76">
        <v>0</v>
      </c>
      <c r="CQ9" s="76">
        <v>0</v>
      </c>
      <c r="CR9" s="76">
        <v>0</v>
      </c>
      <c r="CS9" s="76">
        <v>0</v>
      </c>
      <c r="CT9" s="76">
        <v>707</v>
      </c>
      <c r="CU9" s="76">
        <v>0</v>
      </c>
      <c r="CV9" s="76">
        <v>0</v>
      </c>
      <c r="CW9" s="76">
        <v>0</v>
      </c>
      <c r="CX9" s="76">
        <v>737</v>
      </c>
      <c r="CY9" s="76">
        <v>0</v>
      </c>
      <c r="CZ9" s="76">
        <v>0</v>
      </c>
      <c r="DA9" s="76">
        <v>0</v>
      </c>
      <c r="DB9" s="76">
        <v>0</v>
      </c>
      <c r="DC9" s="76">
        <v>0</v>
      </c>
      <c r="DD9" s="76">
        <v>0</v>
      </c>
      <c r="DE9" s="76">
        <v>0</v>
      </c>
      <c r="DF9" s="76">
        <v>0</v>
      </c>
      <c r="DG9" s="76">
        <v>0</v>
      </c>
      <c r="DH9" s="76">
        <v>0</v>
      </c>
      <c r="DI9" s="76">
        <v>0</v>
      </c>
      <c r="DJ9" s="76">
        <v>0</v>
      </c>
      <c r="DK9" s="76">
        <v>0</v>
      </c>
      <c r="DL9" s="76">
        <v>0</v>
      </c>
      <c r="DM9" s="76">
        <v>3686.9999999999995</v>
      </c>
      <c r="DN9" s="76">
        <v>0</v>
      </c>
      <c r="DO9" s="76">
        <v>0</v>
      </c>
      <c r="DP9" s="76">
        <v>0</v>
      </c>
      <c r="DQ9" s="76">
        <v>0</v>
      </c>
      <c r="DR9" s="76">
        <v>0</v>
      </c>
      <c r="DS9" s="76">
        <v>2499499.9664146747</v>
      </c>
      <c r="DT9" s="76">
        <v>990827.28631500551</v>
      </c>
      <c r="DU9" s="76">
        <v>474019.18625583337</v>
      </c>
      <c r="DV9" s="76">
        <v>73918.315297187248</v>
      </c>
      <c r="DW9" s="76">
        <v>1092.0564547658144</v>
      </c>
      <c r="DX9" s="76">
        <v>355104.44220834767</v>
      </c>
      <c r="DY9" s="76">
        <v>475.61904761904759</v>
      </c>
      <c r="DZ9" s="76">
        <v>0</v>
      </c>
      <c r="EA9" s="76">
        <v>70296.101816990515</v>
      </c>
      <c r="EB9" s="76">
        <v>0</v>
      </c>
      <c r="EC9" s="76">
        <v>0</v>
      </c>
      <c r="ED9" s="76">
        <v>0</v>
      </c>
      <c r="EE9" s="76">
        <v>0</v>
      </c>
      <c r="EF9" s="76">
        <v>285514.47443888482</v>
      </c>
      <c r="EG9" s="76">
        <v>0</v>
      </c>
      <c r="EH9" s="76">
        <v>644673.43274191371</v>
      </c>
      <c r="EI9" s="76">
        <v>0</v>
      </c>
      <c r="EJ9" s="76">
        <v>0</v>
      </c>
      <c r="EK9" s="76">
        <v>91723.253376447494</v>
      </c>
      <c r="EL9" s="76">
        <v>85305.191476088177</v>
      </c>
      <c r="EM9" s="76">
        <v>1263710.1661015488</v>
      </c>
      <c r="EN9" s="76">
        <v>1167921.6777622316</v>
      </c>
      <c r="EO9" s="76">
        <v>413550.52300073038</v>
      </c>
      <c r="EP9" s="76">
        <v>336824.40190389677</v>
      </c>
      <c r="EQ9" s="76">
        <v>8736.4516381265148</v>
      </c>
      <c r="ER9" s="76">
        <v>1994956.0660944676</v>
      </c>
      <c r="ES9" s="76">
        <v>3804.9523809523807</v>
      </c>
      <c r="ET9" s="76">
        <v>0</v>
      </c>
      <c r="EU9" s="76">
        <v>168979.89818300947</v>
      </c>
      <c r="EV9" s="76">
        <v>0</v>
      </c>
      <c r="EW9" s="76">
        <v>0</v>
      </c>
      <c r="EX9" s="76">
        <v>0</v>
      </c>
      <c r="EY9" s="76">
        <v>0</v>
      </c>
      <c r="EZ9" s="76">
        <v>339744.31203099503</v>
      </c>
      <c r="FA9" s="76">
        <v>0</v>
      </c>
      <c r="FB9" s="76">
        <v>2589171.2094741398</v>
      </c>
      <c r="FC9" s="76">
        <v>0</v>
      </c>
      <c r="FD9" s="76">
        <v>95772.776957084847</v>
      </c>
      <c r="FE9" s="76">
        <v>267927.12230056938</v>
      </c>
      <c r="FF9" s="76">
        <v>4605070.2931930497</v>
      </c>
      <c r="FG9" s="76">
        <v>1496864.5019954473</v>
      </c>
      <c r="FH9" s="76">
        <v>966763.59939317312</v>
      </c>
      <c r="FI9" s="76">
        <v>75213.003042901633</v>
      </c>
      <c r="FJ9" s="76">
        <v>792338.50036321557</v>
      </c>
      <c r="FK9" s="76">
        <v>0</v>
      </c>
      <c r="FL9" s="76">
        <v>1227876.8596540119</v>
      </c>
      <c r="FM9" s="76">
        <v>0</v>
      </c>
      <c r="FN9" s="76">
        <v>0</v>
      </c>
      <c r="FO9" s="76">
        <v>0</v>
      </c>
      <c r="FP9" s="76">
        <v>0</v>
      </c>
      <c r="FQ9" s="76">
        <v>0</v>
      </c>
      <c r="FR9" s="76">
        <v>0</v>
      </c>
      <c r="FS9" s="76">
        <v>0</v>
      </c>
      <c r="FT9" s="76">
        <v>650499.61883627204</v>
      </c>
      <c r="FU9" s="76">
        <v>0</v>
      </c>
      <c r="FV9" s="76">
        <v>1631251.6314618462</v>
      </c>
      <c r="FW9" s="76">
        <v>0</v>
      </c>
      <c r="FX9" s="76">
        <v>0</v>
      </c>
      <c r="FY9" s="76">
        <v>188583.84096525252</v>
      </c>
      <c r="FZ9" s="76">
        <v>1773000.1187941486</v>
      </c>
      <c r="GA9" s="76">
        <v>188273.32735433092</v>
      </c>
      <c r="GB9" s="76">
        <v>1447.0588235294117</v>
      </c>
      <c r="GC9" s="76">
        <v>0</v>
      </c>
      <c r="GD9" s="76">
        <v>276844.36469300615</v>
      </c>
      <c r="GE9" s="76">
        <v>0</v>
      </c>
      <c r="GF9" s="76">
        <v>0</v>
      </c>
      <c r="GG9" s="76">
        <v>0</v>
      </c>
      <c r="GH9" s="76">
        <v>0</v>
      </c>
      <c r="GI9" s="76">
        <v>0</v>
      </c>
      <c r="GJ9" s="76">
        <v>0</v>
      </c>
      <c r="GK9" s="76">
        <v>0</v>
      </c>
      <c r="GL9" s="76">
        <v>0</v>
      </c>
      <c r="GM9" s="76">
        <v>0</v>
      </c>
      <c r="GN9" s="76">
        <v>0</v>
      </c>
      <c r="GO9" s="76">
        <v>0</v>
      </c>
      <c r="GP9" s="76">
        <v>314909.07223120786</v>
      </c>
      <c r="GQ9" s="76">
        <v>0</v>
      </c>
      <c r="GR9" s="76">
        <v>0</v>
      </c>
      <c r="GS9" s="76">
        <v>0</v>
      </c>
      <c r="GT9" s="76">
        <v>499358.4880243931</v>
      </c>
      <c r="GU9" s="76">
        <v>0</v>
      </c>
      <c r="GV9" s="76">
        <v>0</v>
      </c>
      <c r="GW9" s="76">
        <v>0</v>
      </c>
      <c r="GX9" s="76">
        <v>0</v>
      </c>
      <c r="GY9" s="76">
        <v>0</v>
      </c>
      <c r="GZ9" s="76">
        <v>0</v>
      </c>
      <c r="HA9" s="76">
        <v>0</v>
      </c>
      <c r="HB9" s="76">
        <v>0</v>
      </c>
      <c r="HC9" s="76">
        <v>0</v>
      </c>
      <c r="HD9" s="76">
        <v>0</v>
      </c>
      <c r="HE9" s="76">
        <v>0</v>
      </c>
      <c r="HF9" s="76">
        <v>0</v>
      </c>
      <c r="HG9" s="76">
        <v>0</v>
      </c>
      <c r="HH9" s="76">
        <v>0</v>
      </c>
      <c r="HI9" s="76">
        <v>1289064.467750259</v>
      </c>
      <c r="HJ9" s="76">
        <v>0</v>
      </c>
      <c r="HK9" s="76">
        <v>0</v>
      </c>
      <c r="HL9" s="76">
        <v>0</v>
      </c>
      <c r="HM9" s="76">
        <v>0</v>
      </c>
      <c r="HN9" s="76">
        <v>0</v>
      </c>
      <c r="HP9" s="77" t="s">
        <v>136</v>
      </c>
      <c r="HQ9" s="75">
        <f>'Relative Weights'!$H$1</f>
        <v>2024</v>
      </c>
      <c r="HR9" s="76">
        <v>110475.19533000671</v>
      </c>
      <c r="HS9" s="76">
        <v>164659.02784354263</v>
      </c>
      <c r="HT9" s="76">
        <v>45049.254718425371</v>
      </c>
      <c r="HU9" s="76">
        <v>0</v>
      </c>
      <c r="HV9" s="76">
        <v>0</v>
      </c>
      <c r="HW9" s="76">
        <v>82932.431298873416</v>
      </c>
      <c r="HX9" s="76">
        <v>0</v>
      </c>
      <c r="HY9" s="76">
        <v>0</v>
      </c>
      <c r="HZ9" s="76">
        <v>0</v>
      </c>
      <c r="IA9" s="76">
        <v>0</v>
      </c>
      <c r="IB9" s="76">
        <v>0</v>
      </c>
      <c r="IC9" s="76">
        <v>0</v>
      </c>
      <c r="ID9" s="76">
        <v>0</v>
      </c>
      <c r="IE9" s="76">
        <v>11002.256414888987</v>
      </c>
      <c r="IF9" s="76">
        <v>0</v>
      </c>
      <c r="IG9" s="76">
        <v>1494.0874751381218</v>
      </c>
      <c r="IH9" s="76">
        <v>0</v>
      </c>
      <c r="II9" s="76">
        <v>0</v>
      </c>
      <c r="IJ9" s="76">
        <v>0</v>
      </c>
      <c r="IK9" s="76">
        <v>372.74865782166</v>
      </c>
      <c r="IL9" s="76">
        <v>40344.901874134208</v>
      </c>
      <c r="IM9" s="76">
        <v>80361.357097602449</v>
      </c>
      <c r="IN9" s="76">
        <v>12752.207238928377</v>
      </c>
      <c r="IO9" s="76">
        <v>0</v>
      </c>
      <c r="IP9" s="76">
        <v>0</v>
      </c>
      <c r="IQ9" s="76">
        <v>185711.18223492376</v>
      </c>
      <c r="IR9" s="76">
        <v>0</v>
      </c>
      <c r="IS9" s="76">
        <v>0</v>
      </c>
      <c r="IT9" s="76">
        <v>0</v>
      </c>
      <c r="IU9" s="76">
        <v>0</v>
      </c>
      <c r="IV9" s="76">
        <v>0</v>
      </c>
      <c r="IW9" s="76">
        <v>0</v>
      </c>
      <c r="IX9" s="76">
        <v>0</v>
      </c>
      <c r="IY9" s="76">
        <v>16348.835082716587</v>
      </c>
      <c r="IZ9" s="76">
        <v>0</v>
      </c>
      <c r="JA9" s="76">
        <v>4709.3657403314919</v>
      </c>
      <c r="JB9" s="76">
        <v>0</v>
      </c>
      <c r="JC9" s="76">
        <v>93784.15</v>
      </c>
      <c r="JD9" s="76">
        <v>0</v>
      </c>
      <c r="JE9" s="76">
        <v>11120.175254551064</v>
      </c>
      <c r="JF9" s="76">
        <v>14514.067931779249</v>
      </c>
      <c r="JG9" s="76">
        <v>14317.800193404248</v>
      </c>
      <c r="JH9" s="76">
        <v>801.0180426462548</v>
      </c>
      <c r="JI9" s="76">
        <v>0</v>
      </c>
      <c r="JJ9" s="76">
        <v>0</v>
      </c>
      <c r="JK9" s="76">
        <v>52515.596466202784</v>
      </c>
      <c r="JL9" s="76">
        <v>0</v>
      </c>
      <c r="JM9" s="76">
        <v>0</v>
      </c>
      <c r="JN9" s="76">
        <v>0</v>
      </c>
      <c r="JO9" s="76">
        <v>0</v>
      </c>
      <c r="JP9" s="76">
        <v>0</v>
      </c>
      <c r="JQ9" s="76">
        <v>0</v>
      </c>
      <c r="JR9" s="76">
        <v>0</v>
      </c>
      <c r="JS9" s="76">
        <v>11027.31850239443</v>
      </c>
      <c r="JT9" s="76">
        <v>0</v>
      </c>
      <c r="JU9" s="76">
        <v>2296.0145138121547</v>
      </c>
      <c r="JV9" s="76">
        <v>0</v>
      </c>
      <c r="JW9" s="76">
        <v>0</v>
      </c>
      <c r="JX9" s="76">
        <v>0</v>
      </c>
      <c r="JY9" s="76">
        <v>2764.4726936130819</v>
      </c>
      <c r="JZ9" s="76">
        <v>804.27486407983918</v>
      </c>
      <c r="KA9" s="76">
        <v>103.81486545066524</v>
      </c>
      <c r="KB9" s="76">
        <v>0</v>
      </c>
      <c r="KC9" s="76">
        <v>0</v>
      </c>
      <c r="KD9" s="76">
        <v>0</v>
      </c>
      <c r="KE9" s="76">
        <v>0</v>
      </c>
      <c r="KF9" s="76">
        <v>0</v>
      </c>
      <c r="KG9" s="76">
        <v>0</v>
      </c>
      <c r="KH9" s="76">
        <v>0</v>
      </c>
      <c r="KI9" s="76">
        <v>0</v>
      </c>
      <c r="KJ9" s="76">
        <v>0</v>
      </c>
      <c r="KK9" s="76">
        <v>0</v>
      </c>
      <c r="KL9" s="76">
        <v>0</v>
      </c>
      <c r="KM9" s="76">
        <v>0</v>
      </c>
      <c r="KN9" s="76">
        <v>0</v>
      </c>
      <c r="KO9" s="76">
        <v>178.40227071823205</v>
      </c>
      <c r="KP9" s="76">
        <v>0</v>
      </c>
      <c r="KQ9" s="76">
        <v>0</v>
      </c>
      <c r="KR9" s="76">
        <v>0</v>
      </c>
      <c r="KS9" s="76">
        <v>235.40339401419317</v>
      </c>
      <c r="KT9" s="76">
        <v>0</v>
      </c>
      <c r="KU9" s="76">
        <v>0</v>
      </c>
      <c r="KV9" s="76">
        <v>0</v>
      </c>
      <c r="KW9" s="76">
        <v>0</v>
      </c>
      <c r="KX9" s="76">
        <v>0</v>
      </c>
      <c r="KY9" s="76">
        <v>0</v>
      </c>
      <c r="KZ9" s="76">
        <v>0</v>
      </c>
      <c r="LA9" s="76">
        <v>0</v>
      </c>
      <c r="LB9" s="76">
        <v>0</v>
      </c>
      <c r="LC9" s="76">
        <v>0</v>
      </c>
      <c r="LD9" s="76">
        <v>0</v>
      </c>
      <c r="LE9" s="76">
        <v>0</v>
      </c>
      <c r="LF9" s="76">
        <v>0</v>
      </c>
      <c r="LG9" s="76">
        <v>0</v>
      </c>
      <c r="LH9" s="76">
        <v>13500</v>
      </c>
      <c r="LI9" s="76">
        <v>0</v>
      </c>
      <c r="LJ9" s="76">
        <v>0</v>
      </c>
      <c r="LK9" s="76">
        <v>0</v>
      </c>
      <c r="LL9" s="76">
        <v>0</v>
      </c>
      <c r="LM9" s="76">
        <v>0</v>
      </c>
      <c r="LN9" s="76">
        <v>0</v>
      </c>
      <c r="LO9" s="76">
        <v>0</v>
      </c>
      <c r="LP9" s="76">
        <v>0</v>
      </c>
      <c r="LQ9" s="76">
        <v>0</v>
      </c>
      <c r="LR9" s="76">
        <v>0</v>
      </c>
      <c r="LS9" s="76">
        <v>0</v>
      </c>
      <c r="LT9" s="76">
        <v>0</v>
      </c>
      <c r="LU9" s="76">
        <v>0</v>
      </c>
      <c r="LV9" s="76">
        <v>0</v>
      </c>
      <c r="LW9" s="76">
        <v>0</v>
      </c>
      <c r="LX9" s="76">
        <v>0</v>
      </c>
      <c r="LY9" s="76">
        <v>0</v>
      </c>
      <c r="LZ9" s="76">
        <v>0</v>
      </c>
      <c r="MA9" s="76">
        <v>0</v>
      </c>
      <c r="MB9" s="76">
        <v>0</v>
      </c>
      <c r="MC9" s="76">
        <v>0</v>
      </c>
      <c r="MD9" s="76">
        <v>0</v>
      </c>
      <c r="ME9" s="76">
        <v>0</v>
      </c>
      <c r="MF9" s="76">
        <v>0</v>
      </c>
      <c r="MG9" s="76">
        <v>0</v>
      </c>
      <c r="MH9" s="76">
        <v>0</v>
      </c>
      <c r="MI9" s="76">
        <v>0</v>
      </c>
      <c r="MJ9" s="76">
        <v>0</v>
      </c>
      <c r="MK9" s="76">
        <v>0</v>
      </c>
      <c r="ML9" s="76">
        <v>0</v>
      </c>
      <c r="MM9" s="76">
        <v>0</v>
      </c>
      <c r="MN9" s="76">
        <v>0</v>
      </c>
      <c r="MO9" s="76">
        <v>0</v>
      </c>
      <c r="MP9" s="76">
        <v>0</v>
      </c>
      <c r="MQ9" s="76">
        <v>0</v>
      </c>
      <c r="MR9" s="76">
        <v>0</v>
      </c>
      <c r="MS9" s="76">
        <v>0</v>
      </c>
      <c r="MT9" s="76">
        <v>0</v>
      </c>
      <c r="MU9" s="76">
        <v>0</v>
      </c>
      <c r="MV9" s="76">
        <v>0</v>
      </c>
      <c r="MW9" s="76">
        <v>0</v>
      </c>
      <c r="MX9" s="76">
        <v>0</v>
      </c>
      <c r="MY9" s="76">
        <v>0</v>
      </c>
      <c r="MZ9" s="76">
        <v>0</v>
      </c>
      <c r="NA9" s="76">
        <v>0</v>
      </c>
      <c r="NB9" s="76">
        <v>0</v>
      </c>
      <c r="NC9" s="76">
        <v>0</v>
      </c>
      <c r="ND9" s="76">
        <v>0</v>
      </c>
      <c r="NE9" s="76">
        <v>0</v>
      </c>
      <c r="NF9" s="76">
        <v>0</v>
      </c>
      <c r="NG9" s="76">
        <v>0</v>
      </c>
      <c r="NH9" s="76">
        <v>0</v>
      </c>
      <c r="NI9" s="76">
        <v>0</v>
      </c>
      <c r="NJ9" s="76">
        <v>0</v>
      </c>
      <c r="NK9" s="76">
        <v>0</v>
      </c>
      <c r="NL9" s="76">
        <v>0</v>
      </c>
      <c r="NM9" s="76">
        <v>0</v>
      </c>
      <c r="NN9" s="76">
        <v>0</v>
      </c>
      <c r="NO9" s="76">
        <v>0</v>
      </c>
      <c r="NP9" s="76">
        <v>0</v>
      </c>
      <c r="NQ9" s="76">
        <v>0</v>
      </c>
      <c r="NR9" s="76">
        <v>0</v>
      </c>
      <c r="NS9" s="76">
        <v>0</v>
      </c>
      <c r="NT9" s="76">
        <v>0</v>
      </c>
      <c r="NU9" s="76">
        <v>0</v>
      </c>
      <c r="NV9" s="76">
        <v>0</v>
      </c>
      <c r="NW9" s="76">
        <v>0</v>
      </c>
      <c r="NX9" s="76">
        <v>0</v>
      </c>
      <c r="NY9" s="76">
        <v>0</v>
      </c>
      <c r="NZ9" s="76">
        <v>0</v>
      </c>
      <c r="OA9" s="76">
        <v>0</v>
      </c>
      <c r="OB9" s="76">
        <v>0</v>
      </c>
      <c r="OC9" s="76">
        <v>0</v>
      </c>
      <c r="OD9" s="76">
        <v>0</v>
      </c>
      <c r="OE9" s="76">
        <v>0</v>
      </c>
      <c r="OF9" s="76">
        <v>0</v>
      </c>
      <c r="OG9" s="76">
        <v>0</v>
      </c>
      <c r="OH9" s="76">
        <v>0</v>
      </c>
      <c r="OI9" s="76">
        <v>0</v>
      </c>
      <c r="OJ9" s="76">
        <v>0</v>
      </c>
      <c r="OK9" s="76">
        <v>0</v>
      </c>
      <c r="OL9" s="76">
        <v>0</v>
      </c>
      <c r="OM9" s="76">
        <v>0</v>
      </c>
      <c r="ON9" s="76">
        <v>0</v>
      </c>
      <c r="OO9" s="76">
        <v>0</v>
      </c>
      <c r="OP9" s="76">
        <v>0</v>
      </c>
      <c r="OQ9" s="76">
        <v>0</v>
      </c>
      <c r="OR9" s="76">
        <v>0</v>
      </c>
      <c r="OS9" s="76">
        <v>0</v>
      </c>
      <c r="OT9" s="76">
        <v>0</v>
      </c>
      <c r="OU9" s="76">
        <v>0</v>
      </c>
      <c r="OV9" s="76">
        <v>0</v>
      </c>
      <c r="OW9" s="76">
        <v>0</v>
      </c>
      <c r="OX9" s="76">
        <v>0</v>
      </c>
      <c r="OY9" s="76">
        <v>0</v>
      </c>
      <c r="OZ9" s="76">
        <v>0</v>
      </c>
      <c r="PA9" s="76">
        <v>0</v>
      </c>
      <c r="PB9" s="76">
        <v>0</v>
      </c>
      <c r="PC9" s="76">
        <v>0</v>
      </c>
      <c r="PD9" s="76">
        <v>0</v>
      </c>
      <c r="PE9" s="76">
        <v>0</v>
      </c>
      <c r="PF9" s="76">
        <v>0</v>
      </c>
      <c r="PG9" s="76">
        <v>0</v>
      </c>
      <c r="PH9" s="76">
        <v>0</v>
      </c>
      <c r="PI9" s="76">
        <v>0</v>
      </c>
      <c r="PJ9" s="76">
        <v>10153775.91</v>
      </c>
      <c r="PK9" s="76">
        <v>4686806</v>
      </c>
      <c r="PL9" s="76">
        <v>1413605</v>
      </c>
      <c r="PM9" s="76">
        <v>0</v>
      </c>
      <c r="PN9" s="76">
        <v>2178027</v>
      </c>
      <c r="PO9" s="76">
        <v>5396380</v>
      </c>
      <c r="PP9" s="76">
        <v>0</v>
      </c>
      <c r="PQ9" s="76">
        <v>0</v>
      </c>
      <c r="PR9" s="76">
        <v>0</v>
      </c>
      <c r="PS9" s="76">
        <v>0</v>
      </c>
      <c r="PT9" s="76">
        <v>0</v>
      </c>
      <c r="PU9" s="76">
        <v>0</v>
      </c>
      <c r="PV9" s="76">
        <v>0</v>
      </c>
      <c r="PW9" s="76">
        <v>1818776</v>
      </c>
      <c r="PX9" s="76">
        <v>4074513</v>
      </c>
      <c r="PY9" s="76">
        <v>7181178</v>
      </c>
      <c r="PZ9" s="76">
        <v>0</v>
      </c>
      <c r="QA9" s="76">
        <v>0</v>
      </c>
      <c r="QB9" s="76">
        <v>758760</v>
      </c>
      <c r="QC9" s="89">
        <v>9656537</v>
      </c>
      <c r="QD9" s="102">
        <v>1</v>
      </c>
    </row>
    <row r="10" spans="1:446">
      <c r="A10" s="75" t="s">
        <v>101</v>
      </c>
      <c r="B10" s="75" t="s">
        <v>101</v>
      </c>
      <c r="C10" s="76">
        <f>ROUND(TAMU!H18,0)-ROUND(TAMU!H288,0)</f>
        <v>0</v>
      </c>
      <c r="D10" s="77">
        <v>3632</v>
      </c>
      <c r="E10" s="75" t="s">
        <v>101</v>
      </c>
      <c r="F10" s="75">
        <v>2024</v>
      </c>
      <c r="G10" s="76">
        <v>709813741</v>
      </c>
      <c r="H10" s="76">
        <v>336533415</v>
      </c>
      <c r="I10" s="76">
        <v>350908357</v>
      </c>
      <c r="J10" s="76">
        <v>96280684</v>
      </c>
      <c r="K10" s="76">
        <v>130020072</v>
      </c>
      <c r="L10" s="75" t="s">
        <v>967</v>
      </c>
      <c r="M10" s="75" t="s">
        <v>728</v>
      </c>
      <c r="N10" s="98" t="s">
        <v>966</v>
      </c>
      <c r="O10" s="76">
        <v>25072</v>
      </c>
      <c r="P10" s="76">
        <v>31995</v>
      </c>
      <c r="Q10" s="76">
        <v>7138</v>
      </c>
      <c r="R10" s="76">
        <v>4154</v>
      </c>
      <c r="S10" s="76">
        <v>1158</v>
      </c>
      <c r="T10" s="78" t="s">
        <v>880</v>
      </c>
      <c r="U10" s="78" t="s">
        <v>881</v>
      </c>
      <c r="V10" s="91" t="s">
        <v>882</v>
      </c>
      <c r="W10" s="76">
        <v>313980.99999999994</v>
      </c>
      <c r="X10" s="76">
        <v>246962.99999999997</v>
      </c>
      <c r="Y10" s="76">
        <v>25233</v>
      </c>
      <c r="Z10" s="76">
        <v>7335</v>
      </c>
      <c r="AA10" s="76">
        <v>38852</v>
      </c>
      <c r="AB10" s="76">
        <v>111775</v>
      </c>
      <c r="AC10" s="76">
        <v>1022</v>
      </c>
      <c r="AD10" s="76">
        <v>0</v>
      </c>
      <c r="AE10" s="76">
        <v>0</v>
      </c>
      <c r="AF10" s="76">
        <v>69</v>
      </c>
      <c r="AG10" s="76">
        <v>0</v>
      </c>
      <c r="AH10" s="76">
        <v>0</v>
      </c>
      <c r="AI10" s="76">
        <v>0</v>
      </c>
      <c r="AJ10" s="76">
        <v>12746</v>
      </c>
      <c r="AK10" s="76">
        <v>0</v>
      </c>
      <c r="AL10" s="76">
        <v>52596</v>
      </c>
      <c r="AM10" s="76">
        <v>0</v>
      </c>
      <c r="AN10" s="76">
        <v>0</v>
      </c>
      <c r="AO10" s="76">
        <v>22304</v>
      </c>
      <c r="AP10" s="76">
        <v>0</v>
      </c>
      <c r="AQ10" s="76">
        <v>103414</v>
      </c>
      <c r="AR10" s="76">
        <v>137965.99999999997</v>
      </c>
      <c r="AS10" s="76">
        <v>8044</v>
      </c>
      <c r="AT10" s="76">
        <v>13616</v>
      </c>
      <c r="AU10" s="76">
        <v>47171</v>
      </c>
      <c r="AV10" s="76">
        <v>167699.99999999997</v>
      </c>
      <c r="AW10" s="76">
        <v>821</v>
      </c>
      <c r="AX10" s="76">
        <v>0</v>
      </c>
      <c r="AY10" s="76">
        <v>0</v>
      </c>
      <c r="AZ10" s="76">
        <v>42</v>
      </c>
      <c r="BA10" s="76">
        <v>0</v>
      </c>
      <c r="BB10" s="76">
        <v>0</v>
      </c>
      <c r="BC10" s="76">
        <v>0</v>
      </c>
      <c r="BD10" s="76">
        <v>9135</v>
      </c>
      <c r="BE10" s="76">
        <v>0</v>
      </c>
      <c r="BF10" s="76">
        <v>127303.00000000001</v>
      </c>
      <c r="BG10" s="76">
        <v>0</v>
      </c>
      <c r="BH10" s="76">
        <v>2784</v>
      </c>
      <c r="BI10" s="76">
        <v>36987.999999999993</v>
      </c>
      <c r="BJ10" s="76">
        <v>0</v>
      </c>
      <c r="BK10" s="76">
        <v>23041</v>
      </c>
      <c r="BL10" s="76">
        <v>14928.500000000005</v>
      </c>
      <c r="BM10" s="76">
        <v>365</v>
      </c>
      <c r="BN10" s="76">
        <v>10114.000000000002</v>
      </c>
      <c r="BO10" s="76">
        <v>6165.9999999999964</v>
      </c>
      <c r="BP10" s="76">
        <v>49109.575000000012</v>
      </c>
      <c r="BQ10" s="76">
        <v>42</v>
      </c>
      <c r="BR10" s="76">
        <v>0</v>
      </c>
      <c r="BS10" s="76">
        <v>0</v>
      </c>
      <c r="BT10" s="76">
        <v>0</v>
      </c>
      <c r="BU10" s="76">
        <v>0</v>
      </c>
      <c r="BV10" s="76">
        <v>0</v>
      </c>
      <c r="BW10" s="76">
        <v>0</v>
      </c>
      <c r="BX10" s="76">
        <v>457.99999999999989</v>
      </c>
      <c r="BY10" s="76">
        <v>0</v>
      </c>
      <c r="BZ10" s="76">
        <v>33531</v>
      </c>
      <c r="CA10" s="76">
        <v>0</v>
      </c>
      <c r="CB10" s="76">
        <v>0</v>
      </c>
      <c r="CC10" s="76">
        <v>2652</v>
      </c>
      <c r="CD10" s="76">
        <v>0</v>
      </c>
      <c r="CE10" s="76">
        <v>12872.999999999998</v>
      </c>
      <c r="CF10" s="76">
        <v>21037.999999999996</v>
      </c>
      <c r="CG10" s="76">
        <v>12</v>
      </c>
      <c r="CH10" s="76">
        <v>5412</v>
      </c>
      <c r="CI10" s="76">
        <v>7168.9999999999991</v>
      </c>
      <c r="CJ10" s="76">
        <v>29194.000000000004</v>
      </c>
      <c r="CK10" s="76">
        <v>18</v>
      </c>
      <c r="CL10" s="76">
        <v>0</v>
      </c>
      <c r="CM10" s="76">
        <v>0</v>
      </c>
      <c r="CN10" s="76">
        <v>0</v>
      </c>
      <c r="CO10" s="76">
        <v>0</v>
      </c>
      <c r="CP10" s="76">
        <v>0</v>
      </c>
      <c r="CQ10" s="76">
        <v>0</v>
      </c>
      <c r="CR10" s="76">
        <v>433</v>
      </c>
      <c r="CS10" s="76">
        <v>0</v>
      </c>
      <c r="CT10" s="76">
        <v>2347</v>
      </c>
      <c r="CU10" s="76">
        <v>0</v>
      </c>
      <c r="CV10" s="76">
        <v>0</v>
      </c>
      <c r="CW10" s="76">
        <v>162</v>
      </c>
      <c r="CX10" s="76">
        <v>0</v>
      </c>
      <c r="CY10" s="76">
        <v>0</v>
      </c>
      <c r="CZ10" s="76">
        <v>0</v>
      </c>
      <c r="DA10" s="76">
        <v>0</v>
      </c>
      <c r="DB10" s="76">
        <v>0</v>
      </c>
      <c r="DC10" s="76">
        <v>0</v>
      </c>
      <c r="DD10" s="76">
        <v>0</v>
      </c>
      <c r="DE10" s="76">
        <v>0</v>
      </c>
      <c r="DF10" s="76">
        <v>14355.499999999996</v>
      </c>
      <c r="DG10" s="76">
        <v>0</v>
      </c>
      <c r="DH10" s="76">
        <v>0</v>
      </c>
      <c r="DI10" s="76">
        <v>15720</v>
      </c>
      <c r="DJ10" s="76">
        <v>0</v>
      </c>
      <c r="DK10" s="76">
        <v>0</v>
      </c>
      <c r="DL10" s="76">
        <v>0</v>
      </c>
      <c r="DM10" s="76">
        <v>0</v>
      </c>
      <c r="DN10" s="76">
        <v>0</v>
      </c>
      <c r="DO10" s="76">
        <v>0</v>
      </c>
      <c r="DP10" s="76">
        <v>0</v>
      </c>
      <c r="DQ10" s="76">
        <v>0</v>
      </c>
      <c r="DR10" s="76">
        <v>0</v>
      </c>
      <c r="DS10" s="76">
        <v>15074695.36155054</v>
      </c>
      <c r="DT10" s="76">
        <v>12407260.44832696</v>
      </c>
      <c r="DU10" s="76">
        <v>1565525.0166910586</v>
      </c>
      <c r="DV10" s="76">
        <v>609630.57356818684</v>
      </c>
      <c r="DW10" s="76">
        <v>1395683.7297297297</v>
      </c>
      <c r="DX10" s="76">
        <v>8899655.8982044123</v>
      </c>
      <c r="DY10" s="76">
        <v>78853.558197416627</v>
      </c>
      <c r="DZ10" s="76">
        <v>0</v>
      </c>
      <c r="EA10" s="76">
        <v>0</v>
      </c>
      <c r="EB10" s="76">
        <v>19846.800000000003</v>
      </c>
      <c r="EC10" s="76">
        <v>0</v>
      </c>
      <c r="ED10" s="76">
        <v>0</v>
      </c>
      <c r="EE10" s="76">
        <v>0</v>
      </c>
      <c r="EF10" s="76">
        <v>309217.40708677738</v>
      </c>
      <c r="EG10" s="76">
        <v>0</v>
      </c>
      <c r="EH10" s="76">
        <v>2026339.6110985104</v>
      </c>
      <c r="EI10" s="76">
        <v>0</v>
      </c>
      <c r="EJ10" s="76">
        <v>0</v>
      </c>
      <c r="EK10" s="76">
        <v>1284712.7359430017</v>
      </c>
      <c r="EL10" s="76">
        <v>0</v>
      </c>
      <c r="EM10" s="76">
        <v>13891747.059832528</v>
      </c>
      <c r="EN10" s="76">
        <v>18849323.605745267</v>
      </c>
      <c r="EO10" s="76">
        <v>1311443.1435524051</v>
      </c>
      <c r="EP10" s="76">
        <v>1048369.5862625875</v>
      </c>
      <c r="EQ10" s="76">
        <v>5784013.0642567435</v>
      </c>
      <c r="ER10" s="76">
        <v>22726234.243702762</v>
      </c>
      <c r="ES10" s="76">
        <v>107119.48187133815</v>
      </c>
      <c r="ET10" s="76">
        <v>0</v>
      </c>
      <c r="EU10" s="76">
        <v>0</v>
      </c>
      <c r="EV10" s="76">
        <v>14449.5</v>
      </c>
      <c r="EW10" s="76">
        <v>0</v>
      </c>
      <c r="EX10" s="76">
        <v>0</v>
      </c>
      <c r="EY10" s="76">
        <v>0</v>
      </c>
      <c r="EZ10" s="76">
        <v>537191.24542640906</v>
      </c>
      <c r="FA10" s="76">
        <v>0</v>
      </c>
      <c r="FB10" s="76">
        <v>15236361.942838611</v>
      </c>
      <c r="FC10" s="76">
        <v>0</v>
      </c>
      <c r="FD10" s="76">
        <v>88228.319509067049</v>
      </c>
      <c r="FE10" s="76">
        <v>3960319.736529164</v>
      </c>
      <c r="FF10" s="76">
        <v>0</v>
      </c>
      <c r="FG10" s="76">
        <v>11799545.843963739</v>
      </c>
      <c r="FH10" s="76">
        <v>10295190.639334785</v>
      </c>
      <c r="FI10" s="76">
        <v>657131.05215837492</v>
      </c>
      <c r="FJ10" s="76">
        <v>2133417.6021572812</v>
      </c>
      <c r="FK10" s="76">
        <v>4753431.5434523132</v>
      </c>
      <c r="FL10" s="76">
        <v>22749443.505283289</v>
      </c>
      <c r="FM10" s="76">
        <v>3150</v>
      </c>
      <c r="FN10" s="76">
        <v>0</v>
      </c>
      <c r="FO10" s="76">
        <v>0</v>
      </c>
      <c r="FP10" s="76">
        <v>0</v>
      </c>
      <c r="FQ10" s="76">
        <v>0</v>
      </c>
      <c r="FR10" s="76">
        <v>0</v>
      </c>
      <c r="FS10" s="76">
        <v>0</v>
      </c>
      <c r="FT10" s="76">
        <v>259563.1069226781</v>
      </c>
      <c r="FU10" s="76">
        <v>0</v>
      </c>
      <c r="FV10" s="76">
        <v>8349646.3988527153</v>
      </c>
      <c r="FW10" s="76">
        <v>0</v>
      </c>
      <c r="FX10" s="76">
        <v>0</v>
      </c>
      <c r="FY10" s="76">
        <v>1456887.6047004862</v>
      </c>
      <c r="FZ10" s="76">
        <v>0</v>
      </c>
      <c r="GA10" s="76">
        <v>21826439.906277929</v>
      </c>
      <c r="GB10" s="76">
        <v>23492023.103341244</v>
      </c>
      <c r="GC10" s="76">
        <v>27761.835396825394</v>
      </c>
      <c r="GD10" s="76">
        <v>3486341.1154827671</v>
      </c>
      <c r="GE10" s="76">
        <v>8117574.3763053557</v>
      </c>
      <c r="GF10" s="76">
        <v>31916786.606861364</v>
      </c>
      <c r="GG10" s="76">
        <v>1350</v>
      </c>
      <c r="GH10" s="76">
        <v>0</v>
      </c>
      <c r="GI10" s="76">
        <v>0</v>
      </c>
      <c r="GJ10" s="76">
        <v>0</v>
      </c>
      <c r="GK10" s="76">
        <v>0</v>
      </c>
      <c r="GL10" s="76">
        <v>0</v>
      </c>
      <c r="GM10" s="76">
        <v>0</v>
      </c>
      <c r="GN10" s="76">
        <v>120386.2286355883</v>
      </c>
      <c r="GO10" s="76">
        <v>0</v>
      </c>
      <c r="GP10" s="76">
        <v>6046782.7275100369</v>
      </c>
      <c r="GQ10" s="76">
        <v>0</v>
      </c>
      <c r="GR10" s="76">
        <v>0</v>
      </c>
      <c r="GS10" s="76">
        <v>59452.496505342118</v>
      </c>
      <c r="GT10" s="76">
        <v>0</v>
      </c>
      <c r="GU10" s="76">
        <v>0</v>
      </c>
      <c r="GV10" s="76">
        <v>0</v>
      </c>
      <c r="GW10" s="76">
        <v>0</v>
      </c>
      <c r="GX10" s="76">
        <v>0</v>
      </c>
      <c r="GY10" s="76">
        <v>0</v>
      </c>
      <c r="GZ10" s="76">
        <v>0</v>
      </c>
      <c r="HA10" s="76">
        <v>0</v>
      </c>
      <c r="HB10" s="76">
        <v>9528717.9612403084</v>
      </c>
      <c r="HC10" s="76">
        <v>0</v>
      </c>
      <c r="HD10" s="76">
        <v>0</v>
      </c>
      <c r="HE10" s="76">
        <v>3701282.2264774535</v>
      </c>
      <c r="HF10" s="76">
        <v>0</v>
      </c>
      <c r="HG10" s="76">
        <v>0</v>
      </c>
      <c r="HH10" s="76">
        <v>0</v>
      </c>
      <c r="HI10" s="76">
        <v>0</v>
      </c>
      <c r="HJ10" s="76">
        <v>0</v>
      </c>
      <c r="HK10" s="76">
        <v>0</v>
      </c>
      <c r="HL10" s="76">
        <v>0</v>
      </c>
      <c r="HM10" s="76">
        <v>0</v>
      </c>
      <c r="HN10" s="76">
        <v>0</v>
      </c>
      <c r="HP10" s="77" t="s">
        <v>137</v>
      </c>
      <c r="HQ10" s="75">
        <f>'Relative Weights'!$H$1</f>
        <v>2024</v>
      </c>
      <c r="HR10" s="76">
        <v>2166153.8820637558</v>
      </c>
      <c r="HS10" s="76">
        <v>1103823.537741913</v>
      </c>
      <c r="HT10" s="76">
        <v>293420.15241149382</v>
      </c>
      <c r="HU10" s="76">
        <v>209608.32754082081</v>
      </c>
      <c r="HV10" s="76">
        <v>327474.62933635444</v>
      </c>
      <c r="HW10" s="76">
        <v>830007.28716628579</v>
      </c>
      <c r="HX10" s="76">
        <v>7800</v>
      </c>
      <c r="HY10" s="76">
        <v>0</v>
      </c>
      <c r="HZ10" s="76">
        <v>0</v>
      </c>
      <c r="IA10" s="76">
        <v>1984</v>
      </c>
      <c r="IB10" s="76">
        <v>0</v>
      </c>
      <c r="IC10" s="76">
        <v>0</v>
      </c>
      <c r="ID10" s="76">
        <v>0</v>
      </c>
      <c r="IE10" s="76">
        <v>30914</v>
      </c>
      <c r="IF10" s="76">
        <v>0</v>
      </c>
      <c r="IG10" s="76">
        <v>880996.15626063</v>
      </c>
      <c r="IH10" s="76">
        <v>0</v>
      </c>
      <c r="II10" s="76">
        <v>0</v>
      </c>
      <c r="IJ10" s="76">
        <v>417420.72464531189</v>
      </c>
      <c r="IK10" s="76">
        <v>0</v>
      </c>
      <c r="IL10" s="76">
        <v>344432.18354484299</v>
      </c>
      <c r="IM10" s="76">
        <v>1676947.7156692955</v>
      </c>
      <c r="IN10" s="76">
        <v>245798.59341595729</v>
      </c>
      <c r="IO10" s="76">
        <v>360459.2767304586</v>
      </c>
      <c r="IP10" s="76">
        <v>1357125.1809755634</v>
      </c>
      <c r="IQ10" s="76">
        <v>2119513.4112912221</v>
      </c>
      <c r="IR10" s="76">
        <v>10711</v>
      </c>
      <c r="IS10" s="76">
        <v>0</v>
      </c>
      <c r="IT10" s="76">
        <v>0</v>
      </c>
      <c r="IU10" s="76">
        <v>1445</v>
      </c>
      <c r="IV10" s="76">
        <v>0</v>
      </c>
      <c r="IW10" s="76">
        <v>0</v>
      </c>
      <c r="IX10" s="76">
        <v>0</v>
      </c>
      <c r="IY10" s="76">
        <v>53719</v>
      </c>
      <c r="IZ10" s="76">
        <v>0</v>
      </c>
      <c r="JA10" s="76">
        <v>6624346.3076409874</v>
      </c>
      <c r="JB10" s="76">
        <v>0</v>
      </c>
      <c r="JC10" s="76">
        <v>8822</v>
      </c>
      <c r="JD10" s="76">
        <v>1286762.8734178115</v>
      </c>
      <c r="JE10" s="76">
        <v>0</v>
      </c>
      <c r="JF10" s="76">
        <v>979633.80009936355</v>
      </c>
      <c r="JG10" s="76">
        <v>915921.27049854293</v>
      </c>
      <c r="JH10" s="76">
        <v>123163.4700326772</v>
      </c>
      <c r="JI10" s="76">
        <v>733529.64060999302</v>
      </c>
      <c r="JJ10" s="76">
        <v>1115315.8839712334</v>
      </c>
      <c r="JK10" s="76">
        <v>2121677.9732093373</v>
      </c>
      <c r="JL10" s="76">
        <v>315</v>
      </c>
      <c r="JM10" s="76">
        <v>0</v>
      </c>
      <c r="JN10" s="76">
        <v>0</v>
      </c>
      <c r="JO10" s="76">
        <v>0</v>
      </c>
      <c r="JP10" s="76">
        <v>0</v>
      </c>
      <c r="JQ10" s="76">
        <v>0</v>
      </c>
      <c r="JR10" s="76">
        <v>0</v>
      </c>
      <c r="JS10" s="76">
        <v>25956</v>
      </c>
      <c r="JT10" s="76">
        <v>0</v>
      </c>
      <c r="JU10" s="76">
        <v>3630193.4393874793</v>
      </c>
      <c r="JV10" s="76">
        <v>0</v>
      </c>
      <c r="JW10" s="76">
        <v>0</v>
      </c>
      <c r="JX10" s="76">
        <v>473362.2422175617</v>
      </c>
      <c r="JY10" s="76">
        <v>0</v>
      </c>
      <c r="JZ10" s="76">
        <v>3051876.1603660542</v>
      </c>
      <c r="KA10" s="76">
        <v>2089989.8215759248</v>
      </c>
      <c r="KB10" s="76">
        <v>5203.2908363078714</v>
      </c>
      <c r="KC10" s="76">
        <v>1198703.2182063072</v>
      </c>
      <c r="KD10" s="76">
        <v>1904657.62648509</v>
      </c>
      <c r="KE10" s="76">
        <v>2976650.5322942971</v>
      </c>
      <c r="KF10" s="76">
        <v>135</v>
      </c>
      <c r="KG10" s="76">
        <v>0</v>
      </c>
      <c r="KH10" s="76">
        <v>0</v>
      </c>
      <c r="KI10" s="76">
        <v>0</v>
      </c>
      <c r="KJ10" s="76">
        <v>0</v>
      </c>
      <c r="KK10" s="76">
        <v>0</v>
      </c>
      <c r="KL10" s="76">
        <v>0</v>
      </c>
      <c r="KM10" s="76">
        <v>12038</v>
      </c>
      <c r="KN10" s="76">
        <v>0</v>
      </c>
      <c r="KO10" s="76">
        <v>2628972.7169401348</v>
      </c>
      <c r="KP10" s="76">
        <v>0</v>
      </c>
      <c r="KQ10" s="76">
        <v>0</v>
      </c>
      <c r="KR10" s="76">
        <v>19316.691596164837</v>
      </c>
      <c r="KS10" s="76">
        <v>0</v>
      </c>
      <c r="KT10" s="76">
        <v>0</v>
      </c>
      <c r="KU10" s="76">
        <v>0</v>
      </c>
      <c r="KV10" s="76">
        <v>0</v>
      </c>
      <c r="KW10" s="76">
        <v>0</v>
      </c>
      <c r="KX10" s="76">
        <v>0</v>
      </c>
      <c r="KY10" s="76">
        <v>0</v>
      </c>
      <c r="KZ10" s="76">
        <v>0</v>
      </c>
      <c r="LA10" s="76">
        <v>2137116.8437149655</v>
      </c>
      <c r="LB10" s="76">
        <v>0</v>
      </c>
      <c r="LC10" s="76">
        <v>0</v>
      </c>
      <c r="LD10" s="76">
        <v>20446332.867322549</v>
      </c>
      <c r="LE10" s="76">
        <v>0</v>
      </c>
      <c r="LF10" s="76">
        <v>0</v>
      </c>
      <c r="LG10" s="76">
        <v>0</v>
      </c>
      <c r="LH10" s="76">
        <v>0</v>
      </c>
      <c r="LI10" s="76">
        <v>0</v>
      </c>
      <c r="LJ10" s="76">
        <v>0</v>
      </c>
      <c r="LK10" s="76">
        <v>0</v>
      </c>
      <c r="LL10" s="76">
        <v>0</v>
      </c>
      <c r="LM10" s="76">
        <v>0</v>
      </c>
      <c r="LN10" s="76">
        <v>186304.72734671857</v>
      </c>
      <c r="LO10" s="76">
        <v>660759.2711855215</v>
      </c>
      <c r="LP10" s="76">
        <v>0</v>
      </c>
      <c r="LQ10" s="76">
        <v>69993.177560889948</v>
      </c>
      <c r="LR10" s="76">
        <v>93257.520852858725</v>
      </c>
      <c r="LS10" s="76">
        <v>434841.64889851911</v>
      </c>
      <c r="LT10" s="76">
        <v>116.32307686493776</v>
      </c>
      <c r="LU10" s="76">
        <v>0</v>
      </c>
      <c r="LV10" s="76">
        <v>0</v>
      </c>
      <c r="LW10" s="76">
        <v>0</v>
      </c>
      <c r="LX10" s="76">
        <v>0</v>
      </c>
      <c r="LY10" s="76">
        <v>0</v>
      </c>
      <c r="LZ10" s="76">
        <v>0</v>
      </c>
      <c r="MA10" s="76">
        <v>431097.26649022073</v>
      </c>
      <c r="MB10" s="76">
        <v>0</v>
      </c>
      <c r="MC10" s="76">
        <v>102083.87558333208</v>
      </c>
      <c r="MD10" s="76">
        <v>0</v>
      </c>
      <c r="ME10" s="76">
        <v>0</v>
      </c>
      <c r="MF10" s="76">
        <v>30124.981024319954</v>
      </c>
      <c r="MG10" s="76">
        <v>0</v>
      </c>
      <c r="MH10" s="76">
        <v>372609.45469343715</v>
      </c>
      <c r="MI10" s="76">
        <v>1321518.542371043</v>
      </c>
      <c r="MJ10" s="76">
        <v>0</v>
      </c>
      <c r="MK10" s="76">
        <v>139986.3551217799</v>
      </c>
      <c r="ML10" s="76">
        <v>186515.04170571745</v>
      </c>
      <c r="MM10" s="76">
        <v>869683.29779703822</v>
      </c>
      <c r="MN10" s="76">
        <v>232.64615372987552</v>
      </c>
      <c r="MO10" s="76">
        <v>0</v>
      </c>
      <c r="MP10" s="76">
        <v>0</v>
      </c>
      <c r="MQ10" s="76">
        <v>0</v>
      </c>
      <c r="MR10" s="76">
        <v>0</v>
      </c>
      <c r="MS10" s="76">
        <v>0</v>
      </c>
      <c r="MT10" s="76">
        <v>0</v>
      </c>
      <c r="MU10" s="76">
        <v>349758.15960527339</v>
      </c>
      <c r="MV10" s="76">
        <v>0</v>
      </c>
      <c r="MW10" s="76">
        <v>204167.75116666415</v>
      </c>
      <c r="MX10" s="76">
        <v>0</v>
      </c>
      <c r="MY10" s="76">
        <v>0</v>
      </c>
      <c r="MZ10" s="76">
        <v>30124.981024319954</v>
      </c>
      <c r="NA10" s="76">
        <v>0</v>
      </c>
      <c r="NB10" s="76">
        <v>5030227.6383614019</v>
      </c>
      <c r="NC10" s="76">
        <v>17840500.322009083</v>
      </c>
      <c r="ND10" s="76">
        <v>455675.97777755646</v>
      </c>
      <c r="NE10" s="76">
        <v>1889815.7941440286</v>
      </c>
      <c r="NF10" s="76">
        <v>2517953.0630271859</v>
      </c>
      <c r="NG10" s="76">
        <v>11740724.520260017</v>
      </c>
      <c r="NH10" s="76">
        <v>3140.7230753533195</v>
      </c>
      <c r="NI10" s="76">
        <v>0</v>
      </c>
      <c r="NJ10" s="76">
        <v>0</v>
      </c>
      <c r="NK10" s="76">
        <v>0</v>
      </c>
      <c r="NL10" s="76">
        <v>0</v>
      </c>
      <c r="NM10" s="76">
        <v>0</v>
      </c>
      <c r="NN10" s="76">
        <v>0</v>
      </c>
      <c r="NO10" s="76">
        <v>24401.73206548419</v>
      </c>
      <c r="NP10" s="76">
        <v>0</v>
      </c>
      <c r="NQ10" s="76">
        <v>2756264.6407499663</v>
      </c>
      <c r="NR10" s="76">
        <v>0</v>
      </c>
      <c r="NS10" s="76">
        <v>0</v>
      </c>
      <c r="NT10" s="76">
        <v>2831748.2162860753</v>
      </c>
      <c r="NU10" s="76">
        <v>0</v>
      </c>
      <c r="NV10" s="76">
        <v>31671803.648942158</v>
      </c>
      <c r="NW10" s="76">
        <v>112329076.10153864</v>
      </c>
      <c r="NX10" s="76">
        <v>0</v>
      </c>
      <c r="NY10" s="76">
        <v>11898840.18535129</v>
      </c>
      <c r="NZ10" s="76">
        <v>15853778.544985982</v>
      </c>
      <c r="OA10" s="76">
        <v>73923080.312748253</v>
      </c>
      <c r="OB10" s="76">
        <v>19774.923067039417</v>
      </c>
      <c r="OC10" s="76">
        <v>0</v>
      </c>
      <c r="OD10" s="76">
        <v>0</v>
      </c>
      <c r="OE10" s="76">
        <v>0</v>
      </c>
      <c r="OF10" s="76">
        <v>0</v>
      </c>
      <c r="OG10" s="76">
        <v>0</v>
      </c>
      <c r="OH10" s="76">
        <v>0</v>
      </c>
      <c r="OI10" s="76">
        <v>8133.9106884947305</v>
      </c>
      <c r="OJ10" s="76">
        <v>0</v>
      </c>
      <c r="OK10" s="76">
        <v>17354258.849166453</v>
      </c>
      <c r="OL10" s="76">
        <v>0</v>
      </c>
      <c r="OM10" s="76">
        <v>0</v>
      </c>
      <c r="ON10" s="76">
        <v>120499.92409727981</v>
      </c>
      <c r="OO10" s="76">
        <v>0</v>
      </c>
      <c r="OP10" s="76">
        <v>0</v>
      </c>
      <c r="OQ10" s="76">
        <v>0</v>
      </c>
      <c r="OR10" s="76">
        <v>0</v>
      </c>
      <c r="OS10" s="76">
        <v>0</v>
      </c>
      <c r="OT10" s="76">
        <v>0</v>
      </c>
      <c r="OU10" s="76">
        <v>0</v>
      </c>
      <c r="OV10" s="76">
        <v>0</v>
      </c>
      <c r="OW10" s="76">
        <v>605401.28</v>
      </c>
      <c r="OX10" s="76">
        <v>0</v>
      </c>
      <c r="OY10" s="76">
        <v>0</v>
      </c>
      <c r="OZ10" s="76">
        <v>0</v>
      </c>
      <c r="PA10" s="76">
        <v>0</v>
      </c>
      <c r="PB10" s="76">
        <v>0</v>
      </c>
      <c r="PC10" s="76">
        <v>0</v>
      </c>
      <c r="PD10" s="76">
        <v>0</v>
      </c>
      <c r="PE10" s="76">
        <v>0</v>
      </c>
      <c r="PF10" s="76">
        <v>0</v>
      </c>
      <c r="PG10" s="76">
        <v>0</v>
      </c>
      <c r="PH10" s="76">
        <v>0</v>
      </c>
      <c r="PI10" s="76">
        <v>0</v>
      </c>
      <c r="PJ10" s="76">
        <v>51337695.923863977</v>
      </c>
      <c r="PK10" s="76">
        <v>49072690.369293451</v>
      </c>
      <c r="PL10" s="76">
        <v>5461850.6051197108</v>
      </c>
      <c r="PM10" s="76">
        <v>18350422.871466383</v>
      </c>
      <c r="PN10" s="76">
        <v>5386460.6697429605</v>
      </c>
      <c r="PO10" s="76">
        <v>106226932.82957855</v>
      </c>
      <c r="PP10" s="76">
        <v>293376.17527571908</v>
      </c>
      <c r="PQ10" s="76">
        <v>15916139.469339047</v>
      </c>
      <c r="PR10" s="76">
        <v>0</v>
      </c>
      <c r="PS10" s="76">
        <v>12069.709635686093</v>
      </c>
      <c r="PT10" s="76">
        <v>62695541.091262072</v>
      </c>
      <c r="PU10" s="76">
        <v>0</v>
      </c>
      <c r="PV10" s="76">
        <v>0</v>
      </c>
      <c r="PW10" s="76">
        <v>2122379.7748058802</v>
      </c>
      <c r="PX10" s="76">
        <v>0</v>
      </c>
      <c r="PY10" s="76">
        <v>34863832.539616376</v>
      </c>
      <c r="PZ10" s="76">
        <v>0</v>
      </c>
      <c r="QA10" s="76">
        <v>427672.51671678183</v>
      </c>
      <c r="QB10" s="76">
        <v>14863541.464283478</v>
      </c>
      <c r="QC10" s="89">
        <v>0</v>
      </c>
      <c r="QD10" s="102">
        <v>1</v>
      </c>
    </row>
    <row r="11" spans="1:446">
      <c r="A11" s="75" t="s">
        <v>69</v>
      </c>
      <c r="B11" s="75" t="s">
        <v>69</v>
      </c>
      <c r="C11" s="76">
        <f>ROUND(TAMUG!H18,0)-ROUND(TAMUG!H288,0)</f>
        <v>0</v>
      </c>
      <c r="D11" s="77">
        <v>10298</v>
      </c>
      <c r="E11" s="75" t="s">
        <v>687</v>
      </c>
      <c r="F11" s="75">
        <v>2024</v>
      </c>
      <c r="G11" s="76">
        <v>25947831</v>
      </c>
      <c r="H11" s="76">
        <v>14937128</v>
      </c>
      <c r="I11" s="76">
        <v>7366304</v>
      </c>
      <c r="J11" s="76">
        <v>3641553</v>
      </c>
      <c r="K11" s="76">
        <v>7562092</v>
      </c>
      <c r="L11" s="75" t="s">
        <v>967</v>
      </c>
      <c r="M11" s="75" t="s">
        <v>728</v>
      </c>
      <c r="N11" s="98" t="s">
        <v>966</v>
      </c>
      <c r="O11" s="76">
        <v>1350</v>
      </c>
      <c r="P11" s="76">
        <v>654</v>
      </c>
      <c r="Q11" s="76">
        <v>109</v>
      </c>
      <c r="R11" s="76">
        <v>38</v>
      </c>
      <c r="S11" s="76">
        <v>0</v>
      </c>
      <c r="T11" s="78" t="s">
        <v>746</v>
      </c>
      <c r="U11" s="78" t="s">
        <v>747</v>
      </c>
      <c r="V11" s="78" t="s">
        <v>748</v>
      </c>
      <c r="W11" s="76">
        <v>17518</v>
      </c>
      <c r="X11" s="76">
        <v>11815</v>
      </c>
      <c r="Y11" s="76">
        <v>1638</v>
      </c>
      <c r="Z11" s="76">
        <v>0</v>
      </c>
      <c r="AA11" s="76">
        <v>84</v>
      </c>
      <c r="AB11" s="76">
        <v>2412</v>
      </c>
      <c r="AC11" s="76">
        <v>0</v>
      </c>
      <c r="AD11" s="76">
        <v>0</v>
      </c>
      <c r="AE11" s="76">
        <v>0</v>
      </c>
      <c r="AF11" s="76">
        <v>78</v>
      </c>
      <c r="AG11" s="76">
        <v>0</v>
      </c>
      <c r="AH11" s="76">
        <v>3405</v>
      </c>
      <c r="AI11" s="76">
        <v>0</v>
      </c>
      <c r="AJ11" s="76">
        <v>168</v>
      </c>
      <c r="AK11" s="76">
        <v>0</v>
      </c>
      <c r="AL11" s="76">
        <v>1273</v>
      </c>
      <c r="AM11" s="76">
        <v>0</v>
      </c>
      <c r="AN11" s="76">
        <v>0</v>
      </c>
      <c r="AO11" s="76">
        <v>574</v>
      </c>
      <c r="AP11" s="76">
        <v>0</v>
      </c>
      <c r="AQ11" s="76">
        <v>596</v>
      </c>
      <c r="AR11" s="76">
        <v>5171</v>
      </c>
      <c r="AS11" s="76">
        <v>123</v>
      </c>
      <c r="AT11" s="76">
        <v>0</v>
      </c>
      <c r="AU11" s="76">
        <v>310</v>
      </c>
      <c r="AV11" s="76">
        <v>1212</v>
      </c>
      <c r="AW11" s="76">
        <v>0</v>
      </c>
      <c r="AX11" s="76">
        <v>0</v>
      </c>
      <c r="AY11" s="76">
        <v>0</v>
      </c>
      <c r="AZ11" s="76">
        <v>12</v>
      </c>
      <c r="BA11" s="76">
        <v>0</v>
      </c>
      <c r="BB11" s="76">
        <v>1783</v>
      </c>
      <c r="BC11" s="76">
        <v>0</v>
      </c>
      <c r="BD11" s="76">
        <v>47.999999999999993</v>
      </c>
      <c r="BE11" s="76">
        <v>0</v>
      </c>
      <c r="BF11" s="76">
        <v>3282</v>
      </c>
      <c r="BG11" s="76">
        <v>0</v>
      </c>
      <c r="BH11" s="76">
        <v>0</v>
      </c>
      <c r="BI11" s="76">
        <v>520</v>
      </c>
      <c r="BJ11" s="76">
        <v>0</v>
      </c>
      <c r="BK11" s="76">
        <v>81</v>
      </c>
      <c r="BL11" s="76">
        <v>541</v>
      </c>
      <c r="BM11" s="76">
        <v>0</v>
      </c>
      <c r="BN11" s="76">
        <v>0</v>
      </c>
      <c r="BO11" s="76">
        <v>260</v>
      </c>
      <c r="BP11" s="76">
        <v>256</v>
      </c>
      <c r="BQ11" s="76">
        <v>0</v>
      </c>
      <c r="BR11" s="76">
        <v>0</v>
      </c>
      <c r="BS11" s="76">
        <v>0</v>
      </c>
      <c r="BT11" s="76">
        <v>0</v>
      </c>
      <c r="BU11" s="76">
        <v>0</v>
      </c>
      <c r="BV11" s="76">
        <v>0</v>
      </c>
      <c r="BW11" s="76">
        <v>0</v>
      </c>
      <c r="BX11" s="76">
        <v>0</v>
      </c>
      <c r="BY11" s="76">
        <v>0</v>
      </c>
      <c r="BZ11" s="76">
        <v>696</v>
      </c>
      <c r="CA11" s="76">
        <v>0</v>
      </c>
      <c r="CB11" s="76">
        <v>0</v>
      </c>
      <c r="CC11" s="76">
        <v>0</v>
      </c>
      <c r="CD11" s="76">
        <v>0</v>
      </c>
      <c r="CE11" s="76">
        <v>12</v>
      </c>
      <c r="CF11" s="76">
        <v>785</v>
      </c>
      <c r="CG11" s="76">
        <v>0</v>
      </c>
      <c r="CH11" s="76">
        <v>0</v>
      </c>
      <c r="CI11" s="76">
        <v>48</v>
      </c>
      <c r="CJ11" s="76">
        <v>258</v>
      </c>
      <c r="CK11" s="76">
        <v>0</v>
      </c>
      <c r="CL11" s="76">
        <v>0</v>
      </c>
      <c r="CM11" s="76">
        <v>0</v>
      </c>
      <c r="CN11" s="76">
        <v>0</v>
      </c>
      <c r="CO11" s="76">
        <v>0</v>
      </c>
      <c r="CP11" s="76">
        <v>0</v>
      </c>
      <c r="CQ11" s="76">
        <v>0</v>
      </c>
      <c r="CR11" s="76">
        <v>0</v>
      </c>
      <c r="CS11" s="76">
        <v>0</v>
      </c>
      <c r="CT11" s="76">
        <v>0</v>
      </c>
      <c r="CU11" s="76">
        <v>0</v>
      </c>
      <c r="CV11" s="76">
        <v>0</v>
      </c>
      <c r="CW11" s="76">
        <v>0</v>
      </c>
      <c r="CX11" s="76">
        <v>0</v>
      </c>
      <c r="CY11" s="76">
        <v>0</v>
      </c>
      <c r="CZ11" s="76">
        <v>0</v>
      </c>
      <c r="DA11" s="76">
        <v>0</v>
      </c>
      <c r="DB11" s="76">
        <v>0</v>
      </c>
      <c r="DC11" s="76">
        <v>0</v>
      </c>
      <c r="DD11" s="76">
        <v>0</v>
      </c>
      <c r="DE11" s="76">
        <v>0</v>
      </c>
      <c r="DF11" s="76">
        <v>0</v>
      </c>
      <c r="DG11" s="76">
        <v>0</v>
      </c>
      <c r="DH11" s="76">
        <v>0</v>
      </c>
      <c r="DI11" s="76">
        <v>0</v>
      </c>
      <c r="DJ11" s="76">
        <v>0</v>
      </c>
      <c r="DK11" s="76">
        <v>0</v>
      </c>
      <c r="DL11" s="76">
        <v>0</v>
      </c>
      <c r="DM11" s="76">
        <v>0</v>
      </c>
      <c r="DN11" s="76">
        <v>0</v>
      </c>
      <c r="DO11" s="76">
        <v>0</v>
      </c>
      <c r="DP11" s="76">
        <v>0</v>
      </c>
      <c r="DQ11" s="76">
        <v>0</v>
      </c>
      <c r="DR11" s="76">
        <v>0</v>
      </c>
      <c r="DS11" s="76">
        <v>1690203.3566827504</v>
      </c>
      <c r="DT11" s="76">
        <v>1160479.5437341535</v>
      </c>
      <c r="DU11" s="76">
        <v>104464.96134172732</v>
      </c>
      <c r="DV11" s="76">
        <v>0</v>
      </c>
      <c r="DW11" s="76">
        <v>10865.933860153254</v>
      </c>
      <c r="DX11" s="76">
        <v>185038.17000095895</v>
      </c>
      <c r="DY11" s="76">
        <v>0</v>
      </c>
      <c r="DZ11" s="76">
        <v>0</v>
      </c>
      <c r="EA11" s="76">
        <v>0</v>
      </c>
      <c r="EB11" s="76">
        <v>14021.6</v>
      </c>
      <c r="EC11" s="76">
        <v>0</v>
      </c>
      <c r="ED11" s="76">
        <v>911084.60583061737</v>
      </c>
      <c r="EE11" s="76">
        <v>0</v>
      </c>
      <c r="EF11" s="76">
        <v>39551.782251082244</v>
      </c>
      <c r="EG11" s="76">
        <v>0</v>
      </c>
      <c r="EH11" s="76">
        <v>191427.35310812935</v>
      </c>
      <c r="EI11" s="76">
        <v>0</v>
      </c>
      <c r="EJ11" s="76">
        <v>0</v>
      </c>
      <c r="EK11" s="76">
        <v>302846.15900707658</v>
      </c>
      <c r="EL11" s="76">
        <v>0</v>
      </c>
      <c r="EM11" s="76">
        <v>274256.94066077535</v>
      </c>
      <c r="EN11" s="76">
        <v>1307594.9040986639</v>
      </c>
      <c r="EO11" s="76">
        <v>6330.5386582726733</v>
      </c>
      <c r="EP11" s="76">
        <v>0</v>
      </c>
      <c r="EQ11" s="76">
        <v>110775.34978668025</v>
      </c>
      <c r="ER11" s="76">
        <v>318241.02074523357</v>
      </c>
      <c r="ES11" s="76">
        <v>0</v>
      </c>
      <c r="ET11" s="76">
        <v>0</v>
      </c>
      <c r="EU11" s="76">
        <v>0</v>
      </c>
      <c r="EV11" s="76">
        <v>7010.8</v>
      </c>
      <c r="EW11" s="76">
        <v>0</v>
      </c>
      <c r="EX11" s="76">
        <v>540286.95807293034</v>
      </c>
      <c r="EY11" s="76">
        <v>0</v>
      </c>
      <c r="EZ11" s="76">
        <v>14558.753825510283</v>
      </c>
      <c r="FA11" s="76">
        <v>0</v>
      </c>
      <c r="FB11" s="76">
        <v>537510.77944092639</v>
      </c>
      <c r="FC11" s="76">
        <v>0</v>
      </c>
      <c r="FD11" s="76">
        <v>0</v>
      </c>
      <c r="FE11" s="76">
        <v>478814.58318123169</v>
      </c>
      <c r="FF11" s="76">
        <v>0</v>
      </c>
      <c r="FG11" s="76">
        <v>62627.357142857145</v>
      </c>
      <c r="FH11" s="76">
        <v>490828.31527452072</v>
      </c>
      <c r="FI11" s="76">
        <v>0</v>
      </c>
      <c r="FJ11" s="76">
        <v>0</v>
      </c>
      <c r="FK11" s="76">
        <v>188022.72314814816</v>
      </c>
      <c r="FL11" s="76">
        <v>35033.657544252754</v>
      </c>
      <c r="FM11" s="76">
        <v>0</v>
      </c>
      <c r="FN11" s="76">
        <v>0</v>
      </c>
      <c r="FO11" s="76">
        <v>0</v>
      </c>
      <c r="FP11" s="76">
        <v>0</v>
      </c>
      <c r="FQ11" s="76">
        <v>0</v>
      </c>
      <c r="FR11" s="76">
        <v>0</v>
      </c>
      <c r="FS11" s="76">
        <v>0</v>
      </c>
      <c r="FT11" s="76">
        <v>0</v>
      </c>
      <c r="FU11" s="76">
        <v>0</v>
      </c>
      <c r="FV11" s="76">
        <v>388242.00159988034</v>
      </c>
      <c r="FW11" s="76">
        <v>0</v>
      </c>
      <c r="FX11" s="76">
        <v>0</v>
      </c>
      <c r="FY11" s="76">
        <v>0</v>
      </c>
      <c r="FZ11" s="76">
        <v>0</v>
      </c>
      <c r="GA11" s="76">
        <v>27087.642857142855</v>
      </c>
      <c r="GB11" s="76">
        <v>1015441.7981817699</v>
      </c>
      <c r="GC11" s="76">
        <v>0</v>
      </c>
      <c r="GD11" s="76">
        <v>0</v>
      </c>
      <c r="GE11" s="76">
        <v>15499.46689472724</v>
      </c>
      <c r="GF11" s="76">
        <v>62362.653798012449</v>
      </c>
      <c r="GG11" s="76">
        <v>0</v>
      </c>
      <c r="GH11" s="76">
        <v>0</v>
      </c>
      <c r="GI11" s="76">
        <v>0</v>
      </c>
      <c r="GJ11" s="76">
        <v>0</v>
      </c>
      <c r="GK11" s="76">
        <v>0</v>
      </c>
      <c r="GL11" s="76">
        <v>0</v>
      </c>
      <c r="GM11" s="76">
        <v>0</v>
      </c>
      <c r="GN11" s="76">
        <v>0</v>
      </c>
      <c r="GO11" s="76">
        <v>0</v>
      </c>
      <c r="GP11" s="76">
        <v>0</v>
      </c>
      <c r="GQ11" s="76">
        <v>0</v>
      </c>
      <c r="GR11" s="76">
        <v>0</v>
      </c>
      <c r="GS11" s="76">
        <v>0</v>
      </c>
      <c r="GT11" s="76">
        <v>0</v>
      </c>
      <c r="GU11" s="76">
        <v>0</v>
      </c>
      <c r="GV11" s="76">
        <v>0</v>
      </c>
      <c r="GW11" s="76">
        <v>0</v>
      </c>
      <c r="GX11" s="76">
        <v>0</v>
      </c>
      <c r="GY11" s="76">
        <v>0</v>
      </c>
      <c r="GZ11" s="76">
        <v>0</v>
      </c>
      <c r="HA11" s="76">
        <v>0</v>
      </c>
      <c r="HB11" s="76">
        <v>0</v>
      </c>
      <c r="HC11" s="76">
        <v>0</v>
      </c>
      <c r="HD11" s="76">
        <v>0</v>
      </c>
      <c r="HE11" s="76">
        <v>0</v>
      </c>
      <c r="HF11" s="76">
        <v>0</v>
      </c>
      <c r="HG11" s="76">
        <v>0</v>
      </c>
      <c r="HH11" s="76">
        <v>0</v>
      </c>
      <c r="HI11" s="76">
        <v>0</v>
      </c>
      <c r="HJ11" s="76">
        <v>0</v>
      </c>
      <c r="HK11" s="76">
        <v>0</v>
      </c>
      <c r="HL11" s="76">
        <v>0</v>
      </c>
      <c r="HM11" s="76">
        <v>0</v>
      </c>
      <c r="HN11" s="76">
        <v>0</v>
      </c>
      <c r="HP11" s="77" t="s">
        <v>138</v>
      </c>
      <c r="HQ11" s="75">
        <f>'Relative Weights'!$H$1</f>
        <v>2024</v>
      </c>
      <c r="HR11" s="76">
        <v>124278.6</v>
      </c>
      <c r="HS11" s="76">
        <v>345267.83291482233</v>
      </c>
      <c r="HT11" s="76">
        <v>2611</v>
      </c>
      <c r="HU11" s="76">
        <v>0</v>
      </c>
      <c r="HV11" s="76">
        <v>271</v>
      </c>
      <c r="HW11" s="76">
        <v>43062.488651594969</v>
      </c>
      <c r="HX11" s="76">
        <v>0</v>
      </c>
      <c r="HY11" s="76">
        <v>0</v>
      </c>
      <c r="HZ11" s="76">
        <v>0</v>
      </c>
      <c r="IA11" s="76">
        <v>350</v>
      </c>
      <c r="IB11" s="76">
        <v>0</v>
      </c>
      <c r="IC11" s="76">
        <v>151778.94942316486</v>
      </c>
      <c r="ID11" s="76">
        <v>0</v>
      </c>
      <c r="IE11" s="76">
        <v>988</v>
      </c>
      <c r="IF11" s="76">
        <v>0</v>
      </c>
      <c r="IG11" s="76">
        <v>27496.072620640101</v>
      </c>
      <c r="IH11" s="76">
        <v>0</v>
      </c>
      <c r="II11" s="76">
        <v>0</v>
      </c>
      <c r="IJ11" s="76">
        <v>7571</v>
      </c>
      <c r="IK11" s="76">
        <v>0</v>
      </c>
      <c r="IL11" s="76">
        <v>6644.1084012122774</v>
      </c>
      <c r="IM11" s="76">
        <v>389037.84328320314</v>
      </c>
      <c r="IN11" s="76">
        <v>158</v>
      </c>
      <c r="IO11" s="76">
        <v>0</v>
      </c>
      <c r="IP11" s="76">
        <v>2769</v>
      </c>
      <c r="IQ11" s="76">
        <v>74061.748147652979</v>
      </c>
      <c r="IR11" s="76">
        <v>0</v>
      </c>
      <c r="IS11" s="76">
        <v>0</v>
      </c>
      <c r="IT11" s="76">
        <v>0</v>
      </c>
      <c r="IU11" s="76">
        <v>175</v>
      </c>
      <c r="IV11" s="76">
        <v>0</v>
      </c>
      <c r="IW11" s="76">
        <v>90007.213774164615</v>
      </c>
      <c r="IX11" s="76">
        <v>0</v>
      </c>
      <c r="IY11" s="76">
        <v>363</v>
      </c>
      <c r="IZ11" s="76">
        <v>0</v>
      </c>
      <c r="JA11" s="76">
        <v>77206.497326096796</v>
      </c>
      <c r="JB11" s="76">
        <v>0</v>
      </c>
      <c r="JC11" s="76">
        <v>0</v>
      </c>
      <c r="JD11" s="76">
        <v>11970</v>
      </c>
      <c r="JE11" s="76">
        <v>0</v>
      </c>
      <c r="JF11" s="76">
        <v>341.82757930232674</v>
      </c>
      <c r="JG11" s="76">
        <v>146032.06895208237</v>
      </c>
      <c r="JH11" s="76">
        <v>0</v>
      </c>
      <c r="JI11" s="76">
        <v>0</v>
      </c>
      <c r="JJ11" s="76">
        <v>4700</v>
      </c>
      <c r="JK11" s="76">
        <v>8153.1096011997433</v>
      </c>
      <c r="JL11" s="76">
        <v>0</v>
      </c>
      <c r="JM11" s="76">
        <v>0</v>
      </c>
      <c r="JN11" s="76">
        <v>0</v>
      </c>
      <c r="JO11" s="76">
        <v>0</v>
      </c>
      <c r="JP11" s="76">
        <v>0</v>
      </c>
      <c r="JQ11" s="76">
        <v>0</v>
      </c>
      <c r="JR11" s="76">
        <v>0</v>
      </c>
      <c r="JS11" s="76">
        <v>0</v>
      </c>
      <c r="JT11" s="76">
        <v>0</v>
      </c>
      <c r="JU11" s="76">
        <v>55765.960804687318</v>
      </c>
      <c r="JV11" s="76">
        <v>0</v>
      </c>
      <c r="JW11" s="76">
        <v>0</v>
      </c>
      <c r="JX11" s="76">
        <v>0</v>
      </c>
      <c r="JY11" s="76">
        <v>0</v>
      </c>
      <c r="JZ11" s="76">
        <v>1793.6959617329298</v>
      </c>
      <c r="KA11" s="76">
        <v>302115.9580126701</v>
      </c>
      <c r="KB11" s="76">
        <v>0</v>
      </c>
      <c r="KC11" s="76">
        <v>0</v>
      </c>
      <c r="KD11" s="76">
        <v>387</v>
      </c>
      <c r="KE11" s="76">
        <v>14513.17353304099</v>
      </c>
      <c r="KF11" s="76">
        <v>0</v>
      </c>
      <c r="KG11" s="76">
        <v>0</v>
      </c>
      <c r="KH11" s="76">
        <v>0</v>
      </c>
      <c r="KI11" s="76">
        <v>0</v>
      </c>
      <c r="KJ11" s="76">
        <v>0</v>
      </c>
      <c r="KK11" s="76">
        <v>0</v>
      </c>
      <c r="KL11" s="76">
        <v>0</v>
      </c>
      <c r="KM11" s="76">
        <v>0</v>
      </c>
      <c r="KN11" s="76">
        <v>0</v>
      </c>
      <c r="KO11" s="76">
        <v>0</v>
      </c>
      <c r="KP11" s="76">
        <v>0</v>
      </c>
      <c r="KQ11" s="76">
        <v>0</v>
      </c>
      <c r="KR11" s="76">
        <v>0</v>
      </c>
      <c r="KS11" s="76">
        <v>0</v>
      </c>
      <c r="KT11" s="76">
        <v>0</v>
      </c>
      <c r="KU11" s="76">
        <v>0</v>
      </c>
      <c r="KV11" s="76">
        <v>0</v>
      </c>
      <c r="KW11" s="76">
        <v>0</v>
      </c>
      <c r="KX11" s="76">
        <v>0</v>
      </c>
      <c r="KY11" s="76">
        <v>0</v>
      </c>
      <c r="KZ11" s="76">
        <v>0</v>
      </c>
      <c r="LA11" s="76">
        <v>0</v>
      </c>
      <c r="LB11" s="76">
        <v>0</v>
      </c>
      <c r="LC11" s="76">
        <v>0</v>
      </c>
      <c r="LD11" s="76">
        <v>0</v>
      </c>
      <c r="LE11" s="76">
        <v>0</v>
      </c>
      <c r="LF11" s="76">
        <v>0</v>
      </c>
      <c r="LG11" s="76">
        <v>0</v>
      </c>
      <c r="LH11" s="76">
        <v>0</v>
      </c>
      <c r="LI11" s="76">
        <v>0</v>
      </c>
      <c r="LJ11" s="76">
        <v>0</v>
      </c>
      <c r="LK11" s="76">
        <v>0</v>
      </c>
      <c r="LL11" s="76">
        <v>0</v>
      </c>
      <c r="LM11" s="76">
        <v>0</v>
      </c>
      <c r="LN11" s="76">
        <v>32509.070734200748</v>
      </c>
      <c r="LO11" s="76">
        <v>2145.7046379475423</v>
      </c>
      <c r="LP11" s="76">
        <v>5604.0683921933096</v>
      </c>
      <c r="LQ11" s="76">
        <v>0</v>
      </c>
      <c r="LR11" s="76">
        <v>798.60201717632526</v>
      </c>
      <c r="LS11" s="76">
        <v>88690.589953727496</v>
      </c>
      <c r="LT11" s="76">
        <v>0</v>
      </c>
      <c r="LU11" s="76">
        <v>0</v>
      </c>
      <c r="LV11" s="76">
        <v>0</v>
      </c>
      <c r="LW11" s="76">
        <v>266.86039962825282</v>
      </c>
      <c r="LX11" s="76">
        <v>0</v>
      </c>
      <c r="LY11" s="76">
        <v>30820.079487121708</v>
      </c>
      <c r="LZ11" s="76">
        <v>0</v>
      </c>
      <c r="MA11" s="76">
        <v>0</v>
      </c>
      <c r="MB11" s="76">
        <v>0</v>
      </c>
      <c r="MC11" s="76">
        <v>65.435380855397156</v>
      </c>
      <c r="MD11" s="76">
        <v>0</v>
      </c>
      <c r="ME11" s="76">
        <v>0</v>
      </c>
      <c r="MF11" s="76">
        <v>138684.20163496141</v>
      </c>
      <c r="MG11" s="76">
        <v>0</v>
      </c>
      <c r="MH11" s="76">
        <v>1881.7079460966545</v>
      </c>
      <c r="MI11" s="76">
        <v>6437.1139138426261</v>
      </c>
      <c r="MJ11" s="76">
        <v>420.81832249070635</v>
      </c>
      <c r="MK11" s="76">
        <v>0</v>
      </c>
      <c r="ML11" s="76">
        <v>2395.8060515289758</v>
      </c>
      <c r="MM11" s="76">
        <v>76432.540935732643</v>
      </c>
      <c r="MN11" s="76">
        <v>0</v>
      </c>
      <c r="MO11" s="76">
        <v>0</v>
      </c>
      <c r="MP11" s="76">
        <v>0</v>
      </c>
      <c r="MQ11" s="76">
        <v>41.055446096654279</v>
      </c>
      <c r="MR11" s="76">
        <v>0</v>
      </c>
      <c r="MS11" s="76">
        <v>2223.371522390009</v>
      </c>
      <c r="MT11" s="76">
        <v>0</v>
      </c>
      <c r="MU11" s="76">
        <v>0</v>
      </c>
      <c r="MV11" s="76">
        <v>0</v>
      </c>
      <c r="MW11" s="76">
        <v>49.937527494908352</v>
      </c>
      <c r="MX11" s="76">
        <v>0</v>
      </c>
      <c r="MY11" s="76">
        <v>0</v>
      </c>
      <c r="MZ11" s="76">
        <v>136761.37041645241</v>
      </c>
      <c r="NA11" s="76">
        <v>0</v>
      </c>
      <c r="NB11" s="76">
        <v>117593.305897668</v>
      </c>
      <c r="NC11" s="76">
        <v>6007972.9862531172</v>
      </c>
      <c r="ND11" s="76">
        <v>0</v>
      </c>
      <c r="NE11" s="76">
        <v>0</v>
      </c>
      <c r="NF11" s="76">
        <v>2236085.6480937102</v>
      </c>
      <c r="NG11" s="76">
        <v>948199.37159688561</v>
      </c>
      <c r="NH11" s="76">
        <v>0</v>
      </c>
      <c r="NI11" s="76">
        <v>0</v>
      </c>
      <c r="NJ11" s="76">
        <v>0</v>
      </c>
      <c r="NK11" s="76">
        <v>0</v>
      </c>
      <c r="NL11" s="76">
        <v>0</v>
      </c>
      <c r="NM11" s="76">
        <v>0</v>
      </c>
      <c r="NN11" s="76">
        <v>0</v>
      </c>
      <c r="NO11" s="76">
        <v>0</v>
      </c>
      <c r="NP11" s="76">
        <v>0</v>
      </c>
      <c r="NQ11" s="76">
        <v>1010781.9758409488</v>
      </c>
      <c r="NR11" s="76">
        <v>0</v>
      </c>
      <c r="NS11" s="76">
        <v>0</v>
      </c>
      <c r="NT11" s="76">
        <v>0</v>
      </c>
      <c r="NU11" s="76">
        <v>0</v>
      </c>
      <c r="NV11" s="76">
        <v>17403.959240000004</v>
      </c>
      <c r="NW11" s="76">
        <v>2566262.7469852604</v>
      </c>
      <c r="NX11" s="76">
        <v>0</v>
      </c>
      <c r="NY11" s="76">
        <v>0</v>
      </c>
      <c r="NZ11" s="76">
        <v>955128.01254288491</v>
      </c>
      <c r="OA11" s="76">
        <v>551471.60882958653</v>
      </c>
      <c r="OB11" s="76">
        <v>0</v>
      </c>
      <c r="OC11" s="76">
        <v>0</v>
      </c>
      <c r="OD11" s="76">
        <v>0</v>
      </c>
      <c r="OE11" s="76">
        <v>0</v>
      </c>
      <c r="OF11" s="76">
        <v>0</v>
      </c>
      <c r="OG11" s="76">
        <v>0</v>
      </c>
      <c r="OH11" s="76">
        <v>0</v>
      </c>
      <c r="OI11" s="76">
        <v>0</v>
      </c>
      <c r="OJ11" s="76">
        <v>0</v>
      </c>
      <c r="OK11" s="76">
        <v>0</v>
      </c>
      <c r="OL11" s="76">
        <v>0</v>
      </c>
      <c r="OM11" s="76">
        <v>0</v>
      </c>
      <c r="ON11" s="76">
        <v>0</v>
      </c>
      <c r="OO11" s="76">
        <v>0</v>
      </c>
      <c r="OP11" s="76">
        <v>0</v>
      </c>
      <c r="OQ11" s="76">
        <v>0</v>
      </c>
      <c r="OR11" s="76">
        <v>0</v>
      </c>
      <c r="OS11" s="76">
        <v>0</v>
      </c>
      <c r="OT11" s="76">
        <v>0</v>
      </c>
      <c r="OU11" s="76">
        <v>0</v>
      </c>
      <c r="OV11" s="76">
        <v>0</v>
      </c>
      <c r="OW11" s="76">
        <v>0</v>
      </c>
      <c r="OX11" s="76">
        <v>0</v>
      </c>
      <c r="OY11" s="76">
        <v>0</v>
      </c>
      <c r="OZ11" s="76">
        <v>0</v>
      </c>
      <c r="PA11" s="76">
        <v>0</v>
      </c>
      <c r="PB11" s="76">
        <v>0</v>
      </c>
      <c r="PC11" s="76">
        <v>0</v>
      </c>
      <c r="PD11" s="76">
        <v>0</v>
      </c>
      <c r="PE11" s="76">
        <v>0</v>
      </c>
      <c r="PF11" s="76">
        <v>0</v>
      </c>
      <c r="PG11" s="76">
        <v>0</v>
      </c>
      <c r="PH11" s="76">
        <v>0</v>
      </c>
      <c r="PI11" s="76">
        <v>0</v>
      </c>
      <c r="PJ11" s="76">
        <v>4366712.8141443077</v>
      </c>
      <c r="PK11" s="76">
        <v>4542328.8477882436</v>
      </c>
      <c r="PL11" s="76">
        <v>428808.73598982295</v>
      </c>
      <c r="PM11" s="76">
        <v>190320.8913702337</v>
      </c>
      <c r="PN11" s="76">
        <v>0</v>
      </c>
      <c r="PO11" s="76">
        <v>1003133.7044100213</v>
      </c>
      <c r="PP11" s="76">
        <v>0</v>
      </c>
      <c r="PQ11" s="76">
        <v>0</v>
      </c>
      <c r="PR11" s="76">
        <v>0</v>
      </c>
      <c r="PS11" s="76">
        <v>21915.267597435588</v>
      </c>
      <c r="PT11" s="76">
        <v>0</v>
      </c>
      <c r="PU11" s="76">
        <v>1430704.6699745061</v>
      </c>
      <c r="PV11" s="76">
        <v>0</v>
      </c>
      <c r="PW11" s="76">
        <v>12469.068556434187</v>
      </c>
      <c r="PX11" s="76">
        <v>0</v>
      </c>
      <c r="PY11" s="76">
        <v>1206227.956273962</v>
      </c>
      <c r="PZ11" s="76">
        <v>0</v>
      </c>
      <c r="QA11" s="76">
        <v>0</v>
      </c>
      <c r="QB11" s="76">
        <v>364829.2338950329</v>
      </c>
      <c r="QC11" s="89">
        <v>0</v>
      </c>
      <c r="QD11" s="102">
        <v>1</v>
      </c>
    </row>
    <row r="12" spans="1:446">
      <c r="A12" s="75" t="s">
        <v>97</v>
      </c>
      <c r="B12" s="75" t="s">
        <v>97</v>
      </c>
      <c r="C12" s="76">
        <f>ROUND(PVAMU!H18,0)-ROUND(PVAMU!H288,0)</f>
        <v>0</v>
      </c>
      <c r="D12" s="77">
        <v>3630</v>
      </c>
      <c r="E12" s="75" t="s">
        <v>683</v>
      </c>
      <c r="F12" s="75">
        <v>2024</v>
      </c>
      <c r="G12" s="76">
        <v>54881454</v>
      </c>
      <c r="H12" s="76">
        <v>30127361</v>
      </c>
      <c r="I12" s="76">
        <v>34312991</v>
      </c>
      <c r="J12" s="76">
        <v>25232897</v>
      </c>
      <c r="K12" s="76">
        <v>29723006</v>
      </c>
      <c r="L12" s="75" t="s">
        <v>967</v>
      </c>
      <c r="M12" s="75" t="s">
        <v>728</v>
      </c>
      <c r="N12" s="98" t="s">
        <v>966</v>
      </c>
      <c r="O12" s="76">
        <v>4577</v>
      </c>
      <c r="P12" s="76">
        <v>3978</v>
      </c>
      <c r="Q12" s="76">
        <v>726</v>
      </c>
      <c r="R12" s="76">
        <v>134</v>
      </c>
      <c r="S12" s="76">
        <v>0</v>
      </c>
      <c r="T12" s="78" t="s">
        <v>749</v>
      </c>
      <c r="U12" s="78" t="s">
        <v>750</v>
      </c>
      <c r="V12" s="78" t="s">
        <v>751</v>
      </c>
      <c r="W12" s="76">
        <v>83497</v>
      </c>
      <c r="X12" s="76">
        <v>27991</v>
      </c>
      <c r="Y12" s="76">
        <v>9188</v>
      </c>
      <c r="Z12" s="76">
        <v>2539</v>
      </c>
      <c r="AA12" s="76">
        <v>3840</v>
      </c>
      <c r="AB12" s="76">
        <v>9874</v>
      </c>
      <c r="AC12" s="76">
        <v>5001</v>
      </c>
      <c r="AD12" s="76">
        <v>0</v>
      </c>
      <c r="AE12" s="76">
        <v>867</v>
      </c>
      <c r="AF12" s="76">
        <v>0</v>
      </c>
      <c r="AG12" s="76">
        <v>0</v>
      </c>
      <c r="AH12" s="76">
        <v>1920</v>
      </c>
      <c r="AI12" s="76">
        <v>0</v>
      </c>
      <c r="AJ12" s="76">
        <v>7726</v>
      </c>
      <c r="AK12" s="76">
        <v>0</v>
      </c>
      <c r="AL12" s="76">
        <v>14262</v>
      </c>
      <c r="AM12" s="76">
        <v>0</v>
      </c>
      <c r="AN12" s="76">
        <v>0</v>
      </c>
      <c r="AO12" s="76">
        <v>1368</v>
      </c>
      <c r="AP12" s="76">
        <v>117</v>
      </c>
      <c r="AQ12" s="76">
        <v>13153</v>
      </c>
      <c r="AR12" s="76">
        <v>6850</v>
      </c>
      <c r="AS12" s="76">
        <v>956</v>
      </c>
      <c r="AT12" s="76">
        <v>2135</v>
      </c>
      <c r="AU12" s="76">
        <v>1256</v>
      </c>
      <c r="AV12" s="76">
        <v>9483</v>
      </c>
      <c r="AW12" s="76">
        <v>681</v>
      </c>
      <c r="AX12" s="76">
        <v>0</v>
      </c>
      <c r="AY12" s="76">
        <v>1869</v>
      </c>
      <c r="AZ12" s="76">
        <v>0</v>
      </c>
      <c r="BA12" s="76">
        <v>0</v>
      </c>
      <c r="BB12" s="76">
        <v>0</v>
      </c>
      <c r="BC12" s="76">
        <v>0</v>
      </c>
      <c r="BD12" s="76">
        <v>9052</v>
      </c>
      <c r="BE12" s="76">
        <v>0</v>
      </c>
      <c r="BF12" s="76">
        <v>11754</v>
      </c>
      <c r="BG12" s="76">
        <v>0</v>
      </c>
      <c r="BH12" s="76">
        <v>84</v>
      </c>
      <c r="BI12" s="76">
        <v>1689</v>
      </c>
      <c r="BJ12" s="76">
        <v>6904</v>
      </c>
      <c r="BK12" s="76">
        <v>1683</v>
      </c>
      <c r="BL12" s="76">
        <v>307</v>
      </c>
      <c r="BM12" s="76">
        <v>0</v>
      </c>
      <c r="BN12" s="76">
        <v>3681</v>
      </c>
      <c r="BO12" s="76">
        <v>102</v>
      </c>
      <c r="BP12" s="76">
        <v>4020</v>
      </c>
      <c r="BQ12" s="76">
        <v>153</v>
      </c>
      <c r="BR12" s="76">
        <v>0</v>
      </c>
      <c r="BS12" s="76">
        <v>2064</v>
      </c>
      <c r="BT12" s="76">
        <v>0</v>
      </c>
      <c r="BU12" s="76">
        <v>0</v>
      </c>
      <c r="BV12" s="76">
        <v>0</v>
      </c>
      <c r="BW12" s="76">
        <v>0</v>
      </c>
      <c r="BX12" s="76">
        <v>207</v>
      </c>
      <c r="BY12" s="76">
        <v>0</v>
      </c>
      <c r="BZ12" s="76">
        <v>1821</v>
      </c>
      <c r="CA12" s="76">
        <v>0</v>
      </c>
      <c r="CB12" s="76">
        <v>0</v>
      </c>
      <c r="CC12" s="76">
        <v>81</v>
      </c>
      <c r="CD12" s="76">
        <v>245</v>
      </c>
      <c r="CE12" s="76">
        <v>370</v>
      </c>
      <c r="CF12" s="76">
        <v>0</v>
      </c>
      <c r="CG12" s="76">
        <v>0</v>
      </c>
      <c r="CH12" s="76">
        <v>703</v>
      </c>
      <c r="CI12" s="76">
        <v>0</v>
      </c>
      <c r="CJ12" s="76">
        <v>566</v>
      </c>
      <c r="CK12" s="76">
        <v>0</v>
      </c>
      <c r="CL12" s="76">
        <v>0</v>
      </c>
      <c r="CM12" s="76">
        <v>0</v>
      </c>
      <c r="CN12" s="76">
        <v>0</v>
      </c>
      <c r="CO12" s="76">
        <v>0</v>
      </c>
      <c r="CP12" s="76">
        <v>0</v>
      </c>
      <c r="CQ12" s="76">
        <v>0</v>
      </c>
      <c r="CR12" s="76">
        <v>0</v>
      </c>
      <c r="CS12" s="76">
        <v>0</v>
      </c>
      <c r="CT12" s="76">
        <v>0</v>
      </c>
      <c r="CU12" s="76">
        <v>0</v>
      </c>
      <c r="CV12" s="76">
        <v>0</v>
      </c>
      <c r="CW12" s="76">
        <v>0</v>
      </c>
      <c r="CX12" s="76">
        <v>255</v>
      </c>
      <c r="CY12" s="76">
        <v>0</v>
      </c>
      <c r="CZ12" s="76">
        <v>0</v>
      </c>
      <c r="DA12" s="76">
        <v>0</v>
      </c>
      <c r="DB12" s="76">
        <v>0</v>
      </c>
      <c r="DC12" s="76">
        <v>0</v>
      </c>
      <c r="DD12" s="76">
        <v>0</v>
      </c>
      <c r="DE12" s="76">
        <v>0</v>
      </c>
      <c r="DF12" s="76">
        <v>0</v>
      </c>
      <c r="DG12" s="76">
        <v>0</v>
      </c>
      <c r="DH12" s="76">
        <v>0</v>
      </c>
      <c r="DI12" s="76">
        <v>0</v>
      </c>
      <c r="DJ12" s="76">
        <v>0</v>
      </c>
      <c r="DK12" s="76">
        <v>0</v>
      </c>
      <c r="DL12" s="76">
        <v>0</v>
      </c>
      <c r="DM12" s="76">
        <v>0</v>
      </c>
      <c r="DN12" s="76">
        <v>0</v>
      </c>
      <c r="DO12" s="76">
        <v>0</v>
      </c>
      <c r="DP12" s="76">
        <v>0</v>
      </c>
      <c r="DQ12" s="76">
        <v>0</v>
      </c>
      <c r="DR12" s="76">
        <v>0</v>
      </c>
      <c r="DS12" s="76">
        <v>6939045.3043114627</v>
      </c>
      <c r="DT12" s="76">
        <v>2323399.7943484457</v>
      </c>
      <c r="DU12" s="76">
        <v>1174847.6447660492</v>
      </c>
      <c r="DV12" s="76">
        <v>202547.65042446656</v>
      </c>
      <c r="DW12" s="76">
        <v>461407.08443964948</v>
      </c>
      <c r="DX12" s="76">
        <v>1773759.2867830489</v>
      </c>
      <c r="DY12" s="76">
        <v>432141.34376017511</v>
      </c>
      <c r="DZ12" s="76">
        <v>0</v>
      </c>
      <c r="EA12" s="76">
        <v>104575.98545077146</v>
      </c>
      <c r="EB12" s="76">
        <v>0</v>
      </c>
      <c r="EC12" s="76">
        <v>0</v>
      </c>
      <c r="ED12" s="76">
        <v>230067.29833333331</v>
      </c>
      <c r="EE12" s="76">
        <v>0</v>
      </c>
      <c r="EF12" s="76">
        <v>429345.4343253352</v>
      </c>
      <c r="EG12" s="76">
        <v>0</v>
      </c>
      <c r="EH12" s="76">
        <v>1017261.330936737</v>
      </c>
      <c r="EI12" s="76">
        <v>0</v>
      </c>
      <c r="EJ12" s="76">
        <v>0</v>
      </c>
      <c r="EK12" s="76">
        <v>218388.08829854432</v>
      </c>
      <c r="EL12" s="76">
        <v>18802.59509181972</v>
      </c>
      <c r="EM12" s="76">
        <v>1588852.7042721475</v>
      </c>
      <c r="EN12" s="76">
        <v>1053162.2249678427</v>
      </c>
      <c r="EO12" s="76">
        <v>387722.32967839518</v>
      </c>
      <c r="EP12" s="76">
        <v>418496.64126218006</v>
      </c>
      <c r="EQ12" s="76">
        <v>392961.67556035053</v>
      </c>
      <c r="ER12" s="76">
        <v>2614111.1200399352</v>
      </c>
      <c r="ES12" s="76">
        <v>175663.95957315832</v>
      </c>
      <c r="ET12" s="76">
        <v>0</v>
      </c>
      <c r="EU12" s="76">
        <v>276814.77232700627</v>
      </c>
      <c r="EV12" s="76">
        <v>0</v>
      </c>
      <c r="EW12" s="76">
        <v>0</v>
      </c>
      <c r="EX12" s="76">
        <v>0</v>
      </c>
      <c r="EY12" s="76">
        <v>0</v>
      </c>
      <c r="EZ12" s="76">
        <v>639529.43829204736</v>
      </c>
      <c r="FA12" s="76">
        <v>0</v>
      </c>
      <c r="FB12" s="76">
        <v>1712470.7406493525</v>
      </c>
      <c r="FC12" s="76">
        <v>0</v>
      </c>
      <c r="FD12" s="76">
        <v>68330.513333333321</v>
      </c>
      <c r="FE12" s="76">
        <v>251071.70603478895</v>
      </c>
      <c r="FF12" s="76">
        <v>1728506.4073025472</v>
      </c>
      <c r="FG12" s="76">
        <v>528942.18609523796</v>
      </c>
      <c r="FH12" s="76">
        <v>192594.84929523812</v>
      </c>
      <c r="FI12" s="76">
        <v>0</v>
      </c>
      <c r="FJ12" s="76">
        <v>937843.42239591002</v>
      </c>
      <c r="FK12" s="76">
        <v>84420.23</v>
      </c>
      <c r="FL12" s="76">
        <v>1662618.0159556873</v>
      </c>
      <c r="FM12" s="76">
        <v>72359.916666666657</v>
      </c>
      <c r="FN12" s="76">
        <v>0</v>
      </c>
      <c r="FO12" s="76">
        <v>378984.2466666667</v>
      </c>
      <c r="FP12" s="76">
        <v>0</v>
      </c>
      <c r="FQ12" s="76">
        <v>0</v>
      </c>
      <c r="FR12" s="76">
        <v>0</v>
      </c>
      <c r="FS12" s="76">
        <v>0</v>
      </c>
      <c r="FT12" s="76">
        <v>71281.083333333328</v>
      </c>
      <c r="FU12" s="76">
        <v>0</v>
      </c>
      <c r="FV12" s="76">
        <v>554888.48328005325</v>
      </c>
      <c r="FW12" s="76">
        <v>0</v>
      </c>
      <c r="FX12" s="76">
        <v>0</v>
      </c>
      <c r="FY12" s="76">
        <v>8929.5</v>
      </c>
      <c r="FZ12" s="76">
        <v>276201.42641509429</v>
      </c>
      <c r="GA12" s="76">
        <v>315039.68548534811</v>
      </c>
      <c r="GB12" s="76">
        <v>0</v>
      </c>
      <c r="GC12" s="76">
        <v>0</v>
      </c>
      <c r="GD12" s="76">
        <v>785277.01260409039</v>
      </c>
      <c r="GE12" s="76">
        <v>0</v>
      </c>
      <c r="GF12" s="76">
        <v>693719.85290642583</v>
      </c>
      <c r="GG12" s="76">
        <v>0</v>
      </c>
      <c r="GH12" s="76">
        <v>0</v>
      </c>
      <c r="GI12" s="76">
        <v>0</v>
      </c>
      <c r="GJ12" s="76">
        <v>0</v>
      </c>
      <c r="GK12" s="76">
        <v>0</v>
      </c>
      <c r="GL12" s="76">
        <v>0</v>
      </c>
      <c r="GM12" s="76">
        <v>0</v>
      </c>
      <c r="GN12" s="76">
        <v>0</v>
      </c>
      <c r="GO12" s="76">
        <v>0</v>
      </c>
      <c r="GP12" s="76">
        <v>0</v>
      </c>
      <c r="GQ12" s="76">
        <v>0</v>
      </c>
      <c r="GR12" s="76">
        <v>0</v>
      </c>
      <c r="GS12" s="76">
        <v>0</v>
      </c>
      <c r="GT12" s="76">
        <v>415799.05238832446</v>
      </c>
      <c r="GU12" s="76">
        <v>0</v>
      </c>
      <c r="GV12" s="76">
        <v>0</v>
      </c>
      <c r="GW12" s="76">
        <v>0</v>
      </c>
      <c r="GX12" s="76">
        <v>0</v>
      </c>
      <c r="GY12" s="76">
        <v>0</v>
      </c>
      <c r="GZ12" s="76">
        <v>0</v>
      </c>
      <c r="HA12" s="76">
        <v>0</v>
      </c>
      <c r="HB12" s="76">
        <v>0</v>
      </c>
      <c r="HC12" s="76">
        <v>0</v>
      </c>
      <c r="HD12" s="76">
        <v>0</v>
      </c>
      <c r="HE12" s="76">
        <v>0</v>
      </c>
      <c r="HF12" s="76">
        <v>0</v>
      </c>
      <c r="HG12" s="76">
        <v>0</v>
      </c>
      <c r="HH12" s="76">
        <v>0</v>
      </c>
      <c r="HI12" s="76">
        <v>0</v>
      </c>
      <c r="HJ12" s="76">
        <v>0</v>
      </c>
      <c r="HK12" s="76">
        <v>0</v>
      </c>
      <c r="HL12" s="76">
        <v>0</v>
      </c>
      <c r="HM12" s="76">
        <v>0</v>
      </c>
      <c r="HN12" s="76">
        <v>0</v>
      </c>
      <c r="HP12" s="77" t="s">
        <v>139</v>
      </c>
      <c r="HQ12" s="75">
        <f>'Relative Weights'!$H$1</f>
        <v>2024</v>
      </c>
      <c r="HR12" s="76">
        <v>72503</v>
      </c>
      <c r="HS12" s="76">
        <v>9837</v>
      </c>
      <c r="HT12" s="76">
        <v>0</v>
      </c>
      <c r="HU12" s="76">
        <v>0</v>
      </c>
      <c r="HV12" s="76">
        <v>8206</v>
      </c>
      <c r="HW12" s="76">
        <v>29553</v>
      </c>
      <c r="HX12" s="76">
        <v>0</v>
      </c>
      <c r="HY12" s="76">
        <v>0</v>
      </c>
      <c r="HZ12" s="76">
        <v>0</v>
      </c>
      <c r="IA12" s="76">
        <v>0</v>
      </c>
      <c r="IB12" s="76">
        <v>0</v>
      </c>
      <c r="IC12" s="76">
        <v>0</v>
      </c>
      <c r="ID12" s="76">
        <v>0</v>
      </c>
      <c r="IE12" s="76">
        <v>0</v>
      </c>
      <c r="IF12" s="76">
        <v>0</v>
      </c>
      <c r="IG12" s="76">
        <v>0</v>
      </c>
      <c r="IH12" s="76">
        <v>0</v>
      </c>
      <c r="II12" s="76">
        <v>0</v>
      </c>
      <c r="IJ12" s="76">
        <v>11641</v>
      </c>
      <c r="IK12" s="76">
        <v>0</v>
      </c>
      <c r="IL12" s="76">
        <v>16601</v>
      </c>
      <c r="IM12" s="76">
        <v>4459</v>
      </c>
      <c r="IN12" s="76">
        <v>0</v>
      </c>
      <c r="IO12" s="76">
        <v>0</v>
      </c>
      <c r="IP12" s="76">
        <v>6989</v>
      </c>
      <c r="IQ12" s="76">
        <v>43554</v>
      </c>
      <c r="IR12" s="76">
        <v>0</v>
      </c>
      <c r="IS12" s="76">
        <v>0</v>
      </c>
      <c r="IT12" s="76">
        <v>0</v>
      </c>
      <c r="IU12" s="76">
        <v>0</v>
      </c>
      <c r="IV12" s="76">
        <v>0</v>
      </c>
      <c r="IW12" s="76">
        <v>0</v>
      </c>
      <c r="IX12" s="76">
        <v>0</v>
      </c>
      <c r="IY12" s="76">
        <v>0</v>
      </c>
      <c r="IZ12" s="76">
        <v>0</v>
      </c>
      <c r="JA12" s="76">
        <v>0</v>
      </c>
      <c r="JB12" s="76">
        <v>0</v>
      </c>
      <c r="JC12" s="76">
        <v>0</v>
      </c>
      <c r="JD12" s="76">
        <v>13383</v>
      </c>
      <c r="JE12" s="76">
        <v>0</v>
      </c>
      <c r="JF12" s="76">
        <v>5527</v>
      </c>
      <c r="JG12" s="76">
        <v>815</v>
      </c>
      <c r="JH12" s="76">
        <v>0</v>
      </c>
      <c r="JI12" s="76">
        <v>0</v>
      </c>
      <c r="JJ12" s="76">
        <v>1501</v>
      </c>
      <c r="JK12" s="76">
        <v>27701</v>
      </c>
      <c r="JL12" s="76">
        <v>0</v>
      </c>
      <c r="JM12" s="76">
        <v>0</v>
      </c>
      <c r="JN12" s="76">
        <v>0</v>
      </c>
      <c r="JO12" s="76">
        <v>0</v>
      </c>
      <c r="JP12" s="76">
        <v>0</v>
      </c>
      <c r="JQ12" s="76">
        <v>0</v>
      </c>
      <c r="JR12" s="76">
        <v>0</v>
      </c>
      <c r="JS12" s="76">
        <v>0</v>
      </c>
      <c r="JT12" s="76">
        <v>0</v>
      </c>
      <c r="JU12" s="76">
        <v>0</v>
      </c>
      <c r="JV12" s="76">
        <v>0</v>
      </c>
      <c r="JW12" s="76">
        <v>0</v>
      </c>
      <c r="JX12" s="76">
        <v>476</v>
      </c>
      <c r="JY12" s="76">
        <v>0</v>
      </c>
      <c r="JZ12" s="76">
        <v>3292</v>
      </c>
      <c r="KA12" s="76">
        <v>0</v>
      </c>
      <c r="KB12" s="76">
        <v>0</v>
      </c>
      <c r="KC12" s="76">
        <v>0</v>
      </c>
      <c r="KD12" s="76">
        <v>0</v>
      </c>
      <c r="KE12" s="76">
        <v>11558</v>
      </c>
      <c r="KF12" s="76">
        <v>0</v>
      </c>
      <c r="KG12" s="76">
        <v>0</v>
      </c>
      <c r="KH12" s="76">
        <v>0</v>
      </c>
      <c r="KI12" s="76">
        <v>0</v>
      </c>
      <c r="KJ12" s="76">
        <v>0</v>
      </c>
      <c r="KK12" s="76">
        <v>0</v>
      </c>
      <c r="KL12" s="76">
        <v>0</v>
      </c>
      <c r="KM12" s="76">
        <v>0</v>
      </c>
      <c r="KN12" s="76">
        <v>0</v>
      </c>
      <c r="KO12" s="76">
        <v>0</v>
      </c>
      <c r="KP12" s="76">
        <v>0</v>
      </c>
      <c r="KQ12" s="76">
        <v>0</v>
      </c>
      <c r="KR12" s="76">
        <v>0</v>
      </c>
      <c r="KS12" s="76">
        <v>0</v>
      </c>
      <c r="KT12" s="76">
        <v>0</v>
      </c>
      <c r="KU12" s="76">
        <v>0</v>
      </c>
      <c r="KV12" s="76">
        <v>0</v>
      </c>
      <c r="KW12" s="76">
        <v>0</v>
      </c>
      <c r="KX12" s="76">
        <v>0</v>
      </c>
      <c r="KY12" s="76">
        <v>0</v>
      </c>
      <c r="KZ12" s="76">
        <v>0</v>
      </c>
      <c r="LA12" s="76">
        <v>0</v>
      </c>
      <c r="LB12" s="76">
        <v>0</v>
      </c>
      <c r="LC12" s="76">
        <v>0</v>
      </c>
      <c r="LD12" s="76">
        <v>0</v>
      </c>
      <c r="LE12" s="76">
        <v>0</v>
      </c>
      <c r="LF12" s="76">
        <v>0</v>
      </c>
      <c r="LG12" s="76">
        <v>0</v>
      </c>
      <c r="LH12" s="76">
        <v>0</v>
      </c>
      <c r="LI12" s="76">
        <v>0</v>
      </c>
      <c r="LJ12" s="76">
        <v>0</v>
      </c>
      <c r="LK12" s="76">
        <v>0</v>
      </c>
      <c r="LL12" s="76">
        <v>0</v>
      </c>
      <c r="LM12" s="76">
        <v>0</v>
      </c>
      <c r="LN12" s="76">
        <v>1540002</v>
      </c>
      <c r="LO12" s="76">
        <v>0</v>
      </c>
      <c r="LP12" s="76">
        <v>0</v>
      </c>
      <c r="LQ12" s="76">
        <v>0</v>
      </c>
      <c r="LR12" s="76">
        <v>0</v>
      </c>
      <c r="LS12" s="76">
        <v>18335</v>
      </c>
      <c r="LT12" s="76">
        <v>0</v>
      </c>
      <c r="LU12" s="76">
        <v>0</v>
      </c>
      <c r="LV12" s="76">
        <v>0</v>
      </c>
      <c r="LW12" s="76">
        <v>0</v>
      </c>
      <c r="LX12" s="76">
        <v>0</v>
      </c>
      <c r="LY12" s="76">
        <v>0</v>
      </c>
      <c r="LZ12" s="76">
        <v>0</v>
      </c>
      <c r="MA12" s="76">
        <v>0</v>
      </c>
      <c r="MB12" s="76">
        <v>0</v>
      </c>
      <c r="MC12" s="76">
        <v>0</v>
      </c>
      <c r="MD12" s="76">
        <v>0</v>
      </c>
      <c r="ME12" s="76">
        <v>0</v>
      </c>
      <c r="MF12" s="76">
        <v>0</v>
      </c>
      <c r="MG12" s="76">
        <v>0</v>
      </c>
      <c r="MH12" s="76">
        <v>352590</v>
      </c>
      <c r="MI12" s="76">
        <v>0</v>
      </c>
      <c r="MJ12" s="76">
        <v>0</v>
      </c>
      <c r="MK12" s="76">
        <v>0</v>
      </c>
      <c r="ML12" s="76">
        <v>0</v>
      </c>
      <c r="MM12" s="76">
        <v>27025</v>
      </c>
      <c r="MN12" s="76">
        <v>0</v>
      </c>
      <c r="MO12" s="76">
        <v>0</v>
      </c>
      <c r="MP12" s="76">
        <v>0</v>
      </c>
      <c r="MQ12" s="76">
        <v>0</v>
      </c>
      <c r="MR12" s="76">
        <v>0</v>
      </c>
      <c r="MS12" s="76">
        <v>0</v>
      </c>
      <c r="MT12" s="76">
        <v>0</v>
      </c>
      <c r="MU12" s="76">
        <v>0</v>
      </c>
      <c r="MV12" s="76">
        <v>0</v>
      </c>
      <c r="MW12" s="76">
        <v>0</v>
      </c>
      <c r="MX12" s="76">
        <v>0</v>
      </c>
      <c r="MY12" s="76">
        <v>0</v>
      </c>
      <c r="MZ12" s="76">
        <v>0</v>
      </c>
      <c r="NA12" s="76">
        <v>0</v>
      </c>
      <c r="NB12" s="76">
        <v>254251</v>
      </c>
      <c r="NC12" s="76">
        <v>675</v>
      </c>
      <c r="ND12" s="76">
        <v>0</v>
      </c>
      <c r="NE12" s="76">
        <v>14065</v>
      </c>
      <c r="NF12" s="76">
        <v>0</v>
      </c>
      <c r="NG12" s="76">
        <v>38153</v>
      </c>
      <c r="NH12" s="76">
        <v>0</v>
      </c>
      <c r="NI12" s="76">
        <v>0</v>
      </c>
      <c r="NJ12" s="76">
        <v>62429</v>
      </c>
      <c r="NK12" s="76">
        <v>0</v>
      </c>
      <c r="NL12" s="76">
        <v>0</v>
      </c>
      <c r="NM12" s="76">
        <v>0</v>
      </c>
      <c r="NN12" s="76">
        <v>0</v>
      </c>
      <c r="NO12" s="76">
        <v>0</v>
      </c>
      <c r="NP12" s="76">
        <v>0</v>
      </c>
      <c r="NQ12" s="76">
        <v>358800</v>
      </c>
      <c r="NR12" s="76">
        <v>0</v>
      </c>
      <c r="NS12" s="76">
        <v>0</v>
      </c>
      <c r="NT12" s="76">
        <v>0</v>
      </c>
      <c r="NU12" s="76">
        <v>9823</v>
      </c>
      <c r="NV12" s="76">
        <v>0</v>
      </c>
      <c r="NW12" s="76">
        <v>0</v>
      </c>
      <c r="NX12" s="76">
        <v>0</v>
      </c>
      <c r="NY12" s="76">
        <v>11776</v>
      </c>
      <c r="NZ12" s="76">
        <v>0</v>
      </c>
      <c r="OA12" s="76">
        <v>15919</v>
      </c>
      <c r="OB12" s="76">
        <v>0</v>
      </c>
      <c r="OC12" s="76">
        <v>0</v>
      </c>
      <c r="OD12" s="76">
        <v>0</v>
      </c>
      <c r="OE12" s="76">
        <v>0</v>
      </c>
      <c r="OF12" s="76">
        <v>0</v>
      </c>
      <c r="OG12" s="76">
        <v>0</v>
      </c>
      <c r="OH12" s="76">
        <v>0</v>
      </c>
      <c r="OI12" s="76">
        <v>0</v>
      </c>
      <c r="OJ12" s="76">
        <v>0</v>
      </c>
      <c r="OK12" s="76">
        <v>0</v>
      </c>
      <c r="OL12" s="76">
        <v>0</v>
      </c>
      <c r="OM12" s="76">
        <v>0</v>
      </c>
      <c r="ON12" s="76">
        <v>0</v>
      </c>
      <c r="OO12" s="76">
        <v>14790</v>
      </c>
      <c r="OP12" s="76">
        <v>0</v>
      </c>
      <c r="OQ12" s="76">
        <v>0</v>
      </c>
      <c r="OR12" s="76">
        <v>0</v>
      </c>
      <c r="OS12" s="76">
        <v>0</v>
      </c>
      <c r="OT12" s="76">
        <v>0</v>
      </c>
      <c r="OU12" s="76">
        <v>0</v>
      </c>
      <c r="OV12" s="76">
        <v>0</v>
      </c>
      <c r="OW12" s="76">
        <v>0</v>
      </c>
      <c r="OX12" s="76">
        <v>0</v>
      </c>
      <c r="OY12" s="76">
        <v>0</v>
      </c>
      <c r="OZ12" s="76">
        <v>0</v>
      </c>
      <c r="PA12" s="76">
        <v>0</v>
      </c>
      <c r="PB12" s="76">
        <v>0</v>
      </c>
      <c r="PC12" s="76">
        <v>0</v>
      </c>
      <c r="PD12" s="76">
        <v>0</v>
      </c>
      <c r="PE12" s="76">
        <v>0</v>
      </c>
      <c r="PF12" s="76">
        <v>0</v>
      </c>
      <c r="PG12" s="76">
        <v>0</v>
      </c>
      <c r="PH12" s="76">
        <v>0</v>
      </c>
      <c r="PI12" s="76">
        <v>0</v>
      </c>
      <c r="PJ12" s="76">
        <v>4974838</v>
      </c>
      <c r="PK12" s="76">
        <v>4760531</v>
      </c>
      <c r="PL12" s="76">
        <v>1573254</v>
      </c>
      <c r="PM12" s="76">
        <v>16536818</v>
      </c>
      <c r="PN12" s="76">
        <v>1351884</v>
      </c>
      <c r="PO12" s="76">
        <v>14027010</v>
      </c>
      <c r="PP12" s="76">
        <v>0</v>
      </c>
      <c r="PQ12" s="76">
        <v>0</v>
      </c>
      <c r="PR12" s="76">
        <v>1001652</v>
      </c>
      <c r="PS12" s="76">
        <v>0</v>
      </c>
      <c r="PT12" s="76">
        <v>0</v>
      </c>
      <c r="PU12" s="76">
        <v>0</v>
      </c>
      <c r="PV12" s="76">
        <v>0</v>
      </c>
      <c r="PW12" s="76">
        <v>356264</v>
      </c>
      <c r="PX12" s="76">
        <v>0</v>
      </c>
      <c r="PY12" s="76">
        <v>1174863</v>
      </c>
      <c r="PZ12" s="76">
        <v>0</v>
      </c>
      <c r="QA12" s="76">
        <v>317885</v>
      </c>
      <c r="QB12" s="76">
        <v>226903</v>
      </c>
      <c r="QC12" s="89">
        <v>2108502</v>
      </c>
      <c r="QD12" s="102">
        <v>1</v>
      </c>
    </row>
    <row r="13" spans="1:446">
      <c r="A13" s="75" t="s">
        <v>169</v>
      </c>
      <c r="B13" s="75" t="s">
        <v>99</v>
      </c>
      <c r="C13" s="76">
        <f>ROUND(TAR!H18,0)-ROUND(TAR!H288,0)</f>
        <v>0</v>
      </c>
      <c r="D13" s="77">
        <v>3631</v>
      </c>
      <c r="E13" s="75" t="s">
        <v>686</v>
      </c>
      <c r="F13" s="75">
        <v>2024</v>
      </c>
      <c r="G13" s="76">
        <v>60078245</v>
      </c>
      <c r="H13" s="76">
        <v>22426105</v>
      </c>
      <c r="I13" s="76">
        <v>32183153</v>
      </c>
      <c r="J13" s="76">
        <v>19984518</v>
      </c>
      <c r="K13" s="76">
        <v>21816397</v>
      </c>
      <c r="L13" s="75" t="s">
        <v>967</v>
      </c>
      <c r="M13" s="75" t="s">
        <v>728</v>
      </c>
      <c r="N13" s="98" t="s">
        <v>966</v>
      </c>
      <c r="O13" s="76">
        <v>5310</v>
      </c>
      <c r="P13" s="76">
        <v>7090</v>
      </c>
      <c r="Q13" s="76">
        <v>1959</v>
      </c>
      <c r="R13" s="76">
        <v>154</v>
      </c>
      <c r="S13" s="76">
        <v>0</v>
      </c>
      <c r="T13" s="78" t="s">
        <v>849</v>
      </c>
      <c r="U13" s="78" t="s">
        <v>752</v>
      </c>
      <c r="V13" s="91" t="s">
        <v>850</v>
      </c>
      <c r="W13" s="76">
        <v>84070</v>
      </c>
      <c r="X13" s="76">
        <v>36659</v>
      </c>
      <c r="Y13" s="76">
        <v>9998</v>
      </c>
      <c r="Z13" s="76">
        <v>6168</v>
      </c>
      <c r="AA13" s="76">
        <v>15475.000000000004</v>
      </c>
      <c r="AB13" s="76">
        <v>8034</v>
      </c>
      <c r="AC13" s="76">
        <v>2490</v>
      </c>
      <c r="AD13" s="76">
        <v>0</v>
      </c>
      <c r="AE13" s="76">
        <v>621</v>
      </c>
      <c r="AF13" s="76">
        <v>0</v>
      </c>
      <c r="AG13" s="76">
        <v>0</v>
      </c>
      <c r="AH13" s="76">
        <v>0</v>
      </c>
      <c r="AI13" s="76">
        <v>0</v>
      </c>
      <c r="AJ13" s="76">
        <v>2215</v>
      </c>
      <c r="AK13" s="76">
        <v>0</v>
      </c>
      <c r="AL13" s="76">
        <v>17343</v>
      </c>
      <c r="AM13" s="76">
        <v>0</v>
      </c>
      <c r="AN13" s="76">
        <v>0</v>
      </c>
      <c r="AO13" s="76">
        <v>2652</v>
      </c>
      <c r="AP13" s="76">
        <v>295</v>
      </c>
      <c r="AQ13" s="76">
        <v>32010</v>
      </c>
      <c r="AR13" s="76">
        <v>15598</v>
      </c>
      <c r="AS13" s="76">
        <v>2318</v>
      </c>
      <c r="AT13" s="76">
        <v>12207</v>
      </c>
      <c r="AU13" s="76">
        <v>15626.999999999998</v>
      </c>
      <c r="AV13" s="76">
        <v>8330</v>
      </c>
      <c r="AW13" s="76">
        <v>3261</v>
      </c>
      <c r="AX13" s="76">
        <v>0</v>
      </c>
      <c r="AY13" s="76">
        <v>3264</v>
      </c>
      <c r="AZ13" s="76">
        <v>0</v>
      </c>
      <c r="BA13" s="76">
        <v>0</v>
      </c>
      <c r="BB13" s="76">
        <v>0</v>
      </c>
      <c r="BC13" s="76">
        <v>0</v>
      </c>
      <c r="BD13" s="76">
        <v>1743</v>
      </c>
      <c r="BE13" s="76">
        <v>0</v>
      </c>
      <c r="BF13" s="76">
        <v>32226</v>
      </c>
      <c r="BG13" s="76">
        <v>0</v>
      </c>
      <c r="BH13" s="76">
        <v>828</v>
      </c>
      <c r="BI13" s="76">
        <v>5240</v>
      </c>
      <c r="BJ13" s="76">
        <v>9943</v>
      </c>
      <c r="BK13" s="76">
        <v>6786</v>
      </c>
      <c r="BL13" s="76">
        <v>2727</v>
      </c>
      <c r="BM13" s="76">
        <v>195</v>
      </c>
      <c r="BN13" s="76">
        <v>5466</v>
      </c>
      <c r="BO13" s="76">
        <v>2423</v>
      </c>
      <c r="BP13" s="76">
        <v>1362</v>
      </c>
      <c r="BQ13" s="76">
        <v>884</v>
      </c>
      <c r="BR13" s="76">
        <v>0</v>
      </c>
      <c r="BS13" s="76">
        <v>2226</v>
      </c>
      <c r="BT13" s="76">
        <v>0</v>
      </c>
      <c r="BU13" s="76">
        <v>0</v>
      </c>
      <c r="BV13" s="76">
        <v>0</v>
      </c>
      <c r="BW13" s="76">
        <v>0</v>
      </c>
      <c r="BX13" s="76">
        <v>818</v>
      </c>
      <c r="BY13" s="76">
        <v>0</v>
      </c>
      <c r="BZ13" s="76">
        <v>9495</v>
      </c>
      <c r="CA13" s="76">
        <v>0</v>
      </c>
      <c r="CB13" s="76">
        <v>0</v>
      </c>
      <c r="CC13" s="76">
        <v>570</v>
      </c>
      <c r="CD13" s="76">
        <v>606</v>
      </c>
      <c r="CE13" s="76">
        <v>297</v>
      </c>
      <c r="CF13" s="76">
        <v>0</v>
      </c>
      <c r="CG13" s="76">
        <v>0</v>
      </c>
      <c r="CH13" s="76">
        <v>2022</v>
      </c>
      <c r="CI13" s="76">
        <v>96</v>
      </c>
      <c r="CJ13" s="76">
        <v>0</v>
      </c>
      <c r="CK13" s="76">
        <v>0</v>
      </c>
      <c r="CL13" s="76">
        <v>0</v>
      </c>
      <c r="CM13" s="76">
        <v>0</v>
      </c>
      <c r="CN13" s="76">
        <v>0</v>
      </c>
      <c r="CO13" s="76">
        <v>0</v>
      </c>
      <c r="CP13" s="76">
        <v>0</v>
      </c>
      <c r="CQ13" s="76">
        <v>0</v>
      </c>
      <c r="CR13" s="76">
        <v>0</v>
      </c>
      <c r="CS13" s="76">
        <v>0</v>
      </c>
      <c r="CT13" s="76">
        <v>0</v>
      </c>
      <c r="CU13" s="76">
        <v>0</v>
      </c>
      <c r="CV13" s="76">
        <v>0</v>
      </c>
      <c r="CW13" s="76">
        <v>36</v>
      </c>
      <c r="CX13" s="76">
        <v>0</v>
      </c>
      <c r="CY13" s="76">
        <v>0</v>
      </c>
      <c r="CZ13" s="76">
        <v>0</v>
      </c>
      <c r="DA13" s="76">
        <v>0</v>
      </c>
      <c r="DB13" s="76">
        <v>0</v>
      </c>
      <c r="DC13" s="76">
        <v>0</v>
      </c>
      <c r="DD13" s="76">
        <v>0</v>
      </c>
      <c r="DE13" s="76">
        <v>0</v>
      </c>
      <c r="DF13" s="76">
        <v>0</v>
      </c>
      <c r="DG13" s="76">
        <v>0</v>
      </c>
      <c r="DH13" s="76">
        <v>0</v>
      </c>
      <c r="DI13" s="76">
        <v>0</v>
      </c>
      <c r="DJ13" s="76">
        <v>0</v>
      </c>
      <c r="DK13" s="76">
        <v>0</v>
      </c>
      <c r="DL13" s="76">
        <v>0</v>
      </c>
      <c r="DM13" s="76">
        <v>0</v>
      </c>
      <c r="DN13" s="76">
        <v>0</v>
      </c>
      <c r="DO13" s="76">
        <v>0</v>
      </c>
      <c r="DP13" s="76">
        <v>0</v>
      </c>
      <c r="DQ13" s="76">
        <v>0</v>
      </c>
      <c r="DR13" s="76">
        <v>0</v>
      </c>
      <c r="DS13" s="76">
        <v>5234016.3718496878</v>
      </c>
      <c r="DT13" s="76">
        <v>1744704.8740595195</v>
      </c>
      <c r="DU13" s="76">
        <v>934807.74317260133</v>
      </c>
      <c r="DV13" s="76">
        <v>323541.96772054548</v>
      </c>
      <c r="DW13" s="76">
        <v>549180.79148652183</v>
      </c>
      <c r="DX13" s="76">
        <v>669332.85785221716</v>
      </c>
      <c r="DY13" s="76">
        <v>92373.545797939034</v>
      </c>
      <c r="DZ13" s="76">
        <v>0</v>
      </c>
      <c r="EA13" s="76">
        <v>33363.432793568085</v>
      </c>
      <c r="EB13" s="76">
        <v>0</v>
      </c>
      <c r="EC13" s="76">
        <v>0</v>
      </c>
      <c r="ED13" s="76">
        <v>0</v>
      </c>
      <c r="EE13" s="76">
        <v>0</v>
      </c>
      <c r="EF13" s="76">
        <v>149711.12379298097</v>
      </c>
      <c r="EG13" s="76">
        <v>0</v>
      </c>
      <c r="EH13" s="76">
        <v>993145.71653637686</v>
      </c>
      <c r="EI13" s="76">
        <v>0</v>
      </c>
      <c r="EJ13" s="76">
        <v>0</v>
      </c>
      <c r="EK13" s="76">
        <v>274576.13053984602</v>
      </c>
      <c r="EL13" s="76">
        <v>19460.448264855968</v>
      </c>
      <c r="EM13" s="76">
        <v>2929119.4102254366</v>
      </c>
      <c r="EN13" s="76">
        <v>1660957.8028208979</v>
      </c>
      <c r="EO13" s="76">
        <v>636388.32294416917</v>
      </c>
      <c r="EP13" s="76">
        <v>988240.52236653399</v>
      </c>
      <c r="EQ13" s="76">
        <v>1340068.5941383701</v>
      </c>
      <c r="ER13" s="76">
        <v>1066787.1373039011</v>
      </c>
      <c r="ES13" s="76">
        <v>149051.10598150955</v>
      </c>
      <c r="ET13" s="76">
        <v>0</v>
      </c>
      <c r="EU13" s="76">
        <v>355238.11196833692</v>
      </c>
      <c r="EV13" s="76">
        <v>0</v>
      </c>
      <c r="EW13" s="76">
        <v>0</v>
      </c>
      <c r="EX13" s="76">
        <v>0</v>
      </c>
      <c r="EY13" s="76">
        <v>0</v>
      </c>
      <c r="EZ13" s="76">
        <v>210365.19871407727</v>
      </c>
      <c r="FA13" s="76">
        <v>0</v>
      </c>
      <c r="FB13" s="76">
        <v>2809570.9472358725</v>
      </c>
      <c r="FC13" s="76">
        <v>0</v>
      </c>
      <c r="FD13" s="76">
        <v>42652.735238095229</v>
      </c>
      <c r="FE13" s="76">
        <v>670457.99756982166</v>
      </c>
      <c r="FF13" s="76">
        <v>533561.76952735172</v>
      </c>
      <c r="FG13" s="76">
        <v>1551357.1987471178</v>
      </c>
      <c r="FH13" s="76">
        <v>737361.82747319865</v>
      </c>
      <c r="FI13" s="76">
        <v>158947.4697210197</v>
      </c>
      <c r="FJ13" s="76">
        <v>997876.84836385865</v>
      </c>
      <c r="FK13" s="76">
        <v>656037.16447878117</v>
      </c>
      <c r="FL13" s="76">
        <v>278995.72218281718</v>
      </c>
      <c r="FM13" s="76">
        <v>97196.726315789478</v>
      </c>
      <c r="FN13" s="76">
        <v>0</v>
      </c>
      <c r="FO13" s="76">
        <v>385117.38095238106</v>
      </c>
      <c r="FP13" s="76">
        <v>0</v>
      </c>
      <c r="FQ13" s="76">
        <v>0</v>
      </c>
      <c r="FR13" s="76">
        <v>0</v>
      </c>
      <c r="FS13" s="76">
        <v>0</v>
      </c>
      <c r="FT13" s="76">
        <v>161055.17797482474</v>
      </c>
      <c r="FU13" s="76">
        <v>0</v>
      </c>
      <c r="FV13" s="76">
        <v>1683519.7454172808</v>
      </c>
      <c r="FW13" s="76">
        <v>0</v>
      </c>
      <c r="FX13" s="76">
        <v>0</v>
      </c>
      <c r="FY13" s="76">
        <v>112407.50716407772</v>
      </c>
      <c r="FZ13" s="76">
        <v>114101.88220779224</v>
      </c>
      <c r="GA13" s="76">
        <v>118293.63737373738</v>
      </c>
      <c r="GB13" s="76">
        <v>0</v>
      </c>
      <c r="GC13" s="76">
        <v>0</v>
      </c>
      <c r="GD13" s="76">
        <v>380885.01460317458</v>
      </c>
      <c r="GE13" s="76">
        <v>66228.625863818976</v>
      </c>
      <c r="GF13" s="76">
        <v>0</v>
      </c>
      <c r="GG13" s="76">
        <v>0</v>
      </c>
      <c r="GH13" s="76">
        <v>0</v>
      </c>
      <c r="GI13" s="76">
        <v>0</v>
      </c>
      <c r="GJ13" s="76">
        <v>0</v>
      </c>
      <c r="GK13" s="76">
        <v>0</v>
      </c>
      <c r="GL13" s="76">
        <v>0</v>
      </c>
      <c r="GM13" s="76">
        <v>0</v>
      </c>
      <c r="GN13" s="76">
        <v>0</v>
      </c>
      <c r="GO13" s="76">
        <v>0</v>
      </c>
      <c r="GP13" s="76">
        <v>0</v>
      </c>
      <c r="GQ13" s="76">
        <v>0</v>
      </c>
      <c r="GR13" s="76">
        <v>0</v>
      </c>
      <c r="GS13" s="76">
        <v>44085.737373737371</v>
      </c>
      <c r="GT13" s="76">
        <v>0</v>
      </c>
      <c r="GU13" s="76">
        <v>0</v>
      </c>
      <c r="GV13" s="76">
        <v>0</v>
      </c>
      <c r="GW13" s="76">
        <v>0</v>
      </c>
      <c r="GX13" s="76">
        <v>0</v>
      </c>
      <c r="GY13" s="76">
        <v>0</v>
      </c>
      <c r="GZ13" s="76">
        <v>0</v>
      </c>
      <c r="HA13" s="76">
        <v>0</v>
      </c>
      <c r="HB13" s="76">
        <v>0</v>
      </c>
      <c r="HC13" s="76">
        <v>0</v>
      </c>
      <c r="HD13" s="76">
        <v>0</v>
      </c>
      <c r="HE13" s="76">
        <v>0</v>
      </c>
      <c r="HF13" s="76">
        <v>0</v>
      </c>
      <c r="HG13" s="76">
        <v>0</v>
      </c>
      <c r="HH13" s="76">
        <v>0</v>
      </c>
      <c r="HI13" s="76">
        <v>0</v>
      </c>
      <c r="HJ13" s="76">
        <v>0</v>
      </c>
      <c r="HK13" s="76">
        <v>0</v>
      </c>
      <c r="HL13" s="76">
        <v>0</v>
      </c>
      <c r="HM13" s="76">
        <v>0</v>
      </c>
      <c r="HN13" s="76">
        <v>0</v>
      </c>
      <c r="HP13" s="77" t="s">
        <v>140</v>
      </c>
      <c r="HQ13" s="75">
        <f>'Relative Weights'!$H$1</f>
        <v>2024</v>
      </c>
      <c r="HR13" s="76">
        <v>0</v>
      </c>
      <c r="HS13" s="76">
        <v>0</v>
      </c>
      <c r="HT13" s="76">
        <v>0</v>
      </c>
      <c r="HU13" s="76">
        <v>0</v>
      </c>
      <c r="HV13" s="76">
        <v>0</v>
      </c>
      <c r="HW13" s="76">
        <v>0</v>
      </c>
      <c r="HX13" s="76">
        <v>0</v>
      </c>
      <c r="HY13" s="76">
        <v>0</v>
      </c>
      <c r="HZ13" s="76">
        <v>0</v>
      </c>
      <c r="IA13" s="76">
        <v>0</v>
      </c>
      <c r="IB13" s="76">
        <v>0</v>
      </c>
      <c r="IC13" s="76">
        <v>0</v>
      </c>
      <c r="ID13" s="76">
        <v>0</v>
      </c>
      <c r="IE13" s="76">
        <v>0</v>
      </c>
      <c r="IF13" s="76">
        <v>0</v>
      </c>
      <c r="IG13" s="76">
        <v>0</v>
      </c>
      <c r="IH13" s="76">
        <v>0</v>
      </c>
      <c r="II13" s="76">
        <v>0</v>
      </c>
      <c r="IJ13" s="76">
        <v>0</v>
      </c>
      <c r="IK13" s="76">
        <v>0</v>
      </c>
      <c r="IL13" s="76">
        <v>0</v>
      </c>
      <c r="IM13" s="76">
        <v>0</v>
      </c>
      <c r="IN13" s="76">
        <v>0</v>
      </c>
      <c r="IO13" s="76">
        <v>0</v>
      </c>
      <c r="IP13" s="76">
        <v>0</v>
      </c>
      <c r="IQ13" s="76">
        <v>0</v>
      </c>
      <c r="IR13" s="76">
        <v>0</v>
      </c>
      <c r="IS13" s="76">
        <v>0</v>
      </c>
      <c r="IT13" s="76">
        <v>0</v>
      </c>
      <c r="IU13" s="76">
        <v>0</v>
      </c>
      <c r="IV13" s="76">
        <v>0</v>
      </c>
      <c r="IW13" s="76">
        <v>0</v>
      </c>
      <c r="IX13" s="76">
        <v>0</v>
      </c>
      <c r="IY13" s="76">
        <v>0</v>
      </c>
      <c r="IZ13" s="76">
        <v>0</v>
      </c>
      <c r="JA13" s="76">
        <v>0</v>
      </c>
      <c r="JB13" s="76">
        <v>0</v>
      </c>
      <c r="JC13" s="76">
        <v>0</v>
      </c>
      <c r="JD13" s="76">
        <v>0</v>
      </c>
      <c r="JE13" s="76">
        <v>0</v>
      </c>
      <c r="JF13" s="76">
        <v>0</v>
      </c>
      <c r="JG13" s="76">
        <v>0</v>
      </c>
      <c r="JH13" s="76">
        <v>0</v>
      </c>
      <c r="JI13" s="76">
        <v>0</v>
      </c>
      <c r="JJ13" s="76">
        <v>0</v>
      </c>
      <c r="JK13" s="76">
        <v>0</v>
      </c>
      <c r="JL13" s="76">
        <v>0</v>
      </c>
      <c r="JM13" s="76">
        <v>0</v>
      </c>
      <c r="JN13" s="76">
        <v>0</v>
      </c>
      <c r="JO13" s="76">
        <v>0</v>
      </c>
      <c r="JP13" s="76">
        <v>0</v>
      </c>
      <c r="JQ13" s="76">
        <v>0</v>
      </c>
      <c r="JR13" s="76">
        <v>0</v>
      </c>
      <c r="JS13" s="76">
        <v>0</v>
      </c>
      <c r="JT13" s="76">
        <v>0</v>
      </c>
      <c r="JU13" s="76">
        <v>0</v>
      </c>
      <c r="JV13" s="76">
        <v>0</v>
      </c>
      <c r="JW13" s="76">
        <v>0</v>
      </c>
      <c r="JX13" s="76">
        <v>0</v>
      </c>
      <c r="JY13" s="76">
        <v>0</v>
      </c>
      <c r="JZ13" s="76">
        <v>0</v>
      </c>
      <c r="KA13" s="76">
        <v>0</v>
      </c>
      <c r="KB13" s="76">
        <v>0</v>
      </c>
      <c r="KC13" s="76">
        <v>0</v>
      </c>
      <c r="KD13" s="76">
        <v>0</v>
      </c>
      <c r="KE13" s="76">
        <v>0</v>
      </c>
      <c r="KF13" s="76">
        <v>0</v>
      </c>
      <c r="KG13" s="76">
        <v>0</v>
      </c>
      <c r="KH13" s="76">
        <v>0</v>
      </c>
      <c r="KI13" s="76">
        <v>0</v>
      </c>
      <c r="KJ13" s="76">
        <v>0</v>
      </c>
      <c r="KK13" s="76">
        <v>0</v>
      </c>
      <c r="KL13" s="76">
        <v>0</v>
      </c>
      <c r="KM13" s="76">
        <v>0</v>
      </c>
      <c r="KN13" s="76">
        <v>0</v>
      </c>
      <c r="KO13" s="76">
        <v>0</v>
      </c>
      <c r="KP13" s="76">
        <v>0</v>
      </c>
      <c r="KQ13" s="76">
        <v>0</v>
      </c>
      <c r="KR13" s="76">
        <v>0</v>
      </c>
      <c r="KS13" s="76">
        <v>0</v>
      </c>
      <c r="KT13" s="76">
        <v>0</v>
      </c>
      <c r="KU13" s="76">
        <v>0</v>
      </c>
      <c r="KV13" s="76">
        <v>0</v>
      </c>
      <c r="KW13" s="76">
        <v>0</v>
      </c>
      <c r="KX13" s="76">
        <v>0</v>
      </c>
      <c r="KY13" s="76">
        <v>0</v>
      </c>
      <c r="KZ13" s="76">
        <v>0</v>
      </c>
      <c r="LA13" s="76">
        <v>0</v>
      </c>
      <c r="LB13" s="76">
        <v>0</v>
      </c>
      <c r="LC13" s="76">
        <v>0</v>
      </c>
      <c r="LD13" s="76">
        <v>0</v>
      </c>
      <c r="LE13" s="76">
        <v>0</v>
      </c>
      <c r="LF13" s="76">
        <v>0</v>
      </c>
      <c r="LG13" s="76">
        <v>0</v>
      </c>
      <c r="LH13" s="76">
        <v>0</v>
      </c>
      <c r="LI13" s="76">
        <v>0</v>
      </c>
      <c r="LJ13" s="76">
        <v>0</v>
      </c>
      <c r="LK13" s="76">
        <v>0</v>
      </c>
      <c r="LL13" s="76">
        <v>0</v>
      </c>
      <c r="LM13" s="76">
        <v>0</v>
      </c>
      <c r="LN13" s="76">
        <v>5234016.3718496878</v>
      </c>
      <c r="LO13" s="76">
        <v>1744704.8740595195</v>
      </c>
      <c r="LP13" s="76">
        <v>934807.74317260133</v>
      </c>
      <c r="LQ13" s="76">
        <v>323541.96772054548</v>
      </c>
      <c r="LR13" s="76">
        <v>549180.79148652183</v>
      </c>
      <c r="LS13" s="76">
        <v>669332.85785221716</v>
      </c>
      <c r="LT13" s="76">
        <v>92373.545797939034</v>
      </c>
      <c r="LU13" s="76">
        <v>0</v>
      </c>
      <c r="LV13" s="76">
        <v>33363.432793568085</v>
      </c>
      <c r="LW13" s="76">
        <v>0</v>
      </c>
      <c r="LX13" s="76">
        <v>0</v>
      </c>
      <c r="LY13" s="76">
        <v>0</v>
      </c>
      <c r="LZ13" s="76">
        <v>0</v>
      </c>
      <c r="MA13" s="76">
        <v>149711.12379298097</v>
      </c>
      <c r="MB13" s="76">
        <v>0</v>
      </c>
      <c r="MC13" s="76">
        <v>993145.71653637686</v>
      </c>
      <c r="MD13" s="76">
        <v>0</v>
      </c>
      <c r="ME13" s="76">
        <v>0</v>
      </c>
      <c r="MF13" s="76">
        <v>274576.13053984602</v>
      </c>
      <c r="MG13" s="76">
        <v>19460.448264855968</v>
      </c>
      <c r="MH13" s="76">
        <v>2929119.4102254366</v>
      </c>
      <c r="MI13" s="76">
        <v>1660957.8028208979</v>
      </c>
      <c r="MJ13" s="76">
        <v>636388.32294416917</v>
      </c>
      <c r="MK13" s="76">
        <v>988240.52236653399</v>
      </c>
      <c r="ML13" s="76">
        <v>1340068.5941383701</v>
      </c>
      <c r="MM13" s="76">
        <v>1066787.1373039011</v>
      </c>
      <c r="MN13" s="76">
        <v>149051.10598150955</v>
      </c>
      <c r="MO13" s="76">
        <v>0</v>
      </c>
      <c r="MP13" s="76">
        <v>355238.11196833692</v>
      </c>
      <c r="MQ13" s="76">
        <v>0</v>
      </c>
      <c r="MR13" s="76">
        <v>0</v>
      </c>
      <c r="MS13" s="76">
        <v>0</v>
      </c>
      <c r="MT13" s="76">
        <v>0</v>
      </c>
      <c r="MU13" s="76">
        <v>210365.19871407727</v>
      </c>
      <c r="MV13" s="76">
        <v>0</v>
      </c>
      <c r="MW13" s="76">
        <v>2809570.9472358725</v>
      </c>
      <c r="MX13" s="76">
        <v>0</v>
      </c>
      <c r="MY13" s="76">
        <v>42652.735238095229</v>
      </c>
      <c r="MZ13" s="76">
        <v>670457.99756982166</v>
      </c>
      <c r="NA13" s="76">
        <v>533561.76952735172</v>
      </c>
      <c r="NB13" s="76">
        <v>1551357.1987471178</v>
      </c>
      <c r="NC13" s="76">
        <v>737361.82747319865</v>
      </c>
      <c r="ND13" s="76">
        <v>158947.4697210197</v>
      </c>
      <c r="NE13" s="76">
        <v>997876.84836385865</v>
      </c>
      <c r="NF13" s="76">
        <v>656037.16447878117</v>
      </c>
      <c r="NG13" s="76">
        <v>278995.72218281718</v>
      </c>
      <c r="NH13" s="76">
        <v>97196.726315789478</v>
      </c>
      <c r="NI13" s="76">
        <v>0</v>
      </c>
      <c r="NJ13" s="76">
        <v>385117.38095238106</v>
      </c>
      <c r="NK13" s="76">
        <v>0</v>
      </c>
      <c r="NL13" s="76">
        <v>0</v>
      </c>
      <c r="NM13" s="76">
        <v>0</v>
      </c>
      <c r="NN13" s="76">
        <v>0</v>
      </c>
      <c r="NO13" s="76">
        <v>161055.17797482474</v>
      </c>
      <c r="NP13" s="76">
        <v>0</v>
      </c>
      <c r="NQ13" s="76">
        <v>1683519.7454172808</v>
      </c>
      <c r="NR13" s="76">
        <v>0</v>
      </c>
      <c r="NS13" s="76">
        <v>0</v>
      </c>
      <c r="NT13" s="76">
        <v>112407.50716407772</v>
      </c>
      <c r="NU13" s="76">
        <v>114101.88220779224</v>
      </c>
      <c r="NV13" s="76">
        <v>118293.63737373738</v>
      </c>
      <c r="NW13" s="76">
        <v>0</v>
      </c>
      <c r="NX13" s="76">
        <v>0</v>
      </c>
      <c r="NY13" s="76">
        <v>380885.01460317458</v>
      </c>
      <c r="NZ13" s="76">
        <v>66228.625863818976</v>
      </c>
      <c r="OA13" s="76">
        <v>0</v>
      </c>
      <c r="OB13" s="76">
        <v>0</v>
      </c>
      <c r="OC13" s="76">
        <v>0</v>
      </c>
      <c r="OD13" s="76">
        <v>0</v>
      </c>
      <c r="OE13" s="76">
        <v>0</v>
      </c>
      <c r="OF13" s="76">
        <v>0</v>
      </c>
      <c r="OG13" s="76">
        <v>0</v>
      </c>
      <c r="OH13" s="76">
        <v>0</v>
      </c>
      <c r="OI13" s="76">
        <v>0</v>
      </c>
      <c r="OJ13" s="76">
        <v>0</v>
      </c>
      <c r="OK13" s="76">
        <v>0</v>
      </c>
      <c r="OL13" s="76">
        <v>0</v>
      </c>
      <c r="OM13" s="76">
        <v>0</v>
      </c>
      <c r="ON13" s="76">
        <v>44085.737373737371</v>
      </c>
      <c r="OO13" s="76">
        <v>0</v>
      </c>
      <c r="OP13" s="76">
        <v>0</v>
      </c>
      <c r="OQ13" s="76">
        <v>0</v>
      </c>
      <c r="OR13" s="76">
        <v>0</v>
      </c>
      <c r="OS13" s="76">
        <v>0</v>
      </c>
      <c r="OT13" s="76">
        <v>0</v>
      </c>
      <c r="OU13" s="76">
        <v>0</v>
      </c>
      <c r="OV13" s="76">
        <v>0</v>
      </c>
      <c r="OW13" s="76">
        <v>0</v>
      </c>
      <c r="OX13" s="76">
        <v>0</v>
      </c>
      <c r="OY13" s="76">
        <v>0</v>
      </c>
      <c r="OZ13" s="76">
        <v>0</v>
      </c>
      <c r="PA13" s="76">
        <v>0</v>
      </c>
      <c r="PB13" s="76">
        <v>0</v>
      </c>
      <c r="PC13" s="76">
        <v>0</v>
      </c>
      <c r="PD13" s="76">
        <v>0</v>
      </c>
      <c r="PE13" s="76">
        <v>0</v>
      </c>
      <c r="PF13" s="76">
        <v>0</v>
      </c>
      <c r="PG13" s="76">
        <v>0</v>
      </c>
      <c r="PH13" s="76">
        <v>0</v>
      </c>
      <c r="PI13" s="76">
        <v>0</v>
      </c>
      <c r="PJ13" s="76">
        <v>5722298.5563667277</v>
      </c>
      <c r="PK13" s="76">
        <v>2411078.7776460778</v>
      </c>
      <c r="PL13" s="76">
        <v>1006876.1015428441</v>
      </c>
      <c r="PM13" s="76">
        <v>1519800.0426160304</v>
      </c>
      <c r="PN13" s="76">
        <v>1565791.9433369054</v>
      </c>
      <c r="PO13" s="76">
        <v>1172718.8037317649</v>
      </c>
      <c r="PP13" s="76">
        <v>197064.44350612798</v>
      </c>
      <c r="PQ13" s="76">
        <v>0</v>
      </c>
      <c r="PR13" s="76">
        <v>450274.25729500665</v>
      </c>
      <c r="PS13" s="76">
        <v>0</v>
      </c>
      <c r="PT13" s="76">
        <v>0</v>
      </c>
      <c r="PU13" s="76">
        <v>0</v>
      </c>
      <c r="PV13" s="76">
        <v>0</v>
      </c>
      <c r="PW13" s="76">
        <v>303278.22098429978</v>
      </c>
      <c r="PX13" s="76">
        <v>0</v>
      </c>
      <c r="PY13" s="76">
        <v>3192775.7514941036</v>
      </c>
      <c r="PZ13" s="76">
        <v>0</v>
      </c>
      <c r="QA13" s="76">
        <v>24822.22942033338</v>
      </c>
      <c r="QB13" s="76">
        <v>641045.99632363277</v>
      </c>
      <c r="QC13" s="89">
        <v>388240.22350724478</v>
      </c>
      <c r="QD13" s="102">
        <v>1</v>
      </c>
    </row>
    <row r="14" spans="1:446">
      <c r="A14" s="75" t="s">
        <v>674</v>
      </c>
      <c r="B14" s="75" t="s">
        <v>674</v>
      </c>
      <c r="C14" s="76">
        <f>ROUND(TAMUCT!H18,0)-ROUND(TAMUCT!H288,0)</f>
        <v>0</v>
      </c>
      <c r="D14" s="79">
        <v>42295</v>
      </c>
      <c r="E14" s="75" t="s">
        <v>692</v>
      </c>
      <c r="F14" s="75">
        <v>2024</v>
      </c>
      <c r="G14" s="76">
        <v>12839398</v>
      </c>
      <c r="H14" s="76">
        <v>2265428</v>
      </c>
      <c r="I14" s="76">
        <v>7907806</v>
      </c>
      <c r="J14" s="76">
        <v>7570870</v>
      </c>
      <c r="K14" s="76">
        <v>5281970</v>
      </c>
      <c r="L14" s="75" t="s">
        <v>967</v>
      </c>
      <c r="M14" s="75" t="s">
        <v>728</v>
      </c>
      <c r="N14" s="98" t="s">
        <v>966</v>
      </c>
      <c r="O14" s="76">
        <v>227</v>
      </c>
      <c r="P14" s="76">
        <v>1474</v>
      </c>
      <c r="Q14" s="76">
        <v>550</v>
      </c>
      <c r="R14" s="76">
        <v>0</v>
      </c>
      <c r="S14" s="76">
        <v>0</v>
      </c>
      <c r="T14" s="78" t="s">
        <v>895</v>
      </c>
      <c r="U14" s="78" t="s">
        <v>893</v>
      </c>
      <c r="V14" s="91" t="s">
        <v>894</v>
      </c>
      <c r="W14" s="76">
        <v>1329</v>
      </c>
      <c r="X14" s="76">
        <v>187</v>
      </c>
      <c r="Y14" s="76">
        <v>84</v>
      </c>
      <c r="Z14" s="76">
        <v>51</v>
      </c>
      <c r="AA14" s="76">
        <v>0</v>
      </c>
      <c r="AB14" s="76">
        <v>687</v>
      </c>
      <c r="AC14" s="76">
        <v>0</v>
      </c>
      <c r="AD14" s="76">
        <v>0</v>
      </c>
      <c r="AE14" s="76">
        <v>207</v>
      </c>
      <c r="AF14" s="76">
        <v>0</v>
      </c>
      <c r="AG14" s="76">
        <v>0</v>
      </c>
      <c r="AH14" s="76">
        <v>0</v>
      </c>
      <c r="AI14" s="76">
        <v>0</v>
      </c>
      <c r="AJ14" s="76">
        <v>0</v>
      </c>
      <c r="AK14" s="76">
        <v>0</v>
      </c>
      <c r="AL14" s="76">
        <v>969</v>
      </c>
      <c r="AM14" s="76">
        <v>0</v>
      </c>
      <c r="AN14" s="76">
        <v>0</v>
      </c>
      <c r="AO14" s="76">
        <v>435</v>
      </c>
      <c r="AP14" s="76">
        <v>24</v>
      </c>
      <c r="AQ14" s="76">
        <v>11648</v>
      </c>
      <c r="AR14" s="76">
        <v>1813</v>
      </c>
      <c r="AS14" s="76">
        <v>619</v>
      </c>
      <c r="AT14" s="76">
        <v>1182</v>
      </c>
      <c r="AU14" s="76">
        <v>0</v>
      </c>
      <c r="AV14" s="76">
        <v>4295</v>
      </c>
      <c r="AW14" s="76">
        <v>0</v>
      </c>
      <c r="AX14" s="76">
        <v>0</v>
      </c>
      <c r="AY14" s="76">
        <v>1176</v>
      </c>
      <c r="AZ14" s="76">
        <v>0</v>
      </c>
      <c r="BA14" s="76">
        <v>0</v>
      </c>
      <c r="BB14" s="76">
        <v>0</v>
      </c>
      <c r="BC14" s="76">
        <v>0</v>
      </c>
      <c r="BD14" s="76">
        <v>0</v>
      </c>
      <c r="BE14" s="76">
        <v>0</v>
      </c>
      <c r="BF14" s="76">
        <v>8739</v>
      </c>
      <c r="BG14" s="76">
        <v>0</v>
      </c>
      <c r="BH14" s="76">
        <v>150</v>
      </c>
      <c r="BI14" s="76">
        <v>1588</v>
      </c>
      <c r="BJ14" s="76">
        <v>506</v>
      </c>
      <c r="BK14" s="76">
        <v>3365</v>
      </c>
      <c r="BL14" s="76">
        <v>279</v>
      </c>
      <c r="BM14" s="76">
        <v>15</v>
      </c>
      <c r="BN14" s="76">
        <v>1716</v>
      </c>
      <c r="BO14" s="76">
        <v>0</v>
      </c>
      <c r="BP14" s="76">
        <v>1731</v>
      </c>
      <c r="BQ14" s="76">
        <v>0</v>
      </c>
      <c r="BR14" s="76">
        <v>0</v>
      </c>
      <c r="BS14" s="76">
        <v>0</v>
      </c>
      <c r="BT14" s="76">
        <v>0</v>
      </c>
      <c r="BU14" s="76">
        <v>0</v>
      </c>
      <c r="BV14" s="76">
        <v>0</v>
      </c>
      <c r="BW14" s="76">
        <v>0</v>
      </c>
      <c r="BX14" s="76">
        <v>990</v>
      </c>
      <c r="BY14" s="76">
        <v>0</v>
      </c>
      <c r="BZ14" s="76">
        <v>2724</v>
      </c>
      <c r="CA14" s="76">
        <v>0</v>
      </c>
      <c r="CB14" s="76">
        <v>0</v>
      </c>
      <c r="CC14" s="76">
        <v>183</v>
      </c>
      <c r="CD14" s="76">
        <v>0</v>
      </c>
      <c r="CE14" s="76">
        <v>0</v>
      </c>
      <c r="CF14" s="76">
        <v>0</v>
      </c>
      <c r="CG14" s="76">
        <v>0</v>
      </c>
      <c r="CH14" s="76">
        <v>0</v>
      </c>
      <c r="CI14" s="76">
        <v>0</v>
      </c>
      <c r="CJ14" s="76">
        <v>0</v>
      </c>
      <c r="CK14" s="76">
        <v>0</v>
      </c>
      <c r="CL14" s="76">
        <v>0</v>
      </c>
      <c r="CM14" s="76">
        <v>0</v>
      </c>
      <c r="CN14" s="76">
        <v>0</v>
      </c>
      <c r="CO14" s="76">
        <v>0</v>
      </c>
      <c r="CP14" s="76">
        <v>0</v>
      </c>
      <c r="CQ14" s="76">
        <v>0</v>
      </c>
      <c r="CR14" s="76">
        <v>0</v>
      </c>
      <c r="CS14" s="76">
        <v>0</v>
      </c>
      <c r="CT14" s="76">
        <v>0</v>
      </c>
      <c r="CU14" s="76">
        <v>0</v>
      </c>
      <c r="CV14" s="76">
        <v>0</v>
      </c>
      <c r="CW14" s="76">
        <v>0</v>
      </c>
      <c r="CX14" s="76">
        <v>0</v>
      </c>
      <c r="CY14" s="76">
        <v>0</v>
      </c>
      <c r="CZ14" s="76">
        <v>0</v>
      </c>
      <c r="DA14" s="76">
        <v>0</v>
      </c>
      <c r="DB14" s="76">
        <v>0</v>
      </c>
      <c r="DC14" s="76">
        <v>0</v>
      </c>
      <c r="DD14" s="76">
        <v>0</v>
      </c>
      <c r="DE14" s="76">
        <v>0</v>
      </c>
      <c r="DF14" s="76">
        <v>0</v>
      </c>
      <c r="DG14" s="76">
        <v>0</v>
      </c>
      <c r="DH14" s="76">
        <v>0</v>
      </c>
      <c r="DI14" s="76">
        <v>0</v>
      </c>
      <c r="DJ14" s="76">
        <v>0</v>
      </c>
      <c r="DK14" s="76">
        <v>0</v>
      </c>
      <c r="DL14" s="76">
        <v>0</v>
      </c>
      <c r="DM14" s="76">
        <v>0</v>
      </c>
      <c r="DN14" s="76">
        <v>0</v>
      </c>
      <c r="DO14" s="76">
        <v>0</v>
      </c>
      <c r="DP14" s="76">
        <v>0</v>
      </c>
      <c r="DQ14" s="76">
        <v>0</v>
      </c>
      <c r="DR14" s="76">
        <v>0</v>
      </c>
      <c r="DS14" s="76">
        <v>128947.66287396537</v>
      </c>
      <c r="DT14" s="76">
        <v>30430.338096775937</v>
      </c>
      <c r="DU14" s="76">
        <v>28116.06702442548</v>
      </c>
      <c r="DV14" s="76">
        <v>6191.7841540376776</v>
      </c>
      <c r="DW14" s="76">
        <v>0</v>
      </c>
      <c r="DX14" s="76">
        <v>53207.909081804071</v>
      </c>
      <c r="DY14" s="76">
        <v>0</v>
      </c>
      <c r="DZ14" s="76">
        <v>0</v>
      </c>
      <c r="EA14" s="76">
        <v>38064.998199143709</v>
      </c>
      <c r="EB14" s="76">
        <v>0</v>
      </c>
      <c r="EC14" s="76">
        <v>0</v>
      </c>
      <c r="ED14" s="76">
        <v>0</v>
      </c>
      <c r="EE14" s="76">
        <v>0</v>
      </c>
      <c r="EF14" s="76">
        <v>0</v>
      </c>
      <c r="EG14" s="76">
        <v>0</v>
      </c>
      <c r="EH14" s="76">
        <v>145305.55937586969</v>
      </c>
      <c r="EI14" s="76">
        <v>0</v>
      </c>
      <c r="EJ14" s="76">
        <v>0</v>
      </c>
      <c r="EK14" s="76">
        <v>48448.796076755556</v>
      </c>
      <c r="EL14" s="76">
        <v>10690.220924430483</v>
      </c>
      <c r="EM14" s="76">
        <v>1220666.786755421</v>
      </c>
      <c r="EN14" s="76">
        <v>391903.49587113445</v>
      </c>
      <c r="EO14" s="76">
        <v>190119.56862561079</v>
      </c>
      <c r="EP14" s="76">
        <v>210644.57033838853</v>
      </c>
      <c r="EQ14" s="76">
        <v>0</v>
      </c>
      <c r="ER14" s="76">
        <v>503227.0323269167</v>
      </c>
      <c r="ES14" s="76">
        <v>0</v>
      </c>
      <c r="ET14" s="76">
        <v>0</v>
      </c>
      <c r="EU14" s="76">
        <v>283428.65180085629</v>
      </c>
      <c r="EV14" s="76">
        <v>0</v>
      </c>
      <c r="EW14" s="76">
        <v>0</v>
      </c>
      <c r="EX14" s="76">
        <v>0</v>
      </c>
      <c r="EY14" s="76">
        <v>0</v>
      </c>
      <c r="EZ14" s="76">
        <v>0</v>
      </c>
      <c r="FA14" s="76">
        <v>0</v>
      </c>
      <c r="FB14" s="76">
        <v>1571588.7702600074</v>
      </c>
      <c r="FC14" s="76">
        <v>0</v>
      </c>
      <c r="FD14" s="76">
        <v>30474.400000000001</v>
      </c>
      <c r="FE14" s="76">
        <v>297037.7098891905</v>
      </c>
      <c r="FF14" s="76">
        <v>191703.77907556953</v>
      </c>
      <c r="FG14" s="76">
        <v>1059039.0074703449</v>
      </c>
      <c r="FH14" s="76">
        <v>59890.169320444336</v>
      </c>
      <c r="FI14" s="76">
        <v>29900.927947598251</v>
      </c>
      <c r="FJ14" s="76">
        <v>494339.87590044708</v>
      </c>
      <c r="FK14" s="76">
        <v>0</v>
      </c>
      <c r="FL14" s="76">
        <v>413883.76762482314</v>
      </c>
      <c r="FM14" s="76">
        <v>0</v>
      </c>
      <c r="FN14" s="76">
        <v>0</v>
      </c>
      <c r="FO14" s="76">
        <v>0</v>
      </c>
      <c r="FP14" s="76">
        <v>0</v>
      </c>
      <c r="FQ14" s="76">
        <v>0</v>
      </c>
      <c r="FR14" s="76">
        <v>0</v>
      </c>
      <c r="FS14" s="76">
        <v>0</v>
      </c>
      <c r="FT14" s="76">
        <v>252295.76000000004</v>
      </c>
      <c r="FU14" s="76">
        <v>0</v>
      </c>
      <c r="FV14" s="76">
        <v>774749.96541577566</v>
      </c>
      <c r="FW14" s="76">
        <v>0</v>
      </c>
      <c r="FX14" s="76">
        <v>0</v>
      </c>
      <c r="FY14" s="76">
        <v>74433.505390959428</v>
      </c>
      <c r="FZ14" s="76">
        <v>0</v>
      </c>
      <c r="GA14" s="76">
        <v>0</v>
      </c>
      <c r="GB14" s="76">
        <v>0</v>
      </c>
      <c r="GC14" s="76">
        <v>0</v>
      </c>
      <c r="GD14" s="76">
        <v>0</v>
      </c>
      <c r="GE14" s="76">
        <v>0</v>
      </c>
      <c r="GF14" s="76">
        <v>0</v>
      </c>
      <c r="GG14" s="76">
        <v>0</v>
      </c>
      <c r="GH14" s="76">
        <v>0</v>
      </c>
      <c r="GI14" s="76">
        <v>0</v>
      </c>
      <c r="GJ14" s="76">
        <v>0</v>
      </c>
      <c r="GK14" s="76">
        <v>0</v>
      </c>
      <c r="GL14" s="76">
        <v>0</v>
      </c>
      <c r="GM14" s="76">
        <v>0</v>
      </c>
      <c r="GN14" s="76">
        <v>0</v>
      </c>
      <c r="GO14" s="76">
        <v>0</v>
      </c>
      <c r="GP14" s="76">
        <v>0</v>
      </c>
      <c r="GQ14" s="76">
        <v>0</v>
      </c>
      <c r="GR14" s="76">
        <v>0</v>
      </c>
      <c r="GS14" s="76">
        <v>0</v>
      </c>
      <c r="GT14" s="76">
        <v>0</v>
      </c>
      <c r="GU14" s="76">
        <v>0</v>
      </c>
      <c r="GV14" s="76">
        <v>0</v>
      </c>
      <c r="GW14" s="76">
        <v>0</v>
      </c>
      <c r="GX14" s="76">
        <v>0</v>
      </c>
      <c r="GY14" s="76">
        <v>0</v>
      </c>
      <c r="GZ14" s="76">
        <v>0</v>
      </c>
      <c r="HA14" s="76">
        <v>0</v>
      </c>
      <c r="HB14" s="76">
        <v>0</v>
      </c>
      <c r="HC14" s="76">
        <v>0</v>
      </c>
      <c r="HD14" s="76">
        <v>0</v>
      </c>
      <c r="HE14" s="76">
        <v>0</v>
      </c>
      <c r="HF14" s="76">
        <v>0</v>
      </c>
      <c r="HG14" s="76">
        <v>0</v>
      </c>
      <c r="HH14" s="76">
        <v>0</v>
      </c>
      <c r="HI14" s="76">
        <v>0</v>
      </c>
      <c r="HJ14" s="76">
        <v>0</v>
      </c>
      <c r="HK14" s="76">
        <v>0</v>
      </c>
      <c r="HL14" s="76">
        <v>0</v>
      </c>
      <c r="HM14" s="76">
        <v>0</v>
      </c>
      <c r="HN14" s="76">
        <v>0</v>
      </c>
      <c r="HP14" s="79" t="s">
        <v>721</v>
      </c>
      <c r="HQ14" s="75">
        <f>'Relative Weights'!$H$1</f>
        <v>2024</v>
      </c>
      <c r="HR14" s="76">
        <v>0</v>
      </c>
      <c r="HS14" s="76">
        <v>0</v>
      </c>
      <c r="HT14" s="76">
        <v>0</v>
      </c>
      <c r="HU14" s="76">
        <v>0</v>
      </c>
      <c r="HV14" s="76">
        <v>0</v>
      </c>
      <c r="HW14" s="76">
        <v>0</v>
      </c>
      <c r="HX14" s="76">
        <v>0</v>
      </c>
      <c r="HY14" s="76">
        <v>0</v>
      </c>
      <c r="HZ14" s="76">
        <v>0</v>
      </c>
      <c r="IA14" s="76">
        <v>0</v>
      </c>
      <c r="IB14" s="76">
        <v>0</v>
      </c>
      <c r="IC14" s="76">
        <v>0</v>
      </c>
      <c r="ID14" s="76">
        <v>0</v>
      </c>
      <c r="IE14" s="76">
        <v>0</v>
      </c>
      <c r="IF14" s="76">
        <v>0</v>
      </c>
      <c r="IG14" s="76">
        <v>0</v>
      </c>
      <c r="IH14" s="76">
        <v>0</v>
      </c>
      <c r="II14" s="76">
        <v>0</v>
      </c>
      <c r="IJ14" s="76">
        <v>0</v>
      </c>
      <c r="IK14" s="76">
        <v>0</v>
      </c>
      <c r="IL14" s="76">
        <v>0</v>
      </c>
      <c r="IM14" s="76">
        <v>0</v>
      </c>
      <c r="IN14" s="76">
        <v>0</v>
      </c>
      <c r="IO14" s="76">
        <v>0</v>
      </c>
      <c r="IP14" s="76">
        <v>0</v>
      </c>
      <c r="IQ14" s="76">
        <v>0</v>
      </c>
      <c r="IR14" s="76">
        <v>0</v>
      </c>
      <c r="IS14" s="76">
        <v>0</v>
      </c>
      <c r="IT14" s="76">
        <v>0</v>
      </c>
      <c r="IU14" s="76">
        <v>0</v>
      </c>
      <c r="IV14" s="76">
        <v>0</v>
      </c>
      <c r="IW14" s="76">
        <v>0</v>
      </c>
      <c r="IX14" s="76">
        <v>0</v>
      </c>
      <c r="IY14" s="76">
        <v>0</v>
      </c>
      <c r="IZ14" s="76">
        <v>0</v>
      </c>
      <c r="JA14" s="76">
        <v>0</v>
      </c>
      <c r="JB14" s="76">
        <v>0</v>
      </c>
      <c r="JC14" s="76">
        <v>0</v>
      </c>
      <c r="JD14" s="76">
        <v>0</v>
      </c>
      <c r="JE14" s="76">
        <v>0</v>
      </c>
      <c r="JF14" s="76">
        <v>0</v>
      </c>
      <c r="JG14" s="76">
        <v>0</v>
      </c>
      <c r="JH14" s="76">
        <v>0</v>
      </c>
      <c r="JI14" s="76">
        <v>0</v>
      </c>
      <c r="JJ14" s="76">
        <v>0</v>
      </c>
      <c r="JK14" s="76">
        <v>0</v>
      </c>
      <c r="JL14" s="76">
        <v>0</v>
      </c>
      <c r="JM14" s="76">
        <v>0</v>
      </c>
      <c r="JN14" s="76">
        <v>0</v>
      </c>
      <c r="JO14" s="76">
        <v>0</v>
      </c>
      <c r="JP14" s="76">
        <v>0</v>
      </c>
      <c r="JQ14" s="76">
        <v>0</v>
      </c>
      <c r="JR14" s="76">
        <v>0</v>
      </c>
      <c r="JS14" s="76">
        <v>0</v>
      </c>
      <c r="JT14" s="76">
        <v>0</v>
      </c>
      <c r="JU14" s="76">
        <v>0</v>
      </c>
      <c r="JV14" s="76">
        <v>0</v>
      </c>
      <c r="JW14" s="76">
        <v>0</v>
      </c>
      <c r="JX14" s="76">
        <v>0</v>
      </c>
      <c r="JY14" s="76">
        <v>0</v>
      </c>
      <c r="JZ14" s="76">
        <v>0</v>
      </c>
      <c r="KA14" s="76">
        <v>0</v>
      </c>
      <c r="KB14" s="76">
        <v>0</v>
      </c>
      <c r="KC14" s="76">
        <v>0</v>
      </c>
      <c r="KD14" s="76">
        <v>0</v>
      </c>
      <c r="KE14" s="76">
        <v>0</v>
      </c>
      <c r="KF14" s="76">
        <v>0</v>
      </c>
      <c r="KG14" s="76">
        <v>0</v>
      </c>
      <c r="KH14" s="76">
        <v>0</v>
      </c>
      <c r="KI14" s="76">
        <v>0</v>
      </c>
      <c r="KJ14" s="76">
        <v>0</v>
      </c>
      <c r="KK14" s="76">
        <v>0</v>
      </c>
      <c r="KL14" s="76">
        <v>0</v>
      </c>
      <c r="KM14" s="76">
        <v>0</v>
      </c>
      <c r="KN14" s="76">
        <v>0</v>
      </c>
      <c r="KO14" s="76">
        <v>0</v>
      </c>
      <c r="KP14" s="76">
        <v>0</v>
      </c>
      <c r="KQ14" s="76">
        <v>0</v>
      </c>
      <c r="KR14" s="76">
        <v>0</v>
      </c>
      <c r="KS14" s="76">
        <v>0</v>
      </c>
      <c r="KT14" s="76">
        <v>0</v>
      </c>
      <c r="KU14" s="76">
        <v>0</v>
      </c>
      <c r="KV14" s="76">
        <v>0</v>
      </c>
      <c r="KW14" s="76">
        <v>0</v>
      </c>
      <c r="KX14" s="76">
        <v>0</v>
      </c>
      <c r="KY14" s="76">
        <v>0</v>
      </c>
      <c r="KZ14" s="76">
        <v>0</v>
      </c>
      <c r="LA14" s="76">
        <v>0</v>
      </c>
      <c r="LB14" s="76">
        <v>0</v>
      </c>
      <c r="LC14" s="76">
        <v>0</v>
      </c>
      <c r="LD14" s="76">
        <v>0</v>
      </c>
      <c r="LE14" s="76">
        <v>0</v>
      </c>
      <c r="LF14" s="76">
        <v>0</v>
      </c>
      <c r="LG14" s="76">
        <v>0</v>
      </c>
      <c r="LH14" s="76">
        <v>0</v>
      </c>
      <c r="LI14" s="76">
        <v>0</v>
      </c>
      <c r="LJ14" s="76">
        <v>0</v>
      </c>
      <c r="LK14" s="76">
        <v>0</v>
      </c>
      <c r="LL14" s="76">
        <v>0</v>
      </c>
      <c r="LM14" s="76">
        <v>0</v>
      </c>
      <c r="LN14" s="76">
        <v>0</v>
      </c>
      <c r="LO14" s="76">
        <v>0</v>
      </c>
      <c r="LP14" s="76">
        <v>0</v>
      </c>
      <c r="LQ14" s="76">
        <v>0</v>
      </c>
      <c r="LR14" s="76">
        <v>0</v>
      </c>
      <c r="LS14" s="76">
        <v>0</v>
      </c>
      <c r="LT14" s="76">
        <v>0</v>
      </c>
      <c r="LU14" s="76">
        <v>0</v>
      </c>
      <c r="LV14" s="76">
        <v>0</v>
      </c>
      <c r="LW14" s="76">
        <v>0</v>
      </c>
      <c r="LX14" s="76">
        <v>0</v>
      </c>
      <c r="LY14" s="76">
        <v>0</v>
      </c>
      <c r="LZ14" s="76">
        <v>0</v>
      </c>
      <c r="MA14" s="76">
        <v>0</v>
      </c>
      <c r="MB14" s="76">
        <v>0</v>
      </c>
      <c r="MC14" s="76">
        <v>0</v>
      </c>
      <c r="MD14" s="76">
        <v>0</v>
      </c>
      <c r="ME14" s="76">
        <v>0</v>
      </c>
      <c r="MF14" s="76">
        <v>0</v>
      </c>
      <c r="MG14" s="76">
        <v>0</v>
      </c>
      <c r="MH14" s="76">
        <v>0</v>
      </c>
      <c r="MI14" s="76">
        <v>0</v>
      </c>
      <c r="MJ14" s="76">
        <v>0</v>
      </c>
      <c r="MK14" s="76">
        <v>0</v>
      </c>
      <c r="ML14" s="76">
        <v>0</v>
      </c>
      <c r="MM14" s="76">
        <v>0</v>
      </c>
      <c r="MN14" s="76">
        <v>0</v>
      </c>
      <c r="MO14" s="76">
        <v>0</v>
      </c>
      <c r="MP14" s="76">
        <v>0</v>
      </c>
      <c r="MQ14" s="76">
        <v>0</v>
      </c>
      <c r="MR14" s="76">
        <v>0</v>
      </c>
      <c r="MS14" s="76">
        <v>0</v>
      </c>
      <c r="MT14" s="76">
        <v>0</v>
      </c>
      <c r="MU14" s="76">
        <v>0</v>
      </c>
      <c r="MV14" s="76">
        <v>0</v>
      </c>
      <c r="MW14" s="76">
        <v>0</v>
      </c>
      <c r="MX14" s="76">
        <v>0</v>
      </c>
      <c r="MY14" s="76">
        <v>0</v>
      </c>
      <c r="MZ14" s="76">
        <v>0</v>
      </c>
      <c r="NA14" s="76">
        <v>0</v>
      </c>
      <c r="NB14" s="76">
        <v>0</v>
      </c>
      <c r="NC14" s="76">
        <v>0</v>
      </c>
      <c r="ND14" s="76">
        <v>0</v>
      </c>
      <c r="NE14" s="76">
        <v>0</v>
      </c>
      <c r="NF14" s="76">
        <v>0</v>
      </c>
      <c r="NG14" s="76">
        <v>0</v>
      </c>
      <c r="NH14" s="76">
        <v>0</v>
      </c>
      <c r="NI14" s="76">
        <v>0</v>
      </c>
      <c r="NJ14" s="76">
        <v>0</v>
      </c>
      <c r="NK14" s="76">
        <v>0</v>
      </c>
      <c r="NL14" s="76">
        <v>0</v>
      </c>
      <c r="NM14" s="76">
        <v>0</v>
      </c>
      <c r="NN14" s="76">
        <v>0</v>
      </c>
      <c r="NO14" s="76">
        <v>0</v>
      </c>
      <c r="NP14" s="76">
        <v>0</v>
      </c>
      <c r="NQ14" s="76">
        <v>0</v>
      </c>
      <c r="NR14" s="76">
        <v>0</v>
      </c>
      <c r="NS14" s="76">
        <v>0</v>
      </c>
      <c r="NT14" s="76">
        <v>0</v>
      </c>
      <c r="NU14" s="76">
        <v>0</v>
      </c>
      <c r="NV14" s="76">
        <v>0</v>
      </c>
      <c r="NW14" s="76">
        <v>0</v>
      </c>
      <c r="NX14" s="76">
        <v>0</v>
      </c>
      <c r="NY14" s="76">
        <v>0</v>
      </c>
      <c r="NZ14" s="76">
        <v>0</v>
      </c>
      <c r="OA14" s="76">
        <v>0</v>
      </c>
      <c r="OB14" s="76">
        <v>0</v>
      </c>
      <c r="OC14" s="76">
        <v>0</v>
      </c>
      <c r="OD14" s="76">
        <v>0</v>
      </c>
      <c r="OE14" s="76">
        <v>0</v>
      </c>
      <c r="OF14" s="76">
        <v>0</v>
      </c>
      <c r="OG14" s="76">
        <v>0</v>
      </c>
      <c r="OH14" s="76">
        <v>0</v>
      </c>
      <c r="OI14" s="76">
        <v>0</v>
      </c>
      <c r="OJ14" s="76">
        <v>0</v>
      </c>
      <c r="OK14" s="76">
        <v>0</v>
      </c>
      <c r="OL14" s="76">
        <v>0</v>
      </c>
      <c r="OM14" s="76">
        <v>0</v>
      </c>
      <c r="ON14" s="76">
        <v>0</v>
      </c>
      <c r="OO14" s="76">
        <v>0</v>
      </c>
      <c r="OP14" s="76">
        <v>0</v>
      </c>
      <c r="OQ14" s="76">
        <v>0</v>
      </c>
      <c r="OR14" s="76">
        <v>0</v>
      </c>
      <c r="OS14" s="76">
        <v>0</v>
      </c>
      <c r="OT14" s="76">
        <v>0</v>
      </c>
      <c r="OU14" s="76">
        <v>0</v>
      </c>
      <c r="OV14" s="76">
        <v>0</v>
      </c>
      <c r="OW14" s="76">
        <v>0</v>
      </c>
      <c r="OX14" s="76">
        <v>0</v>
      </c>
      <c r="OY14" s="76">
        <v>0</v>
      </c>
      <c r="OZ14" s="76">
        <v>0</v>
      </c>
      <c r="PA14" s="76">
        <v>0</v>
      </c>
      <c r="PB14" s="76">
        <v>0</v>
      </c>
      <c r="PC14" s="76">
        <v>0</v>
      </c>
      <c r="PD14" s="76">
        <v>0</v>
      </c>
      <c r="PE14" s="76">
        <v>0</v>
      </c>
      <c r="PF14" s="76">
        <v>0</v>
      </c>
      <c r="PG14" s="76">
        <v>0</v>
      </c>
      <c r="PH14" s="76">
        <v>0</v>
      </c>
      <c r="PI14" s="76">
        <v>0</v>
      </c>
      <c r="PJ14" s="76">
        <v>1852201</v>
      </c>
      <c r="PK14" s="76">
        <v>370820</v>
      </c>
      <c r="PL14" s="76">
        <v>190812</v>
      </c>
      <c r="PM14" s="76">
        <v>0</v>
      </c>
      <c r="PN14" s="76">
        <v>546879</v>
      </c>
      <c r="PO14" s="76">
        <v>746154</v>
      </c>
      <c r="PP14" s="76">
        <v>0</v>
      </c>
      <c r="PQ14" s="76">
        <v>0</v>
      </c>
      <c r="PR14" s="76">
        <v>247221</v>
      </c>
      <c r="PS14" s="76">
        <v>0</v>
      </c>
      <c r="PT14" s="76">
        <v>0</v>
      </c>
      <c r="PU14" s="76">
        <v>0</v>
      </c>
      <c r="PV14" s="76">
        <v>0</v>
      </c>
      <c r="PW14" s="76">
        <v>194010</v>
      </c>
      <c r="PX14" s="76">
        <v>0</v>
      </c>
      <c r="PY14" s="76">
        <v>1916019</v>
      </c>
      <c r="PZ14" s="76">
        <v>0</v>
      </c>
      <c r="QA14" s="76">
        <v>23434</v>
      </c>
      <c r="QB14" s="76">
        <v>322909</v>
      </c>
      <c r="QC14" s="89">
        <v>155636</v>
      </c>
      <c r="QD14" s="102">
        <v>1</v>
      </c>
    </row>
    <row r="15" spans="1:446">
      <c r="A15" s="75" t="s">
        <v>71</v>
      </c>
      <c r="B15" s="75" t="s">
        <v>71</v>
      </c>
      <c r="C15" s="76">
        <f>ROUND(TAMUCC!H18,0)-ROUND(TAMUCC!H288,0)</f>
        <v>0</v>
      </c>
      <c r="D15" s="77">
        <v>11161</v>
      </c>
      <c r="E15" s="75" t="s">
        <v>688</v>
      </c>
      <c r="F15" s="75">
        <v>2024</v>
      </c>
      <c r="G15" s="76">
        <v>68869710</v>
      </c>
      <c r="H15" s="76">
        <v>44770129</v>
      </c>
      <c r="I15" s="76">
        <v>31498453</v>
      </c>
      <c r="J15" s="76">
        <v>17045681</v>
      </c>
      <c r="K15" s="76">
        <v>21190542</v>
      </c>
      <c r="L15" s="75" t="s">
        <v>967</v>
      </c>
      <c r="M15" s="75" t="s">
        <v>728</v>
      </c>
      <c r="N15" s="98" t="s">
        <v>966</v>
      </c>
      <c r="O15" s="76">
        <v>4001</v>
      </c>
      <c r="P15" s="76">
        <v>3821</v>
      </c>
      <c r="Q15" s="76">
        <v>2770</v>
      </c>
      <c r="R15" s="76">
        <v>263</v>
      </c>
      <c r="S15" s="76">
        <v>0</v>
      </c>
      <c r="T15" s="78" t="s">
        <v>834</v>
      </c>
      <c r="U15" s="78" t="s">
        <v>835</v>
      </c>
      <c r="V15" s="78" t="s">
        <v>836</v>
      </c>
      <c r="W15" s="76">
        <v>69822</v>
      </c>
      <c r="X15" s="76">
        <v>29882</v>
      </c>
      <c r="Y15" s="76">
        <v>10886</v>
      </c>
      <c r="Z15" s="76">
        <v>1486</v>
      </c>
      <c r="AA15" s="76">
        <v>9</v>
      </c>
      <c r="AB15" s="76">
        <v>4398</v>
      </c>
      <c r="AC15" s="76">
        <v>0</v>
      </c>
      <c r="AD15" s="76">
        <v>0</v>
      </c>
      <c r="AE15" s="76">
        <v>138</v>
      </c>
      <c r="AF15" s="76">
        <v>0</v>
      </c>
      <c r="AG15" s="76">
        <v>0</v>
      </c>
      <c r="AH15" s="76">
        <v>0</v>
      </c>
      <c r="AI15" s="76">
        <v>0</v>
      </c>
      <c r="AJ15" s="76">
        <v>1452</v>
      </c>
      <c r="AK15" s="76">
        <v>0</v>
      </c>
      <c r="AL15" s="76">
        <v>4809</v>
      </c>
      <c r="AM15" s="76">
        <v>0</v>
      </c>
      <c r="AN15" s="76">
        <v>0</v>
      </c>
      <c r="AO15" s="76">
        <v>414</v>
      </c>
      <c r="AP15" s="76">
        <v>26</v>
      </c>
      <c r="AQ15" s="76">
        <v>16585</v>
      </c>
      <c r="AR15" s="76">
        <v>17452</v>
      </c>
      <c r="AS15" s="76">
        <v>3654</v>
      </c>
      <c r="AT15" s="76">
        <v>4636</v>
      </c>
      <c r="AU15" s="76">
        <v>198</v>
      </c>
      <c r="AV15" s="76">
        <v>5440</v>
      </c>
      <c r="AW15" s="76">
        <v>0</v>
      </c>
      <c r="AX15" s="76">
        <v>0</v>
      </c>
      <c r="AY15" s="76">
        <v>48</v>
      </c>
      <c r="AZ15" s="76">
        <v>0</v>
      </c>
      <c r="BA15" s="76">
        <v>0</v>
      </c>
      <c r="BB15" s="76">
        <v>0</v>
      </c>
      <c r="BC15" s="76">
        <v>0</v>
      </c>
      <c r="BD15" s="76">
        <v>2884</v>
      </c>
      <c r="BE15" s="76">
        <v>0</v>
      </c>
      <c r="BF15" s="76">
        <v>18253</v>
      </c>
      <c r="BG15" s="76">
        <v>0</v>
      </c>
      <c r="BH15" s="76">
        <v>876</v>
      </c>
      <c r="BI15" s="76">
        <v>850</v>
      </c>
      <c r="BJ15" s="76">
        <v>7429</v>
      </c>
      <c r="BK15" s="76">
        <v>4773</v>
      </c>
      <c r="BL15" s="76">
        <v>6300.9999999999991</v>
      </c>
      <c r="BM15" s="76">
        <v>228</v>
      </c>
      <c r="BN15" s="76">
        <v>1809</v>
      </c>
      <c r="BO15" s="76">
        <v>96</v>
      </c>
      <c r="BP15" s="76">
        <v>6546</v>
      </c>
      <c r="BQ15" s="76">
        <v>0</v>
      </c>
      <c r="BR15" s="76">
        <v>0</v>
      </c>
      <c r="BS15" s="76">
        <v>0</v>
      </c>
      <c r="BT15" s="76">
        <v>0</v>
      </c>
      <c r="BU15" s="76">
        <v>0</v>
      </c>
      <c r="BV15" s="76">
        <v>0</v>
      </c>
      <c r="BW15" s="76">
        <v>0</v>
      </c>
      <c r="BX15" s="76">
        <v>3716</v>
      </c>
      <c r="BY15" s="76">
        <v>0</v>
      </c>
      <c r="BZ15" s="76">
        <v>19965</v>
      </c>
      <c r="CA15" s="76">
        <v>0</v>
      </c>
      <c r="CB15" s="76">
        <v>0</v>
      </c>
      <c r="CC15" s="76">
        <v>462</v>
      </c>
      <c r="CD15" s="76">
        <v>1657</v>
      </c>
      <c r="CE15" s="76">
        <v>129</v>
      </c>
      <c r="CF15" s="76">
        <v>1141</v>
      </c>
      <c r="CG15" s="76">
        <v>0</v>
      </c>
      <c r="CH15" s="76">
        <v>1881</v>
      </c>
      <c r="CI15" s="76">
        <v>0</v>
      </c>
      <c r="CJ15" s="76">
        <v>465</v>
      </c>
      <c r="CK15" s="76">
        <v>0</v>
      </c>
      <c r="CL15" s="76">
        <v>0</v>
      </c>
      <c r="CM15" s="76">
        <v>0</v>
      </c>
      <c r="CN15" s="76">
        <v>0</v>
      </c>
      <c r="CO15" s="76">
        <v>0</v>
      </c>
      <c r="CP15" s="76">
        <v>0</v>
      </c>
      <c r="CQ15" s="76">
        <v>0</v>
      </c>
      <c r="CR15" s="76">
        <v>408</v>
      </c>
      <c r="CS15" s="76">
        <v>0</v>
      </c>
      <c r="CT15" s="76">
        <v>0</v>
      </c>
      <c r="CU15" s="76">
        <v>0</v>
      </c>
      <c r="CV15" s="76">
        <v>0</v>
      </c>
      <c r="CW15" s="76">
        <v>39</v>
      </c>
      <c r="CX15" s="76">
        <v>457</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4905729.3019433599</v>
      </c>
      <c r="DT15" s="76">
        <v>2052665.381242488</v>
      </c>
      <c r="DU15" s="76">
        <v>1565700.4876302718</v>
      </c>
      <c r="DV15" s="76">
        <v>192508.2999066356</v>
      </c>
      <c r="DW15" s="76">
        <v>313.77338435374151</v>
      </c>
      <c r="DX15" s="76">
        <v>745248.53881624574</v>
      </c>
      <c r="DY15" s="76">
        <v>0</v>
      </c>
      <c r="DZ15" s="76">
        <v>0</v>
      </c>
      <c r="EA15" s="76">
        <v>12926</v>
      </c>
      <c r="EB15" s="76">
        <v>0</v>
      </c>
      <c r="EC15" s="76">
        <v>0</v>
      </c>
      <c r="ED15" s="76">
        <v>0</v>
      </c>
      <c r="EE15" s="76">
        <v>0</v>
      </c>
      <c r="EF15" s="76">
        <v>116972.7797469676</v>
      </c>
      <c r="EG15" s="76">
        <v>0</v>
      </c>
      <c r="EH15" s="76">
        <v>549238.69334070582</v>
      </c>
      <c r="EI15" s="76">
        <v>0</v>
      </c>
      <c r="EJ15" s="76">
        <v>0</v>
      </c>
      <c r="EK15" s="76">
        <v>62700.656881987328</v>
      </c>
      <c r="EL15" s="76">
        <v>7654.8342143529317</v>
      </c>
      <c r="EM15" s="76">
        <v>2207549.9474239256</v>
      </c>
      <c r="EN15" s="76">
        <v>2424245.0734806638</v>
      </c>
      <c r="EO15" s="76">
        <v>1066529.2865161188</v>
      </c>
      <c r="EP15" s="76">
        <v>771625.95035694796</v>
      </c>
      <c r="EQ15" s="76">
        <v>7012.7147108843537</v>
      </c>
      <c r="ER15" s="76">
        <v>1228978.3926971448</v>
      </c>
      <c r="ES15" s="76">
        <v>0</v>
      </c>
      <c r="ET15" s="76">
        <v>0</v>
      </c>
      <c r="EU15" s="76">
        <v>12926</v>
      </c>
      <c r="EV15" s="76">
        <v>0</v>
      </c>
      <c r="EW15" s="76">
        <v>0</v>
      </c>
      <c r="EX15" s="76">
        <v>0</v>
      </c>
      <c r="EY15" s="76">
        <v>0</v>
      </c>
      <c r="EZ15" s="76">
        <v>457053.39065721206</v>
      </c>
      <c r="FA15" s="76">
        <v>0</v>
      </c>
      <c r="FB15" s="76">
        <v>2530805.09137788</v>
      </c>
      <c r="FC15" s="76">
        <v>0</v>
      </c>
      <c r="FD15" s="76">
        <v>145697.78095238091</v>
      </c>
      <c r="FE15" s="76">
        <v>173844.59966563169</v>
      </c>
      <c r="FF15" s="76">
        <v>1816178.0970940113</v>
      </c>
      <c r="FG15" s="76">
        <v>914086.83212616853</v>
      </c>
      <c r="FH15" s="76">
        <v>1354946.4864982183</v>
      </c>
      <c r="FI15" s="76">
        <v>137686.16222222222</v>
      </c>
      <c r="FJ15" s="76">
        <v>618312.97020193981</v>
      </c>
      <c r="FK15" s="76">
        <v>7214.042433537832</v>
      </c>
      <c r="FL15" s="76">
        <v>705225.463756382</v>
      </c>
      <c r="FM15" s="76">
        <v>0</v>
      </c>
      <c r="FN15" s="76">
        <v>0</v>
      </c>
      <c r="FO15" s="76">
        <v>0</v>
      </c>
      <c r="FP15" s="76">
        <v>0</v>
      </c>
      <c r="FQ15" s="76">
        <v>0</v>
      </c>
      <c r="FR15" s="76">
        <v>0</v>
      </c>
      <c r="FS15" s="76">
        <v>0</v>
      </c>
      <c r="FT15" s="76">
        <v>517017.40833333327</v>
      </c>
      <c r="FU15" s="76">
        <v>0</v>
      </c>
      <c r="FV15" s="76">
        <v>1460311.1880489867</v>
      </c>
      <c r="FW15" s="76">
        <v>0</v>
      </c>
      <c r="FX15" s="76">
        <v>0</v>
      </c>
      <c r="FY15" s="76">
        <v>47420.624242424237</v>
      </c>
      <c r="FZ15" s="76">
        <v>395177.99327657832</v>
      </c>
      <c r="GA15" s="76">
        <v>30213.4375</v>
      </c>
      <c r="GB15" s="76">
        <v>127342.1992767505</v>
      </c>
      <c r="GC15" s="76">
        <v>0</v>
      </c>
      <c r="GD15" s="76">
        <v>699943.52094785054</v>
      </c>
      <c r="GE15" s="76">
        <v>0</v>
      </c>
      <c r="GF15" s="76">
        <v>74989.372849897409</v>
      </c>
      <c r="GG15" s="76">
        <v>0</v>
      </c>
      <c r="GH15" s="76">
        <v>0</v>
      </c>
      <c r="GI15" s="76">
        <v>0</v>
      </c>
      <c r="GJ15" s="76">
        <v>0</v>
      </c>
      <c r="GK15" s="76">
        <v>0</v>
      </c>
      <c r="GL15" s="76">
        <v>0</v>
      </c>
      <c r="GM15" s="76">
        <v>0</v>
      </c>
      <c r="GN15" s="76">
        <v>332977.05</v>
      </c>
      <c r="GO15" s="76">
        <v>0</v>
      </c>
      <c r="GP15" s="76">
        <v>0</v>
      </c>
      <c r="GQ15" s="76">
        <v>0</v>
      </c>
      <c r="GR15" s="76">
        <v>0</v>
      </c>
      <c r="GS15" s="76">
        <v>9469.9090909090919</v>
      </c>
      <c r="GT15" s="76">
        <v>360338.53605201264</v>
      </c>
      <c r="GU15" s="76">
        <v>0</v>
      </c>
      <c r="GV15" s="76">
        <v>0</v>
      </c>
      <c r="GW15" s="76">
        <v>0</v>
      </c>
      <c r="GX15" s="76">
        <v>0</v>
      </c>
      <c r="GY15" s="76">
        <v>0</v>
      </c>
      <c r="GZ15" s="76">
        <v>0</v>
      </c>
      <c r="HA15" s="76">
        <v>0</v>
      </c>
      <c r="HB15" s="76">
        <v>0</v>
      </c>
      <c r="HC15" s="76">
        <v>0</v>
      </c>
      <c r="HD15" s="76">
        <v>0</v>
      </c>
      <c r="HE15" s="76">
        <v>0</v>
      </c>
      <c r="HF15" s="76">
        <v>0</v>
      </c>
      <c r="HG15" s="76">
        <v>0</v>
      </c>
      <c r="HH15" s="76">
        <v>0</v>
      </c>
      <c r="HI15" s="76">
        <v>0</v>
      </c>
      <c r="HJ15" s="76">
        <v>0</v>
      </c>
      <c r="HK15" s="76">
        <v>0</v>
      </c>
      <c r="HL15" s="76">
        <v>0</v>
      </c>
      <c r="HM15" s="76">
        <v>0</v>
      </c>
      <c r="HN15" s="76">
        <v>0</v>
      </c>
      <c r="HP15" s="77" t="s">
        <v>141</v>
      </c>
      <c r="HQ15" s="75">
        <f>'Relative Weights'!$H$1</f>
        <v>2024</v>
      </c>
      <c r="HR15" s="76">
        <v>1610555</v>
      </c>
      <c r="HS15" s="76">
        <v>1094295</v>
      </c>
      <c r="HT15" s="76">
        <v>514021</v>
      </c>
      <c r="HU15" s="76">
        <v>280425</v>
      </c>
      <c r="HV15" s="76">
        <v>3</v>
      </c>
      <c r="HW15" s="76">
        <v>397299</v>
      </c>
      <c r="HX15" s="76">
        <v>0</v>
      </c>
      <c r="HY15" s="76">
        <v>0</v>
      </c>
      <c r="HZ15" s="76">
        <v>130</v>
      </c>
      <c r="IA15" s="76">
        <v>0</v>
      </c>
      <c r="IB15" s="76">
        <v>0</v>
      </c>
      <c r="IC15" s="76">
        <v>0</v>
      </c>
      <c r="ID15" s="76">
        <v>0</v>
      </c>
      <c r="IE15" s="76">
        <v>9405</v>
      </c>
      <c r="IF15" s="76">
        <v>0</v>
      </c>
      <c r="IG15" s="76">
        <v>529214</v>
      </c>
      <c r="IH15" s="76">
        <v>0</v>
      </c>
      <c r="II15" s="76">
        <v>0</v>
      </c>
      <c r="IJ15" s="76">
        <v>630</v>
      </c>
      <c r="IK15" s="76">
        <v>615</v>
      </c>
      <c r="IL15" s="76">
        <v>724741</v>
      </c>
      <c r="IM15" s="76">
        <v>1292387</v>
      </c>
      <c r="IN15" s="76">
        <v>350143</v>
      </c>
      <c r="IO15" s="76">
        <v>1124020</v>
      </c>
      <c r="IP15" s="76">
        <v>70</v>
      </c>
      <c r="IQ15" s="76">
        <v>655180</v>
      </c>
      <c r="IR15" s="76">
        <v>0</v>
      </c>
      <c r="IS15" s="76">
        <v>0</v>
      </c>
      <c r="IT15" s="76">
        <v>130</v>
      </c>
      <c r="IU15" s="76">
        <v>0</v>
      </c>
      <c r="IV15" s="76">
        <v>0</v>
      </c>
      <c r="IW15" s="76">
        <v>0</v>
      </c>
      <c r="IX15" s="76">
        <v>0</v>
      </c>
      <c r="IY15" s="76">
        <v>36749</v>
      </c>
      <c r="IZ15" s="76">
        <v>0</v>
      </c>
      <c r="JA15" s="76">
        <v>2438535</v>
      </c>
      <c r="JB15" s="76">
        <v>0</v>
      </c>
      <c r="JC15" s="76">
        <v>1463</v>
      </c>
      <c r="JD15" s="76">
        <v>1746</v>
      </c>
      <c r="JE15" s="76">
        <v>146027</v>
      </c>
      <c r="JF15" s="76">
        <v>300096</v>
      </c>
      <c r="JG15" s="76">
        <v>722335</v>
      </c>
      <c r="JH15" s="76">
        <v>45202</v>
      </c>
      <c r="JI15" s="76">
        <v>900691</v>
      </c>
      <c r="JJ15" s="76">
        <v>72</v>
      </c>
      <c r="JK15" s="76">
        <v>375962</v>
      </c>
      <c r="JL15" s="76">
        <v>0</v>
      </c>
      <c r="JM15" s="76">
        <v>0</v>
      </c>
      <c r="JN15" s="76">
        <v>0</v>
      </c>
      <c r="JO15" s="76">
        <v>0</v>
      </c>
      <c r="JP15" s="76">
        <v>0</v>
      </c>
      <c r="JQ15" s="76">
        <v>0</v>
      </c>
      <c r="JR15" s="76">
        <v>0</v>
      </c>
      <c r="JS15" s="76">
        <v>41570</v>
      </c>
      <c r="JT15" s="76">
        <v>0</v>
      </c>
      <c r="JU15" s="76">
        <v>1407070</v>
      </c>
      <c r="JV15" s="76">
        <v>0</v>
      </c>
      <c r="JW15" s="76">
        <v>0</v>
      </c>
      <c r="JX15" s="76">
        <v>476</v>
      </c>
      <c r="JY15" s="76">
        <v>31774</v>
      </c>
      <c r="JZ15" s="76">
        <v>9919</v>
      </c>
      <c r="KA15" s="76">
        <v>67887</v>
      </c>
      <c r="KB15" s="76">
        <v>0</v>
      </c>
      <c r="KC15" s="76">
        <v>1019601</v>
      </c>
      <c r="KD15" s="76">
        <v>0</v>
      </c>
      <c r="KE15" s="76">
        <v>39978</v>
      </c>
      <c r="KF15" s="76">
        <v>0</v>
      </c>
      <c r="KG15" s="76">
        <v>0</v>
      </c>
      <c r="KH15" s="76">
        <v>0</v>
      </c>
      <c r="KI15" s="76">
        <v>0</v>
      </c>
      <c r="KJ15" s="76">
        <v>0</v>
      </c>
      <c r="KK15" s="76">
        <v>0</v>
      </c>
      <c r="KL15" s="76">
        <v>0</v>
      </c>
      <c r="KM15" s="76">
        <v>26772</v>
      </c>
      <c r="KN15" s="76">
        <v>0</v>
      </c>
      <c r="KO15" s="76">
        <v>0</v>
      </c>
      <c r="KP15" s="76">
        <v>0</v>
      </c>
      <c r="KQ15" s="76">
        <v>0</v>
      </c>
      <c r="KR15" s="76">
        <v>95</v>
      </c>
      <c r="KS15" s="76">
        <v>28972</v>
      </c>
      <c r="KT15" s="76">
        <v>0</v>
      </c>
      <c r="KU15" s="76">
        <v>0</v>
      </c>
      <c r="KV15" s="76">
        <v>0</v>
      </c>
      <c r="KW15" s="76">
        <v>0</v>
      </c>
      <c r="KX15" s="76">
        <v>0</v>
      </c>
      <c r="KY15" s="76">
        <v>0</v>
      </c>
      <c r="KZ15" s="76">
        <v>0</v>
      </c>
      <c r="LA15" s="76">
        <v>0</v>
      </c>
      <c r="LB15" s="76">
        <v>0</v>
      </c>
      <c r="LC15" s="76">
        <v>0</v>
      </c>
      <c r="LD15" s="76">
        <v>0</v>
      </c>
      <c r="LE15" s="76">
        <v>0</v>
      </c>
      <c r="LF15" s="76">
        <v>0</v>
      </c>
      <c r="LG15" s="76">
        <v>0</v>
      </c>
      <c r="LH15" s="76">
        <v>0</v>
      </c>
      <c r="LI15" s="76">
        <v>0</v>
      </c>
      <c r="LJ15" s="76">
        <v>0</v>
      </c>
      <c r="LK15" s="76">
        <v>0</v>
      </c>
      <c r="LL15" s="76">
        <v>0</v>
      </c>
      <c r="LM15" s="76">
        <v>0</v>
      </c>
      <c r="LN15" s="76">
        <v>0</v>
      </c>
      <c r="LO15" s="76">
        <v>0</v>
      </c>
      <c r="LP15" s="76">
        <v>0</v>
      </c>
      <c r="LQ15" s="76">
        <v>0</v>
      </c>
      <c r="LR15" s="76">
        <v>0</v>
      </c>
      <c r="LS15" s="76">
        <v>0</v>
      </c>
      <c r="LT15" s="76">
        <v>0</v>
      </c>
      <c r="LU15" s="76">
        <v>0</v>
      </c>
      <c r="LV15" s="76">
        <v>0</v>
      </c>
      <c r="LW15" s="76">
        <v>0</v>
      </c>
      <c r="LX15" s="76">
        <v>0</v>
      </c>
      <c r="LY15" s="76">
        <v>0</v>
      </c>
      <c r="LZ15" s="76">
        <v>0</v>
      </c>
      <c r="MA15" s="76">
        <v>0</v>
      </c>
      <c r="MB15" s="76">
        <v>0</v>
      </c>
      <c r="MC15" s="76">
        <v>0</v>
      </c>
      <c r="MD15" s="76">
        <v>0</v>
      </c>
      <c r="ME15" s="76">
        <v>0</v>
      </c>
      <c r="MF15" s="76">
        <v>0</v>
      </c>
      <c r="MG15" s="76">
        <v>0</v>
      </c>
      <c r="MH15" s="76">
        <v>0</v>
      </c>
      <c r="MI15" s="76">
        <v>0</v>
      </c>
      <c r="MJ15" s="76">
        <v>0</v>
      </c>
      <c r="MK15" s="76">
        <v>0</v>
      </c>
      <c r="ML15" s="76">
        <v>0</v>
      </c>
      <c r="MM15" s="76">
        <v>0</v>
      </c>
      <c r="MN15" s="76">
        <v>0</v>
      </c>
      <c r="MO15" s="76">
        <v>0</v>
      </c>
      <c r="MP15" s="76">
        <v>0</v>
      </c>
      <c r="MQ15" s="76">
        <v>0</v>
      </c>
      <c r="MR15" s="76">
        <v>0</v>
      </c>
      <c r="MS15" s="76">
        <v>0</v>
      </c>
      <c r="MT15" s="76">
        <v>0</v>
      </c>
      <c r="MU15" s="76">
        <v>0</v>
      </c>
      <c r="MV15" s="76">
        <v>0</v>
      </c>
      <c r="MW15" s="76">
        <v>0</v>
      </c>
      <c r="MX15" s="76">
        <v>0</v>
      </c>
      <c r="MY15" s="76">
        <v>0</v>
      </c>
      <c r="MZ15" s="76">
        <v>0</v>
      </c>
      <c r="NA15" s="76">
        <v>0</v>
      </c>
      <c r="NB15" s="76">
        <v>0</v>
      </c>
      <c r="NC15" s="76">
        <v>0</v>
      </c>
      <c r="ND15" s="76">
        <v>0</v>
      </c>
      <c r="NE15" s="76">
        <v>0</v>
      </c>
      <c r="NF15" s="76">
        <v>0</v>
      </c>
      <c r="NG15" s="76">
        <v>0</v>
      </c>
      <c r="NH15" s="76">
        <v>0</v>
      </c>
      <c r="NI15" s="76">
        <v>0</v>
      </c>
      <c r="NJ15" s="76">
        <v>0</v>
      </c>
      <c r="NK15" s="76">
        <v>0</v>
      </c>
      <c r="NL15" s="76">
        <v>0</v>
      </c>
      <c r="NM15" s="76">
        <v>0</v>
      </c>
      <c r="NN15" s="76">
        <v>0</v>
      </c>
      <c r="NO15" s="76">
        <v>0</v>
      </c>
      <c r="NP15" s="76">
        <v>0</v>
      </c>
      <c r="NQ15" s="76">
        <v>0</v>
      </c>
      <c r="NR15" s="76">
        <v>0</v>
      </c>
      <c r="NS15" s="76">
        <v>0</v>
      </c>
      <c r="NT15" s="76">
        <v>0</v>
      </c>
      <c r="NU15" s="76">
        <v>0</v>
      </c>
      <c r="NV15" s="76">
        <v>0</v>
      </c>
      <c r="NW15" s="76">
        <v>0</v>
      </c>
      <c r="NX15" s="76">
        <v>0</v>
      </c>
      <c r="NY15" s="76">
        <v>0</v>
      </c>
      <c r="NZ15" s="76">
        <v>0</v>
      </c>
      <c r="OA15" s="76">
        <v>0</v>
      </c>
      <c r="OB15" s="76">
        <v>0</v>
      </c>
      <c r="OC15" s="76">
        <v>0</v>
      </c>
      <c r="OD15" s="76">
        <v>0</v>
      </c>
      <c r="OE15" s="76">
        <v>0</v>
      </c>
      <c r="OF15" s="76">
        <v>0</v>
      </c>
      <c r="OG15" s="76">
        <v>0</v>
      </c>
      <c r="OH15" s="76">
        <v>0</v>
      </c>
      <c r="OI15" s="76">
        <v>0</v>
      </c>
      <c r="OJ15" s="76">
        <v>0</v>
      </c>
      <c r="OK15" s="76">
        <v>0</v>
      </c>
      <c r="OL15" s="76">
        <v>0</v>
      </c>
      <c r="OM15" s="76">
        <v>0</v>
      </c>
      <c r="ON15" s="76">
        <v>0</v>
      </c>
      <c r="OO15" s="76">
        <v>0</v>
      </c>
      <c r="OP15" s="76">
        <v>0</v>
      </c>
      <c r="OQ15" s="76">
        <v>0</v>
      </c>
      <c r="OR15" s="76">
        <v>0</v>
      </c>
      <c r="OS15" s="76">
        <v>0</v>
      </c>
      <c r="OT15" s="76">
        <v>0</v>
      </c>
      <c r="OU15" s="76">
        <v>0</v>
      </c>
      <c r="OV15" s="76">
        <v>0</v>
      </c>
      <c r="OW15" s="76">
        <v>0</v>
      </c>
      <c r="OX15" s="76">
        <v>0</v>
      </c>
      <c r="OY15" s="76">
        <v>0</v>
      </c>
      <c r="OZ15" s="76">
        <v>0</v>
      </c>
      <c r="PA15" s="76">
        <v>0</v>
      </c>
      <c r="PB15" s="76">
        <v>0</v>
      </c>
      <c r="PC15" s="76">
        <v>0</v>
      </c>
      <c r="PD15" s="76">
        <v>0</v>
      </c>
      <c r="PE15" s="76">
        <v>0</v>
      </c>
      <c r="PF15" s="76">
        <v>0</v>
      </c>
      <c r="PG15" s="76">
        <v>0</v>
      </c>
      <c r="PH15" s="76">
        <v>0</v>
      </c>
      <c r="PI15" s="76">
        <v>0</v>
      </c>
      <c r="PJ15" s="76">
        <v>12637552</v>
      </c>
      <c r="PK15" s="76">
        <v>32071276</v>
      </c>
      <c r="PL15" s="76">
        <v>2184775</v>
      </c>
      <c r="PM15" s="76">
        <v>38737</v>
      </c>
      <c r="PN15" s="76">
        <v>2451537</v>
      </c>
      <c r="PO15" s="76">
        <v>5489976</v>
      </c>
      <c r="PP15" s="76">
        <v>0</v>
      </c>
      <c r="PQ15" s="76">
        <v>0</v>
      </c>
      <c r="PR15" s="76">
        <v>24845</v>
      </c>
      <c r="PS15" s="76">
        <v>0</v>
      </c>
      <c r="PT15" s="76">
        <v>0</v>
      </c>
      <c r="PU15" s="76">
        <v>0</v>
      </c>
      <c r="PV15" s="76">
        <v>0</v>
      </c>
      <c r="PW15" s="76">
        <v>1145671</v>
      </c>
      <c r="PX15" s="76">
        <v>0</v>
      </c>
      <c r="PY15" s="76">
        <v>7570494</v>
      </c>
      <c r="PZ15" s="76">
        <v>0</v>
      </c>
      <c r="QA15" s="76">
        <v>118519</v>
      </c>
      <c r="QB15" s="76">
        <v>238790</v>
      </c>
      <c r="QC15" s="89">
        <v>2594634</v>
      </c>
      <c r="QD15" s="102">
        <v>1</v>
      </c>
    </row>
    <row r="16" spans="1:446">
      <c r="A16" s="75" t="s">
        <v>103</v>
      </c>
      <c r="B16" s="75" t="s">
        <v>103</v>
      </c>
      <c r="C16" s="76">
        <f>ROUND(TAMUK!H18,0)-ROUND(TAMUK!H288,0)</f>
        <v>0</v>
      </c>
      <c r="D16" s="77">
        <v>3639</v>
      </c>
      <c r="E16" s="75" t="s">
        <v>689</v>
      </c>
      <c r="F16" s="75">
        <v>2024</v>
      </c>
      <c r="G16" s="76">
        <v>43630586</v>
      </c>
      <c r="H16" s="76">
        <v>27555500</v>
      </c>
      <c r="I16" s="76">
        <v>18719976</v>
      </c>
      <c r="J16" s="76">
        <v>18310535</v>
      </c>
      <c r="K16" s="76">
        <v>15217462</v>
      </c>
      <c r="L16" s="75" t="s">
        <v>967</v>
      </c>
      <c r="M16" s="75" t="s">
        <v>728</v>
      </c>
      <c r="N16" s="98" t="s">
        <v>966</v>
      </c>
      <c r="O16" s="76">
        <v>2871</v>
      </c>
      <c r="P16" s="76">
        <v>2316</v>
      </c>
      <c r="Q16" s="76">
        <v>1137</v>
      </c>
      <c r="R16" s="76">
        <v>229</v>
      </c>
      <c r="S16" s="76">
        <v>0</v>
      </c>
      <c r="T16" s="78" t="s">
        <v>753</v>
      </c>
      <c r="U16" s="78" t="s">
        <v>754</v>
      </c>
      <c r="V16" s="78" t="s">
        <v>755</v>
      </c>
      <c r="W16" s="76">
        <v>46709</v>
      </c>
      <c r="X16" s="76">
        <v>12766</v>
      </c>
      <c r="Y16" s="76">
        <v>8488</v>
      </c>
      <c r="Z16" s="76">
        <v>223</v>
      </c>
      <c r="AA16" s="76">
        <v>3849</v>
      </c>
      <c r="AB16" s="76">
        <v>4461</v>
      </c>
      <c r="AC16" s="76">
        <v>446</v>
      </c>
      <c r="AD16" s="76">
        <v>0</v>
      </c>
      <c r="AE16" s="76">
        <v>36</v>
      </c>
      <c r="AF16" s="76">
        <v>39</v>
      </c>
      <c r="AG16" s="76">
        <v>0</v>
      </c>
      <c r="AH16" s="76">
        <v>144</v>
      </c>
      <c r="AI16" s="76">
        <v>0</v>
      </c>
      <c r="AJ16" s="76">
        <v>1283</v>
      </c>
      <c r="AK16" s="76">
        <v>0</v>
      </c>
      <c r="AL16" s="76">
        <v>4086</v>
      </c>
      <c r="AM16" s="76">
        <v>0</v>
      </c>
      <c r="AN16" s="76">
        <v>0</v>
      </c>
      <c r="AO16" s="76">
        <v>561</v>
      </c>
      <c r="AP16" s="76">
        <v>0</v>
      </c>
      <c r="AQ16" s="76">
        <v>10172</v>
      </c>
      <c r="AR16" s="76">
        <v>5482</v>
      </c>
      <c r="AS16" s="76">
        <v>1850</v>
      </c>
      <c r="AT16" s="76">
        <v>2740</v>
      </c>
      <c r="AU16" s="76">
        <v>6065</v>
      </c>
      <c r="AV16" s="76">
        <v>8854</v>
      </c>
      <c r="AW16" s="76">
        <v>621</v>
      </c>
      <c r="AX16" s="76">
        <v>0</v>
      </c>
      <c r="AY16" s="76">
        <v>546</v>
      </c>
      <c r="AZ16" s="76">
        <v>0</v>
      </c>
      <c r="BA16" s="76">
        <v>0</v>
      </c>
      <c r="BB16" s="76">
        <v>45</v>
      </c>
      <c r="BC16" s="76">
        <v>0</v>
      </c>
      <c r="BD16" s="76">
        <v>1125</v>
      </c>
      <c r="BE16" s="76">
        <v>0</v>
      </c>
      <c r="BF16" s="76">
        <v>4374</v>
      </c>
      <c r="BG16" s="76">
        <v>0</v>
      </c>
      <c r="BH16" s="76">
        <v>258</v>
      </c>
      <c r="BI16" s="76">
        <v>1006</v>
      </c>
      <c r="BJ16" s="76">
        <v>0</v>
      </c>
      <c r="BK16" s="76">
        <v>2220</v>
      </c>
      <c r="BL16" s="76">
        <v>1259</v>
      </c>
      <c r="BM16" s="76">
        <v>351</v>
      </c>
      <c r="BN16" s="76">
        <v>3307</v>
      </c>
      <c r="BO16" s="76">
        <v>1520</v>
      </c>
      <c r="BP16" s="76">
        <v>9252</v>
      </c>
      <c r="BQ16" s="76">
        <v>66</v>
      </c>
      <c r="BR16" s="76">
        <v>0</v>
      </c>
      <c r="BS16" s="76">
        <v>889</v>
      </c>
      <c r="BT16" s="76">
        <v>0</v>
      </c>
      <c r="BU16" s="76">
        <v>0</v>
      </c>
      <c r="BV16" s="76">
        <v>0</v>
      </c>
      <c r="BW16" s="76">
        <v>0</v>
      </c>
      <c r="BX16" s="76">
        <v>2088</v>
      </c>
      <c r="BY16" s="76">
        <v>0</v>
      </c>
      <c r="BZ16" s="76">
        <v>2214</v>
      </c>
      <c r="CA16" s="76">
        <v>0</v>
      </c>
      <c r="CB16" s="76">
        <v>0</v>
      </c>
      <c r="CC16" s="76">
        <v>231</v>
      </c>
      <c r="CD16" s="76">
        <v>0</v>
      </c>
      <c r="CE16" s="76">
        <v>141</v>
      </c>
      <c r="CF16" s="76">
        <v>0</v>
      </c>
      <c r="CG16" s="76">
        <v>0</v>
      </c>
      <c r="CH16" s="76">
        <v>2058</v>
      </c>
      <c r="CI16" s="76">
        <v>321</v>
      </c>
      <c r="CJ16" s="76">
        <v>437</v>
      </c>
      <c r="CK16" s="76">
        <v>0</v>
      </c>
      <c r="CL16" s="76">
        <v>0</v>
      </c>
      <c r="CM16" s="76">
        <v>0</v>
      </c>
      <c r="CN16" s="76">
        <v>0</v>
      </c>
      <c r="CO16" s="76">
        <v>0</v>
      </c>
      <c r="CP16" s="76">
        <v>0</v>
      </c>
      <c r="CQ16" s="76">
        <v>0</v>
      </c>
      <c r="CR16" s="76">
        <v>0</v>
      </c>
      <c r="CS16" s="76">
        <v>0</v>
      </c>
      <c r="CT16" s="76">
        <v>0</v>
      </c>
      <c r="CU16" s="76">
        <v>0</v>
      </c>
      <c r="CV16" s="76">
        <v>0</v>
      </c>
      <c r="CW16" s="76">
        <v>0</v>
      </c>
      <c r="CX16" s="76">
        <v>0</v>
      </c>
      <c r="CY16" s="76">
        <v>0</v>
      </c>
      <c r="CZ16" s="76">
        <v>0</v>
      </c>
      <c r="DA16" s="76">
        <v>0</v>
      </c>
      <c r="DB16" s="76">
        <v>0</v>
      </c>
      <c r="DC16" s="76">
        <v>0</v>
      </c>
      <c r="DD16" s="76">
        <v>0</v>
      </c>
      <c r="DE16" s="76">
        <v>0</v>
      </c>
      <c r="DF16" s="76">
        <v>0</v>
      </c>
      <c r="DG16" s="76">
        <v>0</v>
      </c>
      <c r="DH16" s="76">
        <v>0</v>
      </c>
      <c r="DI16" s="76">
        <v>0</v>
      </c>
      <c r="DJ16" s="76">
        <v>0</v>
      </c>
      <c r="DK16" s="76">
        <v>0</v>
      </c>
      <c r="DL16" s="76">
        <v>0</v>
      </c>
      <c r="DM16" s="76">
        <v>0</v>
      </c>
      <c r="DN16" s="76">
        <v>0</v>
      </c>
      <c r="DO16" s="76">
        <v>0</v>
      </c>
      <c r="DP16" s="76">
        <v>0</v>
      </c>
      <c r="DQ16" s="76">
        <v>0</v>
      </c>
      <c r="DR16" s="76">
        <v>0</v>
      </c>
      <c r="DS16" s="76">
        <v>3243078.0030671898</v>
      </c>
      <c r="DT16" s="76">
        <v>1275735.2489946154</v>
      </c>
      <c r="DU16" s="76">
        <v>1503645.0629593718</v>
      </c>
      <c r="DV16" s="76">
        <v>40069.355226515836</v>
      </c>
      <c r="DW16" s="76">
        <v>264818.53049544134</v>
      </c>
      <c r="DX16" s="76">
        <v>749757.24340757239</v>
      </c>
      <c r="DY16" s="76">
        <v>0</v>
      </c>
      <c r="DZ16" s="76">
        <v>0</v>
      </c>
      <c r="EA16" s="76">
        <v>15719.5</v>
      </c>
      <c r="EB16" s="76">
        <v>0</v>
      </c>
      <c r="EC16" s="76">
        <v>0</v>
      </c>
      <c r="ED16" s="76">
        <v>23916.549035294847</v>
      </c>
      <c r="EE16" s="76">
        <v>0</v>
      </c>
      <c r="EF16" s="76">
        <v>130749.26587301586</v>
      </c>
      <c r="EG16" s="76">
        <v>0</v>
      </c>
      <c r="EH16" s="76">
        <v>428135.76031757187</v>
      </c>
      <c r="EI16" s="76">
        <v>0</v>
      </c>
      <c r="EJ16" s="76">
        <v>0</v>
      </c>
      <c r="EK16" s="76">
        <v>113970.12731116111</v>
      </c>
      <c r="EL16" s="76">
        <v>0</v>
      </c>
      <c r="EM16" s="76">
        <v>1111979.476677744</v>
      </c>
      <c r="EN16" s="76">
        <v>1059206.6078583736</v>
      </c>
      <c r="EO16" s="76">
        <v>711735.97882893484</v>
      </c>
      <c r="EP16" s="76">
        <v>625461.23592170782</v>
      </c>
      <c r="EQ16" s="76">
        <v>528103.69274742797</v>
      </c>
      <c r="ER16" s="76">
        <v>2375491.3959593107</v>
      </c>
      <c r="ES16" s="76">
        <v>0</v>
      </c>
      <c r="ET16" s="76">
        <v>0</v>
      </c>
      <c r="EU16" s="76">
        <v>103129.5</v>
      </c>
      <c r="EV16" s="76">
        <v>0</v>
      </c>
      <c r="EW16" s="76">
        <v>0</v>
      </c>
      <c r="EX16" s="76">
        <v>13019.121240601504</v>
      </c>
      <c r="EY16" s="76">
        <v>0</v>
      </c>
      <c r="EZ16" s="76">
        <v>103170.97380952381</v>
      </c>
      <c r="FA16" s="76">
        <v>0</v>
      </c>
      <c r="FB16" s="76">
        <v>1122258.502686091</v>
      </c>
      <c r="FC16" s="76">
        <v>0</v>
      </c>
      <c r="FD16" s="76">
        <v>36623.100361070348</v>
      </c>
      <c r="FE16" s="76">
        <v>274021.34806425462</v>
      </c>
      <c r="FF16" s="76">
        <v>0</v>
      </c>
      <c r="FG16" s="76">
        <v>410821.33888888883</v>
      </c>
      <c r="FH16" s="76">
        <v>415170.79593880882</v>
      </c>
      <c r="FI16" s="76">
        <v>79205.183112531085</v>
      </c>
      <c r="FJ16" s="76">
        <v>717624.36668473762</v>
      </c>
      <c r="FK16" s="76">
        <v>591835.20464934653</v>
      </c>
      <c r="FL16" s="76">
        <v>1870906.5182836535</v>
      </c>
      <c r="FM16" s="76">
        <v>0</v>
      </c>
      <c r="FN16" s="76">
        <v>0</v>
      </c>
      <c r="FO16" s="76">
        <v>0</v>
      </c>
      <c r="FP16" s="76">
        <v>0</v>
      </c>
      <c r="FQ16" s="76">
        <v>0</v>
      </c>
      <c r="FR16" s="76">
        <v>0</v>
      </c>
      <c r="FS16" s="76">
        <v>0</v>
      </c>
      <c r="FT16" s="76">
        <v>393475.50000000006</v>
      </c>
      <c r="FU16" s="76">
        <v>0</v>
      </c>
      <c r="FV16" s="76">
        <v>267865.12027491408</v>
      </c>
      <c r="FW16" s="76">
        <v>0</v>
      </c>
      <c r="FX16" s="76">
        <v>0</v>
      </c>
      <c r="FY16" s="76">
        <v>0</v>
      </c>
      <c r="FZ16" s="76">
        <v>0</v>
      </c>
      <c r="GA16" s="76">
        <v>33130.181818181816</v>
      </c>
      <c r="GB16" s="76">
        <v>0</v>
      </c>
      <c r="GC16" s="76">
        <v>0</v>
      </c>
      <c r="GD16" s="76">
        <v>653371.09340689483</v>
      </c>
      <c r="GE16" s="76">
        <v>19235.429207920792</v>
      </c>
      <c r="GF16" s="76">
        <v>66750.791071428568</v>
      </c>
      <c r="GG16" s="76">
        <v>0</v>
      </c>
      <c r="GH16" s="76">
        <v>0</v>
      </c>
      <c r="GI16" s="76">
        <v>0</v>
      </c>
      <c r="GJ16" s="76">
        <v>0</v>
      </c>
      <c r="GK16" s="76">
        <v>0</v>
      </c>
      <c r="GL16" s="76">
        <v>0</v>
      </c>
      <c r="GM16" s="76">
        <v>0</v>
      </c>
      <c r="GN16" s="76">
        <v>0</v>
      </c>
      <c r="GO16" s="76">
        <v>0</v>
      </c>
      <c r="GP16" s="76">
        <v>0</v>
      </c>
      <c r="GQ16" s="76">
        <v>0</v>
      </c>
      <c r="GR16" s="76">
        <v>0</v>
      </c>
      <c r="GS16" s="76">
        <v>0</v>
      </c>
      <c r="GT16" s="76">
        <v>0</v>
      </c>
      <c r="GU16" s="76">
        <v>0</v>
      </c>
      <c r="GV16" s="76">
        <v>0</v>
      </c>
      <c r="GW16" s="76">
        <v>0</v>
      </c>
      <c r="GX16" s="76">
        <v>0</v>
      </c>
      <c r="GY16" s="76">
        <v>0</v>
      </c>
      <c r="GZ16" s="76">
        <v>0</v>
      </c>
      <c r="HA16" s="76">
        <v>0</v>
      </c>
      <c r="HB16" s="76">
        <v>0</v>
      </c>
      <c r="HC16" s="76">
        <v>0</v>
      </c>
      <c r="HD16" s="76">
        <v>0</v>
      </c>
      <c r="HE16" s="76">
        <v>0</v>
      </c>
      <c r="HF16" s="76">
        <v>0</v>
      </c>
      <c r="HG16" s="76">
        <v>0</v>
      </c>
      <c r="HH16" s="76">
        <v>0</v>
      </c>
      <c r="HI16" s="76">
        <v>0</v>
      </c>
      <c r="HJ16" s="76">
        <v>0</v>
      </c>
      <c r="HK16" s="76">
        <v>0</v>
      </c>
      <c r="HL16" s="76">
        <v>0</v>
      </c>
      <c r="HM16" s="76">
        <v>0</v>
      </c>
      <c r="HN16" s="76">
        <v>0</v>
      </c>
      <c r="HP16" s="77" t="s">
        <v>142</v>
      </c>
      <c r="HQ16" s="75">
        <f>'Relative Weights'!$H$1</f>
        <v>2024</v>
      </c>
      <c r="HR16" s="76">
        <v>86076.6</v>
      </c>
      <c r="HS16" s="76">
        <v>33745</v>
      </c>
      <c r="HT16" s="76">
        <v>40515</v>
      </c>
      <c r="HU16" s="76">
        <v>674</v>
      </c>
      <c r="HV16" s="76">
        <v>14080</v>
      </c>
      <c r="HW16" s="76">
        <v>20697</v>
      </c>
      <c r="HX16" s="76">
        <v>0</v>
      </c>
      <c r="HY16" s="76">
        <v>0</v>
      </c>
      <c r="HZ16" s="76">
        <v>424</v>
      </c>
      <c r="IA16" s="76">
        <v>0</v>
      </c>
      <c r="IB16" s="76">
        <v>0</v>
      </c>
      <c r="IC16" s="76">
        <v>1274</v>
      </c>
      <c r="ID16" s="76">
        <v>0</v>
      </c>
      <c r="IE16" s="76">
        <v>2350</v>
      </c>
      <c r="IF16" s="76">
        <v>0</v>
      </c>
      <c r="IG16" s="76">
        <v>6811</v>
      </c>
      <c r="IH16" s="76">
        <v>0</v>
      </c>
      <c r="II16" s="76">
        <v>0</v>
      </c>
      <c r="IJ16" s="76">
        <v>3972</v>
      </c>
      <c r="IK16" s="76">
        <v>0</v>
      </c>
      <c r="IL16" s="76">
        <v>28353</v>
      </c>
      <c r="IM16" s="76">
        <v>27120</v>
      </c>
      <c r="IN16" s="76">
        <v>19204</v>
      </c>
      <c r="IO16" s="76">
        <v>10529</v>
      </c>
      <c r="IP16" s="76">
        <v>28162</v>
      </c>
      <c r="IQ16" s="76">
        <v>67706</v>
      </c>
      <c r="IR16" s="76">
        <v>0</v>
      </c>
      <c r="IS16" s="76">
        <v>0</v>
      </c>
      <c r="IT16" s="76">
        <v>2783</v>
      </c>
      <c r="IU16" s="76">
        <v>0</v>
      </c>
      <c r="IV16" s="76">
        <v>0</v>
      </c>
      <c r="IW16" s="76">
        <v>694</v>
      </c>
      <c r="IX16" s="76">
        <v>0</v>
      </c>
      <c r="IY16" s="76">
        <v>2357</v>
      </c>
      <c r="IZ16" s="76">
        <v>0</v>
      </c>
      <c r="JA16" s="76">
        <v>11404</v>
      </c>
      <c r="JB16" s="76">
        <v>0</v>
      </c>
      <c r="JC16" s="76">
        <v>897</v>
      </c>
      <c r="JD16" s="76">
        <v>8024</v>
      </c>
      <c r="JE16" s="76">
        <v>0</v>
      </c>
      <c r="JF16" s="76">
        <v>9963</v>
      </c>
      <c r="JG16" s="76">
        <v>12630</v>
      </c>
      <c r="JH16" s="76">
        <v>2137</v>
      </c>
      <c r="JI16" s="76">
        <v>12080</v>
      </c>
      <c r="JJ16" s="76">
        <v>31529</v>
      </c>
      <c r="JK16" s="76">
        <v>53112</v>
      </c>
      <c r="JL16" s="76">
        <v>0</v>
      </c>
      <c r="JM16" s="76">
        <v>0</v>
      </c>
      <c r="JN16" s="76">
        <v>0</v>
      </c>
      <c r="JO16" s="76">
        <v>0</v>
      </c>
      <c r="JP16" s="76">
        <v>0</v>
      </c>
      <c r="JQ16" s="76">
        <v>0</v>
      </c>
      <c r="JR16" s="76">
        <v>0</v>
      </c>
      <c r="JS16" s="76">
        <v>10617</v>
      </c>
      <c r="JT16" s="76">
        <v>0</v>
      </c>
      <c r="JU16" s="76">
        <v>3590</v>
      </c>
      <c r="JV16" s="76">
        <v>0</v>
      </c>
      <c r="JW16" s="76">
        <v>0</v>
      </c>
      <c r="JX16" s="76">
        <v>0</v>
      </c>
      <c r="JY16" s="76">
        <v>0</v>
      </c>
      <c r="JZ16" s="76">
        <v>558</v>
      </c>
      <c r="KA16" s="76">
        <v>0</v>
      </c>
      <c r="KB16" s="76">
        <v>0</v>
      </c>
      <c r="KC16" s="76">
        <v>10999</v>
      </c>
      <c r="KD16" s="76">
        <v>1025</v>
      </c>
      <c r="KE16" s="76">
        <v>1902</v>
      </c>
      <c r="KF16" s="76">
        <v>0</v>
      </c>
      <c r="KG16" s="76">
        <v>0</v>
      </c>
      <c r="KH16" s="76">
        <v>0</v>
      </c>
      <c r="KI16" s="76">
        <v>0</v>
      </c>
      <c r="KJ16" s="76">
        <v>0</v>
      </c>
      <c r="KK16" s="76">
        <v>0</v>
      </c>
      <c r="KL16" s="76">
        <v>0</v>
      </c>
      <c r="KM16" s="76">
        <v>0</v>
      </c>
      <c r="KN16" s="76">
        <v>0</v>
      </c>
      <c r="KO16" s="76">
        <v>0</v>
      </c>
      <c r="KP16" s="76">
        <v>0</v>
      </c>
      <c r="KQ16" s="76">
        <v>0</v>
      </c>
      <c r="KR16" s="76">
        <v>0</v>
      </c>
      <c r="KS16" s="76">
        <v>0</v>
      </c>
      <c r="KT16" s="76">
        <v>0</v>
      </c>
      <c r="KU16" s="76">
        <v>0</v>
      </c>
      <c r="KV16" s="76">
        <v>0</v>
      </c>
      <c r="KW16" s="76">
        <v>0</v>
      </c>
      <c r="KX16" s="76">
        <v>0</v>
      </c>
      <c r="KY16" s="76">
        <v>0</v>
      </c>
      <c r="KZ16" s="76">
        <v>0</v>
      </c>
      <c r="LA16" s="76">
        <v>0</v>
      </c>
      <c r="LB16" s="76">
        <v>0</v>
      </c>
      <c r="LC16" s="76">
        <v>0</v>
      </c>
      <c r="LD16" s="76">
        <v>0</v>
      </c>
      <c r="LE16" s="76">
        <v>0</v>
      </c>
      <c r="LF16" s="76">
        <v>0</v>
      </c>
      <c r="LG16" s="76">
        <v>0</v>
      </c>
      <c r="LH16" s="76">
        <v>0</v>
      </c>
      <c r="LI16" s="76">
        <v>0</v>
      </c>
      <c r="LJ16" s="76">
        <v>0</v>
      </c>
      <c r="LK16" s="76">
        <v>0</v>
      </c>
      <c r="LL16" s="76">
        <v>0</v>
      </c>
      <c r="LM16" s="76">
        <v>0</v>
      </c>
      <c r="LN16" s="76">
        <v>3461365</v>
      </c>
      <c r="LO16" s="76">
        <v>1405653</v>
      </c>
      <c r="LP16" s="76">
        <v>1616739</v>
      </c>
      <c r="LQ16" s="76">
        <v>28851</v>
      </c>
      <c r="LR16" s="76">
        <v>3609897</v>
      </c>
      <c r="LS16" s="76">
        <v>1131204</v>
      </c>
      <c r="LT16" s="76">
        <v>0</v>
      </c>
      <c r="LU16" s="76">
        <v>0</v>
      </c>
      <c r="LV16" s="76">
        <v>16922</v>
      </c>
      <c r="LW16" s="76">
        <v>0</v>
      </c>
      <c r="LX16" s="76">
        <v>0</v>
      </c>
      <c r="LY16" s="76">
        <v>326721</v>
      </c>
      <c r="LZ16" s="76">
        <v>0</v>
      </c>
      <c r="MA16" s="76">
        <v>99431</v>
      </c>
      <c r="MB16" s="76">
        <v>0</v>
      </c>
      <c r="MC16" s="76">
        <v>347534</v>
      </c>
      <c r="MD16" s="76">
        <v>0</v>
      </c>
      <c r="ME16" s="76">
        <v>0</v>
      </c>
      <c r="MF16" s="76">
        <v>539664</v>
      </c>
      <c r="MG16" s="76">
        <v>0</v>
      </c>
      <c r="MH16" s="76">
        <v>1222545</v>
      </c>
      <c r="MI16" s="76">
        <v>1575416</v>
      </c>
      <c r="MJ16" s="76">
        <v>766204</v>
      </c>
      <c r="MK16" s="76">
        <v>450683</v>
      </c>
      <c r="ML16" s="76">
        <v>7222131</v>
      </c>
      <c r="MM16" s="76">
        <v>3691093</v>
      </c>
      <c r="MN16" s="76">
        <v>0</v>
      </c>
      <c r="MO16" s="76">
        <v>0</v>
      </c>
      <c r="MP16" s="76">
        <v>111022</v>
      </c>
      <c r="MQ16" s="76">
        <v>0</v>
      </c>
      <c r="MR16" s="76">
        <v>0</v>
      </c>
      <c r="MS16" s="76">
        <v>177853</v>
      </c>
      <c r="MT16" s="76">
        <v>0</v>
      </c>
      <c r="MU16" s="76">
        <v>96111</v>
      </c>
      <c r="MV16" s="76">
        <v>0</v>
      </c>
      <c r="MW16" s="76">
        <v>757371</v>
      </c>
      <c r="MX16" s="76">
        <v>0</v>
      </c>
      <c r="MY16" s="76">
        <v>125918</v>
      </c>
      <c r="MZ16" s="76">
        <v>671805</v>
      </c>
      <c r="NA16" s="76">
        <v>0</v>
      </c>
      <c r="NB16" s="76">
        <v>402923</v>
      </c>
      <c r="NC16" s="76">
        <v>1404608</v>
      </c>
      <c r="ND16" s="76">
        <v>85267</v>
      </c>
      <c r="NE16" s="76">
        <v>517069</v>
      </c>
      <c r="NF16" s="76">
        <v>8084999</v>
      </c>
      <c r="NG16" s="76">
        <v>2895880</v>
      </c>
      <c r="NH16" s="76">
        <v>0</v>
      </c>
      <c r="NI16" s="76">
        <v>0</v>
      </c>
      <c r="NJ16" s="76">
        <v>0</v>
      </c>
      <c r="NK16" s="76">
        <v>0</v>
      </c>
      <c r="NL16" s="76">
        <v>0</v>
      </c>
      <c r="NM16" s="76">
        <v>0</v>
      </c>
      <c r="NN16" s="76">
        <v>0</v>
      </c>
      <c r="NO16" s="76">
        <v>423588</v>
      </c>
      <c r="NP16" s="76">
        <v>0</v>
      </c>
      <c r="NQ16" s="76">
        <v>224190</v>
      </c>
      <c r="NR16" s="76">
        <v>0</v>
      </c>
      <c r="NS16" s="76">
        <v>0</v>
      </c>
      <c r="NT16" s="76">
        <v>0</v>
      </c>
      <c r="NU16" s="76">
        <v>0</v>
      </c>
      <c r="NV16" s="76">
        <v>23871</v>
      </c>
      <c r="NW16" s="76">
        <v>0</v>
      </c>
      <c r="NX16" s="76">
        <v>0</v>
      </c>
      <c r="NY16" s="76">
        <v>470773</v>
      </c>
      <c r="NZ16" s="76">
        <v>262773</v>
      </c>
      <c r="OA16" s="76">
        <v>103634</v>
      </c>
      <c r="OB16" s="76">
        <v>0</v>
      </c>
      <c r="OC16" s="76">
        <v>0</v>
      </c>
      <c r="OD16" s="76">
        <v>0</v>
      </c>
      <c r="OE16" s="76">
        <v>0</v>
      </c>
      <c r="OF16" s="76">
        <v>0</v>
      </c>
      <c r="OG16" s="76">
        <v>0</v>
      </c>
      <c r="OH16" s="76">
        <v>0</v>
      </c>
      <c r="OI16" s="76">
        <v>0</v>
      </c>
      <c r="OJ16" s="76">
        <v>0</v>
      </c>
      <c r="OK16" s="76">
        <v>0</v>
      </c>
      <c r="OL16" s="76">
        <v>0</v>
      </c>
      <c r="OM16" s="76">
        <v>0</v>
      </c>
      <c r="ON16" s="76">
        <v>0</v>
      </c>
      <c r="OO16" s="76">
        <v>0</v>
      </c>
      <c r="OP16" s="76">
        <v>0</v>
      </c>
      <c r="OQ16" s="76">
        <v>0</v>
      </c>
      <c r="OR16" s="76">
        <v>0</v>
      </c>
      <c r="OS16" s="76">
        <v>0</v>
      </c>
      <c r="OT16" s="76">
        <v>0</v>
      </c>
      <c r="OU16" s="76">
        <v>0</v>
      </c>
      <c r="OV16" s="76">
        <v>0</v>
      </c>
      <c r="OW16" s="76">
        <v>0</v>
      </c>
      <c r="OX16" s="76">
        <v>0</v>
      </c>
      <c r="OY16" s="76">
        <v>0</v>
      </c>
      <c r="OZ16" s="76">
        <v>0</v>
      </c>
      <c r="PA16" s="76">
        <v>0</v>
      </c>
      <c r="PB16" s="76">
        <v>0</v>
      </c>
      <c r="PC16" s="76">
        <v>0</v>
      </c>
      <c r="PD16" s="76">
        <v>0</v>
      </c>
      <c r="PE16" s="76">
        <v>0</v>
      </c>
      <c r="PF16" s="76">
        <v>0</v>
      </c>
      <c r="PG16" s="76">
        <v>0</v>
      </c>
      <c r="PH16" s="76">
        <v>0</v>
      </c>
      <c r="PI16" s="76">
        <v>0</v>
      </c>
      <c r="PJ16" s="76">
        <v>1098689.3764653755</v>
      </c>
      <c r="PK16" s="76">
        <v>629614.22961069096</v>
      </c>
      <c r="PL16" s="76">
        <v>525324.6052351417</v>
      </c>
      <c r="PM16" s="76">
        <v>321431.36980653752</v>
      </c>
      <c r="PN16" s="76">
        <v>466244.080221868</v>
      </c>
      <c r="PO16" s="76">
        <v>1159106.1778338519</v>
      </c>
      <c r="PP16" s="76">
        <v>0</v>
      </c>
      <c r="PQ16" s="76">
        <v>0</v>
      </c>
      <c r="PR16" s="76">
        <v>27209.395458777977</v>
      </c>
      <c r="PS16" s="76">
        <v>0</v>
      </c>
      <c r="PT16" s="76">
        <v>0</v>
      </c>
      <c r="PU16" s="76">
        <v>8456.0851085991053</v>
      </c>
      <c r="PV16" s="76">
        <v>0</v>
      </c>
      <c r="PW16" s="76">
        <v>143636.53703585849</v>
      </c>
      <c r="PX16" s="76">
        <v>0</v>
      </c>
      <c r="PY16" s="76">
        <v>416273.91569353186</v>
      </c>
      <c r="PZ16" s="76">
        <v>0</v>
      </c>
      <c r="QA16" s="76">
        <v>8384.5250751026742</v>
      </c>
      <c r="QB16" s="76">
        <v>88827.11245466437</v>
      </c>
      <c r="QC16" s="89">
        <v>0</v>
      </c>
      <c r="QD16" s="102">
        <v>1</v>
      </c>
    </row>
    <row r="17" spans="1:449">
      <c r="A17" s="75" t="s">
        <v>673</v>
      </c>
      <c r="B17" s="75" t="s">
        <v>673</v>
      </c>
      <c r="C17" s="76">
        <f>ROUND(TAMUSA!H18,0)-ROUND(TAMUSA!H288,0)</f>
        <v>0</v>
      </c>
      <c r="D17" s="79">
        <v>42485</v>
      </c>
      <c r="E17" s="75" t="s">
        <v>690</v>
      </c>
      <c r="F17" s="75">
        <v>2024</v>
      </c>
      <c r="G17" s="76">
        <v>31500476</v>
      </c>
      <c r="H17" s="76">
        <v>6238510</v>
      </c>
      <c r="I17" s="76">
        <v>11593540</v>
      </c>
      <c r="J17" s="76">
        <v>22822369</v>
      </c>
      <c r="K17" s="76">
        <v>11898440</v>
      </c>
      <c r="L17" s="75" t="s">
        <v>967</v>
      </c>
      <c r="M17" s="75" t="s">
        <v>728</v>
      </c>
      <c r="N17" s="98" t="s">
        <v>966</v>
      </c>
      <c r="O17" s="76">
        <v>2448</v>
      </c>
      <c r="P17" s="76">
        <v>4237</v>
      </c>
      <c r="Q17" s="76">
        <v>826</v>
      </c>
      <c r="R17" s="76">
        <v>0</v>
      </c>
      <c r="S17" s="76">
        <v>0</v>
      </c>
      <c r="T17" s="78" t="s">
        <v>822</v>
      </c>
      <c r="U17" s="78" t="s">
        <v>823</v>
      </c>
      <c r="V17" s="91" t="s">
        <v>824</v>
      </c>
      <c r="W17" s="76">
        <v>42079</v>
      </c>
      <c r="X17" s="76">
        <v>11330</v>
      </c>
      <c r="Y17" s="76">
        <v>3822</v>
      </c>
      <c r="Z17" s="76">
        <v>1233</v>
      </c>
      <c r="AA17" s="76">
        <v>0</v>
      </c>
      <c r="AB17" s="76">
        <v>4671</v>
      </c>
      <c r="AC17" s="76">
        <v>0</v>
      </c>
      <c r="AD17" s="76">
        <v>0</v>
      </c>
      <c r="AE17" s="76">
        <v>0</v>
      </c>
      <c r="AF17" s="76">
        <v>0</v>
      </c>
      <c r="AG17" s="76">
        <v>0</v>
      </c>
      <c r="AH17" s="76">
        <v>0</v>
      </c>
      <c r="AI17" s="76">
        <v>0</v>
      </c>
      <c r="AJ17" s="76">
        <v>1410</v>
      </c>
      <c r="AK17" s="76">
        <v>0</v>
      </c>
      <c r="AL17" s="76">
        <v>7443</v>
      </c>
      <c r="AM17" s="76">
        <v>0</v>
      </c>
      <c r="AN17" s="76">
        <v>0</v>
      </c>
      <c r="AO17" s="76">
        <v>78</v>
      </c>
      <c r="AP17" s="76">
        <v>0</v>
      </c>
      <c r="AQ17" s="76">
        <v>20719</v>
      </c>
      <c r="AR17" s="76">
        <v>4992</v>
      </c>
      <c r="AS17" s="76">
        <v>78</v>
      </c>
      <c r="AT17" s="76">
        <v>14500</v>
      </c>
      <c r="AU17" s="76">
        <v>0</v>
      </c>
      <c r="AV17" s="76">
        <v>3852</v>
      </c>
      <c r="AW17" s="76">
        <v>0</v>
      </c>
      <c r="AX17" s="76">
        <v>0</v>
      </c>
      <c r="AY17" s="76">
        <v>0</v>
      </c>
      <c r="AZ17" s="76">
        <v>0</v>
      </c>
      <c r="BA17" s="76">
        <v>0</v>
      </c>
      <c r="BB17" s="76">
        <v>0</v>
      </c>
      <c r="BC17" s="76">
        <v>0</v>
      </c>
      <c r="BD17" s="76">
        <v>240</v>
      </c>
      <c r="BE17" s="76">
        <v>0</v>
      </c>
      <c r="BF17" s="76">
        <v>20547</v>
      </c>
      <c r="BG17" s="76">
        <v>0</v>
      </c>
      <c r="BH17" s="76">
        <v>673</v>
      </c>
      <c r="BI17" s="76">
        <v>1697</v>
      </c>
      <c r="BJ17" s="76">
        <v>0</v>
      </c>
      <c r="BK17" s="76">
        <v>2484</v>
      </c>
      <c r="BL17" s="76">
        <v>543</v>
      </c>
      <c r="BM17" s="76">
        <v>0</v>
      </c>
      <c r="BN17" s="76">
        <v>6193</v>
      </c>
      <c r="BO17" s="76">
        <v>0</v>
      </c>
      <c r="BP17" s="76">
        <v>708</v>
      </c>
      <c r="BQ17" s="76">
        <v>255</v>
      </c>
      <c r="BR17" s="76">
        <v>0</v>
      </c>
      <c r="BS17" s="76">
        <v>0</v>
      </c>
      <c r="BT17" s="76">
        <v>0</v>
      </c>
      <c r="BU17" s="76">
        <v>0</v>
      </c>
      <c r="BV17" s="76">
        <v>0</v>
      </c>
      <c r="BW17" s="76">
        <v>0</v>
      </c>
      <c r="BX17" s="76">
        <v>57</v>
      </c>
      <c r="BY17" s="76">
        <v>0</v>
      </c>
      <c r="BZ17" s="76">
        <v>2628</v>
      </c>
      <c r="CA17" s="76">
        <v>0</v>
      </c>
      <c r="CB17" s="76">
        <v>0</v>
      </c>
      <c r="CC17" s="76">
        <v>30</v>
      </c>
      <c r="CD17" s="76">
        <v>0</v>
      </c>
      <c r="CE17" s="76">
        <v>0</v>
      </c>
      <c r="CF17" s="76">
        <v>0</v>
      </c>
      <c r="CG17" s="76">
        <v>0</v>
      </c>
      <c r="CH17" s="76">
        <v>0</v>
      </c>
      <c r="CI17" s="76">
        <v>0</v>
      </c>
      <c r="CJ17" s="76">
        <v>0</v>
      </c>
      <c r="CK17" s="76">
        <v>0</v>
      </c>
      <c r="CL17" s="76">
        <v>0</v>
      </c>
      <c r="CM17" s="76">
        <v>0</v>
      </c>
      <c r="CN17" s="76">
        <v>0</v>
      </c>
      <c r="CO17" s="76">
        <v>0</v>
      </c>
      <c r="CP17" s="76">
        <v>0</v>
      </c>
      <c r="CQ17" s="76">
        <v>0</v>
      </c>
      <c r="CR17" s="76">
        <v>0</v>
      </c>
      <c r="CS17" s="76">
        <v>0</v>
      </c>
      <c r="CT17" s="76">
        <v>0</v>
      </c>
      <c r="CU17" s="76">
        <v>0</v>
      </c>
      <c r="CV17" s="76">
        <v>0</v>
      </c>
      <c r="CW17" s="76">
        <v>0</v>
      </c>
      <c r="CX17" s="76">
        <v>0</v>
      </c>
      <c r="CY17" s="76">
        <v>0</v>
      </c>
      <c r="CZ17" s="76">
        <v>0</v>
      </c>
      <c r="DA17" s="76">
        <v>0</v>
      </c>
      <c r="DB17" s="76">
        <v>0</v>
      </c>
      <c r="DC17" s="76">
        <v>0</v>
      </c>
      <c r="DD17" s="76">
        <v>0</v>
      </c>
      <c r="DE17" s="76">
        <v>0</v>
      </c>
      <c r="DF17" s="76">
        <v>0</v>
      </c>
      <c r="DG17" s="76">
        <v>0</v>
      </c>
      <c r="DH17" s="76">
        <v>0</v>
      </c>
      <c r="DI17" s="76">
        <v>0</v>
      </c>
      <c r="DJ17" s="76">
        <v>0</v>
      </c>
      <c r="DK17" s="76">
        <v>0</v>
      </c>
      <c r="DL17" s="76">
        <v>0</v>
      </c>
      <c r="DM17" s="76">
        <v>0</v>
      </c>
      <c r="DN17" s="76">
        <v>0</v>
      </c>
      <c r="DO17" s="76">
        <v>0</v>
      </c>
      <c r="DP17" s="76">
        <v>0</v>
      </c>
      <c r="DQ17" s="76">
        <v>0</v>
      </c>
      <c r="DR17" s="76">
        <v>0</v>
      </c>
      <c r="DS17" s="76">
        <v>2943573.5792089873</v>
      </c>
      <c r="DT17" s="76">
        <v>758453.30963528727</v>
      </c>
      <c r="DU17" s="76">
        <v>270916.86666666658</v>
      </c>
      <c r="DV17" s="76">
        <v>148341.42359838285</v>
      </c>
      <c r="DW17" s="76">
        <v>0</v>
      </c>
      <c r="DX17" s="76">
        <v>399488.37844442722</v>
      </c>
      <c r="DY17" s="76">
        <v>0</v>
      </c>
      <c r="DZ17" s="76">
        <v>0</v>
      </c>
      <c r="EA17" s="76">
        <v>0</v>
      </c>
      <c r="EB17" s="76">
        <v>0</v>
      </c>
      <c r="EC17" s="76">
        <v>0</v>
      </c>
      <c r="ED17" s="76">
        <v>0</v>
      </c>
      <c r="EE17" s="76">
        <v>0</v>
      </c>
      <c r="EF17" s="76">
        <v>61163.875091520946</v>
      </c>
      <c r="EG17" s="76">
        <v>0</v>
      </c>
      <c r="EH17" s="76">
        <v>599405.94983178284</v>
      </c>
      <c r="EI17" s="76">
        <v>0</v>
      </c>
      <c r="EJ17" s="76">
        <v>0</v>
      </c>
      <c r="EK17" s="76">
        <v>5034.8038457412913</v>
      </c>
      <c r="EL17" s="76">
        <v>0</v>
      </c>
      <c r="EM17" s="76">
        <v>2088970.4293720215</v>
      </c>
      <c r="EN17" s="76">
        <v>656834.08136161428</v>
      </c>
      <c r="EO17" s="76">
        <v>8073.8</v>
      </c>
      <c r="EP17" s="76">
        <v>1260596.0521682715</v>
      </c>
      <c r="EQ17" s="76">
        <v>0</v>
      </c>
      <c r="ER17" s="76">
        <v>370262.25798216555</v>
      </c>
      <c r="ES17" s="76">
        <v>0</v>
      </c>
      <c r="ET17" s="76">
        <v>0</v>
      </c>
      <c r="EU17" s="76">
        <v>0</v>
      </c>
      <c r="EV17" s="76">
        <v>0</v>
      </c>
      <c r="EW17" s="76">
        <v>0</v>
      </c>
      <c r="EX17" s="76">
        <v>0</v>
      </c>
      <c r="EY17" s="76">
        <v>0</v>
      </c>
      <c r="EZ17" s="76">
        <v>18881.5</v>
      </c>
      <c r="FA17" s="76">
        <v>0</v>
      </c>
      <c r="FB17" s="76">
        <v>2300084.526418563</v>
      </c>
      <c r="FC17" s="76">
        <v>0</v>
      </c>
      <c r="FD17" s="76">
        <v>180540.8263305322</v>
      </c>
      <c r="FE17" s="76">
        <v>145935.38064179334</v>
      </c>
      <c r="FF17" s="76">
        <v>0</v>
      </c>
      <c r="FG17" s="76">
        <v>469846.06666666665</v>
      </c>
      <c r="FH17" s="76">
        <v>212918.204297663</v>
      </c>
      <c r="FI17" s="76">
        <v>0</v>
      </c>
      <c r="FJ17" s="76">
        <v>1038435.5642857148</v>
      </c>
      <c r="FK17" s="76">
        <v>0</v>
      </c>
      <c r="FL17" s="76">
        <v>109877.12309721674</v>
      </c>
      <c r="FM17" s="76">
        <v>35994.5</v>
      </c>
      <c r="FN17" s="76">
        <v>0</v>
      </c>
      <c r="FO17" s="76">
        <v>0</v>
      </c>
      <c r="FP17" s="76">
        <v>0</v>
      </c>
      <c r="FQ17" s="76">
        <v>0</v>
      </c>
      <c r="FR17" s="76">
        <v>0</v>
      </c>
      <c r="FS17" s="76">
        <v>0</v>
      </c>
      <c r="FT17" s="76">
        <v>8535.9170305676853</v>
      </c>
      <c r="FU17" s="76">
        <v>0</v>
      </c>
      <c r="FV17" s="76">
        <v>529746.26735735731</v>
      </c>
      <c r="FW17" s="76">
        <v>0</v>
      </c>
      <c r="FX17" s="76">
        <v>0</v>
      </c>
      <c r="FY17" s="76">
        <v>7375.0499999999993</v>
      </c>
      <c r="FZ17" s="76">
        <v>0</v>
      </c>
      <c r="GA17" s="76">
        <v>0</v>
      </c>
      <c r="GB17" s="76">
        <v>0</v>
      </c>
      <c r="GC17" s="76">
        <v>0</v>
      </c>
      <c r="GD17" s="76">
        <v>0</v>
      </c>
      <c r="GE17" s="76">
        <v>0</v>
      </c>
      <c r="GF17" s="76">
        <v>0</v>
      </c>
      <c r="GG17" s="76">
        <v>0</v>
      </c>
      <c r="GH17" s="76">
        <v>0</v>
      </c>
      <c r="GI17" s="76">
        <v>0</v>
      </c>
      <c r="GJ17" s="76">
        <v>0</v>
      </c>
      <c r="GK17" s="76">
        <v>0</v>
      </c>
      <c r="GL17" s="76">
        <v>0</v>
      </c>
      <c r="GM17" s="76">
        <v>0</v>
      </c>
      <c r="GN17" s="76">
        <v>0</v>
      </c>
      <c r="GO17" s="76">
        <v>0</v>
      </c>
      <c r="GP17" s="76">
        <v>0</v>
      </c>
      <c r="GQ17" s="76">
        <v>0</v>
      </c>
      <c r="GR17" s="76">
        <v>0</v>
      </c>
      <c r="GS17" s="76">
        <v>0</v>
      </c>
      <c r="GT17" s="76">
        <v>0</v>
      </c>
      <c r="GU17" s="76">
        <v>0</v>
      </c>
      <c r="GV17" s="76">
        <v>0</v>
      </c>
      <c r="GW17" s="76">
        <v>0</v>
      </c>
      <c r="GX17" s="76">
        <v>0</v>
      </c>
      <c r="GY17" s="76">
        <v>0</v>
      </c>
      <c r="GZ17" s="76">
        <v>0</v>
      </c>
      <c r="HA17" s="76">
        <v>0</v>
      </c>
      <c r="HB17" s="76">
        <v>0</v>
      </c>
      <c r="HC17" s="76">
        <v>0</v>
      </c>
      <c r="HD17" s="76">
        <v>0</v>
      </c>
      <c r="HE17" s="76">
        <v>0</v>
      </c>
      <c r="HF17" s="76">
        <v>0</v>
      </c>
      <c r="HG17" s="76">
        <v>0</v>
      </c>
      <c r="HH17" s="76">
        <v>0</v>
      </c>
      <c r="HI17" s="76">
        <v>0</v>
      </c>
      <c r="HJ17" s="76">
        <v>0</v>
      </c>
      <c r="HK17" s="76">
        <v>0</v>
      </c>
      <c r="HL17" s="76">
        <v>0</v>
      </c>
      <c r="HM17" s="76">
        <v>0</v>
      </c>
      <c r="HN17" s="76">
        <v>0</v>
      </c>
      <c r="HP17" s="77" t="s">
        <v>787</v>
      </c>
      <c r="HQ17" s="75">
        <f>'Relative Weights'!$H$1</f>
        <v>2024</v>
      </c>
      <c r="HR17" s="76">
        <v>43406.2</v>
      </c>
      <c r="HS17" s="76">
        <v>11184.22</v>
      </c>
      <c r="HT17" s="76">
        <v>3994.96</v>
      </c>
      <c r="HU17" s="76">
        <v>2187.46</v>
      </c>
      <c r="HV17" s="76">
        <v>0</v>
      </c>
      <c r="HW17" s="76">
        <v>5890.89</v>
      </c>
      <c r="HX17" s="76">
        <v>0</v>
      </c>
      <c r="HY17" s="76">
        <v>0</v>
      </c>
      <c r="HZ17" s="76">
        <v>0</v>
      </c>
      <c r="IA17" s="76">
        <v>0</v>
      </c>
      <c r="IB17" s="76">
        <v>0</v>
      </c>
      <c r="IC17" s="76">
        <v>0</v>
      </c>
      <c r="ID17" s="76">
        <v>0</v>
      </c>
      <c r="IE17" s="76">
        <v>901.93</v>
      </c>
      <c r="IF17" s="76">
        <v>0</v>
      </c>
      <c r="IG17" s="76">
        <v>8838.89</v>
      </c>
      <c r="IH17" s="76">
        <v>0</v>
      </c>
      <c r="II17" s="76">
        <v>0</v>
      </c>
      <c r="IJ17" s="76">
        <v>74.239999999999995</v>
      </c>
      <c r="IK17" s="76">
        <v>0</v>
      </c>
      <c r="IL17" s="76">
        <v>30804.15</v>
      </c>
      <c r="IM17" s="76">
        <v>9685.74</v>
      </c>
      <c r="IN17" s="76">
        <v>119.06</v>
      </c>
      <c r="IO17" s="76">
        <v>18588.86</v>
      </c>
      <c r="IP17" s="76">
        <v>0</v>
      </c>
      <c r="IQ17" s="76">
        <v>5459.92</v>
      </c>
      <c r="IR17" s="76">
        <v>0</v>
      </c>
      <c r="IS17" s="76">
        <v>0</v>
      </c>
      <c r="IT17" s="76">
        <v>0</v>
      </c>
      <c r="IU17" s="76">
        <v>0</v>
      </c>
      <c r="IV17" s="76">
        <v>0</v>
      </c>
      <c r="IW17" s="76">
        <v>0</v>
      </c>
      <c r="IX17" s="76">
        <v>0</v>
      </c>
      <c r="IY17" s="76">
        <v>278.43</v>
      </c>
      <c r="IZ17" s="76">
        <v>0</v>
      </c>
      <c r="JA17" s="76">
        <v>33917.26</v>
      </c>
      <c r="JB17" s="76">
        <v>0</v>
      </c>
      <c r="JC17" s="76">
        <v>2662.27</v>
      </c>
      <c r="JD17" s="76">
        <v>2151.98</v>
      </c>
      <c r="JE17" s="76">
        <v>0</v>
      </c>
      <c r="JF17" s="76">
        <v>6928.39</v>
      </c>
      <c r="JG17" s="76">
        <v>3139.71</v>
      </c>
      <c r="JH17" s="76">
        <v>0</v>
      </c>
      <c r="JI17" s="76">
        <v>15312.87</v>
      </c>
      <c r="JJ17" s="76">
        <v>0</v>
      </c>
      <c r="JK17" s="76">
        <v>1620.26</v>
      </c>
      <c r="JL17" s="76">
        <v>530.78</v>
      </c>
      <c r="JM17" s="76">
        <v>0</v>
      </c>
      <c r="JN17" s="76">
        <v>0</v>
      </c>
      <c r="JO17" s="76">
        <v>0</v>
      </c>
      <c r="JP17" s="76">
        <v>0</v>
      </c>
      <c r="JQ17" s="76">
        <v>0</v>
      </c>
      <c r="JR17" s="76">
        <v>0</v>
      </c>
      <c r="JS17" s="76">
        <v>125.87</v>
      </c>
      <c r="JT17" s="76">
        <v>0</v>
      </c>
      <c r="JU17" s="76">
        <v>7811.69</v>
      </c>
      <c r="JV17" s="76">
        <v>0</v>
      </c>
      <c r="JW17" s="76">
        <v>0</v>
      </c>
      <c r="JX17" s="76">
        <v>108.75</v>
      </c>
      <c r="JY17" s="76">
        <v>0</v>
      </c>
      <c r="JZ17" s="76">
        <v>0</v>
      </c>
      <c r="KA17" s="76">
        <v>0</v>
      </c>
      <c r="KB17" s="76">
        <v>0</v>
      </c>
      <c r="KC17" s="76">
        <v>0</v>
      </c>
      <c r="KD17" s="76">
        <v>0</v>
      </c>
      <c r="KE17" s="76">
        <v>0</v>
      </c>
      <c r="KF17" s="76">
        <v>0</v>
      </c>
      <c r="KG17" s="76">
        <v>0</v>
      </c>
      <c r="KH17" s="76">
        <v>0</v>
      </c>
      <c r="KI17" s="76">
        <v>0</v>
      </c>
      <c r="KJ17" s="76">
        <v>0</v>
      </c>
      <c r="KK17" s="76">
        <v>0</v>
      </c>
      <c r="KL17" s="76">
        <v>0</v>
      </c>
      <c r="KM17" s="76">
        <v>0</v>
      </c>
      <c r="KN17" s="76">
        <v>0</v>
      </c>
      <c r="KO17" s="76">
        <v>0</v>
      </c>
      <c r="KP17" s="76">
        <v>0</v>
      </c>
      <c r="KQ17" s="76">
        <v>0</v>
      </c>
      <c r="KR17" s="76">
        <v>0</v>
      </c>
      <c r="KS17" s="76">
        <v>0</v>
      </c>
      <c r="KT17" s="76">
        <v>0</v>
      </c>
      <c r="KU17" s="76">
        <v>0</v>
      </c>
      <c r="KV17" s="76">
        <v>0</v>
      </c>
      <c r="KW17" s="76">
        <v>0</v>
      </c>
      <c r="KX17" s="76">
        <v>0</v>
      </c>
      <c r="KY17" s="76">
        <v>0</v>
      </c>
      <c r="KZ17" s="76">
        <v>0</v>
      </c>
      <c r="LA17" s="76">
        <v>0</v>
      </c>
      <c r="LB17" s="76">
        <v>0</v>
      </c>
      <c r="LC17" s="76">
        <v>0</v>
      </c>
      <c r="LD17" s="76">
        <v>0</v>
      </c>
      <c r="LE17" s="76">
        <v>0</v>
      </c>
      <c r="LF17" s="76">
        <v>0</v>
      </c>
      <c r="LG17" s="76">
        <v>0</v>
      </c>
      <c r="LH17" s="76">
        <v>0</v>
      </c>
      <c r="LI17" s="76">
        <v>0</v>
      </c>
      <c r="LJ17" s="76">
        <v>0</v>
      </c>
      <c r="LK17" s="76">
        <v>0</v>
      </c>
      <c r="LL17" s="76">
        <v>0</v>
      </c>
      <c r="LM17" s="76">
        <v>0</v>
      </c>
      <c r="LN17" s="76">
        <v>4606520.28</v>
      </c>
      <c r="LO17" s="76">
        <v>1186935.01</v>
      </c>
      <c r="LP17" s="76">
        <v>423969.03</v>
      </c>
      <c r="LQ17" s="76">
        <v>232145.64</v>
      </c>
      <c r="LR17" s="76">
        <v>0</v>
      </c>
      <c r="LS17" s="76">
        <v>625175.92000000004</v>
      </c>
      <c r="LT17" s="76">
        <v>0</v>
      </c>
      <c r="LU17" s="76">
        <v>0</v>
      </c>
      <c r="LV17" s="76">
        <v>0</v>
      </c>
      <c r="LW17" s="76">
        <v>0</v>
      </c>
      <c r="LX17" s="76">
        <v>0</v>
      </c>
      <c r="LY17" s="76">
        <v>0</v>
      </c>
      <c r="LZ17" s="76">
        <v>0</v>
      </c>
      <c r="MA17" s="76">
        <v>95717.88</v>
      </c>
      <c r="MB17" s="76">
        <v>0</v>
      </c>
      <c r="MC17" s="76">
        <v>938035.21</v>
      </c>
      <c r="MD17" s="76">
        <v>0</v>
      </c>
      <c r="ME17" s="76">
        <v>0</v>
      </c>
      <c r="MF17" s="76">
        <v>7879.17</v>
      </c>
      <c r="MG17" s="76">
        <v>0</v>
      </c>
      <c r="MH17" s="76">
        <v>3269116.39</v>
      </c>
      <c r="MI17" s="76">
        <v>1027906.87</v>
      </c>
      <c r="MJ17" s="76">
        <v>12635.02</v>
      </c>
      <c r="MK17" s="76">
        <v>1972759</v>
      </c>
      <c r="ML17" s="76">
        <v>0</v>
      </c>
      <c r="MM17" s="76">
        <v>579438.75</v>
      </c>
      <c r="MN17" s="76">
        <v>0</v>
      </c>
      <c r="MO17" s="76">
        <v>0</v>
      </c>
      <c r="MP17" s="76">
        <v>0</v>
      </c>
      <c r="MQ17" s="76">
        <v>0</v>
      </c>
      <c r="MR17" s="76">
        <v>0</v>
      </c>
      <c r="MS17" s="76">
        <v>0</v>
      </c>
      <c r="MT17" s="76">
        <v>0</v>
      </c>
      <c r="MU17" s="76">
        <v>29548.44</v>
      </c>
      <c r="MV17" s="76">
        <v>0</v>
      </c>
      <c r="MW17" s="76">
        <v>3599497.59</v>
      </c>
      <c r="MX17" s="76">
        <v>0</v>
      </c>
      <c r="MY17" s="76">
        <v>282535.82</v>
      </c>
      <c r="MZ17" s="76">
        <v>228380.32</v>
      </c>
      <c r="NA17" s="76">
        <v>0</v>
      </c>
      <c r="NB17" s="76">
        <v>735281.58</v>
      </c>
      <c r="NC17" s="76">
        <v>333204.52</v>
      </c>
      <c r="ND17" s="76">
        <v>0</v>
      </c>
      <c r="NE17" s="76">
        <v>1625090.85</v>
      </c>
      <c r="NF17" s="76">
        <v>0</v>
      </c>
      <c r="NG17" s="76">
        <v>171951.26</v>
      </c>
      <c r="NH17" s="76">
        <v>56329.279999999999</v>
      </c>
      <c r="NI17" s="76">
        <v>0</v>
      </c>
      <c r="NJ17" s="76">
        <v>0</v>
      </c>
      <c r="NK17" s="76">
        <v>0</v>
      </c>
      <c r="NL17" s="76">
        <v>0</v>
      </c>
      <c r="NM17" s="76">
        <v>0</v>
      </c>
      <c r="NN17" s="76">
        <v>0</v>
      </c>
      <c r="NO17" s="76">
        <v>13358.21</v>
      </c>
      <c r="NP17" s="76">
        <v>0</v>
      </c>
      <c r="NQ17" s="76">
        <v>829021.89</v>
      </c>
      <c r="NR17" s="76">
        <v>0</v>
      </c>
      <c r="NS17" s="76">
        <v>0</v>
      </c>
      <c r="NT17" s="76">
        <v>11541.52</v>
      </c>
      <c r="NU17" s="76">
        <v>0</v>
      </c>
      <c r="NV17" s="76">
        <v>0</v>
      </c>
      <c r="NW17" s="76">
        <v>0</v>
      </c>
      <c r="NX17" s="76">
        <v>0</v>
      </c>
      <c r="NY17" s="76">
        <v>0</v>
      </c>
      <c r="NZ17" s="76">
        <v>0</v>
      </c>
      <c r="OA17" s="76">
        <v>0</v>
      </c>
      <c r="OB17" s="76">
        <v>0</v>
      </c>
      <c r="OC17" s="76">
        <v>0</v>
      </c>
      <c r="OD17" s="76">
        <v>0</v>
      </c>
      <c r="OE17" s="76">
        <v>0</v>
      </c>
      <c r="OF17" s="76">
        <v>0</v>
      </c>
      <c r="OG17" s="76">
        <v>0</v>
      </c>
      <c r="OH17" s="76">
        <v>0</v>
      </c>
      <c r="OI17" s="76">
        <v>0</v>
      </c>
      <c r="OJ17" s="76">
        <v>0</v>
      </c>
      <c r="OK17" s="76">
        <v>0</v>
      </c>
      <c r="OL17" s="76">
        <v>0</v>
      </c>
      <c r="OM17" s="76">
        <v>0</v>
      </c>
      <c r="ON17" s="76">
        <v>0</v>
      </c>
      <c r="OO17" s="76">
        <v>0</v>
      </c>
      <c r="OP17" s="76">
        <v>0</v>
      </c>
      <c r="OQ17" s="76">
        <v>0</v>
      </c>
      <c r="OR17" s="76">
        <v>0</v>
      </c>
      <c r="OS17" s="76">
        <v>0</v>
      </c>
      <c r="OT17" s="76">
        <v>0</v>
      </c>
      <c r="OU17" s="76">
        <v>0</v>
      </c>
      <c r="OV17" s="76">
        <v>0</v>
      </c>
      <c r="OW17" s="76">
        <v>0</v>
      </c>
      <c r="OX17" s="76">
        <v>0</v>
      </c>
      <c r="OY17" s="76">
        <v>0</v>
      </c>
      <c r="OZ17" s="76">
        <v>0</v>
      </c>
      <c r="PA17" s="76">
        <v>0</v>
      </c>
      <c r="PB17" s="76">
        <v>0</v>
      </c>
      <c r="PC17" s="76">
        <v>0</v>
      </c>
      <c r="PD17" s="76">
        <v>0</v>
      </c>
      <c r="PE17" s="76">
        <v>0</v>
      </c>
      <c r="PF17" s="76">
        <v>0</v>
      </c>
      <c r="PG17" s="76">
        <v>0</v>
      </c>
      <c r="PH17" s="76">
        <v>0</v>
      </c>
      <c r="PI17" s="76">
        <v>0</v>
      </c>
      <c r="PJ17" s="76">
        <v>0</v>
      </c>
      <c r="PK17" s="76">
        <v>0</v>
      </c>
      <c r="PL17" s="76">
        <v>0</v>
      </c>
      <c r="PM17" s="76">
        <v>0</v>
      </c>
      <c r="PN17" s="76">
        <v>0</v>
      </c>
      <c r="PO17" s="76">
        <v>0</v>
      </c>
      <c r="PP17" s="76">
        <v>0</v>
      </c>
      <c r="PQ17" s="76">
        <v>0</v>
      </c>
      <c r="PR17" s="76">
        <v>0</v>
      </c>
      <c r="PS17" s="76">
        <v>0</v>
      </c>
      <c r="PT17" s="76">
        <v>0</v>
      </c>
      <c r="PU17" s="76">
        <v>0</v>
      </c>
      <c r="PV17" s="76">
        <v>0</v>
      </c>
      <c r="PW17" s="76">
        <v>0</v>
      </c>
      <c r="PX17" s="76">
        <v>0</v>
      </c>
      <c r="PY17" s="76">
        <v>0</v>
      </c>
      <c r="PZ17" s="76">
        <v>0</v>
      </c>
      <c r="QA17" s="76">
        <v>0</v>
      </c>
      <c r="QB17" s="76">
        <v>0</v>
      </c>
      <c r="QC17" s="89">
        <v>0</v>
      </c>
      <c r="QD17" s="102">
        <v>1</v>
      </c>
    </row>
    <row r="18" spans="1:449">
      <c r="A18" s="75" t="s">
        <v>121</v>
      </c>
      <c r="B18" s="75" t="s">
        <v>121</v>
      </c>
      <c r="C18" s="76">
        <f>ROUND(TAMIU!H18,0)-ROUND(TAMIU!H288,0)</f>
        <v>0</v>
      </c>
      <c r="D18" s="77">
        <v>9651</v>
      </c>
      <c r="E18" s="75" t="s">
        <v>705</v>
      </c>
      <c r="F18" s="75">
        <v>2024</v>
      </c>
      <c r="G18" s="76">
        <v>38931859</v>
      </c>
      <c r="H18" s="76">
        <v>7496980</v>
      </c>
      <c r="I18" s="76">
        <v>26147083</v>
      </c>
      <c r="J18" s="76">
        <v>14391986</v>
      </c>
      <c r="K18" s="76">
        <v>9449066</v>
      </c>
      <c r="L18" s="75" t="s">
        <v>967</v>
      </c>
      <c r="M18" s="75" t="s">
        <v>728</v>
      </c>
      <c r="N18" s="98" t="s">
        <v>966</v>
      </c>
      <c r="O18" s="76">
        <v>2875</v>
      </c>
      <c r="P18" s="76">
        <v>4075</v>
      </c>
      <c r="Q18" s="76">
        <v>1288</v>
      </c>
      <c r="R18" s="76">
        <v>18</v>
      </c>
      <c r="S18" s="76">
        <v>0</v>
      </c>
      <c r="T18" s="78" t="s">
        <v>876</v>
      </c>
      <c r="U18" s="78" t="s">
        <v>878</v>
      </c>
      <c r="V18" s="91" t="s">
        <v>877</v>
      </c>
      <c r="W18" s="76">
        <v>56777</v>
      </c>
      <c r="X18" s="76">
        <v>20479</v>
      </c>
      <c r="Y18" s="76">
        <v>5118</v>
      </c>
      <c r="Z18" s="76">
        <v>509</v>
      </c>
      <c r="AA18" s="76">
        <v>0</v>
      </c>
      <c r="AB18" s="76">
        <v>3336</v>
      </c>
      <c r="AC18" s="76">
        <v>3</v>
      </c>
      <c r="AD18" s="76">
        <v>0</v>
      </c>
      <c r="AE18" s="76">
        <v>0</v>
      </c>
      <c r="AF18" s="76">
        <v>0</v>
      </c>
      <c r="AG18" s="76">
        <v>0</v>
      </c>
      <c r="AH18" s="76">
        <v>0</v>
      </c>
      <c r="AI18" s="76">
        <v>0</v>
      </c>
      <c r="AJ18" s="76">
        <v>1312</v>
      </c>
      <c r="AK18" s="76">
        <v>0</v>
      </c>
      <c r="AL18" s="76">
        <v>4800</v>
      </c>
      <c r="AM18" s="76">
        <v>0</v>
      </c>
      <c r="AN18" s="76">
        <v>0</v>
      </c>
      <c r="AO18" s="76">
        <v>126</v>
      </c>
      <c r="AP18" s="76">
        <v>1751</v>
      </c>
      <c r="AQ18" s="76">
        <v>27454</v>
      </c>
      <c r="AR18" s="76">
        <v>7684</v>
      </c>
      <c r="AS18" s="76">
        <v>1818</v>
      </c>
      <c r="AT18" s="76">
        <v>3955</v>
      </c>
      <c r="AU18" s="76">
        <v>0</v>
      </c>
      <c r="AV18" s="76">
        <v>3405</v>
      </c>
      <c r="AW18" s="76">
        <v>510</v>
      </c>
      <c r="AX18" s="76">
        <v>0</v>
      </c>
      <c r="AY18" s="76">
        <v>0</v>
      </c>
      <c r="AZ18" s="76">
        <v>0</v>
      </c>
      <c r="BA18" s="76">
        <v>0</v>
      </c>
      <c r="BB18" s="76">
        <v>0</v>
      </c>
      <c r="BC18" s="76">
        <v>0</v>
      </c>
      <c r="BD18" s="76">
        <v>5369</v>
      </c>
      <c r="BE18" s="76">
        <v>0</v>
      </c>
      <c r="BF18" s="76">
        <v>14970</v>
      </c>
      <c r="BG18" s="76">
        <v>0</v>
      </c>
      <c r="BH18" s="76">
        <v>474</v>
      </c>
      <c r="BI18" s="76">
        <v>0</v>
      </c>
      <c r="BJ18" s="76">
        <v>8345</v>
      </c>
      <c r="BK18" s="76">
        <v>5679</v>
      </c>
      <c r="BL18" s="76">
        <v>373</v>
      </c>
      <c r="BM18" s="76">
        <v>48</v>
      </c>
      <c r="BN18" s="76">
        <v>10743</v>
      </c>
      <c r="BO18" s="76">
        <v>0</v>
      </c>
      <c r="BP18" s="76">
        <v>291</v>
      </c>
      <c r="BQ18" s="76">
        <v>0</v>
      </c>
      <c r="BR18" s="76">
        <v>0</v>
      </c>
      <c r="BS18" s="76">
        <v>0</v>
      </c>
      <c r="BT18" s="76">
        <v>0</v>
      </c>
      <c r="BU18" s="76">
        <v>0</v>
      </c>
      <c r="BV18" s="76">
        <v>0</v>
      </c>
      <c r="BW18" s="76">
        <v>0</v>
      </c>
      <c r="BX18" s="76">
        <v>39</v>
      </c>
      <c r="BY18" s="76">
        <v>0</v>
      </c>
      <c r="BZ18" s="76">
        <v>6478</v>
      </c>
      <c r="CA18" s="76">
        <v>0</v>
      </c>
      <c r="CB18" s="76">
        <v>0</v>
      </c>
      <c r="CC18" s="76">
        <v>210</v>
      </c>
      <c r="CD18" s="76">
        <v>3113</v>
      </c>
      <c r="CE18" s="76">
        <v>147</v>
      </c>
      <c r="CF18" s="76">
        <v>0</v>
      </c>
      <c r="CG18" s="76">
        <v>0</v>
      </c>
      <c r="CH18" s="76">
        <v>0</v>
      </c>
      <c r="CI18" s="76">
        <v>0</v>
      </c>
      <c r="CJ18" s="76">
        <v>0</v>
      </c>
      <c r="CK18" s="76">
        <v>0</v>
      </c>
      <c r="CL18" s="76">
        <v>0</v>
      </c>
      <c r="CM18" s="76">
        <v>0</v>
      </c>
      <c r="CN18" s="76">
        <v>0</v>
      </c>
      <c r="CO18" s="76">
        <v>0</v>
      </c>
      <c r="CP18" s="76">
        <v>0</v>
      </c>
      <c r="CQ18" s="76">
        <v>0</v>
      </c>
      <c r="CR18" s="76">
        <v>0</v>
      </c>
      <c r="CS18" s="76">
        <v>0</v>
      </c>
      <c r="CT18" s="76">
        <v>225</v>
      </c>
      <c r="CU18" s="76">
        <v>0</v>
      </c>
      <c r="CV18" s="76">
        <v>0</v>
      </c>
      <c r="CW18" s="76">
        <v>0</v>
      </c>
      <c r="CX18" s="76">
        <v>0</v>
      </c>
      <c r="CY18" s="76">
        <v>0</v>
      </c>
      <c r="CZ18" s="76">
        <v>0</v>
      </c>
      <c r="DA18" s="76">
        <v>0</v>
      </c>
      <c r="DB18" s="76">
        <v>0</v>
      </c>
      <c r="DC18" s="76">
        <v>0</v>
      </c>
      <c r="DD18" s="76">
        <v>0</v>
      </c>
      <c r="DE18" s="76">
        <v>0</v>
      </c>
      <c r="DF18" s="76">
        <v>0</v>
      </c>
      <c r="DG18" s="76">
        <v>0</v>
      </c>
      <c r="DH18" s="76">
        <v>0</v>
      </c>
      <c r="DI18" s="76">
        <v>0</v>
      </c>
      <c r="DJ18" s="76">
        <v>0</v>
      </c>
      <c r="DK18" s="76">
        <v>0</v>
      </c>
      <c r="DL18" s="76">
        <v>0</v>
      </c>
      <c r="DM18" s="76">
        <v>0</v>
      </c>
      <c r="DN18" s="76">
        <v>0</v>
      </c>
      <c r="DO18" s="76">
        <v>0</v>
      </c>
      <c r="DP18" s="76">
        <v>0</v>
      </c>
      <c r="DQ18" s="76">
        <v>0</v>
      </c>
      <c r="DR18" s="76">
        <v>0</v>
      </c>
      <c r="DS18" s="76">
        <v>3314837.2724929438</v>
      </c>
      <c r="DT18" s="76">
        <v>1230113.3915531458</v>
      </c>
      <c r="DU18" s="76">
        <v>617622.86761281022</v>
      </c>
      <c r="DV18" s="76">
        <v>40407.892183286502</v>
      </c>
      <c r="DW18" s="76">
        <v>0</v>
      </c>
      <c r="DX18" s="76">
        <v>236971.4214194949</v>
      </c>
      <c r="DY18" s="76">
        <v>230.97142857142856</v>
      </c>
      <c r="DZ18" s="76">
        <v>0</v>
      </c>
      <c r="EA18" s="76">
        <v>0</v>
      </c>
      <c r="EB18" s="76">
        <v>0</v>
      </c>
      <c r="EC18" s="76">
        <v>0</v>
      </c>
      <c r="ED18" s="76">
        <v>0</v>
      </c>
      <c r="EE18" s="76">
        <v>0</v>
      </c>
      <c r="EF18" s="76">
        <v>104676.95730811951</v>
      </c>
      <c r="EG18" s="76">
        <v>0</v>
      </c>
      <c r="EH18" s="76">
        <v>392988.61911742756</v>
      </c>
      <c r="EI18" s="76">
        <v>0</v>
      </c>
      <c r="EJ18" s="76">
        <v>0</v>
      </c>
      <c r="EK18" s="76">
        <v>5083.333333333333</v>
      </c>
      <c r="EL18" s="76">
        <v>208825.37649297548</v>
      </c>
      <c r="EM18" s="76">
        <v>1865319.9116604554</v>
      </c>
      <c r="EN18" s="76">
        <v>635187.9290452071</v>
      </c>
      <c r="EO18" s="76">
        <v>568172.03531759302</v>
      </c>
      <c r="EP18" s="76">
        <v>286357.58589863166</v>
      </c>
      <c r="EQ18" s="76">
        <v>0</v>
      </c>
      <c r="ER18" s="76">
        <v>909295.42972336209</v>
      </c>
      <c r="ES18" s="76">
        <v>36944.128011204484</v>
      </c>
      <c r="ET18" s="76">
        <v>0</v>
      </c>
      <c r="EU18" s="76">
        <v>0</v>
      </c>
      <c r="EV18" s="76">
        <v>0</v>
      </c>
      <c r="EW18" s="76">
        <v>0</v>
      </c>
      <c r="EX18" s="76">
        <v>0</v>
      </c>
      <c r="EY18" s="76">
        <v>0</v>
      </c>
      <c r="EZ18" s="76">
        <v>504347.02364678786</v>
      </c>
      <c r="FA18" s="76">
        <v>0</v>
      </c>
      <c r="FB18" s="76">
        <v>1501440.2976935392</v>
      </c>
      <c r="FC18" s="76">
        <v>0</v>
      </c>
      <c r="FD18" s="76">
        <v>44000</v>
      </c>
      <c r="FE18" s="76">
        <v>0</v>
      </c>
      <c r="FF18" s="76">
        <v>1154410.4235070243</v>
      </c>
      <c r="FG18" s="76">
        <v>1015286.6655364372</v>
      </c>
      <c r="FH18" s="76">
        <v>127658.28624480093</v>
      </c>
      <c r="FI18" s="76">
        <v>9171</v>
      </c>
      <c r="FJ18" s="76">
        <v>709357.47972028004</v>
      </c>
      <c r="FK18" s="76">
        <v>0</v>
      </c>
      <c r="FL18" s="76">
        <v>29390.25</v>
      </c>
      <c r="FM18" s="76">
        <v>0</v>
      </c>
      <c r="FN18" s="76">
        <v>0</v>
      </c>
      <c r="FO18" s="76">
        <v>0</v>
      </c>
      <c r="FP18" s="76">
        <v>0</v>
      </c>
      <c r="FQ18" s="76">
        <v>0</v>
      </c>
      <c r="FR18" s="76">
        <v>0</v>
      </c>
      <c r="FS18" s="76">
        <v>0</v>
      </c>
      <c r="FT18" s="76">
        <v>3000</v>
      </c>
      <c r="FU18" s="76">
        <v>0</v>
      </c>
      <c r="FV18" s="76">
        <v>602852.96255411278</v>
      </c>
      <c r="FW18" s="76">
        <v>0</v>
      </c>
      <c r="FX18" s="76">
        <v>0</v>
      </c>
      <c r="FY18" s="76">
        <v>13304.5</v>
      </c>
      <c r="FZ18" s="76">
        <v>410067.4499999999</v>
      </c>
      <c r="GA18" s="76">
        <v>150151.78684210533</v>
      </c>
      <c r="GB18" s="76">
        <v>0</v>
      </c>
      <c r="GC18" s="76">
        <v>0</v>
      </c>
      <c r="GD18" s="76">
        <v>0</v>
      </c>
      <c r="GE18" s="76">
        <v>0</v>
      </c>
      <c r="GF18" s="76">
        <v>0</v>
      </c>
      <c r="GG18" s="76">
        <v>0</v>
      </c>
      <c r="GH18" s="76">
        <v>0</v>
      </c>
      <c r="GI18" s="76">
        <v>0</v>
      </c>
      <c r="GJ18" s="76">
        <v>0</v>
      </c>
      <c r="GK18" s="76">
        <v>0</v>
      </c>
      <c r="GL18" s="76">
        <v>0</v>
      </c>
      <c r="GM18" s="76">
        <v>0</v>
      </c>
      <c r="GN18" s="76">
        <v>0</v>
      </c>
      <c r="GO18" s="76">
        <v>0</v>
      </c>
      <c r="GP18" s="76">
        <v>235312.75555555557</v>
      </c>
      <c r="GQ18" s="76">
        <v>0</v>
      </c>
      <c r="GR18" s="76">
        <v>0</v>
      </c>
      <c r="GS18" s="76">
        <v>0</v>
      </c>
      <c r="GT18" s="76">
        <v>0</v>
      </c>
      <c r="GU18" s="76">
        <v>0</v>
      </c>
      <c r="GV18" s="76">
        <v>0</v>
      </c>
      <c r="GW18" s="76">
        <v>0</v>
      </c>
      <c r="GX18" s="76">
        <v>0</v>
      </c>
      <c r="GY18" s="76">
        <v>0</v>
      </c>
      <c r="GZ18" s="76">
        <v>0</v>
      </c>
      <c r="HA18" s="76">
        <v>0</v>
      </c>
      <c r="HB18" s="76">
        <v>0</v>
      </c>
      <c r="HC18" s="76">
        <v>0</v>
      </c>
      <c r="HD18" s="76">
        <v>0</v>
      </c>
      <c r="HE18" s="76">
        <v>0</v>
      </c>
      <c r="HF18" s="76">
        <v>0</v>
      </c>
      <c r="HG18" s="76">
        <v>0</v>
      </c>
      <c r="HH18" s="76">
        <v>0</v>
      </c>
      <c r="HI18" s="76">
        <v>0</v>
      </c>
      <c r="HJ18" s="76">
        <v>0</v>
      </c>
      <c r="HK18" s="76">
        <v>0</v>
      </c>
      <c r="HL18" s="76">
        <v>0</v>
      </c>
      <c r="HM18" s="76">
        <v>0</v>
      </c>
      <c r="HN18" s="76">
        <v>0</v>
      </c>
      <c r="HP18" s="77" t="s">
        <v>143</v>
      </c>
      <c r="HQ18" s="75">
        <f>'Relative Weights'!$H$1</f>
        <v>2024</v>
      </c>
      <c r="HR18" s="76">
        <v>113756.91764705883</v>
      </c>
      <c r="HS18" s="76">
        <v>19778</v>
      </c>
      <c r="HT18" s="76">
        <v>0</v>
      </c>
      <c r="HU18" s="76">
        <v>0</v>
      </c>
      <c r="HV18" s="76">
        <v>0</v>
      </c>
      <c r="HW18" s="76">
        <v>0</v>
      </c>
      <c r="HX18" s="76">
        <v>0</v>
      </c>
      <c r="HY18" s="76">
        <v>0</v>
      </c>
      <c r="HZ18" s="76">
        <v>0</v>
      </c>
      <c r="IA18" s="76">
        <v>0</v>
      </c>
      <c r="IB18" s="76">
        <v>0</v>
      </c>
      <c r="IC18" s="76">
        <v>0</v>
      </c>
      <c r="ID18" s="76">
        <v>0</v>
      </c>
      <c r="IE18" s="76">
        <v>0</v>
      </c>
      <c r="IF18" s="76">
        <v>0</v>
      </c>
      <c r="IG18" s="76">
        <v>25502</v>
      </c>
      <c r="IH18" s="76">
        <v>0</v>
      </c>
      <c r="II18" s="76">
        <v>0</v>
      </c>
      <c r="IJ18" s="76">
        <v>0</v>
      </c>
      <c r="IK18" s="76">
        <v>0</v>
      </c>
      <c r="IL18" s="76">
        <v>48008</v>
      </c>
      <c r="IM18" s="76">
        <v>0</v>
      </c>
      <c r="IN18" s="76">
        <v>0</v>
      </c>
      <c r="IO18" s="76">
        <v>0</v>
      </c>
      <c r="IP18" s="76">
        <v>0</v>
      </c>
      <c r="IQ18" s="76">
        <v>0</v>
      </c>
      <c r="IR18" s="76">
        <v>0</v>
      </c>
      <c r="IS18" s="76">
        <v>0</v>
      </c>
      <c r="IT18" s="76">
        <v>0</v>
      </c>
      <c r="IU18" s="76">
        <v>0</v>
      </c>
      <c r="IV18" s="76">
        <v>0</v>
      </c>
      <c r="IW18" s="76">
        <v>0</v>
      </c>
      <c r="IX18" s="76">
        <v>0</v>
      </c>
      <c r="IY18" s="76">
        <v>0</v>
      </c>
      <c r="IZ18" s="76">
        <v>0</v>
      </c>
      <c r="JA18" s="76">
        <v>22502</v>
      </c>
      <c r="JB18" s="76">
        <v>0</v>
      </c>
      <c r="JC18" s="76">
        <v>0</v>
      </c>
      <c r="JD18" s="76">
        <v>0</v>
      </c>
      <c r="JE18" s="76">
        <v>0</v>
      </c>
      <c r="JF18" s="76">
        <v>0</v>
      </c>
      <c r="JG18" s="76">
        <v>0</v>
      </c>
      <c r="JH18" s="76">
        <v>0</v>
      </c>
      <c r="JI18" s="76">
        <v>0</v>
      </c>
      <c r="JJ18" s="76">
        <v>0</v>
      </c>
      <c r="JK18" s="76">
        <v>0</v>
      </c>
      <c r="JL18" s="76">
        <v>0</v>
      </c>
      <c r="JM18" s="76">
        <v>0</v>
      </c>
      <c r="JN18" s="76">
        <v>0</v>
      </c>
      <c r="JO18" s="76">
        <v>0</v>
      </c>
      <c r="JP18" s="76">
        <v>0</v>
      </c>
      <c r="JQ18" s="76">
        <v>0</v>
      </c>
      <c r="JR18" s="76">
        <v>0</v>
      </c>
      <c r="JS18" s="76">
        <v>0</v>
      </c>
      <c r="JT18" s="76">
        <v>0</v>
      </c>
      <c r="JU18" s="76">
        <v>3000</v>
      </c>
      <c r="JV18" s="76">
        <v>0</v>
      </c>
      <c r="JW18" s="76">
        <v>0</v>
      </c>
      <c r="JX18" s="76">
        <v>0</v>
      </c>
      <c r="JY18" s="76">
        <v>0</v>
      </c>
      <c r="JZ18" s="76">
        <v>0</v>
      </c>
      <c r="KA18" s="76">
        <v>0</v>
      </c>
      <c r="KB18" s="76">
        <v>0</v>
      </c>
      <c r="KC18" s="76">
        <v>0</v>
      </c>
      <c r="KD18" s="76">
        <v>0</v>
      </c>
      <c r="KE18" s="76">
        <v>0</v>
      </c>
      <c r="KF18" s="76">
        <v>0</v>
      </c>
      <c r="KG18" s="76">
        <v>0</v>
      </c>
      <c r="KH18" s="76">
        <v>0</v>
      </c>
      <c r="KI18" s="76">
        <v>0</v>
      </c>
      <c r="KJ18" s="76">
        <v>0</v>
      </c>
      <c r="KK18" s="76">
        <v>0</v>
      </c>
      <c r="KL18" s="76">
        <v>0</v>
      </c>
      <c r="KM18" s="76">
        <v>0</v>
      </c>
      <c r="KN18" s="76">
        <v>0</v>
      </c>
      <c r="KO18" s="76">
        <v>0</v>
      </c>
      <c r="KP18" s="76">
        <v>0</v>
      </c>
      <c r="KQ18" s="76">
        <v>0</v>
      </c>
      <c r="KR18" s="76">
        <v>0</v>
      </c>
      <c r="KS18" s="76">
        <v>0</v>
      </c>
      <c r="KT18" s="76">
        <v>0</v>
      </c>
      <c r="KU18" s="76">
        <v>0</v>
      </c>
      <c r="KV18" s="76">
        <v>0</v>
      </c>
      <c r="KW18" s="76">
        <v>0</v>
      </c>
      <c r="KX18" s="76">
        <v>0</v>
      </c>
      <c r="KY18" s="76">
        <v>0</v>
      </c>
      <c r="KZ18" s="76">
        <v>0</v>
      </c>
      <c r="LA18" s="76">
        <v>0</v>
      </c>
      <c r="LB18" s="76">
        <v>0</v>
      </c>
      <c r="LC18" s="76">
        <v>0</v>
      </c>
      <c r="LD18" s="76">
        <v>0</v>
      </c>
      <c r="LE18" s="76">
        <v>0</v>
      </c>
      <c r="LF18" s="76">
        <v>0</v>
      </c>
      <c r="LG18" s="76">
        <v>0</v>
      </c>
      <c r="LH18" s="76">
        <v>0</v>
      </c>
      <c r="LI18" s="76">
        <v>0</v>
      </c>
      <c r="LJ18" s="76">
        <v>0</v>
      </c>
      <c r="LK18" s="76">
        <v>0</v>
      </c>
      <c r="LL18" s="76">
        <v>0</v>
      </c>
      <c r="LM18" s="76">
        <v>0</v>
      </c>
      <c r="LN18" s="76">
        <v>5828897.2685383717</v>
      </c>
      <c r="LO18" s="76">
        <v>2124920.0442401324</v>
      </c>
      <c r="LP18" s="76">
        <v>1050010.6009536642</v>
      </c>
      <c r="LQ18" s="76">
        <v>68696.800878885566</v>
      </c>
      <c r="LR18" s="76">
        <v>0</v>
      </c>
      <c r="LS18" s="76">
        <v>402871.26280679664</v>
      </c>
      <c r="LT18" s="76">
        <v>392.67077246474321</v>
      </c>
      <c r="LU18" s="76">
        <v>0</v>
      </c>
      <c r="LV18" s="76">
        <v>0</v>
      </c>
      <c r="LW18" s="76">
        <v>0</v>
      </c>
      <c r="LX18" s="76">
        <v>0</v>
      </c>
      <c r="LY18" s="76">
        <v>0</v>
      </c>
      <c r="LZ18" s="76">
        <v>0</v>
      </c>
      <c r="MA18" s="76">
        <v>177959.59413537089</v>
      </c>
      <c r="MB18" s="76">
        <v>0</v>
      </c>
      <c r="MC18" s="76">
        <v>711469.10115451657</v>
      </c>
      <c r="MD18" s="76">
        <v>0</v>
      </c>
      <c r="ME18" s="76">
        <v>0</v>
      </c>
      <c r="MF18" s="76">
        <v>8642.0923966294195</v>
      </c>
      <c r="MG18" s="76">
        <v>355020.62919604318</v>
      </c>
      <c r="MH18" s="76">
        <v>3252817.6913350164</v>
      </c>
      <c r="MI18" s="76">
        <v>1079872.6764653847</v>
      </c>
      <c r="MJ18" s="76">
        <v>965940.04453684587</v>
      </c>
      <c r="MK18" s="76">
        <v>486831.87852033856</v>
      </c>
      <c r="ML18" s="76">
        <v>0</v>
      </c>
      <c r="MM18" s="76">
        <v>1545878.3841643571</v>
      </c>
      <c r="MN18" s="76">
        <v>62808.111695554282</v>
      </c>
      <c r="MO18" s="76">
        <v>0</v>
      </c>
      <c r="MP18" s="76">
        <v>0</v>
      </c>
      <c r="MQ18" s="76">
        <v>0</v>
      </c>
      <c r="MR18" s="76">
        <v>0</v>
      </c>
      <c r="MS18" s="76">
        <v>0</v>
      </c>
      <c r="MT18" s="76">
        <v>0</v>
      </c>
      <c r="MU18" s="76">
        <v>857432.17934175418</v>
      </c>
      <c r="MV18" s="76">
        <v>0</v>
      </c>
      <c r="MW18" s="76">
        <v>2590829.536485109</v>
      </c>
      <c r="MX18" s="76">
        <v>0</v>
      </c>
      <c r="MY18" s="76">
        <v>74803.685006890708</v>
      </c>
      <c r="MZ18" s="76">
        <v>0</v>
      </c>
      <c r="NA18" s="76">
        <v>1962594.4020156991</v>
      </c>
      <c r="NB18" s="76">
        <v>1726072.3618291831</v>
      </c>
      <c r="NC18" s="76">
        <v>217029.77801762678</v>
      </c>
      <c r="ND18" s="76">
        <v>15591.468072686244</v>
      </c>
      <c r="NE18" s="76">
        <v>1205967.1243244931</v>
      </c>
      <c r="NF18" s="76">
        <v>0</v>
      </c>
      <c r="NG18" s="76">
        <v>49965.886438040223</v>
      </c>
      <c r="NH18" s="76">
        <v>0</v>
      </c>
      <c r="NI18" s="76">
        <v>0</v>
      </c>
      <c r="NJ18" s="76">
        <v>0</v>
      </c>
      <c r="NK18" s="76">
        <v>0</v>
      </c>
      <c r="NL18" s="76">
        <v>0</v>
      </c>
      <c r="NM18" s="76">
        <v>0</v>
      </c>
      <c r="NN18" s="76">
        <v>0</v>
      </c>
      <c r="NO18" s="76">
        <v>5100.2512504698225</v>
      </c>
      <c r="NP18" s="76">
        <v>0</v>
      </c>
      <c r="NQ18" s="76">
        <v>1030000.7766224867</v>
      </c>
      <c r="NR18" s="76">
        <v>0</v>
      </c>
      <c r="NS18" s="76">
        <v>0</v>
      </c>
      <c r="NT18" s="76">
        <v>22618.76425395858</v>
      </c>
      <c r="NU18" s="76">
        <v>697149.00821315683</v>
      </c>
      <c r="NV18" s="76">
        <v>255270.61286724193</v>
      </c>
      <c r="NW18" s="76">
        <v>0</v>
      </c>
      <c r="NX18" s="76">
        <v>0</v>
      </c>
      <c r="NY18" s="76">
        <v>0</v>
      </c>
      <c r="NZ18" s="76">
        <v>0</v>
      </c>
      <c r="OA18" s="76">
        <v>0</v>
      </c>
      <c r="OB18" s="76">
        <v>0</v>
      </c>
      <c r="OC18" s="76">
        <v>0</v>
      </c>
      <c r="OD18" s="76">
        <v>0</v>
      </c>
      <c r="OE18" s="76">
        <v>0</v>
      </c>
      <c r="OF18" s="76">
        <v>0</v>
      </c>
      <c r="OG18" s="76">
        <v>0</v>
      </c>
      <c r="OH18" s="76">
        <v>0</v>
      </c>
      <c r="OI18" s="76">
        <v>0</v>
      </c>
      <c r="OJ18" s="76">
        <v>0</v>
      </c>
      <c r="OK18" s="76">
        <v>400051.39192457392</v>
      </c>
      <c r="OL18" s="76">
        <v>0</v>
      </c>
      <c r="OM18" s="76">
        <v>0</v>
      </c>
      <c r="ON18" s="76">
        <v>0</v>
      </c>
      <c r="OO18" s="76">
        <v>0</v>
      </c>
      <c r="OP18" s="76">
        <v>0</v>
      </c>
      <c r="OQ18" s="76">
        <v>0</v>
      </c>
      <c r="OR18" s="76">
        <v>0</v>
      </c>
      <c r="OS18" s="76">
        <v>0</v>
      </c>
      <c r="OT18" s="76">
        <v>0</v>
      </c>
      <c r="OU18" s="76">
        <v>0</v>
      </c>
      <c r="OV18" s="76">
        <v>0</v>
      </c>
      <c r="OW18" s="76">
        <v>0</v>
      </c>
      <c r="OX18" s="76">
        <v>0</v>
      </c>
      <c r="OY18" s="76">
        <v>0</v>
      </c>
      <c r="OZ18" s="76">
        <v>0</v>
      </c>
      <c r="PA18" s="76">
        <v>0</v>
      </c>
      <c r="PB18" s="76">
        <v>0</v>
      </c>
      <c r="PC18" s="76">
        <v>0</v>
      </c>
      <c r="PD18" s="76">
        <v>0</v>
      </c>
      <c r="PE18" s="76">
        <v>0</v>
      </c>
      <c r="PF18" s="76">
        <v>0</v>
      </c>
      <c r="PG18" s="76">
        <v>0</v>
      </c>
      <c r="PH18" s="76">
        <v>0</v>
      </c>
      <c r="PI18" s="76">
        <v>0</v>
      </c>
      <c r="PJ18" s="76">
        <v>0</v>
      </c>
      <c r="PK18" s="76">
        <v>0</v>
      </c>
      <c r="PL18" s="76">
        <v>0</v>
      </c>
      <c r="PM18" s="76">
        <v>0</v>
      </c>
      <c r="PN18" s="76">
        <v>0</v>
      </c>
      <c r="PO18" s="76">
        <v>0</v>
      </c>
      <c r="PP18" s="76">
        <v>0</v>
      </c>
      <c r="PQ18" s="76">
        <v>0</v>
      </c>
      <c r="PR18" s="76">
        <v>0</v>
      </c>
      <c r="PS18" s="76">
        <v>0</v>
      </c>
      <c r="PT18" s="76">
        <v>0</v>
      </c>
      <c r="PU18" s="76">
        <v>0</v>
      </c>
      <c r="PV18" s="76">
        <v>0</v>
      </c>
      <c r="PW18" s="76">
        <v>0</v>
      </c>
      <c r="PX18" s="76">
        <v>0</v>
      </c>
      <c r="PY18" s="76">
        <v>0</v>
      </c>
      <c r="PZ18" s="76">
        <v>0</v>
      </c>
      <c r="QA18" s="76">
        <v>0</v>
      </c>
      <c r="QB18" s="76">
        <v>0</v>
      </c>
      <c r="QC18" s="89">
        <v>0</v>
      </c>
      <c r="QD18" s="102">
        <v>1</v>
      </c>
    </row>
    <row r="19" spans="1:449">
      <c r="A19" s="75" t="s">
        <v>119</v>
      </c>
      <c r="B19" s="75" t="s">
        <v>119</v>
      </c>
      <c r="C19" s="76">
        <f>ROUND(WTAMU!H18,0)-ROUND(WTAMU!H288,0)</f>
        <v>0</v>
      </c>
      <c r="D19" s="77">
        <v>3665</v>
      </c>
      <c r="E19" s="75" t="s">
        <v>119</v>
      </c>
      <c r="F19" s="75">
        <v>2024</v>
      </c>
      <c r="G19" s="76">
        <v>47662347</v>
      </c>
      <c r="H19" s="76">
        <v>10944717</v>
      </c>
      <c r="I19" s="76">
        <v>21268182</v>
      </c>
      <c r="J19" s="76">
        <v>11631043</v>
      </c>
      <c r="K19" s="76">
        <v>14342857</v>
      </c>
      <c r="L19" s="75" t="s">
        <v>967</v>
      </c>
      <c r="M19" s="75" t="s">
        <v>728</v>
      </c>
      <c r="N19" s="98" t="s">
        <v>966</v>
      </c>
      <c r="O19" s="76">
        <v>2585</v>
      </c>
      <c r="P19" s="76">
        <v>4453</v>
      </c>
      <c r="Q19" s="76">
        <v>1904</v>
      </c>
      <c r="R19" s="76">
        <v>87</v>
      </c>
      <c r="S19" s="76">
        <v>0</v>
      </c>
      <c r="T19" s="78" t="s">
        <v>852</v>
      </c>
      <c r="U19" s="78" t="s">
        <v>756</v>
      </c>
      <c r="V19" s="91" t="s">
        <v>853</v>
      </c>
      <c r="W19" s="76">
        <v>44241</v>
      </c>
      <c r="X19" s="76">
        <v>17973</v>
      </c>
      <c r="Y19" s="76">
        <v>8300</v>
      </c>
      <c r="Z19" s="76">
        <v>1467</v>
      </c>
      <c r="AA19" s="76">
        <v>8827</v>
      </c>
      <c r="AB19" s="76">
        <v>2878</v>
      </c>
      <c r="AC19" s="76">
        <v>0</v>
      </c>
      <c r="AD19" s="76">
        <v>0</v>
      </c>
      <c r="AE19" s="76">
        <v>198</v>
      </c>
      <c r="AF19" s="76">
        <v>0</v>
      </c>
      <c r="AG19" s="76">
        <v>0</v>
      </c>
      <c r="AH19" s="76">
        <v>0</v>
      </c>
      <c r="AI19" s="76">
        <v>0</v>
      </c>
      <c r="AJ19" s="76">
        <v>1076</v>
      </c>
      <c r="AK19" s="76">
        <v>0</v>
      </c>
      <c r="AL19" s="76">
        <v>6741</v>
      </c>
      <c r="AM19" s="76">
        <v>0</v>
      </c>
      <c r="AN19" s="76">
        <v>0</v>
      </c>
      <c r="AO19" s="76">
        <v>2925</v>
      </c>
      <c r="AP19" s="76">
        <v>591</v>
      </c>
      <c r="AQ19" s="76">
        <v>16484</v>
      </c>
      <c r="AR19" s="76">
        <v>8792</v>
      </c>
      <c r="AS19" s="76">
        <v>4543</v>
      </c>
      <c r="AT19" s="76">
        <v>5892</v>
      </c>
      <c r="AU19" s="76">
        <v>7709</v>
      </c>
      <c r="AV19" s="76">
        <v>3474</v>
      </c>
      <c r="AW19" s="76">
        <v>0</v>
      </c>
      <c r="AX19" s="76">
        <v>0</v>
      </c>
      <c r="AY19" s="76">
        <v>1359</v>
      </c>
      <c r="AZ19" s="76">
        <v>0</v>
      </c>
      <c r="BA19" s="76">
        <v>0</v>
      </c>
      <c r="BB19" s="76">
        <v>72</v>
      </c>
      <c r="BC19" s="76">
        <v>0</v>
      </c>
      <c r="BD19" s="76">
        <v>2960</v>
      </c>
      <c r="BE19" s="76">
        <v>0</v>
      </c>
      <c r="BF19" s="76">
        <v>20232</v>
      </c>
      <c r="BG19" s="76">
        <v>0</v>
      </c>
      <c r="BH19" s="76">
        <v>669</v>
      </c>
      <c r="BI19" s="76">
        <v>2640</v>
      </c>
      <c r="BJ19" s="76">
        <v>7063</v>
      </c>
      <c r="BK19" s="76">
        <v>6896</v>
      </c>
      <c r="BL19" s="76">
        <v>1308</v>
      </c>
      <c r="BM19" s="76">
        <v>508</v>
      </c>
      <c r="BN19" s="76">
        <v>5608.0000000000009</v>
      </c>
      <c r="BO19" s="76">
        <v>1009</v>
      </c>
      <c r="BP19" s="76">
        <v>1749</v>
      </c>
      <c r="BQ19" s="76">
        <v>0</v>
      </c>
      <c r="BR19" s="76">
        <v>0</v>
      </c>
      <c r="BS19" s="76">
        <v>826</v>
      </c>
      <c r="BT19" s="76">
        <v>6</v>
      </c>
      <c r="BU19" s="76">
        <v>0</v>
      </c>
      <c r="BV19" s="76">
        <v>0</v>
      </c>
      <c r="BW19" s="76">
        <v>0</v>
      </c>
      <c r="BX19" s="76">
        <v>1779.0000000000005</v>
      </c>
      <c r="BY19" s="76">
        <v>0</v>
      </c>
      <c r="BZ19" s="76">
        <v>9459</v>
      </c>
      <c r="CA19" s="76">
        <v>0</v>
      </c>
      <c r="CB19" s="76">
        <v>0</v>
      </c>
      <c r="CC19" s="76">
        <v>294</v>
      </c>
      <c r="CD19" s="76">
        <v>1224</v>
      </c>
      <c r="CE19" s="76">
        <v>51</v>
      </c>
      <c r="CF19" s="76">
        <v>15</v>
      </c>
      <c r="CG19" s="76">
        <v>0</v>
      </c>
      <c r="CH19" s="76">
        <v>1426</v>
      </c>
      <c r="CI19" s="76">
        <v>135</v>
      </c>
      <c r="CJ19" s="76">
        <v>0</v>
      </c>
      <c r="CK19" s="76">
        <v>0</v>
      </c>
      <c r="CL19" s="76">
        <v>0</v>
      </c>
      <c r="CM19" s="76">
        <v>0</v>
      </c>
      <c r="CN19" s="76">
        <v>0</v>
      </c>
      <c r="CO19" s="76">
        <v>0</v>
      </c>
      <c r="CP19" s="76">
        <v>0</v>
      </c>
      <c r="CQ19" s="76">
        <v>0</v>
      </c>
      <c r="CR19" s="76">
        <v>0</v>
      </c>
      <c r="CS19" s="76">
        <v>0</v>
      </c>
      <c r="CT19" s="76">
        <v>0</v>
      </c>
      <c r="CU19" s="76">
        <v>0</v>
      </c>
      <c r="CV19" s="76">
        <v>0</v>
      </c>
      <c r="CW19" s="76">
        <v>81</v>
      </c>
      <c r="CX19" s="76">
        <v>0</v>
      </c>
      <c r="CY19" s="76">
        <v>0</v>
      </c>
      <c r="CZ19" s="76">
        <v>0</v>
      </c>
      <c r="DA19" s="76">
        <v>0</v>
      </c>
      <c r="DB19" s="76">
        <v>0</v>
      </c>
      <c r="DC19" s="76">
        <v>0</v>
      </c>
      <c r="DD19" s="76">
        <v>0</v>
      </c>
      <c r="DE19" s="76">
        <v>0</v>
      </c>
      <c r="DF19" s="76">
        <v>0</v>
      </c>
      <c r="DG19" s="76">
        <v>0</v>
      </c>
      <c r="DH19" s="76">
        <v>0</v>
      </c>
      <c r="DI19" s="76">
        <v>0</v>
      </c>
      <c r="DJ19" s="76">
        <v>0</v>
      </c>
      <c r="DK19" s="76">
        <v>0</v>
      </c>
      <c r="DL19" s="76">
        <v>0</v>
      </c>
      <c r="DM19" s="76">
        <v>0</v>
      </c>
      <c r="DN19" s="76">
        <v>0</v>
      </c>
      <c r="DO19" s="76">
        <v>0</v>
      </c>
      <c r="DP19" s="76">
        <v>0</v>
      </c>
      <c r="DQ19" s="76">
        <v>0</v>
      </c>
      <c r="DR19" s="76">
        <v>0</v>
      </c>
      <c r="DS19" s="76">
        <v>3816019.5908976528</v>
      </c>
      <c r="DT19" s="76">
        <v>1493310.4284104004</v>
      </c>
      <c r="DU19" s="76">
        <v>1749947.0186137496</v>
      </c>
      <c r="DV19" s="76">
        <v>129991.89990929903</v>
      </c>
      <c r="DW19" s="76">
        <v>865222.41819646838</v>
      </c>
      <c r="DX19" s="76">
        <v>356926.44166057557</v>
      </c>
      <c r="DY19" s="76">
        <v>0</v>
      </c>
      <c r="DZ19" s="76">
        <v>0</v>
      </c>
      <c r="EA19" s="76">
        <v>18106.726059913864</v>
      </c>
      <c r="EB19" s="76">
        <v>0</v>
      </c>
      <c r="EC19" s="76">
        <v>0</v>
      </c>
      <c r="ED19" s="76">
        <v>0</v>
      </c>
      <c r="EE19" s="76">
        <v>0</v>
      </c>
      <c r="EF19" s="76">
        <v>128367.8822198019</v>
      </c>
      <c r="EG19" s="76">
        <v>0</v>
      </c>
      <c r="EH19" s="76">
        <v>636353.56923011446</v>
      </c>
      <c r="EI19" s="76">
        <v>0</v>
      </c>
      <c r="EJ19" s="76">
        <v>0</v>
      </c>
      <c r="EK19" s="76">
        <v>329213.56750577973</v>
      </c>
      <c r="EL19" s="76">
        <v>47876.747243140941</v>
      </c>
      <c r="EM19" s="76">
        <v>2121480.9382669004</v>
      </c>
      <c r="EN19" s="76">
        <v>1409969.8335668053</v>
      </c>
      <c r="EO19" s="76">
        <v>1324163.4485177514</v>
      </c>
      <c r="EP19" s="76">
        <v>706226.83654693724</v>
      </c>
      <c r="EQ19" s="76">
        <v>1325303.5423362993</v>
      </c>
      <c r="ER19" s="76">
        <v>987272.14638768614</v>
      </c>
      <c r="ES19" s="76">
        <v>0</v>
      </c>
      <c r="ET19" s="76">
        <v>0</v>
      </c>
      <c r="EU19" s="76">
        <v>99601.454418052177</v>
      </c>
      <c r="EV19" s="76">
        <v>0</v>
      </c>
      <c r="EW19" s="76">
        <v>0</v>
      </c>
      <c r="EX19" s="76">
        <v>44323.701298701293</v>
      </c>
      <c r="EY19" s="76">
        <v>0</v>
      </c>
      <c r="EZ19" s="76">
        <v>349344.75869830447</v>
      </c>
      <c r="FA19" s="76">
        <v>0</v>
      </c>
      <c r="FB19" s="76">
        <v>2527769.8478862238</v>
      </c>
      <c r="FC19" s="76">
        <v>0</v>
      </c>
      <c r="FD19" s="76">
        <v>100282.89088793415</v>
      </c>
      <c r="FE19" s="76">
        <v>479300.11909351981</v>
      </c>
      <c r="FF19" s="76">
        <v>1079387.4215050442</v>
      </c>
      <c r="FG19" s="76">
        <v>1489406.1021219464</v>
      </c>
      <c r="FH19" s="76">
        <v>544219.50864731474</v>
      </c>
      <c r="FI19" s="76">
        <v>276592.05276948726</v>
      </c>
      <c r="FJ19" s="76">
        <v>767777.82389840786</v>
      </c>
      <c r="FK19" s="76">
        <v>568655.78734275803</v>
      </c>
      <c r="FL19" s="76">
        <v>536946.47472082928</v>
      </c>
      <c r="FM19" s="76">
        <v>0</v>
      </c>
      <c r="FN19" s="76">
        <v>0</v>
      </c>
      <c r="FO19" s="76">
        <v>148324.66185427475</v>
      </c>
      <c r="FP19" s="76">
        <v>9376.25</v>
      </c>
      <c r="FQ19" s="76">
        <v>0</v>
      </c>
      <c r="FR19" s="76">
        <v>0</v>
      </c>
      <c r="FS19" s="76">
        <v>0</v>
      </c>
      <c r="FT19" s="76">
        <v>520044.25661314081</v>
      </c>
      <c r="FU19" s="76">
        <v>0</v>
      </c>
      <c r="FV19" s="76">
        <v>1838425.6504487172</v>
      </c>
      <c r="FW19" s="76">
        <v>0</v>
      </c>
      <c r="FX19" s="76">
        <v>0</v>
      </c>
      <c r="FY19" s="76">
        <v>115933.47742434748</v>
      </c>
      <c r="FZ19" s="76">
        <v>546163.42780344549</v>
      </c>
      <c r="GA19" s="76">
        <v>2489.3228758169935</v>
      </c>
      <c r="GB19" s="76">
        <v>5706.1688311688313</v>
      </c>
      <c r="GC19" s="76">
        <v>0</v>
      </c>
      <c r="GD19" s="76">
        <v>1118890.1943753678</v>
      </c>
      <c r="GE19" s="76">
        <v>109750.16874750625</v>
      </c>
      <c r="GF19" s="76">
        <v>0</v>
      </c>
      <c r="GG19" s="76">
        <v>0</v>
      </c>
      <c r="GH19" s="76">
        <v>0</v>
      </c>
      <c r="GI19" s="76">
        <v>0</v>
      </c>
      <c r="GJ19" s="76">
        <v>0</v>
      </c>
      <c r="GK19" s="76">
        <v>0</v>
      </c>
      <c r="GL19" s="76">
        <v>0</v>
      </c>
      <c r="GM19" s="76">
        <v>0</v>
      </c>
      <c r="GN19" s="76">
        <v>0</v>
      </c>
      <c r="GO19" s="76">
        <v>0</v>
      </c>
      <c r="GP19" s="76">
        <v>0</v>
      </c>
      <c r="GQ19" s="76">
        <v>0</v>
      </c>
      <c r="GR19" s="76">
        <v>0</v>
      </c>
      <c r="GS19" s="76">
        <v>0</v>
      </c>
      <c r="GT19" s="76">
        <v>0</v>
      </c>
      <c r="GU19" s="76">
        <v>0</v>
      </c>
      <c r="GV19" s="76">
        <v>0</v>
      </c>
      <c r="GW19" s="76">
        <v>0</v>
      </c>
      <c r="GX19" s="76">
        <v>0</v>
      </c>
      <c r="GY19" s="76">
        <v>0</v>
      </c>
      <c r="GZ19" s="76">
        <v>0</v>
      </c>
      <c r="HA19" s="76">
        <v>0</v>
      </c>
      <c r="HB19" s="76">
        <v>0</v>
      </c>
      <c r="HC19" s="76">
        <v>0</v>
      </c>
      <c r="HD19" s="76">
        <v>0</v>
      </c>
      <c r="HE19" s="76">
        <v>0</v>
      </c>
      <c r="HF19" s="76">
        <v>0</v>
      </c>
      <c r="HG19" s="76">
        <v>0</v>
      </c>
      <c r="HH19" s="76">
        <v>0</v>
      </c>
      <c r="HI19" s="76">
        <v>0</v>
      </c>
      <c r="HJ19" s="76">
        <v>0</v>
      </c>
      <c r="HK19" s="76">
        <v>0</v>
      </c>
      <c r="HL19" s="76">
        <v>0</v>
      </c>
      <c r="HM19" s="76">
        <v>0</v>
      </c>
      <c r="HN19" s="76">
        <v>0</v>
      </c>
      <c r="HP19" s="77" t="s">
        <v>144</v>
      </c>
      <c r="HQ19" s="75">
        <f>'Relative Weights'!$H$1</f>
        <v>2024</v>
      </c>
      <c r="HR19" s="76">
        <v>0</v>
      </c>
      <c r="HS19" s="76">
        <v>0</v>
      </c>
      <c r="HT19" s="76">
        <v>0</v>
      </c>
      <c r="HU19" s="76">
        <v>0</v>
      </c>
      <c r="HV19" s="76">
        <v>0</v>
      </c>
      <c r="HW19" s="76">
        <v>0</v>
      </c>
      <c r="HX19" s="76">
        <v>0</v>
      </c>
      <c r="HY19" s="76">
        <v>0</v>
      </c>
      <c r="HZ19" s="76">
        <v>0</v>
      </c>
      <c r="IA19" s="76">
        <v>0</v>
      </c>
      <c r="IB19" s="76">
        <v>0</v>
      </c>
      <c r="IC19" s="76">
        <v>0</v>
      </c>
      <c r="ID19" s="76">
        <v>0</v>
      </c>
      <c r="IE19" s="76">
        <v>0</v>
      </c>
      <c r="IF19" s="76">
        <v>0</v>
      </c>
      <c r="IG19" s="76">
        <v>0</v>
      </c>
      <c r="IH19" s="76">
        <v>0</v>
      </c>
      <c r="II19" s="76">
        <v>0</v>
      </c>
      <c r="IJ19" s="76">
        <v>0</v>
      </c>
      <c r="IK19" s="76">
        <v>0</v>
      </c>
      <c r="IL19" s="76">
        <v>0</v>
      </c>
      <c r="IM19" s="76">
        <v>0</v>
      </c>
      <c r="IN19" s="76">
        <v>0</v>
      </c>
      <c r="IO19" s="76">
        <v>0</v>
      </c>
      <c r="IP19" s="76">
        <v>0</v>
      </c>
      <c r="IQ19" s="76">
        <v>0</v>
      </c>
      <c r="IR19" s="76">
        <v>0</v>
      </c>
      <c r="IS19" s="76">
        <v>0</v>
      </c>
      <c r="IT19" s="76">
        <v>0</v>
      </c>
      <c r="IU19" s="76">
        <v>0</v>
      </c>
      <c r="IV19" s="76">
        <v>0</v>
      </c>
      <c r="IW19" s="76">
        <v>0</v>
      </c>
      <c r="IX19" s="76">
        <v>0</v>
      </c>
      <c r="IY19" s="76">
        <v>0</v>
      </c>
      <c r="IZ19" s="76">
        <v>0</v>
      </c>
      <c r="JA19" s="76">
        <v>0</v>
      </c>
      <c r="JB19" s="76">
        <v>0</v>
      </c>
      <c r="JC19" s="76">
        <v>0</v>
      </c>
      <c r="JD19" s="76">
        <v>0</v>
      </c>
      <c r="JE19" s="76">
        <v>0</v>
      </c>
      <c r="JF19" s="76">
        <v>0</v>
      </c>
      <c r="JG19" s="76">
        <v>0</v>
      </c>
      <c r="JH19" s="76">
        <v>0</v>
      </c>
      <c r="JI19" s="76">
        <v>0</v>
      </c>
      <c r="JJ19" s="76">
        <v>0</v>
      </c>
      <c r="JK19" s="76">
        <v>0</v>
      </c>
      <c r="JL19" s="76">
        <v>0</v>
      </c>
      <c r="JM19" s="76">
        <v>0</v>
      </c>
      <c r="JN19" s="76">
        <v>0</v>
      </c>
      <c r="JO19" s="76">
        <v>0</v>
      </c>
      <c r="JP19" s="76">
        <v>0</v>
      </c>
      <c r="JQ19" s="76">
        <v>0</v>
      </c>
      <c r="JR19" s="76">
        <v>0</v>
      </c>
      <c r="JS19" s="76">
        <v>0</v>
      </c>
      <c r="JT19" s="76">
        <v>0</v>
      </c>
      <c r="JU19" s="76">
        <v>0</v>
      </c>
      <c r="JV19" s="76">
        <v>0</v>
      </c>
      <c r="JW19" s="76">
        <v>0</v>
      </c>
      <c r="JX19" s="76">
        <v>75000.399999999994</v>
      </c>
      <c r="JY19" s="76">
        <v>0</v>
      </c>
      <c r="JZ19" s="76">
        <v>0</v>
      </c>
      <c r="KA19" s="76">
        <v>0</v>
      </c>
      <c r="KB19" s="76">
        <v>0</v>
      </c>
      <c r="KC19" s="76">
        <v>0</v>
      </c>
      <c r="KD19" s="76">
        <v>0</v>
      </c>
      <c r="KE19" s="76">
        <v>0</v>
      </c>
      <c r="KF19" s="76">
        <v>0</v>
      </c>
      <c r="KG19" s="76">
        <v>0</v>
      </c>
      <c r="KH19" s="76">
        <v>0</v>
      </c>
      <c r="KI19" s="76">
        <v>0</v>
      </c>
      <c r="KJ19" s="76">
        <v>0</v>
      </c>
      <c r="KK19" s="76">
        <v>0</v>
      </c>
      <c r="KL19" s="76">
        <v>0</v>
      </c>
      <c r="KM19" s="76">
        <v>0</v>
      </c>
      <c r="KN19" s="76">
        <v>0</v>
      </c>
      <c r="KO19" s="76">
        <v>0</v>
      </c>
      <c r="KP19" s="76">
        <v>0</v>
      </c>
      <c r="KQ19" s="76">
        <v>0</v>
      </c>
      <c r="KR19" s="76">
        <v>0</v>
      </c>
      <c r="KS19" s="76">
        <v>0</v>
      </c>
      <c r="KT19" s="76">
        <v>0</v>
      </c>
      <c r="KU19" s="76">
        <v>0</v>
      </c>
      <c r="KV19" s="76">
        <v>0</v>
      </c>
      <c r="KW19" s="76">
        <v>0</v>
      </c>
      <c r="KX19" s="76">
        <v>0</v>
      </c>
      <c r="KY19" s="76">
        <v>0</v>
      </c>
      <c r="KZ19" s="76">
        <v>0</v>
      </c>
      <c r="LA19" s="76">
        <v>0</v>
      </c>
      <c r="LB19" s="76">
        <v>0</v>
      </c>
      <c r="LC19" s="76">
        <v>0</v>
      </c>
      <c r="LD19" s="76">
        <v>0</v>
      </c>
      <c r="LE19" s="76">
        <v>0</v>
      </c>
      <c r="LF19" s="76">
        <v>0</v>
      </c>
      <c r="LG19" s="76">
        <v>0</v>
      </c>
      <c r="LH19" s="76">
        <v>0</v>
      </c>
      <c r="LI19" s="76">
        <v>0</v>
      </c>
      <c r="LJ19" s="76">
        <v>0</v>
      </c>
      <c r="LK19" s="76">
        <v>0</v>
      </c>
      <c r="LL19" s="76">
        <v>0</v>
      </c>
      <c r="LM19" s="76">
        <v>0</v>
      </c>
      <c r="LN19" s="76">
        <v>0</v>
      </c>
      <c r="LO19" s="76">
        <v>0</v>
      </c>
      <c r="LP19" s="76">
        <v>0</v>
      </c>
      <c r="LQ19" s="76">
        <v>0</v>
      </c>
      <c r="LR19" s="76">
        <v>0</v>
      </c>
      <c r="LS19" s="76">
        <v>0</v>
      </c>
      <c r="LT19" s="76">
        <v>0</v>
      </c>
      <c r="LU19" s="76">
        <v>0</v>
      </c>
      <c r="LV19" s="76">
        <v>0</v>
      </c>
      <c r="LW19" s="76">
        <v>0</v>
      </c>
      <c r="LX19" s="76">
        <v>0</v>
      </c>
      <c r="LY19" s="76">
        <v>0</v>
      </c>
      <c r="LZ19" s="76">
        <v>0</v>
      </c>
      <c r="MA19" s="76">
        <v>0</v>
      </c>
      <c r="MB19" s="76">
        <v>0</v>
      </c>
      <c r="MC19" s="76">
        <v>0</v>
      </c>
      <c r="MD19" s="76">
        <v>0</v>
      </c>
      <c r="ME19" s="76">
        <v>0</v>
      </c>
      <c r="MF19" s="76">
        <v>0</v>
      </c>
      <c r="MG19" s="76">
        <v>0</v>
      </c>
      <c r="MH19" s="76">
        <v>0</v>
      </c>
      <c r="MI19" s="76">
        <v>0</v>
      </c>
      <c r="MJ19" s="76">
        <v>0</v>
      </c>
      <c r="MK19" s="76">
        <v>0</v>
      </c>
      <c r="ML19" s="76">
        <v>0</v>
      </c>
      <c r="MM19" s="76">
        <v>0</v>
      </c>
      <c r="MN19" s="76">
        <v>0</v>
      </c>
      <c r="MO19" s="76">
        <v>0</v>
      </c>
      <c r="MP19" s="76">
        <v>0</v>
      </c>
      <c r="MQ19" s="76">
        <v>0</v>
      </c>
      <c r="MR19" s="76">
        <v>0</v>
      </c>
      <c r="MS19" s="76">
        <v>0</v>
      </c>
      <c r="MT19" s="76">
        <v>0</v>
      </c>
      <c r="MU19" s="76">
        <v>0</v>
      </c>
      <c r="MV19" s="76">
        <v>0</v>
      </c>
      <c r="MW19" s="76">
        <v>0</v>
      </c>
      <c r="MX19" s="76">
        <v>0</v>
      </c>
      <c r="MY19" s="76">
        <v>0</v>
      </c>
      <c r="MZ19" s="76">
        <v>0</v>
      </c>
      <c r="NA19" s="76">
        <v>0</v>
      </c>
      <c r="NB19" s="76">
        <v>0</v>
      </c>
      <c r="NC19" s="76">
        <v>0</v>
      </c>
      <c r="ND19" s="76">
        <v>0</v>
      </c>
      <c r="NE19" s="76">
        <v>0</v>
      </c>
      <c r="NF19" s="76">
        <v>0</v>
      </c>
      <c r="NG19" s="76">
        <v>0</v>
      </c>
      <c r="NH19" s="76">
        <v>0</v>
      </c>
      <c r="NI19" s="76">
        <v>0</v>
      </c>
      <c r="NJ19" s="76">
        <v>0</v>
      </c>
      <c r="NK19" s="76">
        <v>0</v>
      </c>
      <c r="NL19" s="76">
        <v>0</v>
      </c>
      <c r="NM19" s="76">
        <v>0</v>
      </c>
      <c r="NN19" s="76">
        <v>0</v>
      </c>
      <c r="NO19" s="76">
        <v>0</v>
      </c>
      <c r="NP19" s="76">
        <v>0</v>
      </c>
      <c r="NQ19" s="76">
        <v>0</v>
      </c>
      <c r="NR19" s="76">
        <v>0</v>
      </c>
      <c r="NS19" s="76">
        <v>0</v>
      </c>
      <c r="NT19" s="76">
        <v>0</v>
      </c>
      <c r="NU19" s="76">
        <v>0</v>
      </c>
      <c r="NV19" s="76">
        <v>0</v>
      </c>
      <c r="NW19" s="76">
        <v>0</v>
      </c>
      <c r="NX19" s="76">
        <v>0</v>
      </c>
      <c r="NY19" s="76">
        <v>0</v>
      </c>
      <c r="NZ19" s="76">
        <v>0</v>
      </c>
      <c r="OA19" s="76">
        <v>0</v>
      </c>
      <c r="OB19" s="76">
        <v>0</v>
      </c>
      <c r="OC19" s="76">
        <v>0</v>
      </c>
      <c r="OD19" s="76">
        <v>0</v>
      </c>
      <c r="OE19" s="76">
        <v>0</v>
      </c>
      <c r="OF19" s="76">
        <v>0</v>
      </c>
      <c r="OG19" s="76">
        <v>0</v>
      </c>
      <c r="OH19" s="76">
        <v>0</v>
      </c>
      <c r="OI19" s="76">
        <v>0</v>
      </c>
      <c r="OJ19" s="76">
        <v>0</v>
      </c>
      <c r="OK19" s="76">
        <v>0</v>
      </c>
      <c r="OL19" s="76">
        <v>0</v>
      </c>
      <c r="OM19" s="76">
        <v>0</v>
      </c>
      <c r="ON19" s="76">
        <v>0</v>
      </c>
      <c r="OO19" s="76">
        <v>0</v>
      </c>
      <c r="OP19" s="76">
        <v>0</v>
      </c>
      <c r="OQ19" s="76">
        <v>0</v>
      </c>
      <c r="OR19" s="76">
        <v>0</v>
      </c>
      <c r="OS19" s="76">
        <v>0</v>
      </c>
      <c r="OT19" s="76">
        <v>0</v>
      </c>
      <c r="OU19" s="76">
        <v>0</v>
      </c>
      <c r="OV19" s="76">
        <v>0</v>
      </c>
      <c r="OW19" s="76">
        <v>0</v>
      </c>
      <c r="OX19" s="76">
        <v>0</v>
      </c>
      <c r="OY19" s="76">
        <v>0</v>
      </c>
      <c r="OZ19" s="76">
        <v>0</v>
      </c>
      <c r="PA19" s="76">
        <v>0</v>
      </c>
      <c r="PB19" s="76">
        <v>0</v>
      </c>
      <c r="PC19" s="76">
        <v>0</v>
      </c>
      <c r="PD19" s="76">
        <v>0</v>
      </c>
      <c r="PE19" s="76">
        <v>0</v>
      </c>
      <c r="PF19" s="76">
        <v>0</v>
      </c>
      <c r="PG19" s="76">
        <v>0</v>
      </c>
      <c r="PH19" s="76">
        <v>0</v>
      </c>
      <c r="PI19" s="76">
        <v>0</v>
      </c>
      <c r="PJ19" s="76">
        <v>6709423.5999999996</v>
      </c>
      <c r="PK19" s="76">
        <v>3118559.6</v>
      </c>
      <c r="PL19" s="76">
        <v>3025989.6</v>
      </c>
      <c r="PM19" s="76">
        <v>2651512.6</v>
      </c>
      <c r="PN19" s="76">
        <v>2459014.6</v>
      </c>
      <c r="PO19" s="76">
        <v>1698844.6</v>
      </c>
      <c r="PP19" s="76">
        <v>0</v>
      </c>
      <c r="PQ19" s="76">
        <v>0</v>
      </c>
      <c r="PR19" s="76">
        <v>240251.6</v>
      </c>
      <c r="PS19" s="76">
        <v>8467</v>
      </c>
      <c r="PT19" s="76">
        <v>0</v>
      </c>
      <c r="PU19" s="76">
        <v>40029</v>
      </c>
      <c r="PV19" s="76">
        <v>0</v>
      </c>
      <c r="PW19" s="76">
        <v>901066</v>
      </c>
      <c r="PX19" s="76">
        <v>0</v>
      </c>
      <c r="PY19" s="76">
        <v>4517758</v>
      </c>
      <c r="PZ19" s="76">
        <v>0</v>
      </c>
      <c r="QA19" s="76">
        <v>90565</v>
      </c>
      <c r="QB19" s="76">
        <v>834860</v>
      </c>
      <c r="QC19" s="89">
        <v>1511258</v>
      </c>
      <c r="QD19" s="102">
        <v>1</v>
      </c>
    </row>
    <row r="20" spans="1:449">
      <c r="A20" s="75" t="s">
        <v>947</v>
      </c>
      <c r="B20" s="75" t="s">
        <v>947</v>
      </c>
      <c r="C20" s="76">
        <f>ROUND(ETAMU!H18,0)-ROUND(ETAMU!H288,0)</f>
        <v>0</v>
      </c>
      <c r="D20" s="77">
        <v>3565</v>
      </c>
      <c r="E20" s="75" t="s">
        <v>947</v>
      </c>
      <c r="F20" s="75">
        <v>2024</v>
      </c>
      <c r="G20" s="76">
        <v>61430377</v>
      </c>
      <c r="H20" s="76">
        <v>6394537</v>
      </c>
      <c r="I20" s="76">
        <v>18563577</v>
      </c>
      <c r="J20" s="76">
        <v>20901574</v>
      </c>
      <c r="K20" s="76">
        <v>16721627</v>
      </c>
      <c r="L20" s="75" t="s">
        <v>967</v>
      </c>
      <c r="M20" s="75" t="s">
        <v>728</v>
      </c>
      <c r="N20" s="98" t="s">
        <v>966</v>
      </c>
      <c r="O20" s="76">
        <v>3872</v>
      </c>
      <c r="P20" s="76">
        <v>4262</v>
      </c>
      <c r="Q20" s="76">
        <v>2985</v>
      </c>
      <c r="R20" s="76">
        <v>381</v>
      </c>
      <c r="S20" s="76">
        <v>0</v>
      </c>
      <c r="T20" s="78" t="s">
        <v>757</v>
      </c>
      <c r="U20" s="78" t="s">
        <v>758</v>
      </c>
      <c r="V20" s="91" t="s">
        <v>851</v>
      </c>
      <c r="W20" s="76">
        <v>58980</v>
      </c>
      <c r="X20" s="76">
        <v>19757</v>
      </c>
      <c r="Y20" s="76">
        <v>11206</v>
      </c>
      <c r="Z20" s="76">
        <v>1162</v>
      </c>
      <c r="AA20" s="76">
        <v>4079</v>
      </c>
      <c r="AB20" s="76">
        <v>2951</v>
      </c>
      <c r="AC20" s="76">
        <v>339</v>
      </c>
      <c r="AD20" s="76">
        <v>0</v>
      </c>
      <c r="AE20" s="76">
        <v>426</v>
      </c>
      <c r="AF20" s="76">
        <v>0</v>
      </c>
      <c r="AG20" s="76">
        <v>0</v>
      </c>
      <c r="AH20" s="76">
        <v>219</v>
      </c>
      <c r="AI20" s="76">
        <v>0</v>
      </c>
      <c r="AJ20" s="76">
        <v>2577</v>
      </c>
      <c r="AK20" s="76">
        <v>0</v>
      </c>
      <c r="AL20" s="76">
        <v>5619</v>
      </c>
      <c r="AM20" s="76">
        <v>0</v>
      </c>
      <c r="AN20" s="76">
        <v>0</v>
      </c>
      <c r="AO20" s="76">
        <v>520</v>
      </c>
      <c r="AP20" s="76">
        <v>59</v>
      </c>
      <c r="AQ20" s="76">
        <v>23305</v>
      </c>
      <c r="AR20" s="76">
        <v>7403</v>
      </c>
      <c r="AS20" s="76">
        <v>3027</v>
      </c>
      <c r="AT20" s="76">
        <v>7091</v>
      </c>
      <c r="AU20" s="76">
        <v>5950</v>
      </c>
      <c r="AV20" s="76">
        <v>3591</v>
      </c>
      <c r="AW20" s="76">
        <v>582</v>
      </c>
      <c r="AX20" s="76">
        <v>0</v>
      </c>
      <c r="AY20" s="76">
        <v>1644</v>
      </c>
      <c r="AZ20" s="76">
        <v>0</v>
      </c>
      <c r="BA20" s="76">
        <v>0</v>
      </c>
      <c r="BB20" s="76">
        <v>774</v>
      </c>
      <c r="BC20" s="76">
        <v>0</v>
      </c>
      <c r="BD20" s="76">
        <v>2409</v>
      </c>
      <c r="BE20" s="76">
        <v>0</v>
      </c>
      <c r="BF20" s="76">
        <v>24319</v>
      </c>
      <c r="BG20" s="76">
        <v>0</v>
      </c>
      <c r="BH20" s="76">
        <v>1365</v>
      </c>
      <c r="BI20" s="76">
        <v>1476</v>
      </c>
      <c r="BJ20" s="76">
        <v>3080</v>
      </c>
      <c r="BK20" s="76">
        <v>5972</v>
      </c>
      <c r="BL20" s="76">
        <v>9554</v>
      </c>
      <c r="BM20" s="76">
        <v>963</v>
      </c>
      <c r="BN20" s="76">
        <v>9782</v>
      </c>
      <c r="BO20" s="76">
        <v>851</v>
      </c>
      <c r="BP20" s="76">
        <v>4456</v>
      </c>
      <c r="BQ20" s="76">
        <v>0</v>
      </c>
      <c r="BR20" s="76">
        <v>0</v>
      </c>
      <c r="BS20" s="76">
        <v>4365</v>
      </c>
      <c r="BT20" s="76">
        <v>867</v>
      </c>
      <c r="BU20" s="76">
        <v>0</v>
      </c>
      <c r="BV20" s="76">
        <v>0</v>
      </c>
      <c r="BW20" s="76">
        <v>0</v>
      </c>
      <c r="BX20" s="76">
        <v>1903</v>
      </c>
      <c r="BY20" s="76">
        <v>0</v>
      </c>
      <c r="BZ20" s="76">
        <v>13065</v>
      </c>
      <c r="CA20" s="76">
        <v>0</v>
      </c>
      <c r="CB20" s="76">
        <v>0</v>
      </c>
      <c r="CC20" s="76">
        <v>1008</v>
      </c>
      <c r="CD20" s="76">
        <v>106</v>
      </c>
      <c r="CE20" s="76">
        <v>834</v>
      </c>
      <c r="CF20" s="76">
        <v>0</v>
      </c>
      <c r="CG20" s="76">
        <v>0</v>
      </c>
      <c r="CH20" s="76">
        <v>3465</v>
      </c>
      <c r="CI20" s="76">
        <v>0</v>
      </c>
      <c r="CJ20" s="76">
        <v>0</v>
      </c>
      <c r="CK20" s="76">
        <v>0</v>
      </c>
      <c r="CL20" s="76">
        <v>0</v>
      </c>
      <c r="CM20" s="76">
        <v>0</v>
      </c>
      <c r="CN20" s="76">
        <v>0</v>
      </c>
      <c r="CO20" s="76">
        <v>0</v>
      </c>
      <c r="CP20" s="76">
        <v>0</v>
      </c>
      <c r="CQ20" s="76">
        <v>0</v>
      </c>
      <c r="CR20" s="76">
        <v>3</v>
      </c>
      <c r="CS20" s="76">
        <v>0</v>
      </c>
      <c r="CT20" s="76">
        <v>0</v>
      </c>
      <c r="CU20" s="76">
        <v>0</v>
      </c>
      <c r="CV20" s="76">
        <v>0</v>
      </c>
      <c r="CW20" s="76">
        <v>0</v>
      </c>
      <c r="CX20" s="76">
        <v>0</v>
      </c>
      <c r="CY20" s="76">
        <v>0</v>
      </c>
      <c r="CZ20" s="76">
        <v>0</v>
      </c>
      <c r="DA20" s="76">
        <v>0</v>
      </c>
      <c r="DB20" s="76">
        <v>0</v>
      </c>
      <c r="DC20" s="76">
        <v>0</v>
      </c>
      <c r="DD20" s="76">
        <v>0</v>
      </c>
      <c r="DE20" s="76">
        <v>0</v>
      </c>
      <c r="DF20" s="76">
        <v>0</v>
      </c>
      <c r="DG20" s="76">
        <v>0</v>
      </c>
      <c r="DH20" s="76">
        <v>0</v>
      </c>
      <c r="DI20" s="76">
        <v>0</v>
      </c>
      <c r="DJ20" s="76">
        <v>0</v>
      </c>
      <c r="DK20" s="76">
        <v>0</v>
      </c>
      <c r="DL20" s="76">
        <v>0</v>
      </c>
      <c r="DM20" s="76">
        <v>0</v>
      </c>
      <c r="DN20" s="76">
        <v>0</v>
      </c>
      <c r="DO20" s="76">
        <v>0</v>
      </c>
      <c r="DP20" s="76">
        <v>0</v>
      </c>
      <c r="DQ20" s="76">
        <v>0</v>
      </c>
      <c r="DR20" s="76">
        <v>0</v>
      </c>
      <c r="DS20" s="76">
        <v>3853445.2663137792</v>
      </c>
      <c r="DT20" s="76">
        <v>1574140.7476227323</v>
      </c>
      <c r="DU20" s="76">
        <v>980410.25543553755</v>
      </c>
      <c r="DV20" s="76">
        <v>264872.36970958364</v>
      </c>
      <c r="DW20" s="76">
        <v>306700.90818272426</v>
      </c>
      <c r="DX20" s="76">
        <v>456207.37815580436</v>
      </c>
      <c r="DY20" s="76">
        <v>40175.849640980021</v>
      </c>
      <c r="DZ20" s="76">
        <v>0</v>
      </c>
      <c r="EA20" s="76">
        <v>69055.602277004044</v>
      </c>
      <c r="EB20" s="76">
        <v>0</v>
      </c>
      <c r="EC20" s="76">
        <v>0</v>
      </c>
      <c r="ED20" s="76">
        <v>54849.399730094468</v>
      </c>
      <c r="EE20" s="76">
        <v>0</v>
      </c>
      <c r="EF20" s="76">
        <v>207458.79026891908</v>
      </c>
      <c r="EG20" s="76">
        <v>0</v>
      </c>
      <c r="EH20" s="76">
        <v>436585.16019001737</v>
      </c>
      <c r="EI20" s="76">
        <v>0</v>
      </c>
      <c r="EJ20" s="76">
        <v>0</v>
      </c>
      <c r="EK20" s="76">
        <v>75525.824512577296</v>
      </c>
      <c r="EL20" s="76">
        <v>7065.6081372456374</v>
      </c>
      <c r="EM20" s="76">
        <v>2272391.9035240938</v>
      </c>
      <c r="EN20" s="76">
        <v>949743.81370767741</v>
      </c>
      <c r="EO20" s="76">
        <v>958536.06136054231</v>
      </c>
      <c r="EP20" s="76">
        <v>1304962.7532293447</v>
      </c>
      <c r="EQ20" s="76">
        <v>706407.21436260978</v>
      </c>
      <c r="ER20" s="76">
        <v>815058.61471769318</v>
      </c>
      <c r="ES20" s="76">
        <v>74336.283692353318</v>
      </c>
      <c r="ET20" s="76">
        <v>0</v>
      </c>
      <c r="EU20" s="76">
        <v>329196.1679250162</v>
      </c>
      <c r="EV20" s="76">
        <v>0</v>
      </c>
      <c r="EW20" s="76">
        <v>0</v>
      </c>
      <c r="EX20" s="76">
        <v>48702.600269905532</v>
      </c>
      <c r="EY20" s="76">
        <v>0</v>
      </c>
      <c r="EZ20" s="76">
        <v>342300.19826159312</v>
      </c>
      <c r="FA20" s="76">
        <v>0</v>
      </c>
      <c r="FB20" s="76">
        <v>1870946.9680655987</v>
      </c>
      <c r="FC20" s="76">
        <v>0</v>
      </c>
      <c r="FD20" s="76">
        <v>0</v>
      </c>
      <c r="FE20" s="76">
        <v>255610.14541842451</v>
      </c>
      <c r="FF20" s="76">
        <v>540343.06686275441</v>
      </c>
      <c r="FG20" s="76">
        <v>1307495.3467933603</v>
      </c>
      <c r="FH20" s="76">
        <v>1181507.1375360771</v>
      </c>
      <c r="FI20" s="76">
        <v>382060.934890287</v>
      </c>
      <c r="FJ20" s="76">
        <v>2124524.7688488686</v>
      </c>
      <c r="FK20" s="76">
        <v>139199.41851546176</v>
      </c>
      <c r="FL20" s="76">
        <v>684941.01870128221</v>
      </c>
      <c r="FM20" s="76">
        <v>0</v>
      </c>
      <c r="FN20" s="76">
        <v>0</v>
      </c>
      <c r="FO20" s="76">
        <v>518638.22979797999</v>
      </c>
      <c r="FP20" s="76">
        <v>87868</v>
      </c>
      <c r="FQ20" s="76">
        <v>0</v>
      </c>
      <c r="FR20" s="76">
        <v>0</v>
      </c>
      <c r="FS20" s="76">
        <v>0</v>
      </c>
      <c r="FT20" s="76">
        <v>240771.6205415329</v>
      </c>
      <c r="FU20" s="76">
        <v>0</v>
      </c>
      <c r="FV20" s="76">
        <v>1799357.3407937912</v>
      </c>
      <c r="FW20" s="76">
        <v>0</v>
      </c>
      <c r="FX20" s="76">
        <v>0</v>
      </c>
      <c r="FY20" s="76">
        <v>199694.25695276991</v>
      </c>
      <c r="FZ20" s="76">
        <v>144187.32499999998</v>
      </c>
      <c r="GA20" s="76">
        <v>161638.5395298645</v>
      </c>
      <c r="GB20" s="76">
        <v>0</v>
      </c>
      <c r="GC20" s="76">
        <v>0</v>
      </c>
      <c r="GD20" s="76">
        <v>662506.78198923601</v>
      </c>
      <c r="GE20" s="76">
        <v>0</v>
      </c>
      <c r="GF20" s="76">
        <v>0</v>
      </c>
      <c r="GG20" s="76">
        <v>0</v>
      </c>
      <c r="GH20" s="76">
        <v>0</v>
      </c>
      <c r="GI20" s="76">
        <v>0</v>
      </c>
      <c r="GJ20" s="76">
        <v>0</v>
      </c>
      <c r="GK20" s="76">
        <v>0</v>
      </c>
      <c r="GL20" s="76">
        <v>0</v>
      </c>
      <c r="GM20" s="76">
        <v>0</v>
      </c>
      <c r="GN20" s="76">
        <v>509.44000000000005</v>
      </c>
      <c r="GO20" s="76">
        <v>0</v>
      </c>
      <c r="GP20" s="76">
        <v>0</v>
      </c>
      <c r="GQ20" s="76">
        <v>0</v>
      </c>
      <c r="GR20" s="76">
        <v>0</v>
      </c>
      <c r="GS20" s="76">
        <v>0</v>
      </c>
      <c r="GT20" s="76">
        <v>0</v>
      </c>
      <c r="GU20" s="76">
        <v>0</v>
      </c>
      <c r="GV20" s="76">
        <v>0</v>
      </c>
      <c r="GW20" s="76">
        <v>0</v>
      </c>
      <c r="GX20" s="76">
        <v>0</v>
      </c>
      <c r="GY20" s="76">
        <v>0</v>
      </c>
      <c r="GZ20" s="76">
        <v>0</v>
      </c>
      <c r="HA20" s="76">
        <v>0</v>
      </c>
      <c r="HB20" s="76">
        <v>0</v>
      </c>
      <c r="HC20" s="76">
        <v>0</v>
      </c>
      <c r="HD20" s="76">
        <v>0</v>
      </c>
      <c r="HE20" s="76">
        <v>0</v>
      </c>
      <c r="HF20" s="76">
        <v>0</v>
      </c>
      <c r="HG20" s="76">
        <v>0</v>
      </c>
      <c r="HH20" s="76">
        <v>0</v>
      </c>
      <c r="HI20" s="76">
        <v>0</v>
      </c>
      <c r="HJ20" s="76">
        <v>0</v>
      </c>
      <c r="HK20" s="76">
        <v>0</v>
      </c>
      <c r="HL20" s="76">
        <v>0</v>
      </c>
      <c r="HM20" s="76">
        <v>0</v>
      </c>
      <c r="HN20" s="76">
        <v>0</v>
      </c>
      <c r="HP20" s="77" t="s">
        <v>145</v>
      </c>
      <c r="HQ20" s="75">
        <f>'Relative Weights'!$H$1</f>
        <v>2024</v>
      </c>
      <c r="HR20" s="76">
        <v>315127.26211014681</v>
      </c>
      <c r="HS20" s="76">
        <v>128730.16993670679</v>
      </c>
      <c r="HT20" s="76">
        <v>80176.044601162124</v>
      </c>
      <c r="HU20" s="76">
        <v>21660.747436813592</v>
      </c>
      <c r="HV20" s="76">
        <v>25081.403991180341</v>
      </c>
      <c r="HW20" s="76">
        <v>37307.752438952288</v>
      </c>
      <c r="HX20" s="76">
        <v>3285.5028747876954</v>
      </c>
      <c r="HY20" s="76">
        <v>0</v>
      </c>
      <c r="HZ20" s="76">
        <v>5647.2328980908169</v>
      </c>
      <c r="IA20" s="76">
        <v>0</v>
      </c>
      <c r="IB20" s="76">
        <v>0</v>
      </c>
      <c r="IC20" s="76">
        <v>4485.4772731374887</v>
      </c>
      <c r="ID20" s="76">
        <v>0</v>
      </c>
      <c r="IE20" s="76">
        <v>16965.576532157804</v>
      </c>
      <c r="IF20" s="76">
        <v>0</v>
      </c>
      <c r="IG20" s="76">
        <v>35703.085602720777</v>
      </c>
      <c r="IH20" s="76">
        <v>0</v>
      </c>
      <c r="II20" s="76">
        <v>0</v>
      </c>
      <c r="IJ20" s="76">
        <v>6176.3550932766466</v>
      </c>
      <c r="IK20" s="76">
        <v>577.81169669066912</v>
      </c>
      <c r="IL20" s="76">
        <v>185831.79194441484</v>
      </c>
      <c r="IM20" s="76">
        <v>77668.20261756354</v>
      </c>
      <c r="IN20" s="76">
        <v>78387.215536953488</v>
      </c>
      <c r="IO20" s="76">
        <v>106717.31688413628</v>
      </c>
      <c r="IP20" s="76">
        <v>57768.608611870237</v>
      </c>
      <c r="IQ20" s="76">
        <v>66653.90889565603</v>
      </c>
      <c r="IR20" s="76">
        <v>6079.0767576733415</v>
      </c>
      <c r="IS20" s="76">
        <v>0</v>
      </c>
      <c r="IT20" s="76">
        <v>26921.022598200623</v>
      </c>
      <c r="IU20" s="76">
        <v>0</v>
      </c>
      <c r="IV20" s="76">
        <v>0</v>
      </c>
      <c r="IW20" s="76">
        <v>3982.8039637323618</v>
      </c>
      <c r="IX20" s="76">
        <v>0</v>
      </c>
      <c r="IY20" s="76">
        <v>27992.644722607762</v>
      </c>
      <c r="IZ20" s="76">
        <v>0</v>
      </c>
      <c r="JA20" s="76">
        <v>153002.40560151852</v>
      </c>
      <c r="JB20" s="76">
        <v>0</v>
      </c>
      <c r="JC20" s="76">
        <v>0</v>
      </c>
      <c r="JD20" s="76">
        <v>20903.300741660405</v>
      </c>
      <c r="JE20" s="76">
        <v>44188.205486968618</v>
      </c>
      <c r="JF20" s="76">
        <v>106924.42746199833</v>
      </c>
      <c r="JG20" s="76">
        <v>96621.35665196777</v>
      </c>
      <c r="JH20" s="76">
        <v>31244.200462302717</v>
      </c>
      <c r="JI20" s="76">
        <v>173739.50515014803</v>
      </c>
      <c r="JJ20" s="76">
        <v>11383.457818271771</v>
      </c>
      <c r="JK20" s="76">
        <v>56013.14486471135</v>
      </c>
      <c r="JL20" s="76">
        <v>0</v>
      </c>
      <c r="JM20" s="76">
        <v>0</v>
      </c>
      <c r="JN20" s="76">
        <v>42413.226109796313</v>
      </c>
      <c r="JO20" s="76">
        <v>7185.6742092985169</v>
      </c>
      <c r="JP20" s="76">
        <v>0</v>
      </c>
      <c r="JQ20" s="76">
        <v>0</v>
      </c>
      <c r="JR20" s="76">
        <v>0</v>
      </c>
      <c r="JS20" s="76">
        <v>19689.83502590593</v>
      </c>
      <c r="JT20" s="76">
        <v>0</v>
      </c>
      <c r="JU20" s="76">
        <v>147147.94506593875</v>
      </c>
      <c r="JV20" s="76">
        <v>0</v>
      </c>
      <c r="JW20" s="76">
        <v>0</v>
      </c>
      <c r="JX20" s="76">
        <v>16330.608093168728</v>
      </c>
      <c r="JY20" s="76">
        <v>11791.359113218045</v>
      </c>
      <c r="JZ20" s="76">
        <v>13218.485509268747</v>
      </c>
      <c r="KA20" s="76">
        <v>0</v>
      </c>
      <c r="KB20" s="76">
        <v>0</v>
      </c>
      <c r="KC20" s="76">
        <v>54178.516602465155</v>
      </c>
      <c r="KD20" s="76">
        <v>0</v>
      </c>
      <c r="KE20" s="76">
        <v>0</v>
      </c>
      <c r="KF20" s="76">
        <v>0</v>
      </c>
      <c r="KG20" s="76">
        <v>0</v>
      </c>
      <c r="KH20" s="76">
        <v>0</v>
      </c>
      <c r="KI20" s="76">
        <v>0</v>
      </c>
      <c r="KJ20" s="76">
        <v>0</v>
      </c>
      <c r="KK20" s="76">
        <v>0</v>
      </c>
      <c r="KL20" s="76">
        <v>0</v>
      </c>
      <c r="KM20" s="76">
        <v>41.661012759878872</v>
      </c>
      <c r="KN20" s="76">
        <v>0</v>
      </c>
      <c r="KO20" s="76">
        <v>0</v>
      </c>
      <c r="KP20" s="76">
        <v>0</v>
      </c>
      <c r="KQ20" s="76">
        <v>0</v>
      </c>
      <c r="KR20" s="76">
        <v>0</v>
      </c>
      <c r="KS20" s="76">
        <v>0</v>
      </c>
      <c r="KT20" s="76">
        <v>0</v>
      </c>
      <c r="KU20" s="76">
        <v>0</v>
      </c>
      <c r="KV20" s="76">
        <v>0</v>
      </c>
      <c r="KW20" s="76">
        <v>0</v>
      </c>
      <c r="KX20" s="76">
        <v>0</v>
      </c>
      <c r="KY20" s="76">
        <v>0</v>
      </c>
      <c r="KZ20" s="76">
        <v>0</v>
      </c>
      <c r="LA20" s="76">
        <v>0</v>
      </c>
      <c r="LB20" s="76">
        <v>0</v>
      </c>
      <c r="LC20" s="76">
        <v>0</v>
      </c>
      <c r="LD20" s="76">
        <v>0</v>
      </c>
      <c r="LE20" s="76">
        <v>0</v>
      </c>
      <c r="LF20" s="76">
        <v>0</v>
      </c>
      <c r="LG20" s="76">
        <v>0</v>
      </c>
      <c r="LH20" s="76">
        <v>0</v>
      </c>
      <c r="LI20" s="76">
        <v>0</v>
      </c>
      <c r="LJ20" s="76">
        <v>0</v>
      </c>
      <c r="LK20" s="76">
        <v>0</v>
      </c>
      <c r="LL20" s="76">
        <v>0</v>
      </c>
      <c r="LM20" s="76">
        <v>0</v>
      </c>
      <c r="LN20" s="76">
        <v>0</v>
      </c>
      <c r="LO20" s="76">
        <v>0</v>
      </c>
      <c r="LP20" s="76">
        <v>0</v>
      </c>
      <c r="LQ20" s="76">
        <v>0</v>
      </c>
      <c r="LR20" s="76">
        <v>0</v>
      </c>
      <c r="LS20" s="76">
        <v>0</v>
      </c>
      <c r="LT20" s="76">
        <v>0</v>
      </c>
      <c r="LU20" s="76">
        <v>0</v>
      </c>
      <c r="LV20" s="76">
        <v>0</v>
      </c>
      <c r="LW20" s="76">
        <v>0</v>
      </c>
      <c r="LX20" s="76">
        <v>0</v>
      </c>
      <c r="LY20" s="76">
        <v>0</v>
      </c>
      <c r="LZ20" s="76">
        <v>0</v>
      </c>
      <c r="MA20" s="76">
        <v>0</v>
      </c>
      <c r="MB20" s="76">
        <v>0</v>
      </c>
      <c r="MC20" s="76">
        <v>0</v>
      </c>
      <c r="MD20" s="76">
        <v>0</v>
      </c>
      <c r="ME20" s="76">
        <v>0</v>
      </c>
      <c r="MF20" s="76">
        <v>0</v>
      </c>
      <c r="MG20" s="76">
        <v>0</v>
      </c>
      <c r="MH20" s="76">
        <v>0</v>
      </c>
      <c r="MI20" s="76">
        <v>859671.35</v>
      </c>
      <c r="MJ20" s="76">
        <v>2534</v>
      </c>
      <c r="MK20" s="76">
        <v>12035.4</v>
      </c>
      <c r="ML20" s="76">
        <v>195308.86000000002</v>
      </c>
      <c r="MM20" s="76">
        <v>523704.63</v>
      </c>
      <c r="MN20" s="76">
        <v>0</v>
      </c>
      <c r="MO20" s="76">
        <v>0</v>
      </c>
      <c r="MP20" s="76">
        <v>0</v>
      </c>
      <c r="MQ20" s="76">
        <v>0</v>
      </c>
      <c r="MR20" s="76">
        <v>0</v>
      </c>
      <c r="MS20" s="76">
        <v>0</v>
      </c>
      <c r="MT20" s="76">
        <v>0</v>
      </c>
      <c r="MU20" s="76">
        <v>20841.580000000002</v>
      </c>
      <c r="MV20" s="76">
        <v>0</v>
      </c>
      <c r="MW20" s="76">
        <v>2044.6</v>
      </c>
      <c r="MX20" s="76">
        <v>0</v>
      </c>
      <c r="MY20" s="76">
        <v>0</v>
      </c>
      <c r="MZ20" s="76">
        <v>0</v>
      </c>
      <c r="NA20" s="76">
        <v>0</v>
      </c>
      <c r="NB20" s="76">
        <v>0</v>
      </c>
      <c r="NC20" s="76">
        <v>79830</v>
      </c>
      <c r="ND20" s="76">
        <v>0</v>
      </c>
      <c r="NE20" s="76">
        <v>0</v>
      </c>
      <c r="NF20" s="76">
        <v>0</v>
      </c>
      <c r="NG20" s="76">
        <v>8630.91</v>
      </c>
      <c r="NH20" s="76">
        <v>0</v>
      </c>
      <c r="NI20" s="76">
        <v>0</v>
      </c>
      <c r="NJ20" s="76">
        <v>0</v>
      </c>
      <c r="NK20" s="76">
        <v>0</v>
      </c>
      <c r="NL20" s="76">
        <v>0</v>
      </c>
      <c r="NM20" s="76">
        <v>0</v>
      </c>
      <c r="NN20" s="76">
        <v>0</v>
      </c>
      <c r="NO20" s="76">
        <v>0</v>
      </c>
      <c r="NP20" s="76">
        <v>0</v>
      </c>
      <c r="NQ20" s="76">
        <v>0</v>
      </c>
      <c r="NR20" s="76">
        <v>0</v>
      </c>
      <c r="NS20" s="76">
        <v>0</v>
      </c>
      <c r="NT20" s="76">
        <v>0</v>
      </c>
      <c r="NU20" s="76">
        <v>0</v>
      </c>
      <c r="NV20" s="76">
        <v>0</v>
      </c>
      <c r="NW20" s="76">
        <v>0</v>
      </c>
      <c r="NX20" s="76">
        <v>0</v>
      </c>
      <c r="NY20" s="76">
        <v>0</v>
      </c>
      <c r="NZ20" s="76">
        <v>0</v>
      </c>
      <c r="OA20" s="76">
        <v>0</v>
      </c>
      <c r="OB20" s="76">
        <v>0</v>
      </c>
      <c r="OC20" s="76">
        <v>0</v>
      </c>
      <c r="OD20" s="76">
        <v>0</v>
      </c>
      <c r="OE20" s="76">
        <v>0</v>
      </c>
      <c r="OF20" s="76">
        <v>0</v>
      </c>
      <c r="OG20" s="76">
        <v>0</v>
      </c>
      <c r="OH20" s="76">
        <v>0</v>
      </c>
      <c r="OI20" s="76">
        <v>0</v>
      </c>
      <c r="OJ20" s="76">
        <v>0</v>
      </c>
      <c r="OK20" s="76">
        <v>0</v>
      </c>
      <c r="OL20" s="76">
        <v>0</v>
      </c>
      <c r="OM20" s="76">
        <v>0</v>
      </c>
      <c r="ON20" s="76">
        <v>0</v>
      </c>
      <c r="OO20" s="76">
        <v>0</v>
      </c>
      <c r="OP20" s="76">
        <v>0</v>
      </c>
      <c r="OQ20" s="76">
        <v>0</v>
      </c>
      <c r="OR20" s="76">
        <v>0</v>
      </c>
      <c r="OS20" s="76">
        <v>0</v>
      </c>
      <c r="OT20" s="76">
        <v>0</v>
      </c>
      <c r="OU20" s="76">
        <v>0</v>
      </c>
      <c r="OV20" s="76">
        <v>0</v>
      </c>
      <c r="OW20" s="76">
        <v>0</v>
      </c>
      <c r="OX20" s="76">
        <v>0</v>
      </c>
      <c r="OY20" s="76">
        <v>0</v>
      </c>
      <c r="OZ20" s="76">
        <v>0</v>
      </c>
      <c r="PA20" s="76">
        <v>0</v>
      </c>
      <c r="PB20" s="76">
        <v>0</v>
      </c>
      <c r="PC20" s="76">
        <v>0</v>
      </c>
      <c r="PD20" s="76">
        <v>0</v>
      </c>
      <c r="PE20" s="76">
        <v>0</v>
      </c>
      <c r="PF20" s="76">
        <v>0</v>
      </c>
      <c r="PG20" s="76">
        <v>0</v>
      </c>
      <c r="PH20" s="76">
        <v>0</v>
      </c>
      <c r="PI20" s="76">
        <v>0</v>
      </c>
      <c r="PJ20" s="76">
        <v>9903151.1471215617</v>
      </c>
      <c r="PK20" s="76">
        <v>3891992.2504130085</v>
      </c>
      <c r="PL20" s="76">
        <v>3023848.2543957522</v>
      </c>
      <c r="PM20" s="76">
        <v>1307195.3184505512</v>
      </c>
      <c r="PN20" s="76">
        <v>5668922.2862402648</v>
      </c>
      <c r="PO20" s="76">
        <v>2018380.3965628934</v>
      </c>
      <c r="PP20" s="76">
        <v>149313.40174883258</v>
      </c>
      <c r="PQ20" s="76">
        <v>0</v>
      </c>
      <c r="PR20" s="76">
        <v>1195541.1269037616</v>
      </c>
      <c r="PS20" s="76">
        <v>114571.87638514947</v>
      </c>
      <c r="PT20" s="76">
        <v>0</v>
      </c>
      <c r="PU20" s="76">
        <v>135022.38520775479</v>
      </c>
      <c r="PV20" s="76">
        <v>0</v>
      </c>
      <c r="PW20" s="76">
        <v>1010602.6627047949</v>
      </c>
      <c r="PX20" s="76">
        <v>0</v>
      </c>
      <c r="PY20" s="76">
        <v>5352965.5581394928</v>
      </c>
      <c r="PZ20" s="76">
        <v>0</v>
      </c>
      <c r="QA20" s="76">
        <v>0</v>
      </c>
      <c r="QB20" s="76">
        <v>692154.31256007124</v>
      </c>
      <c r="QC20" s="89">
        <v>901778.25170100422</v>
      </c>
      <c r="QD20" s="102">
        <v>1</v>
      </c>
    </row>
    <row r="21" spans="1:449">
      <c r="A21" s="75" t="s">
        <v>81</v>
      </c>
      <c r="B21" s="75" t="s">
        <v>81</v>
      </c>
      <c r="C21" s="76">
        <f>ROUND(TAMUT!H18,0)-ROUND(TAMUT!H288,0)</f>
        <v>0</v>
      </c>
      <c r="D21" s="77">
        <v>29269</v>
      </c>
      <c r="E21" s="75" t="s">
        <v>691</v>
      </c>
      <c r="F21" s="75">
        <v>2024</v>
      </c>
      <c r="G21" s="76">
        <v>23131698</v>
      </c>
      <c r="H21" s="76">
        <v>107704</v>
      </c>
      <c r="I21" s="76">
        <v>4971514</v>
      </c>
      <c r="J21" s="76">
        <v>4440468</v>
      </c>
      <c r="K21" s="76">
        <v>9330426</v>
      </c>
      <c r="L21" s="75" t="s">
        <v>967</v>
      </c>
      <c r="M21" s="75" t="s">
        <v>728</v>
      </c>
      <c r="N21" s="98" t="s">
        <v>966</v>
      </c>
      <c r="O21" s="76">
        <v>629</v>
      </c>
      <c r="P21" s="76">
        <v>1100</v>
      </c>
      <c r="Q21" s="76">
        <v>288</v>
      </c>
      <c r="R21" s="76">
        <v>39</v>
      </c>
      <c r="S21" s="76">
        <v>0</v>
      </c>
      <c r="T21" s="78" t="s">
        <v>874</v>
      </c>
      <c r="U21" s="78" t="s">
        <v>759</v>
      </c>
      <c r="V21" s="78" t="s">
        <v>760</v>
      </c>
      <c r="W21" s="76">
        <v>12048</v>
      </c>
      <c r="X21" s="76">
        <v>3647</v>
      </c>
      <c r="Y21" s="76">
        <v>414</v>
      </c>
      <c r="Z21" s="76">
        <v>244.5</v>
      </c>
      <c r="AA21" s="76">
        <v>0</v>
      </c>
      <c r="AB21" s="76">
        <v>867</v>
      </c>
      <c r="AC21" s="76">
        <v>9</v>
      </c>
      <c r="AD21" s="76">
        <v>0</v>
      </c>
      <c r="AE21" s="76">
        <v>45</v>
      </c>
      <c r="AF21" s="76">
        <v>0</v>
      </c>
      <c r="AG21" s="76">
        <v>0</v>
      </c>
      <c r="AH21" s="76">
        <v>0</v>
      </c>
      <c r="AI21" s="76">
        <v>0</v>
      </c>
      <c r="AJ21" s="76">
        <v>800</v>
      </c>
      <c r="AK21" s="76">
        <v>0</v>
      </c>
      <c r="AL21" s="76">
        <v>1344</v>
      </c>
      <c r="AM21" s="76">
        <v>0</v>
      </c>
      <c r="AN21" s="76">
        <v>0</v>
      </c>
      <c r="AO21" s="76">
        <v>63</v>
      </c>
      <c r="AP21" s="76">
        <v>90</v>
      </c>
      <c r="AQ21" s="76">
        <v>7163</v>
      </c>
      <c r="AR21" s="76">
        <v>1249</v>
      </c>
      <c r="AS21" s="76">
        <v>12</v>
      </c>
      <c r="AT21" s="76">
        <v>1542</v>
      </c>
      <c r="AU21" s="76">
        <v>0</v>
      </c>
      <c r="AV21" s="76">
        <v>2358</v>
      </c>
      <c r="AW21" s="76">
        <v>147</v>
      </c>
      <c r="AX21" s="76">
        <v>0</v>
      </c>
      <c r="AY21" s="76">
        <v>74</v>
      </c>
      <c r="AZ21" s="76">
        <v>0</v>
      </c>
      <c r="BA21" s="76">
        <v>0</v>
      </c>
      <c r="BB21" s="76">
        <v>0</v>
      </c>
      <c r="BC21" s="76">
        <v>0</v>
      </c>
      <c r="BD21" s="76">
        <v>1193</v>
      </c>
      <c r="BE21" s="76">
        <v>0</v>
      </c>
      <c r="BF21" s="76">
        <v>6120</v>
      </c>
      <c r="BG21" s="76">
        <v>0</v>
      </c>
      <c r="BH21" s="76">
        <v>21</v>
      </c>
      <c r="BI21" s="76">
        <v>174</v>
      </c>
      <c r="BJ21" s="76">
        <v>1343</v>
      </c>
      <c r="BK21" s="76">
        <v>966</v>
      </c>
      <c r="BL21" s="76">
        <v>15.999999999999998</v>
      </c>
      <c r="BM21" s="76">
        <v>0</v>
      </c>
      <c r="BN21" s="76">
        <v>1779</v>
      </c>
      <c r="BO21" s="76">
        <v>0</v>
      </c>
      <c r="BP21" s="76">
        <v>57</v>
      </c>
      <c r="BQ21" s="76">
        <v>63</v>
      </c>
      <c r="BR21" s="76">
        <v>0</v>
      </c>
      <c r="BS21" s="76">
        <v>376</v>
      </c>
      <c r="BT21" s="76">
        <v>0</v>
      </c>
      <c r="BU21" s="76">
        <v>0</v>
      </c>
      <c r="BV21" s="76">
        <v>0</v>
      </c>
      <c r="BW21" s="76">
        <v>0</v>
      </c>
      <c r="BX21" s="76">
        <v>21</v>
      </c>
      <c r="BY21" s="76">
        <v>0</v>
      </c>
      <c r="BZ21" s="76">
        <v>948</v>
      </c>
      <c r="CA21" s="76">
        <v>0</v>
      </c>
      <c r="CB21" s="76">
        <v>0</v>
      </c>
      <c r="CC21" s="76">
        <v>0</v>
      </c>
      <c r="CD21" s="76">
        <v>379</v>
      </c>
      <c r="CE21" s="76">
        <v>0</v>
      </c>
      <c r="CF21" s="76">
        <v>0</v>
      </c>
      <c r="CG21" s="76">
        <v>0</v>
      </c>
      <c r="CH21" s="76">
        <v>728</v>
      </c>
      <c r="CI21" s="76">
        <v>0</v>
      </c>
      <c r="CJ21" s="76">
        <v>0</v>
      </c>
      <c r="CK21" s="76">
        <v>0</v>
      </c>
      <c r="CL21" s="76">
        <v>0</v>
      </c>
      <c r="CM21" s="76">
        <v>0</v>
      </c>
      <c r="CN21" s="76">
        <v>0</v>
      </c>
      <c r="CO21" s="76">
        <v>0</v>
      </c>
      <c r="CP21" s="76">
        <v>0</v>
      </c>
      <c r="CQ21" s="76">
        <v>0</v>
      </c>
      <c r="CR21" s="76">
        <v>0</v>
      </c>
      <c r="CS21" s="76">
        <v>0</v>
      </c>
      <c r="CT21" s="76">
        <v>0</v>
      </c>
      <c r="CU21" s="76">
        <v>0</v>
      </c>
      <c r="CV21" s="76">
        <v>0</v>
      </c>
      <c r="CW21" s="76">
        <v>0</v>
      </c>
      <c r="CX21" s="76">
        <v>0</v>
      </c>
      <c r="CY21" s="76">
        <v>0</v>
      </c>
      <c r="CZ21" s="76">
        <v>0</v>
      </c>
      <c r="DA21" s="76">
        <v>0</v>
      </c>
      <c r="DB21" s="76">
        <v>0</v>
      </c>
      <c r="DC21" s="76">
        <v>0</v>
      </c>
      <c r="DD21" s="76">
        <v>0</v>
      </c>
      <c r="DE21" s="76">
        <v>0</v>
      </c>
      <c r="DF21" s="76">
        <v>0</v>
      </c>
      <c r="DG21" s="76">
        <v>0</v>
      </c>
      <c r="DH21" s="76">
        <v>0</v>
      </c>
      <c r="DI21" s="76">
        <v>0</v>
      </c>
      <c r="DJ21" s="76">
        <v>0</v>
      </c>
      <c r="DK21" s="76">
        <v>0</v>
      </c>
      <c r="DL21" s="76">
        <v>0</v>
      </c>
      <c r="DM21" s="76">
        <v>0</v>
      </c>
      <c r="DN21" s="76">
        <v>0</v>
      </c>
      <c r="DO21" s="76">
        <v>0</v>
      </c>
      <c r="DP21" s="76">
        <v>0</v>
      </c>
      <c r="DQ21" s="76">
        <v>0</v>
      </c>
      <c r="DR21" s="76">
        <v>0</v>
      </c>
      <c r="DS21" s="76">
        <v>1448797.5415944988</v>
      </c>
      <c r="DT21" s="76">
        <v>484062.73518004012</v>
      </c>
      <c r="DU21" s="76">
        <v>37301</v>
      </c>
      <c r="DV21" s="76">
        <v>43930.573288474807</v>
      </c>
      <c r="DW21" s="76">
        <v>0</v>
      </c>
      <c r="DX21" s="76">
        <v>139578.81539353801</v>
      </c>
      <c r="DY21" s="76">
        <v>1211.3322448259125</v>
      </c>
      <c r="DZ21" s="76">
        <v>0</v>
      </c>
      <c r="EA21" s="76">
        <v>11912.518255329576</v>
      </c>
      <c r="EB21" s="76">
        <v>0</v>
      </c>
      <c r="EC21" s="76">
        <v>0</v>
      </c>
      <c r="ED21" s="76">
        <v>0</v>
      </c>
      <c r="EE21" s="76">
        <v>0</v>
      </c>
      <c r="EF21" s="76">
        <v>89274.034162177952</v>
      </c>
      <c r="EG21" s="76">
        <v>0</v>
      </c>
      <c r="EH21" s="76">
        <v>261415.19316976791</v>
      </c>
      <c r="EI21" s="76">
        <v>0</v>
      </c>
      <c r="EJ21" s="76">
        <v>0</v>
      </c>
      <c r="EK21" s="76">
        <v>24658.20263756374</v>
      </c>
      <c r="EL21" s="76">
        <v>15673.233702877968</v>
      </c>
      <c r="EM21" s="76">
        <v>1055945.7527428947</v>
      </c>
      <c r="EN21" s="76">
        <v>300716.66442851594</v>
      </c>
      <c r="EO21" s="76">
        <v>6385</v>
      </c>
      <c r="EP21" s="76">
        <v>339401.35881955217</v>
      </c>
      <c r="EQ21" s="76">
        <v>0</v>
      </c>
      <c r="ER21" s="76">
        <v>832468.26437168976</v>
      </c>
      <c r="ES21" s="76">
        <v>31450.915917214599</v>
      </c>
      <c r="ET21" s="76">
        <v>0</v>
      </c>
      <c r="EU21" s="76">
        <v>65523.75892346647</v>
      </c>
      <c r="EV21" s="76">
        <v>0</v>
      </c>
      <c r="EW21" s="76">
        <v>0</v>
      </c>
      <c r="EX21" s="76">
        <v>0</v>
      </c>
      <c r="EY21" s="76">
        <v>0</v>
      </c>
      <c r="EZ21" s="76">
        <v>154747.90442450414</v>
      </c>
      <c r="FA21" s="76">
        <v>0</v>
      </c>
      <c r="FB21" s="76">
        <v>1321719.3883856344</v>
      </c>
      <c r="FC21" s="76">
        <v>0</v>
      </c>
      <c r="FD21" s="76">
        <v>28950.433333333331</v>
      </c>
      <c r="FE21" s="76">
        <v>86251.296719366001</v>
      </c>
      <c r="FF21" s="76">
        <v>464167.49548464012</v>
      </c>
      <c r="FG21" s="76">
        <v>480098.32538951421</v>
      </c>
      <c r="FH21" s="76">
        <v>9339.4598649662421</v>
      </c>
      <c r="FI21" s="76">
        <v>0</v>
      </c>
      <c r="FJ21" s="76">
        <v>571816.36524871609</v>
      </c>
      <c r="FK21" s="76">
        <v>0</v>
      </c>
      <c r="FL21" s="76">
        <v>20916</v>
      </c>
      <c r="FM21" s="76">
        <v>6034.8</v>
      </c>
      <c r="FN21" s="76">
        <v>0</v>
      </c>
      <c r="FO21" s="76">
        <v>188839.72282120393</v>
      </c>
      <c r="FP21" s="76">
        <v>0</v>
      </c>
      <c r="FQ21" s="76">
        <v>0</v>
      </c>
      <c r="FR21" s="76">
        <v>0</v>
      </c>
      <c r="FS21" s="76">
        <v>0</v>
      </c>
      <c r="FT21" s="76">
        <v>9375</v>
      </c>
      <c r="FU21" s="76">
        <v>0</v>
      </c>
      <c r="FV21" s="76">
        <v>551783.7720567506</v>
      </c>
      <c r="FW21" s="76">
        <v>0</v>
      </c>
      <c r="FX21" s="76">
        <v>0</v>
      </c>
      <c r="FY21" s="76">
        <v>0</v>
      </c>
      <c r="FZ21" s="76">
        <v>237769.74123694864</v>
      </c>
      <c r="GA21" s="76">
        <v>0</v>
      </c>
      <c r="GB21" s="76">
        <v>0</v>
      </c>
      <c r="GC21" s="76">
        <v>0</v>
      </c>
      <c r="GD21" s="76">
        <v>330674.25258294493</v>
      </c>
      <c r="GE21" s="76">
        <v>0</v>
      </c>
      <c r="GF21" s="76">
        <v>0</v>
      </c>
      <c r="GG21" s="76">
        <v>0</v>
      </c>
      <c r="GH21" s="76">
        <v>0</v>
      </c>
      <c r="GI21" s="76">
        <v>0</v>
      </c>
      <c r="GJ21" s="76">
        <v>0</v>
      </c>
      <c r="GK21" s="76">
        <v>0</v>
      </c>
      <c r="GL21" s="76">
        <v>0</v>
      </c>
      <c r="GM21" s="76">
        <v>0</v>
      </c>
      <c r="GN21" s="76">
        <v>0</v>
      </c>
      <c r="GO21" s="76">
        <v>0</v>
      </c>
      <c r="GP21" s="76">
        <v>0</v>
      </c>
      <c r="GQ21" s="76">
        <v>0</v>
      </c>
      <c r="GR21" s="76">
        <v>0</v>
      </c>
      <c r="GS21" s="76">
        <v>0</v>
      </c>
      <c r="GT21" s="76">
        <v>0</v>
      </c>
      <c r="GU21" s="76">
        <v>0</v>
      </c>
      <c r="GV21" s="76">
        <v>0</v>
      </c>
      <c r="GW21" s="76">
        <v>0</v>
      </c>
      <c r="GX21" s="76">
        <v>0</v>
      </c>
      <c r="GY21" s="76">
        <v>0</v>
      </c>
      <c r="GZ21" s="76">
        <v>0</v>
      </c>
      <c r="HA21" s="76">
        <v>0</v>
      </c>
      <c r="HB21" s="76">
        <v>0</v>
      </c>
      <c r="HC21" s="76">
        <v>0</v>
      </c>
      <c r="HD21" s="76">
        <v>0</v>
      </c>
      <c r="HE21" s="76">
        <v>0</v>
      </c>
      <c r="HF21" s="76">
        <v>0</v>
      </c>
      <c r="HG21" s="76">
        <v>0</v>
      </c>
      <c r="HH21" s="76">
        <v>0</v>
      </c>
      <c r="HI21" s="76">
        <v>0</v>
      </c>
      <c r="HJ21" s="76">
        <v>0</v>
      </c>
      <c r="HK21" s="76">
        <v>0</v>
      </c>
      <c r="HL21" s="76">
        <v>0</v>
      </c>
      <c r="HM21" s="76">
        <v>0</v>
      </c>
      <c r="HN21" s="76">
        <v>0</v>
      </c>
      <c r="HP21" s="77" t="s">
        <v>146</v>
      </c>
      <c r="HQ21" s="75">
        <f>'Relative Weights'!$H$1</f>
        <v>2024</v>
      </c>
      <c r="HR21" s="76">
        <v>0</v>
      </c>
      <c r="HS21" s="76">
        <v>8800</v>
      </c>
      <c r="HT21" s="76">
        <v>0</v>
      </c>
      <c r="HU21" s="76">
        <v>0</v>
      </c>
      <c r="HV21" s="76">
        <v>0</v>
      </c>
      <c r="HW21" s="76">
        <v>0</v>
      </c>
      <c r="HX21" s="76">
        <v>0</v>
      </c>
      <c r="HY21" s="76">
        <v>0</v>
      </c>
      <c r="HZ21" s="76">
        <v>0</v>
      </c>
      <c r="IA21" s="76">
        <v>0</v>
      </c>
      <c r="IB21" s="76">
        <v>0</v>
      </c>
      <c r="IC21" s="76">
        <v>0</v>
      </c>
      <c r="ID21" s="76">
        <v>0</v>
      </c>
      <c r="IE21" s="76">
        <v>0</v>
      </c>
      <c r="IF21" s="76">
        <v>0</v>
      </c>
      <c r="IG21" s="76">
        <v>0</v>
      </c>
      <c r="IH21" s="76">
        <v>0</v>
      </c>
      <c r="II21" s="76">
        <v>0</v>
      </c>
      <c r="IJ21" s="76">
        <v>0</v>
      </c>
      <c r="IK21" s="76">
        <v>0</v>
      </c>
      <c r="IL21" s="76">
        <v>0</v>
      </c>
      <c r="IM21" s="76">
        <v>0</v>
      </c>
      <c r="IN21" s="76">
        <v>0</v>
      </c>
      <c r="IO21" s="76">
        <v>0</v>
      </c>
      <c r="IP21" s="76">
        <v>0</v>
      </c>
      <c r="IQ21" s="76">
        <v>0</v>
      </c>
      <c r="IR21" s="76">
        <v>0</v>
      </c>
      <c r="IS21" s="76">
        <v>0</v>
      </c>
      <c r="IT21" s="76">
        <v>0</v>
      </c>
      <c r="IU21" s="76">
        <v>0</v>
      </c>
      <c r="IV21" s="76">
        <v>0</v>
      </c>
      <c r="IW21" s="76">
        <v>0</v>
      </c>
      <c r="IX21" s="76">
        <v>0</v>
      </c>
      <c r="IY21" s="76">
        <v>0</v>
      </c>
      <c r="IZ21" s="76">
        <v>0</v>
      </c>
      <c r="JA21" s="76">
        <v>0</v>
      </c>
      <c r="JB21" s="76">
        <v>0</v>
      </c>
      <c r="JC21" s="76">
        <v>0</v>
      </c>
      <c r="JD21" s="76">
        <v>0</v>
      </c>
      <c r="JE21" s="76">
        <v>0</v>
      </c>
      <c r="JF21" s="76">
        <v>0</v>
      </c>
      <c r="JG21" s="76">
        <v>0</v>
      </c>
      <c r="JH21" s="76">
        <v>0</v>
      </c>
      <c r="JI21" s="76">
        <v>0</v>
      </c>
      <c r="JJ21" s="76">
        <v>0</v>
      </c>
      <c r="JK21" s="76">
        <v>0</v>
      </c>
      <c r="JL21" s="76">
        <v>0</v>
      </c>
      <c r="JM21" s="76">
        <v>0</v>
      </c>
      <c r="JN21" s="76">
        <v>0</v>
      </c>
      <c r="JO21" s="76">
        <v>0</v>
      </c>
      <c r="JP21" s="76">
        <v>0</v>
      </c>
      <c r="JQ21" s="76">
        <v>0</v>
      </c>
      <c r="JR21" s="76">
        <v>0</v>
      </c>
      <c r="JS21" s="76">
        <v>0</v>
      </c>
      <c r="JT21" s="76">
        <v>0</v>
      </c>
      <c r="JU21" s="76">
        <v>0</v>
      </c>
      <c r="JV21" s="76">
        <v>0</v>
      </c>
      <c r="JW21" s="76">
        <v>0</v>
      </c>
      <c r="JX21" s="76">
        <v>0</v>
      </c>
      <c r="JY21" s="76">
        <v>0</v>
      </c>
      <c r="JZ21" s="76">
        <v>0</v>
      </c>
      <c r="KA21" s="76">
        <v>0</v>
      </c>
      <c r="KB21" s="76">
        <v>0</v>
      </c>
      <c r="KC21" s="76">
        <v>0</v>
      </c>
      <c r="KD21" s="76">
        <v>0</v>
      </c>
      <c r="KE21" s="76">
        <v>0</v>
      </c>
      <c r="KF21" s="76">
        <v>0</v>
      </c>
      <c r="KG21" s="76">
        <v>0</v>
      </c>
      <c r="KH21" s="76">
        <v>0</v>
      </c>
      <c r="KI21" s="76">
        <v>0</v>
      </c>
      <c r="KJ21" s="76">
        <v>0</v>
      </c>
      <c r="KK21" s="76">
        <v>0</v>
      </c>
      <c r="KL21" s="76">
        <v>0</v>
      </c>
      <c r="KM21" s="76">
        <v>0</v>
      </c>
      <c r="KN21" s="76">
        <v>0</v>
      </c>
      <c r="KO21" s="76">
        <v>0</v>
      </c>
      <c r="KP21" s="76">
        <v>0</v>
      </c>
      <c r="KQ21" s="76">
        <v>0</v>
      </c>
      <c r="KR21" s="76">
        <v>0</v>
      </c>
      <c r="KS21" s="76">
        <v>0</v>
      </c>
      <c r="KT21" s="76">
        <v>0</v>
      </c>
      <c r="KU21" s="76">
        <v>0</v>
      </c>
      <c r="KV21" s="76">
        <v>0</v>
      </c>
      <c r="KW21" s="76">
        <v>0</v>
      </c>
      <c r="KX21" s="76">
        <v>0</v>
      </c>
      <c r="KY21" s="76">
        <v>0</v>
      </c>
      <c r="KZ21" s="76">
        <v>0</v>
      </c>
      <c r="LA21" s="76">
        <v>0</v>
      </c>
      <c r="LB21" s="76">
        <v>0</v>
      </c>
      <c r="LC21" s="76">
        <v>0</v>
      </c>
      <c r="LD21" s="76">
        <v>0</v>
      </c>
      <c r="LE21" s="76">
        <v>0</v>
      </c>
      <c r="LF21" s="76">
        <v>0</v>
      </c>
      <c r="LG21" s="76">
        <v>0</v>
      </c>
      <c r="LH21" s="76">
        <v>0</v>
      </c>
      <c r="LI21" s="76">
        <v>0</v>
      </c>
      <c r="LJ21" s="76">
        <v>0</v>
      </c>
      <c r="LK21" s="76">
        <v>0</v>
      </c>
      <c r="LL21" s="76">
        <v>0</v>
      </c>
      <c r="LM21" s="76">
        <v>0</v>
      </c>
      <c r="LN21" s="76">
        <v>0</v>
      </c>
      <c r="LO21" s="76">
        <v>0</v>
      </c>
      <c r="LP21" s="76">
        <v>0</v>
      </c>
      <c r="LQ21" s="76">
        <v>0</v>
      </c>
      <c r="LR21" s="76">
        <v>0</v>
      </c>
      <c r="LS21" s="76">
        <v>0</v>
      </c>
      <c r="LT21" s="76">
        <v>0</v>
      </c>
      <c r="LU21" s="76">
        <v>0</v>
      </c>
      <c r="LV21" s="76">
        <v>0</v>
      </c>
      <c r="LW21" s="76">
        <v>0</v>
      </c>
      <c r="LX21" s="76">
        <v>0</v>
      </c>
      <c r="LY21" s="76">
        <v>0</v>
      </c>
      <c r="LZ21" s="76">
        <v>0</v>
      </c>
      <c r="MA21" s="76">
        <v>0</v>
      </c>
      <c r="MB21" s="76">
        <v>0</v>
      </c>
      <c r="MC21" s="76">
        <v>0</v>
      </c>
      <c r="MD21" s="76">
        <v>0</v>
      </c>
      <c r="ME21" s="76">
        <v>0</v>
      </c>
      <c r="MF21" s="76">
        <v>0</v>
      </c>
      <c r="MG21" s="76">
        <v>0</v>
      </c>
      <c r="MH21" s="76">
        <v>0</v>
      </c>
      <c r="MI21" s="76">
        <v>0</v>
      </c>
      <c r="MJ21" s="76">
        <v>0</v>
      </c>
      <c r="MK21" s="76">
        <v>0</v>
      </c>
      <c r="ML21" s="76">
        <v>0</v>
      </c>
      <c r="MM21" s="76">
        <v>0</v>
      </c>
      <c r="MN21" s="76">
        <v>0</v>
      </c>
      <c r="MO21" s="76">
        <v>0</v>
      </c>
      <c r="MP21" s="76">
        <v>0</v>
      </c>
      <c r="MQ21" s="76">
        <v>0</v>
      </c>
      <c r="MR21" s="76">
        <v>0</v>
      </c>
      <c r="MS21" s="76">
        <v>0</v>
      </c>
      <c r="MT21" s="76">
        <v>0</v>
      </c>
      <c r="MU21" s="76">
        <v>0</v>
      </c>
      <c r="MV21" s="76">
        <v>0</v>
      </c>
      <c r="MW21" s="76">
        <v>0</v>
      </c>
      <c r="MX21" s="76">
        <v>0</v>
      </c>
      <c r="MY21" s="76">
        <v>0</v>
      </c>
      <c r="MZ21" s="76">
        <v>0</v>
      </c>
      <c r="NA21" s="76">
        <v>0</v>
      </c>
      <c r="NB21" s="76">
        <v>0</v>
      </c>
      <c r="NC21" s="76">
        <v>0</v>
      </c>
      <c r="ND21" s="76">
        <v>0</v>
      </c>
      <c r="NE21" s="76">
        <v>0</v>
      </c>
      <c r="NF21" s="76">
        <v>0</v>
      </c>
      <c r="NG21" s="76">
        <v>0</v>
      </c>
      <c r="NH21" s="76">
        <v>0</v>
      </c>
      <c r="NI21" s="76">
        <v>0</v>
      </c>
      <c r="NJ21" s="76">
        <v>0</v>
      </c>
      <c r="NK21" s="76">
        <v>0</v>
      </c>
      <c r="NL21" s="76">
        <v>0</v>
      </c>
      <c r="NM21" s="76">
        <v>0</v>
      </c>
      <c r="NN21" s="76">
        <v>0</v>
      </c>
      <c r="NO21" s="76">
        <v>0</v>
      </c>
      <c r="NP21" s="76">
        <v>0</v>
      </c>
      <c r="NQ21" s="76">
        <v>0</v>
      </c>
      <c r="NR21" s="76">
        <v>0</v>
      </c>
      <c r="NS21" s="76">
        <v>0</v>
      </c>
      <c r="NT21" s="76">
        <v>0</v>
      </c>
      <c r="NU21" s="76">
        <v>0</v>
      </c>
      <c r="NV21" s="76">
        <v>0</v>
      </c>
      <c r="NW21" s="76">
        <v>0</v>
      </c>
      <c r="NX21" s="76">
        <v>0</v>
      </c>
      <c r="NY21" s="76">
        <v>0</v>
      </c>
      <c r="NZ21" s="76">
        <v>0</v>
      </c>
      <c r="OA21" s="76">
        <v>0</v>
      </c>
      <c r="OB21" s="76">
        <v>0</v>
      </c>
      <c r="OC21" s="76">
        <v>0</v>
      </c>
      <c r="OD21" s="76">
        <v>0</v>
      </c>
      <c r="OE21" s="76">
        <v>0</v>
      </c>
      <c r="OF21" s="76">
        <v>0</v>
      </c>
      <c r="OG21" s="76">
        <v>0</v>
      </c>
      <c r="OH21" s="76">
        <v>0</v>
      </c>
      <c r="OI21" s="76">
        <v>0</v>
      </c>
      <c r="OJ21" s="76">
        <v>0</v>
      </c>
      <c r="OK21" s="76">
        <v>0</v>
      </c>
      <c r="OL21" s="76">
        <v>0</v>
      </c>
      <c r="OM21" s="76">
        <v>0</v>
      </c>
      <c r="ON21" s="76">
        <v>0</v>
      </c>
      <c r="OO21" s="76">
        <v>0</v>
      </c>
      <c r="OP21" s="76">
        <v>0</v>
      </c>
      <c r="OQ21" s="76">
        <v>0</v>
      </c>
      <c r="OR21" s="76">
        <v>0</v>
      </c>
      <c r="OS21" s="76">
        <v>0</v>
      </c>
      <c r="OT21" s="76">
        <v>0</v>
      </c>
      <c r="OU21" s="76">
        <v>0</v>
      </c>
      <c r="OV21" s="76">
        <v>0</v>
      </c>
      <c r="OW21" s="76">
        <v>0</v>
      </c>
      <c r="OX21" s="76">
        <v>0</v>
      </c>
      <c r="OY21" s="76">
        <v>0</v>
      </c>
      <c r="OZ21" s="76">
        <v>0</v>
      </c>
      <c r="PA21" s="76">
        <v>0</v>
      </c>
      <c r="PB21" s="76">
        <v>0</v>
      </c>
      <c r="PC21" s="76">
        <v>0</v>
      </c>
      <c r="PD21" s="76">
        <v>0</v>
      </c>
      <c r="PE21" s="76">
        <v>0</v>
      </c>
      <c r="PF21" s="76">
        <v>0</v>
      </c>
      <c r="PG21" s="76">
        <v>0</v>
      </c>
      <c r="PH21" s="76">
        <v>0</v>
      </c>
      <c r="PI21" s="76">
        <v>0</v>
      </c>
      <c r="PJ21" s="76">
        <v>4567541</v>
      </c>
      <c r="PK21" s="76">
        <v>1596838</v>
      </c>
      <c r="PL21" s="76">
        <v>85143</v>
      </c>
      <c r="PM21" s="76">
        <v>0</v>
      </c>
      <c r="PN21" s="76">
        <v>1378228</v>
      </c>
      <c r="PO21" s="76">
        <v>1250961</v>
      </c>
      <c r="PP21" s="76">
        <v>53316</v>
      </c>
      <c r="PQ21" s="76">
        <v>0</v>
      </c>
      <c r="PR21" s="76">
        <v>228615</v>
      </c>
      <c r="PS21" s="76">
        <v>0</v>
      </c>
      <c r="PT21" s="76">
        <v>0</v>
      </c>
      <c r="PU21" s="76">
        <v>0</v>
      </c>
      <c r="PV21" s="76">
        <v>0</v>
      </c>
      <c r="PW21" s="76">
        <v>432313</v>
      </c>
      <c r="PX21" s="76">
        <v>0</v>
      </c>
      <c r="PY21" s="76">
        <v>2522605</v>
      </c>
      <c r="PZ21" s="76">
        <v>0</v>
      </c>
      <c r="QA21" s="76">
        <v>47935</v>
      </c>
      <c r="QB21" s="76">
        <v>101403</v>
      </c>
      <c r="QC21" s="89">
        <v>1313513</v>
      </c>
      <c r="QD21" s="102">
        <v>1</v>
      </c>
    </row>
    <row r="22" spans="1:449">
      <c r="A22" s="75" t="s">
        <v>111</v>
      </c>
      <c r="B22" s="75" t="s">
        <v>111</v>
      </c>
      <c r="C22" s="76">
        <f>ROUND(UH!H18,0)-ROUND(UH!H288,0)</f>
        <v>0</v>
      </c>
      <c r="D22" s="77">
        <v>3652</v>
      </c>
      <c r="E22" s="75" t="s">
        <v>111</v>
      </c>
      <c r="F22" s="75">
        <v>2024</v>
      </c>
      <c r="G22" s="76">
        <v>295445842</v>
      </c>
      <c r="H22" s="76">
        <v>177663195</v>
      </c>
      <c r="I22" s="76">
        <v>190715110</v>
      </c>
      <c r="J22" s="76">
        <v>34892381</v>
      </c>
      <c r="K22" s="76">
        <v>80336437</v>
      </c>
      <c r="L22" s="75" t="s">
        <v>970</v>
      </c>
      <c r="M22" s="75" t="s">
        <v>729</v>
      </c>
      <c r="N22" s="91" t="s">
        <v>971</v>
      </c>
      <c r="O22" s="76">
        <v>13732</v>
      </c>
      <c r="P22" s="76">
        <v>24332</v>
      </c>
      <c r="Q22" s="76">
        <v>5018</v>
      </c>
      <c r="R22" s="76">
        <v>1757</v>
      </c>
      <c r="S22" s="76">
        <v>1666</v>
      </c>
      <c r="T22" s="78" t="s">
        <v>761</v>
      </c>
      <c r="U22" s="78" t="s">
        <v>762</v>
      </c>
      <c r="V22" s="91" t="s">
        <v>854</v>
      </c>
      <c r="W22" s="76">
        <v>263590.00000000012</v>
      </c>
      <c r="X22" s="76">
        <v>89820.000000000029</v>
      </c>
      <c r="Y22" s="76">
        <v>26434</v>
      </c>
      <c r="Z22" s="76">
        <v>2978</v>
      </c>
      <c r="AA22" s="76">
        <v>0</v>
      </c>
      <c r="AB22" s="76">
        <v>43409.999999999993</v>
      </c>
      <c r="AC22" s="76">
        <v>12176</v>
      </c>
      <c r="AD22" s="76">
        <v>0</v>
      </c>
      <c r="AE22" s="76">
        <v>0</v>
      </c>
      <c r="AF22" s="76">
        <v>0</v>
      </c>
      <c r="AG22" s="76">
        <v>0</v>
      </c>
      <c r="AH22" s="76">
        <v>1440</v>
      </c>
      <c r="AI22" s="76">
        <v>0</v>
      </c>
      <c r="AJ22" s="76">
        <v>22490</v>
      </c>
      <c r="AK22" s="76">
        <v>0</v>
      </c>
      <c r="AL22" s="76">
        <v>49243.999999999993</v>
      </c>
      <c r="AM22" s="76">
        <v>0</v>
      </c>
      <c r="AN22" s="76">
        <v>313</v>
      </c>
      <c r="AO22" s="76">
        <v>11435</v>
      </c>
      <c r="AP22" s="76">
        <v>12.999999999999996</v>
      </c>
      <c r="AQ22" s="76">
        <v>81723</v>
      </c>
      <c r="AR22" s="76">
        <v>35253</v>
      </c>
      <c r="AS22" s="76">
        <v>12741</v>
      </c>
      <c r="AT22" s="76">
        <v>11353.000000000002</v>
      </c>
      <c r="AU22" s="76">
        <v>0</v>
      </c>
      <c r="AV22" s="76">
        <v>53280.999999999993</v>
      </c>
      <c r="AW22" s="76">
        <v>11976</v>
      </c>
      <c r="AX22" s="80">
        <v>0</v>
      </c>
      <c r="AY22" s="76">
        <v>0</v>
      </c>
      <c r="AZ22" s="76">
        <v>0</v>
      </c>
      <c r="BA22" s="76">
        <v>0</v>
      </c>
      <c r="BB22" s="76">
        <v>39</v>
      </c>
      <c r="BC22" s="76">
        <v>0</v>
      </c>
      <c r="BD22" s="76">
        <v>28781</v>
      </c>
      <c r="BE22" s="76">
        <v>0</v>
      </c>
      <c r="BF22" s="76">
        <v>155174.50000000003</v>
      </c>
      <c r="BG22" s="80">
        <v>0</v>
      </c>
      <c r="BH22" s="76">
        <v>2760</v>
      </c>
      <c r="BI22" s="76">
        <v>23793</v>
      </c>
      <c r="BJ22" s="76">
        <v>5094.0000000000027</v>
      </c>
      <c r="BK22" s="76">
        <v>9689</v>
      </c>
      <c r="BL22" s="76">
        <v>7567</v>
      </c>
      <c r="BM22" s="76">
        <v>3478.0000000000005</v>
      </c>
      <c r="BN22" s="76">
        <v>5964</v>
      </c>
      <c r="BO22" s="76">
        <v>0</v>
      </c>
      <c r="BP22" s="76">
        <v>25308</v>
      </c>
      <c r="BQ22" s="76">
        <v>845.00000000000023</v>
      </c>
      <c r="BR22" s="76">
        <v>0</v>
      </c>
      <c r="BS22" s="76">
        <v>9229</v>
      </c>
      <c r="BT22" s="76">
        <v>0</v>
      </c>
      <c r="BU22" s="76">
        <v>0</v>
      </c>
      <c r="BV22" s="76">
        <v>0</v>
      </c>
      <c r="BW22" s="76">
        <v>0</v>
      </c>
      <c r="BX22" s="76">
        <v>3586.9999999999995</v>
      </c>
      <c r="BY22" s="76">
        <v>800.5</v>
      </c>
      <c r="BZ22" s="76">
        <v>23102.999999999989</v>
      </c>
      <c r="CA22" s="76">
        <v>0</v>
      </c>
      <c r="CB22" s="76">
        <v>0</v>
      </c>
      <c r="CC22" s="76">
        <v>1251</v>
      </c>
      <c r="CD22" s="76">
        <v>6</v>
      </c>
      <c r="CE22" s="76">
        <v>7708.9999999999991</v>
      </c>
      <c r="CF22" s="76">
        <v>7320</v>
      </c>
      <c r="CG22" s="76">
        <v>864</v>
      </c>
      <c r="CH22" s="76">
        <v>3059</v>
      </c>
      <c r="CI22" s="76">
        <v>0</v>
      </c>
      <c r="CJ22" s="76">
        <v>9389</v>
      </c>
      <c r="CK22" s="76">
        <v>0</v>
      </c>
      <c r="CL22" s="76">
        <v>0</v>
      </c>
      <c r="CM22" s="76">
        <v>479</v>
      </c>
      <c r="CN22" s="76">
        <v>0</v>
      </c>
      <c r="CO22" s="76">
        <v>0</v>
      </c>
      <c r="CP22" s="76">
        <v>0</v>
      </c>
      <c r="CQ22" s="76">
        <v>0</v>
      </c>
      <c r="CR22" s="76">
        <v>261</v>
      </c>
      <c r="CS22" s="76">
        <v>833</v>
      </c>
      <c r="CT22" s="76">
        <v>1080</v>
      </c>
      <c r="CU22" s="76">
        <v>0</v>
      </c>
      <c r="CV22" s="76">
        <v>0</v>
      </c>
      <c r="CW22" s="76">
        <v>39</v>
      </c>
      <c r="CX22" s="76">
        <v>93</v>
      </c>
      <c r="CY22" s="76">
        <v>0</v>
      </c>
      <c r="CZ22" s="76">
        <v>0</v>
      </c>
      <c r="DA22" s="76">
        <v>0</v>
      </c>
      <c r="DB22" s="76">
        <v>0</v>
      </c>
      <c r="DC22" s="76">
        <v>0</v>
      </c>
      <c r="DD22" s="76">
        <v>0</v>
      </c>
      <c r="DE22" s="76">
        <v>0</v>
      </c>
      <c r="DF22" s="76">
        <v>24047.000000000007</v>
      </c>
      <c r="DG22" s="76">
        <v>0</v>
      </c>
      <c r="DH22" s="76">
        <v>0</v>
      </c>
      <c r="DI22" s="76">
        <v>0</v>
      </c>
      <c r="DJ22" s="76">
        <v>0</v>
      </c>
      <c r="DK22" s="76">
        <v>0</v>
      </c>
      <c r="DL22" s="76">
        <v>0</v>
      </c>
      <c r="DM22" s="76">
        <v>15772.999999999973</v>
      </c>
      <c r="DN22" s="76">
        <v>0</v>
      </c>
      <c r="DO22" s="76">
        <v>15568.000000000007</v>
      </c>
      <c r="DP22" s="76">
        <v>0</v>
      </c>
      <c r="DQ22" s="76">
        <v>0</v>
      </c>
      <c r="DR22" s="76">
        <v>0</v>
      </c>
      <c r="DS22" s="76">
        <v>14066837.981133144</v>
      </c>
      <c r="DT22" s="76">
        <v>7207839.3645200897</v>
      </c>
      <c r="DU22" s="76">
        <v>2920423.5395281743</v>
      </c>
      <c r="DV22" s="76">
        <v>217517.16243771469</v>
      </c>
      <c r="DW22" s="76">
        <v>0</v>
      </c>
      <c r="DX22" s="76">
        <v>4445341.8028237736</v>
      </c>
      <c r="DY22" s="76">
        <v>537099.41366799606</v>
      </c>
      <c r="DZ22" s="76">
        <v>0</v>
      </c>
      <c r="EA22" s="76">
        <v>0</v>
      </c>
      <c r="EB22" s="76">
        <v>0</v>
      </c>
      <c r="EC22" s="76">
        <v>0</v>
      </c>
      <c r="ED22" s="76">
        <v>118686.66436781609</v>
      </c>
      <c r="EE22" s="76">
        <v>0</v>
      </c>
      <c r="EF22" s="76">
        <v>667912.69876329647</v>
      </c>
      <c r="EG22" s="76">
        <v>0</v>
      </c>
      <c r="EH22" s="76">
        <v>2445337.4943058505</v>
      </c>
      <c r="EI22" s="76">
        <v>0</v>
      </c>
      <c r="EJ22" s="76">
        <v>23867.212657230564</v>
      </c>
      <c r="EK22" s="76">
        <v>1071683.4812255602</v>
      </c>
      <c r="EL22" s="76">
        <v>3937.6493919080885</v>
      </c>
      <c r="EM22" s="76">
        <v>12136988.479994386</v>
      </c>
      <c r="EN22" s="76">
        <v>4966456.819488531</v>
      </c>
      <c r="EO22" s="76">
        <v>2873375.6543115112</v>
      </c>
      <c r="EP22" s="76">
        <v>1548822.3113156797</v>
      </c>
      <c r="EQ22" s="76">
        <v>0</v>
      </c>
      <c r="ER22" s="76">
        <v>9354594.8942971416</v>
      </c>
      <c r="ES22" s="76">
        <v>708292.67556300282</v>
      </c>
      <c r="ET22" s="76">
        <v>0</v>
      </c>
      <c r="EU22" s="76">
        <v>0</v>
      </c>
      <c r="EV22" s="76">
        <v>0</v>
      </c>
      <c r="EW22" s="76">
        <v>0</v>
      </c>
      <c r="EX22" s="76">
        <v>4500</v>
      </c>
      <c r="EY22" s="76">
        <v>0</v>
      </c>
      <c r="EZ22" s="76">
        <v>1903269.8870090081</v>
      </c>
      <c r="FA22" s="76">
        <v>0</v>
      </c>
      <c r="FB22" s="76">
        <v>14772906.583520131</v>
      </c>
      <c r="FC22" s="76">
        <v>0</v>
      </c>
      <c r="FD22" s="76">
        <v>327907.86487304326</v>
      </c>
      <c r="FE22" s="76">
        <v>2665422.6244227909</v>
      </c>
      <c r="FF22" s="76">
        <v>1521282.7049415535</v>
      </c>
      <c r="FG22" s="76">
        <v>8053765.0586037626</v>
      </c>
      <c r="FH22" s="76">
        <v>5353736.4488119697</v>
      </c>
      <c r="FI22" s="76">
        <v>2889061.9343710411</v>
      </c>
      <c r="FJ22" s="76">
        <v>2076256.3053670265</v>
      </c>
      <c r="FK22" s="76">
        <v>0</v>
      </c>
      <c r="FL22" s="76">
        <v>12037500.414219733</v>
      </c>
      <c r="FM22" s="76">
        <v>401681.96793118794</v>
      </c>
      <c r="FN22" s="76">
        <v>0</v>
      </c>
      <c r="FO22" s="76">
        <v>1409763.3938735756</v>
      </c>
      <c r="FP22" s="76">
        <v>0</v>
      </c>
      <c r="FQ22" s="76">
        <v>0</v>
      </c>
      <c r="FR22" s="76">
        <v>0</v>
      </c>
      <c r="FS22" s="76">
        <v>0</v>
      </c>
      <c r="FT22" s="76">
        <v>1200311.0032316069</v>
      </c>
      <c r="FU22" s="76">
        <v>1539399.2320038814</v>
      </c>
      <c r="FV22" s="76">
        <v>11424469.072671922</v>
      </c>
      <c r="FW22" s="76">
        <v>0</v>
      </c>
      <c r="FX22" s="76">
        <v>0</v>
      </c>
      <c r="FY22" s="76">
        <v>547318.60909105919</v>
      </c>
      <c r="FZ22" s="76">
        <v>6195.9005452821239</v>
      </c>
      <c r="GA22" s="76">
        <v>11484020.695428522</v>
      </c>
      <c r="GB22" s="76">
        <v>11049661.809937887</v>
      </c>
      <c r="GC22" s="76">
        <v>940201.30495408759</v>
      </c>
      <c r="GD22" s="76">
        <v>2722544.4606886129</v>
      </c>
      <c r="GE22" s="76">
        <v>0</v>
      </c>
      <c r="GF22" s="76">
        <v>13436560.372589774</v>
      </c>
      <c r="GG22" s="76">
        <v>0</v>
      </c>
      <c r="GH22" s="76">
        <v>0</v>
      </c>
      <c r="GI22" s="76">
        <v>896640.03952515987</v>
      </c>
      <c r="GJ22" s="76">
        <v>0</v>
      </c>
      <c r="GK22" s="76">
        <v>0</v>
      </c>
      <c r="GL22" s="76">
        <v>0</v>
      </c>
      <c r="GM22" s="76">
        <v>0</v>
      </c>
      <c r="GN22" s="76">
        <v>548086.83210256521</v>
      </c>
      <c r="GO22" s="76">
        <v>2773752.6633936297</v>
      </c>
      <c r="GP22" s="76">
        <v>3966872.9178462587</v>
      </c>
      <c r="GQ22" s="76">
        <v>0</v>
      </c>
      <c r="GR22" s="76">
        <v>0</v>
      </c>
      <c r="GS22" s="76">
        <v>28960.546811580509</v>
      </c>
      <c r="GT22" s="76">
        <v>167002.37568683235</v>
      </c>
      <c r="GU22" s="76">
        <v>0</v>
      </c>
      <c r="GV22" s="76">
        <v>0</v>
      </c>
      <c r="GW22" s="76">
        <v>0</v>
      </c>
      <c r="GX22" s="76">
        <v>0</v>
      </c>
      <c r="GY22" s="76">
        <v>0</v>
      </c>
      <c r="GZ22" s="76">
        <v>0</v>
      </c>
      <c r="HA22" s="76">
        <v>0</v>
      </c>
      <c r="HB22" s="76">
        <v>8555489.8594421688</v>
      </c>
      <c r="HC22" s="76">
        <v>0</v>
      </c>
      <c r="HD22" s="76">
        <v>0</v>
      </c>
      <c r="HE22" s="76">
        <v>0</v>
      </c>
      <c r="HF22" s="76">
        <v>0</v>
      </c>
      <c r="HG22" s="76">
        <v>0</v>
      </c>
      <c r="HH22" s="76">
        <v>0</v>
      </c>
      <c r="HI22" s="76">
        <v>4253999.9852578659</v>
      </c>
      <c r="HJ22" s="76">
        <v>0</v>
      </c>
      <c r="HK22" s="76">
        <v>3750478.6753412085</v>
      </c>
      <c r="HL22" s="76">
        <v>0</v>
      </c>
      <c r="HM22" s="76">
        <v>0</v>
      </c>
      <c r="HN22" s="76">
        <v>0</v>
      </c>
      <c r="HP22" s="77" t="s">
        <v>147</v>
      </c>
      <c r="HQ22" s="75">
        <f>'Relative Weights'!$H$1</f>
        <v>2024</v>
      </c>
      <c r="HR22" s="76">
        <v>6510618.4000000004</v>
      </c>
      <c r="HS22" s="76">
        <v>3292368.4</v>
      </c>
      <c r="HT22" s="76">
        <v>1027464.4</v>
      </c>
      <c r="HU22" s="76">
        <v>51422.48</v>
      </c>
      <c r="HV22" s="76">
        <v>0</v>
      </c>
      <c r="HW22" s="76">
        <v>1031919.9</v>
      </c>
      <c r="HX22" s="76">
        <v>107069.79</v>
      </c>
      <c r="HY22" s="76">
        <v>0</v>
      </c>
      <c r="HZ22" s="76">
        <v>0</v>
      </c>
      <c r="IA22" s="76">
        <v>0</v>
      </c>
      <c r="IB22" s="76">
        <v>0</v>
      </c>
      <c r="IC22" s="76">
        <v>6658.2</v>
      </c>
      <c r="ID22" s="76">
        <v>0</v>
      </c>
      <c r="IE22" s="76">
        <v>252072.7</v>
      </c>
      <c r="IF22" s="76">
        <v>0</v>
      </c>
      <c r="IG22" s="76">
        <v>1462139.41</v>
      </c>
      <c r="IH22" s="76">
        <v>0</v>
      </c>
      <c r="II22" s="76">
        <v>1298.49</v>
      </c>
      <c r="IJ22" s="76">
        <v>331601.62</v>
      </c>
      <c r="IK22" s="76">
        <v>400.9</v>
      </c>
      <c r="IL22" s="76">
        <v>1968879.98</v>
      </c>
      <c r="IM22" s="76">
        <v>923812.96</v>
      </c>
      <c r="IN22" s="76">
        <v>442345.02</v>
      </c>
      <c r="IO22" s="76">
        <v>296093.37</v>
      </c>
      <c r="IP22" s="76">
        <v>0</v>
      </c>
      <c r="IQ22" s="76">
        <v>2253056.38</v>
      </c>
      <c r="IR22" s="76">
        <v>99797.22</v>
      </c>
      <c r="IS22" s="76">
        <v>0</v>
      </c>
      <c r="IT22" s="76">
        <v>0</v>
      </c>
      <c r="IU22" s="76">
        <v>0</v>
      </c>
      <c r="IV22" s="76">
        <v>0</v>
      </c>
      <c r="IW22" s="76">
        <v>250.54</v>
      </c>
      <c r="IX22" s="76">
        <v>0</v>
      </c>
      <c r="IY22" s="76">
        <v>356790.75</v>
      </c>
      <c r="IZ22" s="76">
        <v>0</v>
      </c>
      <c r="JA22" s="76">
        <v>5607048.5700000003</v>
      </c>
      <c r="JB22" s="76">
        <v>0</v>
      </c>
      <c r="JC22" s="76">
        <v>11824.75</v>
      </c>
      <c r="JD22" s="76">
        <v>688975.75</v>
      </c>
      <c r="JE22" s="76">
        <v>157090.91</v>
      </c>
      <c r="JF22" s="76">
        <v>557178.61</v>
      </c>
      <c r="JG22" s="76">
        <v>407230.97</v>
      </c>
      <c r="JH22" s="76">
        <v>148568.99</v>
      </c>
      <c r="JI22" s="76">
        <v>190653.7</v>
      </c>
      <c r="JJ22" s="76">
        <v>0</v>
      </c>
      <c r="JK22" s="76">
        <v>869933.7</v>
      </c>
      <c r="JL22" s="76">
        <v>5051.1099999999997</v>
      </c>
      <c r="JM22" s="76">
        <v>0</v>
      </c>
      <c r="JN22" s="76">
        <v>734266.38</v>
      </c>
      <c r="JO22" s="76">
        <v>0</v>
      </c>
      <c r="JP22" s="76">
        <v>0</v>
      </c>
      <c r="JQ22" s="76">
        <v>0</v>
      </c>
      <c r="JR22" s="76">
        <v>0</v>
      </c>
      <c r="JS22" s="76">
        <v>170170.9</v>
      </c>
      <c r="JT22" s="76">
        <v>1390021.32</v>
      </c>
      <c r="JU22" s="76">
        <v>1108020.75</v>
      </c>
      <c r="JV22" s="76">
        <v>0</v>
      </c>
      <c r="JW22" s="76">
        <v>0</v>
      </c>
      <c r="JX22" s="76">
        <v>38770.410000000003</v>
      </c>
      <c r="JY22" s="76">
        <v>185.03</v>
      </c>
      <c r="JZ22" s="76">
        <v>194696.09</v>
      </c>
      <c r="KA22" s="76">
        <v>377839.35</v>
      </c>
      <c r="KB22" s="76">
        <v>51362.77</v>
      </c>
      <c r="KC22" s="76">
        <v>57241.95</v>
      </c>
      <c r="KD22" s="76">
        <v>0</v>
      </c>
      <c r="KE22" s="76">
        <v>588197.07999999996</v>
      </c>
      <c r="KF22" s="76">
        <v>0</v>
      </c>
      <c r="KG22" s="76">
        <v>0</v>
      </c>
      <c r="KH22" s="76">
        <v>35298.43</v>
      </c>
      <c r="KI22" s="76">
        <v>0</v>
      </c>
      <c r="KJ22" s="76">
        <v>0</v>
      </c>
      <c r="KK22" s="76">
        <v>0</v>
      </c>
      <c r="KL22" s="76">
        <v>0</v>
      </c>
      <c r="KM22" s="76">
        <v>3107.98</v>
      </c>
      <c r="KN22" s="76">
        <v>1945310.74</v>
      </c>
      <c r="KO22" s="76">
        <v>43103.45</v>
      </c>
      <c r="KP22" s="76">
        <v>0</v>
      </c>
      <c r="KQ22" s="76">
        <v>0</v>
      </c>
      <c r="KR22" s="76">
        <v>1342.07</v>
      </c>
      <c r="KS22" s="76">
        <v>2867.97</v>
      </c>
      <c r="KT22" s="76">
        <v>0</v>
      </c>
      <c r="KU22" s="76">
        <v>0</v>
      </c>
      <c r="KV22" s="76">
        <v>0</v>
      </c>
      <c r="KW22" s="76">
        <v>0</v>
      </c>
      <c r="KX22" s="76">
        <v>0</v>
      </c>
      <c r="KY22" s="76">
        <v>0</v>
      </c>
      <c r="KZ22" s="76">
        <v>0</v>
      </c>
      <c r="LA22" s="76">
        <v>869661.04</v>
      </c>
      <c r="LB22" s="76">
        <v>0</v>
      </c>
      <c r="LC22" s="76">
        <v>0</v>
      </c>
      <c r="LD22" s="76">
        <v>0</v>
      </c>
      <c r="LE22" s="76">
        <v>0</v>
      </c>
      <c r="LF22" s="76">
        <v>0</v>
      </c>
      <c r="LG22" s="76">
        <v>0</v>
      </c>
      <c r="LH22" s="76">
        <v>364302.63</v>
      </c>
      <c r="LI22" s="76">
        <v>0</v>
      </c>
      <c r="LJ22" s="76">
        <v>2986585.82</v>
      </c>
      <c r="LK22" s="76">
        <v>0</v>
      </c>
      <c r="LL22" s="76">
        <v>0</v>
      </c>
      <c r="LM22" s="76">
        <v>0</v>
      </c>
      <c r="LN22" s="76">
        <v>2624.11</v>
      </c>
      <c r="LO22" s="76">
        <v>112616.18</v>
      </c>
      <c r="LP22" s="76">
        <v>2020.87</v>
      </c>
      <c r="LQ22" s="76">
        <v>103.55</v>
      </c>
      <c r="LR22" s="76">
        <v>0</v>
      </c>
      <c r="LS22" s="76">
        <v>229836.74</v>
      </c>
      <c r="LT22" s="76">
        <v>3841.4</v>
      </c>
      <c r="LU22" s="76">
        <v>0</v>
      </c>
      <c r="LV22" s="76">
        <v>0</v>
      </c>
      <c r="LW22" s="76">
        <v>0</v>
      </c>
      <c r="LX22" s="76">
        <v>0</v>
      </c>
      <c r="LY22" s="76">
        <v>54.6</v>
      </c>
      <c r="LZ22" s="76">
        <v>0</v>
      </c>
      <c r="MA22" s="76">
        <v>1514.87</v>
      </c>
      <c r="MB22" s="76">
        <v>0</v>
      </c>
      <c r="MC22" s="76">
        <v>4504.24</v>
      </c>
      <c r="MD22" s="76">
        <v>0</v>
      </c>
      <c r="ME22" s="76">
        <v>0</v>
      </c>
      <c r="MF22" s="76">
        <v>9561.07</v>
      </c>
      <c r="MG22" s="76">
        <v>0</v>
      </c>
      <c r="MH22" s="76">
        <v>7268.79</v>
      </c>
      <c r="MI22" s="76">
        <v>185441.32</v>
      </c>
      <c r="MJ22" s="76">
        <v>4090.56</v>
      </c>
      <c r="MK22" s="76">
        <v>194.06</v>
      </c>
      <c r="ML22" s="76">
        <v>0</v>
      </c>
      <c r="MM22" s="76">
        <v>344755.11</v>
      </c>
      <c r="MN22" s="76">
        <v>5091.01</v>
      </c>
      <c r="MO22" s="76">
        <v>0</v>
      </c>
      <c r="MP22" s="76">
        <v>0</v>
      </c>
      <c r="MQ22" s="76">
        <v>0</v>
      </c>
      <c r="MR22" s="76">
        <v>0</v>
      </c>
      <c r="MS22" s="76">
        <v>76.45</v>
      </c>
      <c r="MT22" s="76">
        <v>0</v>
      </c>
      <c r="MU22" s="76">
        <v>3254.17</v>
      </c>
      <c r="MV22" s="76">
        <v>0</v>
      </c>
      <c r="MW22" s="76">
        <v>8621.01</v>
      </c>
      <c r="MX22" s="76">
        <v>0</v>
      </c>
      <c r="MY22" s="76">
        <v>0</v>
      </c>
      <c r="MZ22" s="76">
        <v>10325.950000000001</v>
      </c>
      <c r="NA22" s="76">
        <v>0</v>
      </c>
      <c r="NB22" s="76">
        <v>40542.519999999997</v>
      </c>
      <c r="NC22" s="76">
        <v>981262.36</v>
      </c>
      <c r="ND22" s="76">
        <v>14458.53</v>
      </c>
      <c r="NE22" s="76">
        <v>491.68</v>
      </c>
      <c r="NF22" s="76">
        <v>0</v>
      </c>
      <c r="NG22" s="76">
        <v>1040250.65</v>
      </c>
      <c r="NH22" s="76">
        <v>41329.730000000003</v>
      </c>
      <c r="NI22" s="76">
        <v>0</v>
      </c>
      <c r="NJ22" s="76">
        <v>0</v>
      </c>
      <c r="NK22" s="76">
        <v>0</v>
      </c>
      <c r="NL22" s="76">
        <v>0</v>
      </c>
      <c r="NM22" s="76">
        <v>0</v>
      </c>
      <c r="NN22" s="76">
        <v>0</v>
      </c>
      <c r="NO22" s="76">
        <v>17168.53</v>
      </c>
      <c r="NP22" s="76">
        <v>563731.76</v>
      </c>
      <c r="NQ22" s="76">
        <v>44364.31</v>
      </c>
      <c r="NR22" s="76">
        <v>0</v>
      </c>
      <c r="NS22" s="76">
        <v>0</v>
      </c>
      <c r="NT22" s="76">
        <v>44472.62</v>
      </c>
      <c r="NU22" s="76">
        <v>0</v>
      </c>
      <c r="NV22" s="76">
        <v>73370.149999999994</v>
      </c>
      <c r="NW22" s="76">
        <v>2120938.15</v>
      </c>
      <c r="NX22" s="76">
        <v>19798.71</v>
      </c>
      <c r="NY22" s="76">
        <v>1247.23</v>
      </c>
      <c r="NZ22" s="76">
        <v>0</v>
      </c>
      <c r="OA22" s="76">
        <v>3214123.14</v>
      </c>
      <c r="OB22" s="76">
        <v>0</v>
      </c>
      <c r="OC22" s="76">
        <v>0</v>
      </c>
      <c r="OD22" s="76">
        <v>0</v>
      </c>
      <c r="OE22" s="76">
        <v>0</v>
      </c>
      <c r="OF22" s="76">
        <v>0</v>
      </c>
      <c r="OG22" s="76">
        <v>0</v>
      </c>
      <c r="OH22" s="76">
        <v>0</v>
      </c>
      <c r="OI22" s="76">
        <v>110613.58</v>
      </c>
      <c r="OJ22" s="76">
        <v>976031.83</v>
      </c>
      <c r="OK22" s="76">
        <v>333991.59000000003</v>
      </c>
      <c r="OL22" s="76">
        <v>0</v>
      </c>
      <c r="OM22" s="76">
        <v>0</v>
      </c>
      <c r="ON22" s="76">
        <v>76160.73</v>
      </c>
      <c r="OO22" s="76">
        <v>0</v>
      </c>
      <c r="OP22" s="76">
        <v>0</v>
      </c>
      <c r="OQ22" s="76">
        <v>0</v>
      </c>
      <c r="OR22" s="76">
        <v>0</v>
      </c>
      <c r="OS22" s="76">
        <v>0</v>
      </c>
      <c r="OT22" s="76">
        <v>0</v>
      </c>
      <c r="OU22" s="76">
        <v>0</v>
      </c>
      <c r="OV22" s="76">
        <v>0</v>
      </c>
      <c r="OW22" s="76">
        <v>0</v>
      </c>
      <c r="OX22" s="76">
        <v>0</v>
      </c>
      <c r="OY22" s="76">
        <v>0</v>
      </c>
      <c r="OZ22" s="76">
        <v>0</v>
      </c>
      <c r="PA22" s="76">
        <v>0</v>
      </c>
      <c r="PB22" s="76">
        <v>0</v>
      </c>
      <c r="PC22" s="76">
        <v>0</v>
      </c>
      <c r="PD22" s="76">
        <v>78994.259999999995</v>
      </c>
      <c r="PE22" s="76">
        <v>0</v>
      </c>
      <c r="PF22" s="76">
        <v>1569850.5</v>
      </c>
      <c r="PG22" s="76">
        <v>0</v>
      </c>
      <c r="PH22" s="76">
        <v>0</v>
      </c>
      <c r="PI22" s="76">
        <v>0</v>
      </c>
      <c r="PJ22" s="76">
        <v>26084805</v>
      </c>
      <c r="PK22" s="76">
        <v>45094826</v>
      </c>
      <c r="PL22" s="76">
        <v>2191792</v>
      </c>
      <c r="PM22" s="76">
        <v>0</v>
      </c>
      <c r="PN22" s="76">
        <v>4896956</v>
      </c>
      <c r="PO22" s="76">
        <v>67436260</v>
      </c>
      <c r="PP22" s="76">
        <v>1432297</v>
      </c>
      <c r="PQ22" s="76">
        <v>47720</v>
      </c>
      <c r="PR22" s="76">
        <v>3876682</v>
      </c>
      <c r="PS22" s="76">
        <v>0</v>
      </c>
      <c r="PT22" s="76">
        <v>0</v>
      </c>
      <c r="PU22" s="76">
        <v>70674</v>
      </c>
      <c r="PV22" s="76">
        <v>0</v>
      </c>
      <c r="PW22" s="76">
        <v>4458098</v>
      </c>
      <c r="PX22" s="76">
        <v>16882286</v>
      </c>
      <c r="PY22" s="76">
        <v>13734595</v>
      </c>
      <c r="PZ22" s="76">
        <v>29852968</v>
      </c>
      <c r="QA22" s="76">
        <v>478461</v>
      </c>
      <c r="QB22" s="76">
        <v>5385852</v>
      </c>
      <c r="QC22" s="89">
        <v>839769</v>
      </c>
      <c r="QD22" s="102">
        <v>1</v>
      </c>
    </row>
    <row r="23" spans="1:449">
      <c r="A23" s="75" t="s">
        <v>74</v>
      </c>
      <c r="B23" s="75" t="s">
        <v>74</v>
      </c>
      <c r="C23" s="76">
        <f>ROUND(UHCL!H18,0)-ROUND(UHCL!H288,0)</f>
        <v>0</v>
      </c>
      <c r="D23" s="77">
        <v>11711</v>
      </c>
      <c r="E23" s="75" t="s">
        <v>701</v>
      </c>
      <c r="F23" s="75">
        <v>2024</v>
      </c>
      <c r="G23" s="76">
        <v>48805794</v>
      </c>
      <c r="H23" s="76">
        <v>3346858</v>
      </c>
      <c r="I23" s="76">
        <v>31784814</v>
      </c>
      <c r="J23" s="76">
        <v>9545146</v>
      </c>
      <c r="K23" s="76">
        <v>19239429</v>
      </c>
      <c r="L23" s="75" t="s">
        <v>926</v>
      </c>
      <c r="M23" s="75" t="s">
        <v>792</v>
      </c>
      <c r="N23" t="s">
        <v>915</v>
      </c>
      <c r="O23" s="76">
        <v>900</v>
      </c>
      <c r="P23" s="76">
        <v>5370</v>
      </c>
      <c r="Q23" s="76">
        <v>1793</v>
      </c>
      <c r="R23" s="76">
        <v>147</v>
      </c>
      <c r="S23" s="76">
        <v>0</v>
      </c>
      <c r="T23" s="78" t="s">
        <v>763</v>
      </c>
      <c r="U23" s="78" t="s">
        <v>764</v>
      </c>
      <c r="V23" s="78" t="s">
        <v>765</v>
      </c>
      <c r="W23" s="76">
        <v>21000</v>
      </c>
      <c r="X23" s="76">
        <v>8172</v>
      </c>
      <c r="Y23" s="76">
        <v>2334</v>
      </c>
      <c r="Z23" s="76">
        <v>1653</v>
      </c>
      <c r="AA23" s="76">
        <v>0</v>
      </c>
      <c r="AB23" s="76">
        <v>4507</v>
      </c>
      <c r="AC23" s="76">
        <v>21</v>
      </c>
      <c r="AD23" s="76">
        <v>0</v>
      </c>
      <c r="AE23" s="76">
        <v>168</v>
      </c>
      <c r="AF23" s="76">
        <v>0</v>
      </c>
      <c r="AG23" s="76">
        <v>0</v>
      </c>
      <c r="AH23" s="76">
        <v>60</v>
      </c>
      <c r="AI23" s="76">
        <v>0</v>
      </c>
      <c r="AJ23" s="76">
        <v>381</v>
      </c>
      <c r="AK23" s="76">
        <v>0</v>
      </c>
      <c r="AL23" s="76">
        <v>3213</v>
      </c>
      <c r="AM23" s="76">
        <v>0</v>
      </c>
      <c r="AN23" s="76">
        <v>0</v>
      </c>
      <c r="AO23" s="76">
        <v>44</v>
      </c>
      <c r="AP23" s="76">
        <v>0</v>
      </c>
      <c r="AQ23" s="76">
        <v>29256</v>
      </c>
      <c r="AR23" s="76">
        <v>12721</v>
      </c>
      <c r="AS23" s="76">
        <v>3495</v>
      </c>
      <c r="AT23" s="76">
        <v>9709</v>
      </c>
      <c r="AU23" s="76">
        <v>0</v>
      </c>
      <c r="AV23" s="76">
        <v>10083</v>
      </c>
      <c r="AW23" s="76">
        <v>480</v>
      </c>
      <c r="AX23" s="76">
        <v>0</v>
      </c>
      <c r="AY23" s="76">
        <v>888</v>
      </c>
      <c r="AZ23" s="76">
        <v>0</v>
      </c>
      <c r="BA23" s="76">
        <v>0</v>
      </c>
      <c r="BB23" s="76">
        <v>912</v>
      </c>
      <c r="BC23" s="76">
        <v>0</v>
      </c>
      <c r="BD23" s="76">
        <v>4131</v>
      </c>
      <c r="BE23" s="76">
        <v>0</v>
      </c>
      <c r="BF23" s="76">
        <v>20394</v>
      </c>
      <c r="BG23" s="76">
        <v>0</v>
      </c>
      <c r="BH23" s="76">
        <v>552</v>
      </c>
      <c r="BI23" s="76">
        <v>688</v>
      </c>
      <c r="BJ23" s="76">
        <v>318</v>
      </c>
      <c r="BK23" s="76">
        <v>7609</v>
      </c>
      <c r="BL23" s="76">
        <v>3555</v>
      </c>
      <c r="BM23" s="76">
        <v>270</v>
      </c>
      <c r="BN23" s="76">
        <v>4110</v>
      </c>
      <c r="BO23" s="76">
        <v>0</v>
      </c>
      <c r="BP23" s="76">
        <v>5768</v>
      </c>
      <c r="BQ23" s="76">
        <v>42</v>
      </c>
      <c r="BR23" s="76">
        <v>0</v>
      </c>
      <c r="BS23" s="76">
        <v>0</v>
      </c>
      <c r="BT23" s="76">
        <v>573</v>
      </c>
      <c r="BU23" s="76">
        <v>0</v>
      </c>
      <c r="BV23" s="76">
        <v>0</v>
      </c>
      <c r="BW23" s="76">
        <v>0</v>
      </c>
      <c r="BX23" s="76">
        <v>2017.5</v>
      </c>
      <c r="BY23" s="76">
        <v>0</v>
      </c>
      <c r="BZ23" s="76">
        <v>6735</v>
      </c>
      <c r="CA23" s="76">
        <v>0</v>
      </c>
      <c r="CB23" s="76">
        <v>0</v>
      </c>
      <c r="CC23" s="76">
        <v>459</v>
      </c>
      <c r="CD23" s="76">
        <v>0</v>
      </c>
      <c r="CE23" s="76">
        <v>540</v>
      </c>
      <c r="CF23" s="76">
        <v>0</v>
      </c>
      <c r="CG23" s="76">
        <v>0</v>
      </c>
      <c r="CH23" s="76">
        <v>1551</v>
      </c>
      <c r="CI23" s="76">
        <v>0</v>
      </c>
      <c r="CJ23" s="76">
        <v>0</v>
      </c>
      <c r="CK23" s="76">
        <v>0</v>
      </c>
      <c r="CL23" s="76">
        <v>0</v>
      </c>
      <c r="CM23" s="76">
        <v>0</v>
      </c>
      <c r="CN23" s="76">
        <v>0</v>
      </c>
      <c r="CO23" s="76">
        <v>0</v>
      </c>
      <c r="CP23" s="76">
        <v>0</v>
      </c>
      <c r="CQ23" s="76">
        <v>0</v>
      </c>
      <c r="CR23" s="76">
        <v>0</v>
      </c>
      <c r="CS23" s="76">
        <v>0</v>
      </c>
      <c r="CT23" s="76">
        <v>0</v>
      </c>
      <c r="CU23" s="76">
        <v>0</v>
      </c>
      <c r="CV23" s="76">
        <v>0</v>
      </c>
      <c r="CW23" s="76">
        <v>0</v>
      </c>
      <c r="CX23" s="76">
        <v>0</v>
      </c>
      <c r="CY23" s="76">
        <v>0</v>
      </c>
      <c r="CZ23" s="76">
        <v>0</v>
      </c>
      <c r="DA23" s="76">
        <v>0</v>
      </c>
      <c r="DB23" s="76">
        <v>0</v>
      </c>
      <c r="DC23" s="76">
        <v>0</v>
      </c>
      <c r="DD23" s="76">
        <v>0</v>
      </c>
      <c r="DE23" s="76">
        <v>0</v>
      </c>
      <c r="DF23" s="76">
        <v>0</v>
      </c>
      <c r="DG23" s="76">
        <v>0</v>
      </c>
      <c r="DH23" s="76">
        <v>0</v>
      </c>
      <c r="DI23" s="76">
        <v>0</v>
      </c>
      <c r="DJ23" s="76">
        <v>0</v>
      </c>
      <c r="DK23" s="76">
        <v>0</v>
      </c>
      <c r="DL23" s="76">
        <v>0</v>
      </c>
      <c r="DM23" s="76">
        <v>0</v>
      </c>
      <c r="DN23" s="76">
        <v>0</v>
      </c>
      <c r="DO23" s="76">
        <v>0</v>
      </c>
      <c r="DP23" s="76">
        <v>0</v>
      </c>
      <c r="DQ23" s="76">
        <v>0</v>
      </c>
      <c r="DR23" s="76">
        <v>0</v>
      </c>
      <c r="DS23" s="76">
        <v>2079459.6130147167</v>
      </c>
      <c r="DT23" s="76">
        <v>929917.49248398514</v>
      </c>
      <c r="DU23" s="76">
        <v>187706.76732119438</v>
      </c>
      <c r="DV23" s="76">
        <v>317944.88312268961</v>
      </c>
      <c r="DW23" s="76">
        <v>0</v>
      </c>
      <c r="DX23" s="76">
        <v>834989.54009559785</v>
      </c>
      <c r="DY23" s="76">
        <v>3055.3551492367278</v>
      </c>
      <c r="DZ23" s="76">
        <v>0</v>
      </c>
      <c r="EA23" s="76">
        <v>24399.168956043955</v>
      </c>
      <c r="EB23" s="76">
        <v>0</v>
      </c>
      <c r="EC23" s="76">
        <v>0</v>
      </c>
      <c r="ED23" s="76">
        <v>8854.9541882771864</v>
      </c>
      <c r="EE23" s="76">
        <v>0</v>
      </c>
      <c r="EF23" s="76">
        <v>40853.096379709983</v>
      </c>
      <c r="EG23" s="76">
        <v>0</v>
      </c>
      <c r="EH23" s="76">
        <v>391893.27048473654</v>
      </c>
      <c r="EI23" s="76">
        <v>0</v>
      </c>
      <c r="EJ23" s="76">
        <v>0</v>
      </c>
      <c r="EK23" s="76">
        <v>13301.990507518796</v>
      </c>
      <c r="EL23" s="76">
        <v>0</v>
      </c>
      <c r="EM23" s="76">
        <v>3320181.3887109058</v>
      </c>
      <c r="EN23" s="76">
        <v>2182398.6177846948</v>
      </c>
      <c r="EO23" s="76">
        <v>656085.95437304908</v>
      </c>
      <c r="EP23" s="76">
        <v>1257547.7425424778</v>
      </c>
      <c r="EQ23" s="76">
        <v>0</v>
      </c>
      <c r="ER23" s="76">
        <v>2325523.0295813195</v>
      </c>
      <c r="ES23" s="76">
        <v>67798.978184096602</v>
      </c>
      <c r="ET23" s="76">
        <v>0</v>
      </c>
      <c r="EU23" s="76">
        <v>170187.34459898481</v>
      </c>
      <c r="EV23" s="76">
        <v>0</v>
      </c>
      <c r="EW23" s="76">
        <v>0</v>
      </c>
      <c r="EX23" s="76">
        <v>156509.02273479974</v>
      </c>
      <c r="EY23" s="76">
        <v>0</v>
      </c>
      <c r="EZ23" s="76">
        <v>729287.74273593654</v>
      </c>
      <c r="FA23" s="76">
        <v>0</v>
      </c>
      <c r="FB23" s="76">
        <v>3733903.7445457093</v>
      </c>
      <c r="FC23" s="76">
        <v>0</v>
      </c>
      <c r="FD23" s="76">
        <v>0</v>
      </c>
      <c r="FE23" s="76">
        <v>161503.36946886842</v>
      </c>
      <c r="FF23" s="76">
        <v>197671.00000000003</v>
      </c>
      <c r="FG23" s="76">
        <v>2291792.4413310671</v>
      </c>
      <c r="FH23" s="76">
        <v>1249667.624964627</v>
      </c>
      <c r="FI23" s="76">
        <v>86325.683586263942</v>
      </c>
      <c r="FJ23" s="76">
        <v>938017.55407166202</v>
      </c>
      <c r="FK23" s="76">
        <v>0</v>
      </c>
      <c r="FL23" s="76">
        <v>1887476.0291313494</v>
      </c>
      <c r="FM23" s="76">
        <v>50307</v>
      </c>
      <c r="FN23" s="76">
        <v>0</v>
      </c>
      <c r="FO23" s="76">
        <v>0</v>
      </c>
      <c r="FP23" s="76">
        <v>240055</v>
      </c>
      <c r="FQ23" s="76">
        <v>0</v>
      </c>
      <c r="FR23" s="76">
        <v>0</v>
      </c>
      <c r="FS23" s="76">
        <v>0</v>
      </c>
      <c r="FT23" s="76">
        <v>505904.10850340145</v>
      </c>
      <c r="FU23" s="76">
        <v>0</v>
      </c>
      <c r="FV23" s="76">
        <v>1804661.4099748498</v>
      </c>
      <c r="FW23" s="76">
        <v>0</v>
      </c>
      <c r="FX23" s="76">
        <v>0</v>
      </c>
      <c r="FY23" s="76">
        <v>191433.04047619048</v>
      </c>
      <c r="FZ23" s="76">
        <v>0</v>
      </c>
      <c r="GA23" s="76">
        <v>288919.14433487883</v>
      </c>
      <c r="GB23" s="76">
        <v>0</v>
      </c>
      <c r="GC23" s="76">
        <v>0</v>
      </c>
      <c r="GD23" s="76">
        <v>543002.09514801565</v>
      </c>
      <c r="GE23" s="76">
        <v>0</v>
      </c>
      <c r="GF23" s="76">
        <v>0</v>
      </c>
      <c r="GG23" s="76">
        <v>0</v>
      </c>
      <c r="GH23" s="76">
        <v>0</v>
      </c>
      <c r="GI23" s="76">
        <v>0</v>
      </c>
      <c r="GJ23" s="76">
        <v>0</v>
      </c>
      <c r="GK23" s="76">
        <v>0</v>
      </c>
      <c r="GL23" s="76">
        <v>0</v>
      </c>
      <c r="GM23" s="76">
        <v>0</v>
      </c>
      <c r="GN23" s="76">
        <v>0</v>
      </c>
      <c r="GO23" s="76">
        <v>0</v>
      </c>
      <c r="GP23" s="76">
        <v>0</v>
      </c>
      <c r="GQ23" s="76">
        <v>0</v>
      </c>
      <c r="GR23" s="76">
        <v>0</v>
      </c>
      <c r="GS23" s="76">
        <v>0</v>
      </c>
      <c r="GT23" s="76">
        <v>0</v>
      </c>
      <c r="GU23" s="76">
        <v>0</v>
      </c>
      <c r="GV23" s="76">
        <v>0</v>
      </c>
      <c r="GW23" s="76">
        <v>0</v>
      </c>
      <c r="GX23" s="76">
        <v>0</v>
      </c>
      <c r="GY23" s="76">
        <v>0</v>
      </c>
      <c r="GZ23" s="76">
        <v>0</v>
      </c>
      <c r="HA23" s="76">
        <v>0</v>
      </c>
      <c r="HB23" s="76">
        <v>0</v>
      </c>
      <c r="HC23" s="76">
        <v>0</v>
      </c>
      <c r="HD23" s="76">
        <v>0</v>
      </c>
      <c r="HE23" s="76">
        <v>0</v>
      </c>
      <c r="HF23" s="76">
        <v>0</v>
      </c>
      <c r="HG23" s="76">
        <v>0</v>
      </c>
      <c r="HH23" s="76">
        <v>0</v>
      </c>
      <c r="HI23" s="76">
        <v>0</v>
      </c>
      <c r="HJ23" s="76">
        <v>0</v>
      </c>
      <c r="HK23" s="76">
        <v>0</v>
      </c>
      <c r="HL23" s="76">
        <v>0</v>
      </c>
      <c r="HM23" s="76">
        <v>0</v>
      </c>
      <c r="HN23" s="76">
        <v>0</v>
      </c>
      <c r="HP23" s="77" t="s">
        <v>65</v>
      </c>
      <c r="HQ23" s="75">
        <f>'Relative Weights'!$H$1</f>
        <v>2024</v>
      </c>
      <c r="HR23" s="76">
        <v>55628</v>
      </c>
      <c r="HS23" s="76">
        <v>108427</v>
      </c>
      <c r="HT23" s="76">
        <v>0</v>
      </c>
      <c r="HU23" s="76">
        <v>56671</v>
      </c>
      <c r="HV23" s="76">
        <v>0</v>
      </c>
      <c r="HW23" s="76">
        <v>39552</v>
      </c>
      <c r="HX23" s="76">
        <v>0</v>
      </c>
      <c r="HY23" s="76">
        <v>0</v>
      </c>
      <c r="HZ23" s="76">
        <v>0</v>
      </c>
      <c r="IA23" s="76">
        <v>0</v>
      </c>
      <c r="IB23" s="76">
        <v>0</v>
      </c>
      <c r="IC23" s="76">
        <v>0</v>
      </c>
      <c r="ID23" s="76">
        <v>0</v>
      </c>
      <c r="IE23" s="76">
        <v>686</v>
      </c>
      <c r="IF23" s="76">
        <v>0</v>
      </c>
      <c r="IG23" s="76">
        <v>39385</v>
      </c>
      <c r="IH23" s="76">
        <v>0</v>
      </c>
      <c r="II23" s="76">
        <v>0</v>
      </c>
      <c r="IJ23" s="76">
        <v>0</v>
      </c>
      <c r="IK23" s="76">
        <v>0</v>
      </c>
      <c r="IL23" s="76">
        <v>77498</v>
      </c>
      <c r="IM23" s="76">
        <v>168783</v>
      </c>
      <c r="IN23" s="76">
        <v>0</v>
      </c>
      <c r="IO23" s="76">
        <v>332864</v>
      </c>
      <c r="IP23" s="76">
        <v>0</v>
      </c>
      <c r="IQ23" s="76">
        <v>88486</v>
      </c>
      <c r="IR23" s="76">
        <v>0</v>
      </c>
      <c r="IS23" s="76">
        <v>0</v>
      </c>
      <c r="IT23" s="76">
        <v>0</v>
      </c>
      <c r="IU23" s="76">
        <v>0</v>
      </c>
      <c r="IV23" s="76">
        <v>0</v>
      </c>
      <c r="IW23" s="76">
        <v>0</v>
      </c>
      <c r="IX23" s="76">
        <v>0</v>
      </c>
      <c r="IY23" s="76">
        <v>7443</v>
      </c>
      <c r="IZ23" s="76">
        <v>0</v>
      </c>
      <c r="JA23" s="76">
        <v>249991</v>
      </c>
      <c r="JB23" s="76">
        <v>0</v>
      </c>
      <c r="JC23" s="76">
        <v>0</v>
      </c>
      <c r="JD23" s="76">
        <v>0</v>
      </c>
      <c r="JE23" s="76">
        <v>0</v>
      </c>
      <c r="JF23" s="76">
        <v>20156</v>
      </c>
      <c r="JG23" s="76">
        <v>47168</v>
      </c>
      <c r="JH23" s="76">
        <v>0</v>
      </c>
      <c r="JI23" s="76">
        <v>140907</v>
      </c>
      <c r="JJ23" s="76">
        <v>0</v>
      </c>
      <c r="JK23" s="76">
        <v>50619</v>
      </c>
      <c r="JL23" s="76">
        <v>0</v>
      </c>
      <c r="JM23" s="76">
        <v>0</v>
      </c>
      <c r="JN23" s="76">
        <v>0</v>
      </c>
      <c r="JO23" s="76">
        <v>0</v>
      </c>
      <c r="JP23" s="76">
        <v>0</v>
      </c>
      <c r="JQ23" s="76">
        <v>0</v>
      </c>
      <c r="JR23" s="76">
        <v>0</v>
      </c>
      <c r="JS23" s="76">
        <v>3636</v>
      </c>
      <c r="JT23" s="76">
        <v>0</v>
      </c>
      <c r="JU23" s="76">
        <v>82558</v>
      </c>
      <c r="JV23" s="76">
        <v>0</v>
      </c>
      <c r="JW23" s="76">
        <v>0</v>
      </c>
      <c r="JX23" s="76">
        <v>0</v>
      </c>
      <c r="JY23" s="76">
        <v>0</v>
      </c>
      <c r="JZ23" s="76">
        <v>1430</v>
      </c>
      <c r="KA23" s="76">
        <v>0</v>
      </c>
      <c r="KB23" s="76">
        <v>0</v>
      </c>
      <c r="KC23" s="76">
        <v>53174</v>
      </c>
      <c r="KD23" s="76">
        <v>0</v>
      </c>
      <c r="KE23" s="76">
        <v>0</v>
      </c>
      <c r="KF23" s="76">
        <v>0</v>
      </c>
      <c r="KG23" s="76">
        <v>0</v>
      </c>
      <c r="KH23" s="76">
        <v>0</v>
      </c>
      <c r="KI23" s="76">
        <v>0</v>
      </c>
      <c r="KJ23" s="76">
        <v>0</v>
      </c>
      <c r="KK23" s="76">
        <v>0</v>
      </c>
      <c r="KL23" s="76">
        <v>0</v>
      </c>
      <c r="KM23" s="76">
        <v>0</v>
      </c>
      <c r="KN23" s="76">
        <v>0</v>
      </c>
      <c r="KO23" s="76">
        <v>0</v>
      </c>
      <c r="KP23" s="76">
        <v>0</v>
      </c>
      <c r="KQ23" s="76">
        <v>0</v>
      </c>
      <c r="KR23" s="76">
        <v>0</v>
      </c>
      <c r="KS23" s="76">
        <v>0</v>
      </c>
      <c r="KT23" s="76">
        <v>0</v>
      </c>
      <c r="KU23" s="76">
        <v>0</v>
      </c>
      <c r="KV23" s="76">
        <v>0</v>
      </c>
      <c r="KW23" s="76">
        <v>0</v>
      </c>
      <c r="KX23" s="76">
        <v>0</v>
      </c>
      <c r="KY23" s="76">
        <v>0</v>
      </c>
      <c r="KZ23" s="76">
        <v>0</v>
      </c>
      <c r="LA23" s="76">
        <v>0</v>
      </c>
      <c r="LB23" s="76">
        <v>0</v>
      </c>
      <c r="LC23" s="76">
        <v>0</v>
      </c>
      <c r="LD23" s="76">
        <v>0</v>
      </c>
      <c r="LE23" s="76">
        <v>0</v>
      </c>
      <c r="LF23" s="76">
        <v>0</v>
      </c>
      <c r="LG23" s="76">
        <v>0</v>
      </c>
      <c r="LH23" s="76">
        <v>0</v>
      </c>
      <c r="LI23" s="76">
        <v>0</v>
      </c>
      <c r="LJ23" s="76">
        <v>0</v>
      </c>
      <c r="LK23" s="76">
        <v>0</v>
      </c>
      <c r="LL23" s="76">
        <v>0</v>
      </c>
      <c r="LM23" s="76">
        <v>0</v>
      </c>
      <c r="LN23" s="76">
        <v>0</v>
      </c>
      <c r="LO23" s="76">
        <v>0</v>
      </c>
      <c r="LP23" s="76">
        <v>0</v>
      </c>
      <c r="LQ23" s="76">
        <v>0</v>
      </c>
      <c r="LR23" s="76">
        <v>0</v>
      </c>
      <c r="LS23" s="76">
        <v>0</v>
      </c>
      <c r="LT23" s="76">
        <v>0</v>
      </c>
      <c r="LU23" s="76">
        <v>0</v>
      </c>
      <c r="LV23" s="76">
        <v>0</v>
      </c>
      <c r="LW23" s="76">
        <v>0</v>
      </c>
      <c r="LX23" s="76">
        <v>0</v>
      </c>
      <c r="LY23" s="76">
        <v>0</v>
      </c>
      <c r="LZ23" s="76">
        <v>0</v>
      </c>
      <c r="MA23" s="76">
        <v>0</v>
      </c>
      <c r="MB23" s="76">
        <v>0</v>
      </c>
      <c r="MC23" s="76">
        <v>0</v>
      </c>
      <c r="MD23" s="76">
        <v>0</v>
      </c>
      <c r="ME23" s="76">
        <v>0</v>
      </c>
      <c r="MF23" s="76">
        <v>0</v>
      </c>
      <c r="MG23" s="76">
        <v>0</v>
      </c>
      <c r="MH23" s="76">
        <v>0</v>
      </c>
      <c r="MI23" s="76">
        <v>0</v>
      </c>
      <c r="MJ23" s="76">
        <v>0</v>
      </c>
      <c r="MK23" s="76">
        <v>0</v>
      </c>
      <c r="ML23" s="76">
        <v>0</v>
      </c>
      <c r="MM23" s="76">
        <v>0</v>
      </c>
      <c r="MN23" s="76">
        <v>0</v>
      </c>
      <c r="MO23" s="76">
        <v>0</v>
      </c>
      <c r="MP23" s="76">
        <v>0</v>
      </c>
      <c r="MQ23" s="76">
        <v>0</v>
      </c>
      <c r="MR23" s="76">
        <v>0</v>
      </c>
      <c r="MS23" s="76">
        <v>0</v>
      </c>
      <c r="MT23" s="76">
        <v>0</v>
      </c>
      <c r="MU23" s="76">
        <v>0</v>
      </c>
      <c r="MV23" s="76">
        <v>0</v>
      </c>
      <c r="MW23" s="76">
        <v>0</v>
      </c>
      <c r="MX23" s="76">
        <v>0</v>
      </c>
      <c r="MY23" s="76">
        <v>0</v>
      </c>
      <c r="MZ23" s="76">
        <v>0</v>
      </c>
      <c r="NA23" s="76">
        <v>0</v>
      </c>
      <c r="NB23" s="76">
        <v>0</v>
      </c>
      <c r="NC23" s="76">
        <v>0</v>
      </c>
      <c r="ND23" s="76">
        <v>0</v>
      </c>
      <c r="NE23" s="76">
        <v>0</v>
      </c>
      <c r="NF23" s="76">
        <v>0</v>
      </c>
      <c r="NG23" s="76">
        <v>0</v>
      </c>
      <c r="NH23" s="76">
        <v>0</v>
      </c>
      <c r="NI23" s="76">
        <v>0</v>
      </c>
      <c r="NJ23" s="76">
        <v>0</v>
      </c>
      <c r="NK23" s="76">
        <v>0</v>
      </c>
      <c r="NL23" s="76">
        <v>0</v>
      </c>
      <c r="NM23" s="76">
        <v>0</v>
      </c>
      <c r="NN23" s="76">
        <v>0</v>
      </c>
      <c r="NO23" s="76">
        <v>0</v>
      </c>
      <c r="NP23" s="76">
        <v>0</v>
      </c>
      <c r="NQ23" s="76">
        <v>0</v>
      </c>
      <c r="NR23" s="76">
        <v>0</v>
      </c>
      <c r="NS23" s="76">
        <v>0</v>
      </c>
      <c r="NT23" s="76">
        <v>0</v>
      </c>
      <c r="NU23" s="76">
        <v>0</v>
      </c>
      <c r="NV23" s="76">
        <v>0</v>
      </c>
      <c r="NW23" s="76">
        <v>0</v>
      </c>
      <c r="NX23" s="76">
        <v>0</v>
      </c>
      <c r="NY23" s="76">
        <v>0</v>
      </c>
      <c r="NZ23" s="76">
        <v>0</v>
      </c>
      <c r="OA23" s="76">
        <v>0</v>
      </c>
      <c r="OB23" s="76">
        <v>0</v>
      </c>
      <c r="OC23" s="76">
        <v>0</v>
      </c>
      <c r="OD23" s="76">
        <v>0</v>
      </c>
      <c r="OE23" s="76">
        <v>0</v>
      </c>
      <c r="OF23" s="76">
        <v>0</v>
      </c>
      <c r="OG23" s="76">
        <v>0</v>
      </c>
      <c r="OH23" s="76">
        <v>0</v>
      </c>
      <c r="OI23" s="76">
        <v>0</v>
      </c>
      <c r="OJ23" s="76">
        <v>0</v>
      </c>
      <c r="OK23" s="76">
        <v>0</v>
      </c>
      <c r="OL23" s="76">
        <v>0</v>
      </c>
      <c r="OM23" s="76">
        <v>0</v>
      </c>
      <c r="ON23" s="76">
        <v>0</v>
      </c>
      <c r="OO23" s="76">
        <v>0</v>
      </c>
      <c r="OP23" s="76">
        <v>0</v>
      </c>
      <c r="OQ23" s="76">
        <v>0</v>
      </c>
      <c r="OR23" s="76">
        <v>0</v>
      </c>
      <c r="OS23" s="76">
        <v>0</v>
      </c>
      <c r="OT23" s="76">
        <v>0</v>
      </c>
      <c r="OU23" s="76">
        <v>0</v>
      </c>
      <c r="OV23" s="76">
        <v>0</v>
      </c>
      <c r="OW23" s="76">
        <v>0</v>
      </c>
      <c r="OX23" s="76">
        <v>0</v>
      </c>
      <c r="OY23" s="76">
        <v>0</v>
      </c>
      <c r="OZ23" s="76">
        <v>0</v>
      </c>
      <c r="PA23" s="76">
        <v>0</v>
      </c>
      <c r="PB23" s="76">
        <v>0</v>
      </c>
      <c r="PC23" s="76">
        <v>0</v>
      </c>
      <c r="PD23" s="76">
        <v>0</v>
      </c>
      <c r="PE23" s="76">
        <v>0</v>
      </c>
      <c r="PF23" s="76">
        <v>0</v>
      </c>
      <c r="PG23" s="76">
        <v>0</v>
      </c>
      <c r="PH23" s="76">
        <v>0</v>
      </c>
      <c r="PI23" s="76">
        <v>0</v>
      </c>
      <c r="PJ23" s="76">
        <v>5336375</v>
      </c>
      <c r="PK23" s="76">
        <v>3074327</v>
      </c>
      <c r="PL23" s="76">
        <v>1000586</v>
      </c>
      <c r="PM23" s="76">
        <v>0</v>
      </c>
      <c r="PN23" s="76">
        <v>1996843</v>
      </c>
      <c r="PO23" s="76">
        <v>3428691</v>
      </c>
      <c r="PP23" s="76">
        <v>79481</v>
      </c>
      <c r="PQ23" s="76">
        <v>0</v>
      </c>
      <c r="PR23" s="76">
        <v>127658</v>
      </c>
      <c r="PS23" s="76">
        <v>157456</v>
      </c>
      <c r="PT23" s="76">
        <v>0</v>
      </c>
      <c r="PU23" s="76">
        <v>108487</v>
      </c>
      <c r="PV23" s="76">
        <v>0</v>
      </c>
      <c r="PW23" s="76">
        <v>844798</v>
      </c>
      <c r="PX23" s="76">
        <v>0</v>
      </c>
      <c r="PY23" s="76">
        <v>4134427</v>
      </c>
      <c r="PZ23" s="76">
        <v>0</v>
      </c>
      <c r="QA23" s="76">
        <v>0</v>
      </c>
      <c r="QB23" s="76">
        <v>240245</v>
      </c>
      <c r="QC23" s="89">
        <v>129681</v>
      </c>
      <c r="QD23" s="102">
        <v>1</v>
      </c>
    </row>
    <row r="24" spans="1:449">
      <c r="A24" s="75" t="s">
        <v>75</v>
      </c>
      <c r="B24" s="75" t="s">
        <v>75</v>
      </c>
      <c r="C24" s="76">
        <f>ROUND(UHD!H18,0)-ROUND(UHD!H288,0)</f>
        <v>0</v>
      </c>
      <c r="D24" s="77">
        <v>12826</v>
      </c>
      <c r="E24" s="75" t="s">
        <v>702</v>
      </c>
      <c r="F24" s="75">
        <v>2024</v>
      </c>
      <c r="G24" s="76">
        <v>57869491</v>
      </c>
      <c r="H24" s="76">
        <v>3131303</v>
      </c>
      <c r="I24" s="76">
        <v>33510486</v>
      </c>
      <c r="J24" s="76">
        <v>8808312</v>
      </c>
      <c r="K24" s="76">
        <v>33643728</v>
      </c>
      <c r="L24" s="75" t="s">
        <v>925</v>
      </c>
      <c r="M24" s="75" t="s">
        <v>730</v>
      </c>
      <c r="N24" s="98" t="s">
        <v>875</v>
      </c>
      <c r="O24" s="76">
        <v>3677</v>
      </c>
      <c r="P24" s="76">
        <v>9270</v>
      </c>
      <c r="Q24" s="76">
        <v>1158</v>
      </c>
      <c r="R24" s="76">
        <v>0</v>
      </c>
      <c r="S24" s="76">
        <v>0</v>
      </c>
      <c r="T24" s="78" t="s">
        <v>766</v>
      </c>
      <c r="U24" s="78" t="s">
        <v>767</v>
      </c>
      <c r="V24" s="78" t="s">
        <v>768</v>
      </c>
      <c r="W24" s="76">
        <v>84260</v>
      </c>
      <c r="X24" s="76">
        <v>18852</v>
      </c>
      <c r="Y24" s="76">
        <v>8487</v>
      </c>
      <c r="Z24" s="76">
        <v>1572</v>
      </c>
      <c r="AA24" s="76">
        <v>0</v>
      </c>
      <c r="AB24" s="76">
        <v>4747</v>
      </c>
      <c r="AC24" s="76">
        <v>150</v>
      </c>
      <c r="AD24" s="76">
        <v>0</v>
      </c>
      <c r="AE24" s="76">
        <v>1158</v>
      </c>
      <c r="AF24" s="76">
        <v>0</v>
      </c>
      <c r="AG24" s="76">
        <v>0</v>
      </c>
      <c r="AH24" s="76">
        <v>0</v>
      </c>
      <c r="AI24" s="76">
        <v>0</v>
      </c>
      <c r="AJ24" s="76">
        <v>819</v>
      </c>
      <c r="AK24" s="76">
        <v>0</v>
      </c>
      <c r="AL24" s="76">
        <v>9846</v>
      </c>
      <c r="AM24" s="76">
        <v>0</v>
      </c>
      <c r="AN24" s="76">
        <v>0</v>
      </c>
      <c r="AO24" s="76">
        <v>444</v>
      </c>
      <c r="AP24" s="76">
        <v>64</v>
      </c>
      <c r="AQ24" s="76">
        <v>41289</v>
      </c>
      <c r="AR24" s="76">
        <v>14119</v>
      </c>
      <c r="AS24" s="76">
        <v>1470</v>
      </c>
      <c r="AT24" s="76">
        <v>8418</v>
      </c>
      <c r="AU24" s="76">
        <v>0</v>
      </c>
      <c r="AV24" s="76">
        <v>4322</v>
      </c>
      <c r="AW24" s="76">
        <v>645</v>
      </c>
      <c r="AX24" s="76">
        <v>0</v>
      </c>
      <c r="AY24" s="76">
        <v>4248</v>
      </c>
      <c r="AZ24" s="76">
        <v>0</v>
      </c>
      <c r="BA24" s="76">
        <v>0</v>
      </c>
      <c r="BB24" s="76">
        <v>0</v>
      </c>
      <c r="BC24" s="76">
        <v>0</v>
      </c>
      <c r="BD24" s="76">
        <v>2808</v>
      </c>
      <c r="BE24" s="76">
        <v>0</v>
      </c>
      <c r="BF24" s="76">
        <v>69450</v>
      </c>
      <c r="BG24" s="76">
        <v>0</v>
      </c>
      <c r="BH24" s="76">
        <v>1104</v>
      </c>
      <c r="BI24" s="76">
        <v>1481</v>
      </c>
      <c r="BJ24" s="76">
        <v>751</v>
      </c>
      <c r="BK24" s="76">
        <v>2784</v>
      </c>
      <c r="BL24" s="76">
        <v>831</v>
      </c>
      <c r="BM24" s="76">
        <v>0</v>
      </c>
      <c r="BN24" s="76">
        <v>582</v>
      </c>
      <c r="BO24" s="76">
        <v>0</v>
      </c>
      <c r="BP24" s="76">
        <v>447</v>
      </c>
      <c r="BQ24" s="76">
        <v>0</v>
      </c>
      <c r="BR24" s="76">
        <v>0</v>
      </c>
      <c r="BS24" s="76">
        <v>0</v>
      </c>
      <c r="BT24" s="76">
        <v>0</v>
      </c>
      <c r="BU24" s="76">
        <v>0</v>
      </c>
      <c r="BV24" s="76">
        <v>0</v>
      </c>
      <c r="BW24" s="76">
        <v>0</v>
      </c>
      <c r="BX24" s="76">
        <v>0</v>
      </c>
      <c r="BY24" s="76">
        <v>0</v>
      </c>
      <c r="BZ24" s="76">
        <v>14187</v>
      </c>
      <c r="CA24" s="76">
        <v>0</v>
      </c>
      <c r="CB24" s="76">
        <v>0</v>
      </c>
      <c r="CC24" s="76">
        <v>1263</v>
      </c>
      <c r="CD24" s="76">
        <v>0</v>
      </c>
      <c r="CE24" s="76">
        <v>0</v>
      </c>
      <c r="CF24" s="76">
        <v>0</v>
      </c>
      <c r="CG24" s="76">
        <v>0</v>
      </c>
      <c r="CH24" s="76">
        <v>0</v>
      </c>
      <c r="CI24" s="76">
        <v>0</v>
      </c>
      <c r="CJ24" s="76">
        <v>0</v>
      </c>
      <c r="CK24" s="76">
        <v>0</v>
      </c>
      <c r="CL24" s="76">
        <v>0</v>
      </c>
      <c r="CM24" s="76">
        <v>0</v>
      </c>
      <c r="CN24" s="76">
        <v>0</v>
      </c>
      <c r="CO24" s="76">
        <v>0</v>
      </c>
      <c r="CP24" s="76">
        <v>0</v>
      </c>
      <c r="CQ24" s="76">
        <v>0</v>
      </c>
      <c r="CR24" s="76">
        <v>0</v>
      </c>
      <c r="CS24" s="76">
        <v>0</v>
      </c>
      <c r="CT24" s="76">
        <v>0</v>
      </c>
      <c r="CU24" s="76">
        <v>0</v>
      </c>
      <c r="CV24" s="76">
        <v>0</v>
      </c>
      <c r="CW24" s="76">
        <v>0</v>
      </c>
      <c r="CX24" s="76">
        <v>0</v>
      </c>
      <c r="CY24" s="76">
        <v>0</v>
      </c>
      <c r="CZ24" s="76">
        <v>0</v>
      </c>
      <c r="DA24" s="76">
        <v>0</v>
      </c>
      <c r="DB24" s="76">
        <v>0</v>
      </c>
      <c r="DC24" s="76">
        <v>0</v>
      </c>
      <c r="DD24" s="76">
        <v>0</v>
      </c>
      <c r="DE24" s="76">
        <v>0</v>
      </c>
      <c r="DF24" s="76">
        <v>0</v>
      </c>
      <c r="DG24" s="76">
        <v>0</v>
      </c>
      <c r="DH24" s="76">
        <v>0</v>
      </c>
      <c r="DI24" s="76">
        <v>0</v>
      </c>
      <c r="DJ24" s="76">
        <v>0</v>
      </c>
      <c r="DK24" s="76">
        <v>0</v>
      </c>
      <c r="DL24" s="76">
        <v>0</v>
      </c>
      <c r="DM24" s="76">
        <v>0</v>
      </c>
      <c r="DN24" s="76">
        <v>0</v>
      </c>
      <c r="DO24" s="76">
        <v>0</v>
      </c>
      <c r="DP24" s="76">
        <v>0</v>
      </c>
      <c r="DQ24" s="76">
        <v>0</v>
      </c>
      <c r="DR24" s="76">
        <v>0</v>
      </c>
      <c r="DS24" s="76">
        <v>8186434.0916620288</v>
      </c>
      <c r="DT24" s="76">
        <v>1797904.0688682392</v>
      </c>
      <c r="DU24" s="76">
        <v>885435.36619122326</v>
      </c>
      <c r="DV24" s="76">
        <v>220831.56145412097</v>
      </c>
      <c r="DW24" s="76">
        <v>0</v>
      </c>
      <c r="DX24" s="76">
        <v>451145.15440304013</v>
      </c>
      <c r="DY24" s="76">
        <v>45081.713232216556</v>
      </c>
      <c r="DZ24" s="76">
        <v>0</v>
      </c>
      <c r="EA24" s="76">
        <v>74287.136178406683</v>
      </c>
      <c r="EB24" s="76">
        <v>0</v>
      </c>
      <c r="EC24" s="76">
        <v>0</v>
      </c>
      <c r="ED24" s="76">
        <v>0</v>
      </c>
      <c r="EE24" s="76">
        <v>0</v>
      </c>
      <c r="EF24" s="76">
        <v>93945.556038136041</v>
      </c>
      <c r="EG24" s="76">
        <v>0</v>
      </c>
      <c r="EH24" s="76">
        <v>878784.27898545295</v>
      </c>
      <c r="EI24" s="76">
        <v>0</v>
      </c>
      <c r="EJ24" s="76">
        <v>0</v>
      </c>
      <c r="EK24" s="76">
        <v>78484.578819207105</v>
      </c>
      <c r="EL24" s="76">
        <v>9755.5930069930091</v>
      </c>
      <c r="EM24" s="76">
        <v>5833409.991590173</v>
      </c>
      <c r="EN24" s="76">
        <v>3189057.8770133434</v>
      </c>
      <c r="EO24" s="76">
        <v>368302.96367890708</v>
      </c>
      <c r="EP24" s="76">
        <v>1415506.9870432711</v>
      </c>
      <c r="EQ24" s="76">
        <v>0</v>
      </c>
      <c r="ER24" s="76">
        <v>712318.99842232605</v>
      </c>
      <c r="ES24" s="76">
        <v>61586.786767783444</v>
      </c>
      <c r="ET24" s="76">
        <v>0</v>
      </c>
      <c r="EU24" s="76">
        <v>800026.82478255429</v>
      </c>
      <c r="EV24" s="76">
        <v>0</v>
      </c>
      <c r="EW24" s="76">
        <v>0</v>
      </c>
      <c r="EX24" s="76">
        <v>0</v>
      </c>
      <c r="EY24" s="76">
        <v>0</v>
      </c>
      <c r="EZ24" s="76">
        <v>474854.7526304464</v>
      </c>
      <c r="FA24" s="76">
        <v>0</v>
      </c>
      <c r="FB24" s="76">
        <v>8946377.2340955641</v>
      </c>
      <c r="FC24" s="76">
        <v>0</v>
      </c>
      <c r="FD24" s="76">
        <v>138748.47299685652</v>
      </c>
      <c r="FE24" s="76">
        <v>245680.70996919746</v>
      </c>
      <c r="FF24" s="76">
        <v>272268.406993007</v>
      </c>
      <c r="FG24" s="76">
        <v>1097695.3585991468</v>
      </c>
      <c r="FH24" s="76">
        <v>289334.60652125062</v>
      </c>
      <c r="FI24" s="76">
        <v>0</v>
      </c>
      <c r="FJ24" s="76">
        <v>323226.87248015433</v>
      </c>
      <c r="FK24" s="76">
        <v>0</v>
      </c>
      <c r="FL24" s="76">
        <v>244800.87333169027</v>
      </c>
      <c r="FM24" s="76">
        <v>0</v>
      </c>
      <c r="FN24" s="76">
        <v>0</v>
      </c>
      <c r="FO24" s="76">
        <v>0</v>
      </c>
      <c r="FP24" s="76">
        <v>0</v>
      </c>
      <c r="FQ24" s="76">
        <v>0</v>
      </c>
      <c r="FR24" s="76">
        <v>0</v>
      </c>
      <c r="FS24" s="76">
        <v>0</v>
      </c>
      <c r="FT24" s="76">
        <v>0</v>
      </c>
      <c r="FU24" s="76">
        <v>0</v>
      </c>
      <c r="FV24" s="76">
        <v>2985772.3175584478</v>
      </c>
      <c r="FW24" s="76">
        <v>0</v>
      </c>
      <c r="FX24" s="76">
        <v>0</v>
      </c>
      <c r="FY24" s="76">
        <v>234655.3416412019</v>
      </c>
      <c r="FZ24" s="76">
        <v>0</v>
      </c>
      <c r="GA24" s="76">
        <v>0</v>
      </c>
      <c r="GB24" s="76">
        <v>0</v>
      </c>
      <c r="GC24" s="76">
        <v>0</v>
      </c>
      <c r="GD24" s="76">
        <v>0</v>
      </c>
      <c r="GE24" s="76">
        <v>0</v>
      </c>
      <c r="GF24" s="76">
        <v>0</v>
      </c>
      <c r="GG24" s="76">
        <v>0</v>
      </c>
      <c r="GH24" s="76">
        <v>0</v>
      </c>
      <c r="GI24" s="76">
        <v>0</v>
      </c>
      <c r="GJ24" s="76">
        <v>0</v>
      </c>
      <c r="GK24" s="76">
        <v>0</v>
      </c>
      <c r="GL24" s="76">
        <v>0</v>
      </c>
      <c r="GM24" s="76">
        <v>0</v>
      </c>
      <c r="GN24" s="76">
        <v>0</v>
      </c>
      <c r="GO24" s="76">
        <v>0</v>
      </c>
      <c r="GP24" s="76">
        <v>0</v>
      </c>
      <c r="GQ24" s="76">
        <v>0</v>
      </c>
      <c r="GR24" s="76">
        <v>0</v>
      </c>
      <c r="GS24" s="76">
        <v>0</v>
      </c>
      <c r="GT24" s="76">
        <v>0</v>
      </c>
      <c r="GU24" s="76">
        <v>0</v>
      </c>
      <c r="GV24" s="76">
        <v>0</v>
      </c>
      <c r="GW24" s="76">
        <v>0</v>
      </c>
      <c r="GX24" s="76">
        <v>0</v>
      </c>
      <c r="GY24" s="76">
        <v>0</v>
      </c>
      <c r="GZ24" s="76">
        <v>0</v>
      </c>
      <c r="HA24" s="76">
        <v>0</v>
      </c>
      <c r="HB24" s="76">
        <v>0</v>
      </c>
      <c r="HC24" s="76">
        <v>0</v>
      </c>
      <c r="HD24" s="76">
        <v>0</v>
      </c>
      <c r="HE24" s="76">
        <v>0</v>
      </c>
      <c r="HF24" s="76">
        <v>0</v>
      </c>
      <c r="HG24" s="76">
        <v>0</v>
      </c>
      <c r="HH24" s="76">
        <v>0</v>
      </c>
      <c r="HI24" s="76">
        <v>0</v>
      </c>
      <c r="HJ24" s="76">
        <v>0</v>
      </c>
      <c r="HK24" s="76">
        <v>0</v>
      </c>
      <c r="HL24" s="76">
        <v>0</v>
      </c>
      <c r="HM24" s="76">
        <v>0</v>
      </c>
      <c r="HN24" s="76">
        <v>0</v>
      </c>
      <c r="HP24" s="77" t="s">
        <v>148</v>
      </c>
      <c r="HQ24" s="75">
        <f>'Relative Weights'!$H$1</f>
        <v>2024</v>
      </c>
      <c r="HR24" s="76">
        <v>258032</v>
      </c>
      <c r="HS24" s="76">
        <v>38527</v>
      </c>
      <c r="HT24" s="76">
        <v>0</v>
      </c>
      <c r="HU24" s="76">
        <v>0</v>
      </c>
      <c r="HV24" s="76">
        <v>0</v>
      </c>
      <c r="HW24" s="76">
        <v>1600</v>
      </c>
      <c r="HX24" s="76">
        <v>0</v>
      </c>
      <c r="HY24" s="76">
        <v>0</v>
      </c>
      <c r="HZ24" s="76">
        <v>0</v>
      </c>
      <c r="IA24" s="76">
        <v>0</v>
      </c>
      <c r="IB24" s="76">
        <v>0</v>
      </c>
      <c r="IC24" s="76">
        <v>0</v>
      </c>
      <c r="ID24" s="76">
        <v>0</v>
      </c>
      <c r="IE24" s="76">
        <v>0</v>
      </c>
      <c r="IF24" s="76">
        <v>0</v>
      </c>
      <c r="IG24" s="76">
        <v>3000</v>
      </c>
      <c r="IH24" s="76">
        <v>0</v>
      </c>
      <c r="II24" s="76">
        <v>0</v>
      </c>
      <c r="IJ24" s="76">
        <v>0</v>
      </c>
      <c r="IK24" s="76">
        <v>0</v>
      </c>
      <c r="IL24" s="76">
        <v>50474</v>
      </c>
      <c r="IM24" s="76">
        <v>32449</v>
      </c>
      <c r="IN24" s="76">
        <v>0</v>
      </c>
      <c r="IO24" s="76">
        <v>3200</v>
      </c>
      <c r="IP24" s="76">
        <v>0</v>
      </c>
      <c r="IQ24" s="76">
        <v>40841</v>
      </c>
      <c r="IR24" s="76">
        <v>0</v>
      </c>
      <c r="IS24" s="76">
        <v>0</v>
      </c>
      <c r="IT24" s="76">
        <v>8082</v>
      </c>
      <c r="IU24" s="76">
        <v>0</v>
      </c>
      <c r="IV24" s="76">
        <v>0</v>
      </c>
      <c r="IW24" s="76">
        <v>0</v>
      </c>
      <c r="IX24" s="76">
        <v>0</v>
      </c>
      <c r="IY24" s="76">
        <v>3000</v>
      </c>
      <c r="IZ24" s="76">
        <v>0</v>
      </c>
      <c r="JA24" s="76">
        <v>61821</v>
      </c>
      <c r="JB24" s="76">
        <v>0</v>
      </c>
      <c r="JC24" s="76">
        <v>0</v>
      </c>
      <c r="JD24" s="76">
        <v>0</v>
      </c>
      <c r="JE24" s="76">
        <v>43400</v>
      </c>
      <c r="JF24" s="76">
        <v>97982</v>
      </c>
      <c r="JG24" s="76">
        <v>0</v>
      </c>
      <c r="JH24" s="76">
        <v>0</v>
      </c>
      <c r="JI24" s="76">
        <v>35445</v>
      </c>
      <c r="JJ24" s="76">
        <v>0</v>
      </c>
      <c r="JK24" s="76">
        <v>0</v>
      </c>
      <c r="JL24" s="76">
        <v>0</v>
      </c>
      <c r="JM24" s="76">
        <v>0</v>
      </c>
      <c r="JN24" s="76">
        <v>0</v>
      </c>
      <c r="JO24" s="76">
        <v>0</v>
      </c>
      <c r="JP24" s="76">
        <v>0</v>
      </c>
      <c r="JQ24" s="76">
        <v>0</v>
      </c>
      <c r="JR24" s="76">
        <v>0</v>
      </c>
      <c r="JS24" s="76">
        <v>0</v>
      </c>
      <c r="JT24" s="76">
        <v>0</v>
      </c>
      <c r="JU24" s="76">
        <v>372607</v>
      </c>
      <c r="JV24" s="76">
        <v>0</v>
      </c>
      <c r="JW24" s="76">
        <v>0</v>
      </c>
      <c r="JX24" s="76">
        <v>18900</v>
      </c>
      <c r="JY24" s="76">
        <v>0</v>
      </c>
      <c r="JZ24" s="76">
        <v>0</v>
      </c>
      <c r="KA24" s="76">
        <v>0</v>
      </c>
      <c r="KB24" s="76">
        <v>0</v>
      </c>
      <c r="KC24" s="76">
        <v>0</v>
      </c>
      <c r="KD24" s="76">
        <v>0</v>
      </c>
      <c r="KE24" s="76">
        <v>0</v>
      </c>
      <c r="KF24" s="76">
        <v>0</v>
      </c>
      <c r="KG24" s="76">
        <v>0</v>
      </c>
      <c r="KH24" s="76">
        <v>0</v>
      </c>
      <c r="KI24" s="76">
        <v>0</v>
      </c>
      <c r="KJ24" s="76">
        <v>0</v>
      </c>
      <c r="KK24" s="76">
        <v>0</v>
      </c>
      <c r="KL24" s="76">
        <v>0</v>
      </c>
      <c r="KM24" s="76">
        <v>0</v>
      </c>
      <c r="KN24" s="76">
        <v>0</v>
      </c>
      <c r="KO24" s="76">
        <v>0</v>
      </c>
      <c r="KP24" s="76">
        <v>0</v>
      </c>
      <c r="KQ24" s="76">
        <v>0</v>
      </c>
      <c r="KR24" s="76">
        <v>0</v>
      </c>
      <c r="KS24" s="76">
        <v>0</v>
      </c>
      <c r="KT24" s="76">
        <v>0</v>
      </c>
      <c r="KU24" s="76">
        <v>0</v>
      </c>
      <c r="KV24" s="76">
        <v>0</v>
      </c>
      <c r="KW24" s="76">
        <v>0</v>
      </c>
      <c r="KX24" s="76">
        <v>0</v>
      </c>
      <c r="KY24" s="76">
        <v>0</v>
      </c>
      <c r="KZ24" s="76">
        <v>0</v>
      </c>
      <c r="LA24" s="76">
        <v>0</v>
      </c>
      <c r="LB24" s="76">
        <v>0</v>
      </c>
      <c r="LC24" s="76">
        <v>0</v>
      </c>
      <c r="LD24" s="76">
        <v>0</v>
      </c>
      <c r="LE24" s="76">
        <v>0</v>
      </c>
      <c r="LF24" s="76">
        <v>0</v>
      </c>
      <c r="LG24" s="76">
        <v>0</v>
      </c>
      <c r="LH24" s="76">
        <v>0</v>
      </c>
      <c r="LI24" s="76">
        <v>0</v>
      </c>
      <c r="LJ24" s="76">
        <v>0</v>
      </c>
      <c r="LK24" s="76">
        <v>0</v>
      </c>
      <c r="LL24" s="76">
        <v>0</v>
      </c>
      <c r="LM24" s="76">
        <v>0</v>
      </c>
      <c r="LN24" s="76">
        <v>0</v>
      </c>
      <c r="LO24" s="76">
        <v>0</v>
      </c>
      <c r="LP24" s="76">
        <v>0</v>
      </c>
      <c r="LQ24" s="76">
        <v>0</v>
      </c>
      <c r="LR24" s="76">
        <v>0</v>
      </c>
      <c r="LS24" s="76">
        <v>0</v>
      </c>
      <c r="LT24" s="76">
        <v>0</v>
      </c>
      <c r="LU24" s="76">
        <v>0</v>
      </c>
      <c r="LV24" s="76">
        <v>0</v>
      </c>
      <c r="LW24" s="76">
        <v>0</v>
      </c>
      <c r="LX24" s="76">
        <v>0</v>
      </c>
      <c r="LY24" s="76">
        <v>0</v>
      </c>
      <c r="LZ24" s="76">
        <v>0</v>
      </c>
      <c r="MA24" s="76">
        <v>0</v>
      </c>
      <c r="MB24" s="76">
        <v>0</v>
      </c>
      <c r="MC24" s="76">
        <v>0</v>
      </c>
      <c r="MD24" s="76">
        <v>0</v>
      </c>
      <c r="ME24" s="76">
        <v>0</v>
      </c>
      <c r="MF24" s="76">
        <v>0</v>
      </c>
      <c r="MG24" s="76">
        <v>0</v>
      </c>
      <c r="MH24" s="76">
        <v>0</v>
      </c>
      <c r="MI24" s="76">
        <v>0</v>
      </c>
      <c r="MJ24" s="76">
        <v>0</v>
      </c>
      <c r="MK24" s="76">
        <v>0</v>
      </c>
      <c r="ML24" s="76">
        <v>0</v>
      </c>
      <c r="MM24" s="76">
        <v>0</v>
      </c>
      <c r="MN24" s="76">
        <v>0</v>
      </c>
      <c r="MO24" s="76">
        <v>0</v>
      </c>
      <c r="MP24" s="76">
        <v>0</v>
      </c>
      <c r="MQ24" s="76">
        <v>0</v>
      </c>
      <c r="MR24" s="76">
        <v>0</v>
      </c>
      <c r="MS24" s="76">
        <v>0</v>
      </c>
      <c r="MT24" s="76">
        <v>0</v>
      </c>
      <c r="MU24" s="76">
        <v>0</v>
      </c>
      <c r="MV24" s="76">
        <v>0</v>
      </c>
      <c r="MW24" s="76">
        <v>0</v>
      </c>
      <c r="MX24" s="76">
        <v>0</v>
      </c>
      <c r="MY24" s="76">
        <v>0</v>
      </c>
      <c r="MZ24" s="76">
        <v>0</v>
      </c>
      <c r="NA24" s="76">
        <v>0</v>
      </c>
      <c r="NB24" s="76">
        <v>0</v>
      </c>
      <c r="NC24" s="76">
        <v>0</v>
      </c>
      <c r="ND24" s="76">
        <v>0</v>
      </c>
      <c r="NE24" s="76">
        <v>0</v>
      </c>
      <c r="NF24" s="76">
        <v>0</v>
      </c>
      <c r="NG24" s="76">
        <v>0</v>
      </c>
      <c r="NH24" s="76">
        <v>0</v>
      </c>
      <c r="NI24" s="76">
        <v>0</v>
      </c>
      <c r="NJ24" s="76">
        <v>0</v>
      </c>
      <c r="NK24" s="76">
        <v>0</v>
      </c>
      <c r="NL24" s="76">
        <v>0</v>
      </c>
      <c r="NM24" s="76">
        <v>0</v>
      </c>
      <c r="NN24" s="76">
        <v>0</v>
      </c>
      <c r="NO24" s="76">
        <v>0</v>
      </c>
      <c r="NP24" s="76">
        <v>0</v>
      </c>
      <c r="NQ24" s="76">
        <v>0</v>
      </c>
      <c r="NR24" s="76">
        <v>0</v>
      </c>
      <c r="NS24" s="76">
        <v>0</v>
      </c>
      <c r="NT24" s="76">
        <v>0</v>
      </c>
      <c r="NU24" s="76">
        <v>0</v>
      </c>
      <c r="NV24" s="76">
        <v>0</v>
      </c>
      <c r="NW24" s="76">
        <v>0</v>
      </c>
      <c r="NX24" s="76">
        <v>0</v>
      </c>
      <c r="NY24" s="76">
        <v>0</v>
      </c>
      <c r="NZ24" s="76">
        <v>0</v>
      </c>
      <c r="OA24" s="76">
        <v>0</v>
      </c>
      <c r="OB24" s="76">
        <v>0</v>
      </c>
      <c r="OC24" s="76">
        <v>0</v>
      </c>
      <c r="OD24" s="76">
        <v>0</v>
      </c>
      <c r="OE24" s="76">
        <v>0</v>
      </c>
      <c r="OF24" s="76">
        <v>0</v>
      </c>
      <c r="OG24" s="76">
        <v>0</v>
      </c>
      <c r="OH24" s="76">
        <v>0</v>
      </c>
      <c r="OI24" s="76">
        <v>0</v>
      </c>
      <c r="OJ24" s="76">
        <v>0</v>
      </c>
      <c r="OK24" s="76">
        <v>0</v>
      </c>
      <c r="OL24" s="76">
        <v>0</v>
      </c>
      <c r="OM24" s="76">
        <v>0</v>
      </c>
      <c r="ON24" s="76">
        <v>0</v>
      </c>
      <c r="OO24" s="76">
        <v>0</v>
      </c>
      <c r="OP24" s="76">
        <v>0</v>
      </c>
      <c r="OQ24" s="76">
        <v>0</v>
      </c>
      <c r="OR24" s="76">
        <v>0</v>
      </c>
      <c r="OS24" s="76">
        <v>0</v>
      </c>
      <c r="OT24" s="76">
        <v>0</v>
      </c>
      <c r="OU24" s="76">
        <v>0</v>
      </c>
      <c r="OV24" s="76">
        <v>0</v>
      </c>
      <c r="OW24" s="76">
        <v>0</v>
      </c>
      <c r="OX24" s="76">
        <v>0</v>
      </c>
      <c r="OY24" s="76">
        <v>0</v>
      </c>
      <c r="OZ24" s="76">
        <v>0</v>
      </c>
      <c r="PA24" s="76">
        <v>0</v>
      </c>
      <c r="PB24" s="76">
        <v>0</v>
      </c>
      <c r="PC24" s="76">
        <v>0</v>
      </c>
      <c r="PD24" s="76">
        <v>0</v>
      </c>
      <c r="PE24" s="76">
        <v>0</v>
      </c>
      <c r="PF24" s="76">
        <v>0</v>
      </c>
      <c r="PG24" s="76">
        <v>0</v>
      </c>
      <c r="PH24" s="76">
        <v>0</v>
      </c>
      <c r="PI24" s="76">
        <v>0</v>
      </c>
      <c r="PJ24" s="76">
        <v>6754027.7400000002</v>
      </c>
      <c r="PK24" s="76">
        <v>3034932.59</v>
      </c>
      <c r="PL24" s="76">
        <v>505214.28</v>
      </c>
      <c r="PM24" s="76">
        <v>0</v>
      </c>
      <c r="PN24" s="76">
        <v>1383404.07</v>
      </c>
      <c r="PO24" s="76">
        <v>1443460.01</v>
      </c>
      <c r="PP24" s="76">
        <v>85106.67</v>
      </c>
      <c r="PQ24" s="76">
        <v>0</v>
      </c>
      <c r="PR24" s="76">
        <v>352427.82</v>
      </c>
      <c r="PS24" s="76">
        <v>0</v>
      </c>
      <c r="PT24" s="76">
        <v>0</v>
      </c>
      <c r="PU24" s="76">
        <v>0</v>
      </c>
      <c r="PV24" s="76">
        <v>0</v>
      </c>
      <c r="PW24" s="76">
        <v>220579.45</v>
      </c>
      <c r="PX24" s="76">
        <v>0</v>
      </c>
      <c r="PY24" s="76">
        <v>5121370.5199999996</v>
      </c>
      <c r="PZ24" s="76">
        <v>0</v>
      </c>
      <c r="QA24" s="76">
        <v>126532.79</v>
      </c>
      <c r="QB24" s="76">
        <v>430638.78</v>
      </c>
      <c r="QC24" s="89">
        <v>118025.27</v>
      </c>
      <c r="QD24" s="102">
        <v>1</v>
      </c>
    </row>
    <row r="25" spans="1:449">
      <c r="A25" s="75" t="s">
        <v>77</v>
      </c>
      <c r="B25" s="75" t="s">
        <v>77</v>
      </c>
      <c r="C25" s="76">
        <f>ROUND(UHV!H18,0)-ROUND(UHV!H288,0)</f>
        <v>0</v>
      </c>
      <c r="D25" s="77">
        <v>13231</v>
      </c>
      <c r="E25" s="75" t="s">
        <v>703</v>
      </c>
      <c r="F25" s="75">
        <v>2024</v>
      </c>
      <c r="G25" s="76">
        <v>20761100</v>
      </c>
      <c r="H25" s="76">
        <v>810498</v>
      </c>
      <c r="I25" s="76">
        <v>8382817</v>
      </c>
      <c r="J25" s="76">
        <v>3535238</v>
      </c>
      <c r="K25" s="76">
        <v>5403430</v>
      </c>
      <c r="L25" s="75" t="s">
        <v>731</v>
      </c>
      <c r="M25" s="75" t="s">
        <v>732</v>
      </c>
      <c r="N25" s="75" t="s">
        <v>733</v>
      </c>
      <c r="O25" s="76">
        <v>702</v>
      </c>
      <c r="P25" s="76">
        <v>2049</v>
      </c>
      <c r="Q25" s="76">
        <v>1033</v>
      </c>
      <c r="R25" s="76">
        <v>0</v>
      </c>
      <c r="S25" s="76">
        <v>0</v>
      </c>
      <c r="T25" s="78" t="s">
        <v>960</v>
      </c>
      <c r="U25" s="78" t="s">
        <v>769</v>
      </c>
      <c r="V25" t="s">
        <v>961</v>
      </c>
      <c r="W25" s="76">
        <v>13045</v>
      </c>
      <c r="X25" s="76">
        <v>3865</v>
      </c>
      <c r="Y25" s="76">
        <v>855</v>
      </c>
      <c r="Z25" s="76">
        <v>966</v>
      </c>
      <c r="AA25" s="76">
        <v>0</v>
      </c>
      <c r="AB25" s="76">
        <v>2331</v>
      </c>
      <c r="AC25" s="76">
        <v>81</v>
      </c>
      <c r="AD25" s="76">
        <v>0</v>
      </c>
      <c r="AE25" s="76">
        <v>0</v>
      </c>
      <c r="AF25" s="76">
        <v>0</v>
      </c>
      <c r="AG25" s="76">
        <v>0</v>
      </c>
      <c r="AH25" s="76">
        <v>0</v>
      </c>
      <c r="AI25" s="76">
        <v>0</v>
      </c>
      <c r="AJ25" s="76">
        <v>374</v>
      </c>
      <c r="AK25" s="76">
        <v>0</v>
      </c>
      <c r="AL25" s="76">
        <v>1647</v>
      </c>
      <c r="AM25" s="76">
        <v>0</v>
      </c>
      <c r="AN25" s="76">
        <v>0</v>
      </c>
      <c r="AO25" s="76">
        <v>15</v>
      </c>
      <c r="AP25" s="76">
        <v>0</v>
      </c>
      <c r="AQ25" s="76">
        <v>13743.5</v>
      </c>
      <c r="AR25" s="76">
        <v>2411</v>
      </c>
      <c r="AS25" s="76">
        <v>306</v>
      </c>
      <c r="AT25" s="76">
        <v>4164</v>
      </c>
      <c r="AU25" s="76">
        <v>0</v>
      </c>
      <c r="AV25" s="76">
        <v>3951</v>
      </c>
      <c r="AW25" s="76">
        <v>618</v>
      </c>
      <c r="AX25" s="76">
        <v>0</v>
      </c>
      <c r="AY25" s="76">
        <v>0</v>
      </c>
      <c r="AZ25" s="76">
        <v>0</v>
      </c>
      <c r="BA25" s="76">
        <v>0</v>
      </c>
      <c r="BB25" s="76">
        <v>0</v>
      </c>
      <c r="BC25" s="76">
        <v>0</v>
      </c>
      <c r="BD25" s="76">
        <v>1294</v>
      </c>
      <c r="BE25" s="76">
        <v>0</v>
      </c>
      <c r="BF25" s="76">
        <v>9373.5</v>
      </c>
      <c r="BG25" s="76">
        <v>0</v>
      </c>
      <c r="BH25" s="76">
        <v>249</v>
      </c>
      <c r="BI25" s="76">
        <v>258</v>
      </c>
      <c r="BJ25" s="76">
        <v>490</v>
      </c>
      <c r="BK25" s="76">
        <v>3742.5</v>
      </c>
      <c r="BL25" s="76">
        <v>351</v>
      </c>
      <c r="BM25" s="76">
        <v>0</v>
      </c>
      <c r="BN25" s="76">
        <v>6103</v>
      </c>
      <c r="BO25" s="76">
        <v>0</v>
      </c>
      <c r="BP25" s="76">
        <v>1452</v>
      </c>
      <c r="BQ25" s="76">
        <v>0</v>
      </c>
      <c r="BR25" s="76">
        <v>0</v>
      </c>
      <c r="BS25" s="76">
        <v>0</v>
      </c>
      <c r="BT25" s="76">
        <v>0</v>
      </c>
      <c r="BU25" s="76">
        <v>0</v>
      </c>
      <c r="BV25" s="76">
        <v>0</v>
      </c>
      <c r="BW25" s="76">
        <v>0</v>
      </c>
      <c r="BX25" s="76">
        <v>156</v>
      </c>
      <c r="BY25" s="76">
        <v>0</v>
      </c>
      <c r="BZ25" s="76">
        <v>6090</v>
      </c>
      <c r="CA25" s="76">
        <v>0</v>
      </c>
      <c r="CB25" s="76">
        <v>0</v>
      </c>
      <c r="CC25" s="76">
        <v>207</v>
      </c>
      <c r="CD25" s="76">
        <v>0</v>
      </c>
      <c r="CE25" s="76">
        <v>0</v>
      </c>
      <c r="CF25" s="76">
        <v>0</v>
      </c>
      <c r="CG25" s="76">
        <v>0</v>
      </c>
      <c r="CH25" s="76">
        <v>0</v>
      </c>
      <c r="CI25" s="76">
        <v>0</v>
      </c>
      <c r="CJ25" s="76">
        <v>0</v>
      </c>
      <c r="CK25" s="76">
        <v>0</v>
      </c>
      <c r="CL25" s="76">
        <v>0</v>
      </c>
      <c r="CM25" s="76">
        <v>0</v>
      </c>
      <c r="CN25" s="76">
        <v>0</v>
      </c>
      <c r="CO25" s="76">
        <v>0</v>
      </c>
      <c r="CP25" s="76">
        <v>0</v>
      </c>
      <c r="CQ25" s="76">
        <v>0</v>
      </c>
      <c r="CR25" s="76">
        <v>0</v>
      </c>
      <c r="CS25" s="76">
        <v>0</v>
      </c>
      <c r="CT25" s="76">
        <v>0</v>
      </c>
      <c r="CU25" s="76">
        <v>0</v>
      </c>
      <c r="CV25" s="76">
        <v>0</v>
      </c>
      <c r="CW25" s="76">
        <v>0</v>
      </c>
      <c r="CX25" s="76">
        <v>0</v>
      </c>
      <c r="CY25" s="76">
        <v>0</v>
      </c>
      <c r="CZ25" s="76">
        <v>0</v>
      </c>
      <c r="DA25" s="76">
        <v>0</v>
      </c>
      <c r="DB25" s="76">
        <v>0</v>
      </c>
      <c r="DC25" s="76">
        <v>0</v>
      </c>
      <c r="DD25" s="76">
        <v>0</v>
      </c>
      <c r="DE25" s="76">
        <v>0</v>
      </c>
      <c r="DF25" s="76">
        <v>0</v>
      </c>
      <c r="DG25" s="76">
        <v>0</v>
      </c>
      <c r="DH25" s="76">
        <v>0</v>
      </c>
      <c r="DI25" s="76">
        <v>0</v>
      </c>
      <c r="DJ25" s="76">
        <v>0</v>
      </c>
      <c r="DK25" s="76">
        <v>0</v>
      </c>
      <c r="DL25" s="76">
        <v>0</v>
      </c>
      <c r="DM25" s="76">
        <v>0</v>
      </c>
      <c r="DN25" s="76">
        <v>0</v>
      </c>
      <c r="DO25" s="76">
        <v>0</v>
      </c>
      <c r="DP25" s="76">
        <v>0</v>
      </c>
      <c r="DQ25" s="76">
        <v>0</v>
      </c>
      <c r="DR25" s="76">
        <v>0</v>
      </c>
      <c r="DS25" s="76">
        <v>1126279.1708887585</v>
      </c>
      <c r="DT25" s="76">
        <v>280374.4599703658</v>
      </c>
      <c r="DU25" s="76">
        <v>92396.442595764471</v>
      </c>
      <c r="DV25" s="76">
        <v>65309.028822727669</v>
      </c>
      <c r="DW25" s="76">
        <v>0</v>
      </c>
      <c r="DX25" s="76">
        <v>69447.217656397101</v>
      </c>
      <c r="DY25" s="76">
        <v>1846.7540064102566</v>
      </c>
      <c r="DZ25" s="76">
        <v>0</v>
      </c>
      <c r="EA25" s="76">
        <v>0</v>
      </c>
      <c r="EB25" s="76">
        <v>0</v>
      </c>
      <c r="EC25" s="76">
        <v>0</v>
      </c>
      <c r="ED25" s="76">
        <v>0</v>
      </c>
      <c r="EE25" s="76">
        <v>0</v>
      </c>
      <c r="EF25" s="76">
        <v>49276.81105078719</v>
      </c>
      <c r="EG25" s="76">
        <v>0</v>
      </c>
      <c r="EH25" s="76">
        <v>260724.47344084951</v>
      </c>
      <c r="EI25" s="76">
        <v>0</v>
      </c>
      <c r="EJ25" s="76">
        <v>0</v>
      </c>
      <c r="EK25" s="76">
        <v>107.46268656716417</v>
      </c>
      <c r="EL25" s="76">
        <v>0</v>
      </c>
      <c r="EM25" s="76">
        <v>1429602.5681837765</v>
      </c>
      <c r="EN25" s="76">
        <v>310859.54102459457</v>
      </c>
      <c r="EO25" s="76">
        <v>75701.03493232542</v>
      </c>
      <c r="EP25" s="76">
        <v>648545.92872690829</v>
      </c>
      <c r="EQ25" s="76">
        <v>0</v>
      </c>
      <c r="ER25" s="76">
        <v>308033.27891268907</v>
      </c>
      <c r="ES25" s="76">
        <v>21685.259882478633</v>
      </c>
      <c r="ET25" s="76">
        <v>0</v>
      </c>
      <c r="EU25" s="76">
        <v>0</v>
      </c>
      <c r="EV25" s="76">
        <v>0</v>
      </c>
      <c r="EW25" s="76">
        <v>0</v>
      </c>
      <c r="EX25" s="76">
        <v>0</v>
      </c>
      <c r="EY25" s="76">
        <v>0</v>
      </c>
      <c r="EZ25" s="76">
        <v>130487.33510332664</v>
      </c>
      <c r="FA25" s="76">
        <v>0</v>
      </c>
      <c r="FB25" s="76">
        <v>1643266.7712210249</v>
      </c>
      <c r="FC25" s="76">
        <v>0</v>
      </c>
      <c r="FD25" s="76">
        <v>89094.684889045238</v>
      </c>
      <c r="FE25" s="76">
        <v>21812.416098919799</v>
      </c>
      <c r="FF25" s="76">
        <v>116572.92404403622</v>
      </c>
      <c r="FG25" s="76">
        <v>930566.35313912004</v>
      </c>
      <c r="FH25" s="76">
        <v>213238.80865615793</v>
      </c>
      <c r="FI25" s="76">
        <v>0</v>
      </c>
      <c r="FJ25" s="76">
        <v>1317218.7182806472</v>
      </c>
      <c r="FK25" s="76">
        <v>0</v>
      </c>
      <c r="FL25" s="76">
        <v>603685.36619156261</v>
      </c>
      <c r="FM25" s="76">
        <v>0</v>
      </c>
      <c r="FN25" s="76">
        <v>0</v>
      </c>
      <c r="FO25" s="76">
        <v>0</v>
      </c>
      <c r="FP25" s="76">
        <v>0</v>
      </c>
      <c r="FQ25" s="76">
        <v>0</v>
      </c>
      <c r="FR25" s="76">
        <v>0</v>
      </c>
      <c r="FS25" s="76">
        <v>0</v>
      </c>
      <c r="FT25" s="76">
        <v>20800</v>
      </c>
      <c r="FU25" s="76">
        <v>0</v>
      </c>
      <c r="FV25" s="76">
        <v>2222614.016149641</v>
      </c>
      <c r="FW25" s="76">
        <v>0</v>
      </c>
      <c r="FX25" s="76">
        <v>0</v>
      </c>
      <c r="FY25" s="76">
        <v>35683.977792942329</v>
      </c>
      <c r="FZ25" s="76">
        <v>0</v>
      </c>
      <c r="GA25" s="76">
        <v>0</v>
      </c>
      <c r="GB25" s="76">
        <v>0</v>
      </c>
      <c r="GC25" s="76">
        <v>0</v>
      </c>
      <c r="GD25" s="76">
        <v>0</v>
      </c>
      <c r="GE25" s="76">
        <v>0</v>
      </c>
      <c r="GF25" s="76">
        <v>0</v>
      </c>
      <c r="GG25" s="76">
        <v>0</v>
      </c>
      <c r="GH25" s="76">
        <v>0</v>
      </c>
      <c r="GI25" s="76">
        <v>0</v>
      </c>
      <c r="GJ25" s="76">
        <v>0</v>
      </c>
      <c r="GK25" s="76">
        <v>0</v>
      </c>
      <c r="GL25" s="76">
        <v>0</v>
      </c>
      <c r="GM25" s="76">
        <v>0</v>
      </c>
      <c r="GN25" s="76">
        <v>0</v>
      </c>
      <c r="GO25" s="76">
        <v>0</v>
      </c>
      <c r="GP25" s="76">
        <v>0</v>
      </c>
      <c r="GQ25" s="76">
        <v>0</v>
      </c>
      <c r="GR25" s="76">
        <v>0</v>
      </c>
      <c r="GS25" s="76">
        <v>0</v>
      </c>
      <c r="GT25" s="76">
        <v>0</v>
      </c>
      <c r="GU25" s="76">
        <v>0</v>
      </c>
      <c r="GV25" s="76">
        <v>0</v>
      </c>
      <c r="GW25" s="76">
        <v>0</v>
      </c>
      <c r="GX25" s="76">
        <v>0</v>
      </c>
      <c r="GY25" s="76">
        <v>0</v>
      </c>
      <c r="GZ25" s="76">
        <v>0</v>
      </c>
      <c r="HA25" s="76">
        <v>0</v>
      </c>
      <c r="HB25" s="76">
        <v>0</v>
      </c>
      <c r="HC25" s="76">
        <v>0</v>
      </c>
      <c r="HD25" s="76">
        <v>0</v>
      </c>
      <c r="HE25" s="76">
        <v>0</v>
      </c>
      <c r="HF25" s="76">
        <v>0</v>
      </c>
      <c r="HG25" s="76">
        <v>0</v>
      </c>
      <c r="HH25" s="76">
        <v>0</v>
      </c>
      <c r="HI25" s="76">
        <v>0</v>
      </c>
      <c r="HJ25" s="76">
        <v>0</v>
      </c>
      <c r="HK25" s="76">
        <v>0</v>
      </c>
      <c r="HL25" s="76">
        <v>0</v>
      </c>
      <c r="HM25" s="76">
        <v>0</v>
      </c>
      <c r="HN25" s="76">
        <v>0</v>
      </c>
      <c r="HP25" s="77" t="s">
        <v>149</v>
      </c>
      <c r="HQ25" s="75">
        <f>'Relative Weights'!$H$1</f>
        <v>2024</v>
      </c>
      <c r="HR25" s="76">
        <v>0</v>
      </c>
      <c r="HS25" s="76">
        <v>0</v>
      </c>
      <c r="HT25" s="76">
        <v>0</v>
      </c>
      <c r="HU25" s="76">
        <v>0</v>
      </c>
      <c r="HV25" s="76">
        <v>0</v>
      </c>
      <c r="HW25" s="76">
        <v>0</v>
      </c>
      <c r="HX25" s="76">
        <v>0</v>
      </c>
      <c r="HY25" s="76">
        <v>0</v>
      </c>
      <c r="HZ25" s="76">
        <v>0</v>
      </c>
      <c r="IA25" s="76">
        <v>0</v>
      </c>
      <c r="IB25" s="76">
        <v>0</v>
      </c>
      <c r="IC25" s="76">
        <v>0</v>
      </c>
      <c r="ID25" s="76">
        <v>0</v>
      </c>
      <c r="IE25" s="76">
        <v>0</v>
      </c>
      <c r="IF25" s="76">
        <v>0</v>
      </c>
      <c r="IG25" s="76">
        <v>0</v>
      </c>
      <c r="IH25" s="76">
        <v>0</v>
      </c>
      <c r="II25" s="76">
        <v>0</v>
      </c>
      <c r="IJ25" s="76">
        <v>0</v>
      </c>
      <c r="IK25" s="76">
        <v>0</v>
      </c>
      <c r="IL25" s="76">
        <v>0</v>
      </c>
      <c r="IM25" s="76">
        <v>0</v>
      </c>
      <c r="IN25" s="76">
        <v>0</v>
      </c>
      <c r="IO25" s="76">
        <v>0</v>
      </c>
      <c r="IP25" s="76">
        <v>0</v>
      </c>
      <c r="IQ25" s="76">
        <v>0</v>
      </c>
      <c r="IR25" s="76">
        <v>0</v>
      </c>
      <c r="IS25" s="76">
        <v>0</v>
      </c>
      <c r="IT25" s="76">
        <v>0</v>
      </c>
      <c r="IU25" s="76">
        <v>0</v>
      </c>
      <c r="IV25" s="76">
        <v>0</v>
      </c>
      <c r="IW25" s="76">
        <v>0</v>
      </c>
      <c r="IX25" s="76">
        <v>0</v>
      </c>
      <c r="IY25" s="76">
        <v>0</v>
      </c>
      <c r="IZ25" s="76">
        <v>0</v>
      </c>
      <c r="JA25" s="76">
        <v>0</v>
      </c>
      <c r="JB25" s="76">
        <v>0</v>
      </c>
      <c r="JC25" s="76">
        <v>0</v>
      </c>
      <c r="JD25" s="76">
        <v>0</v>
      </c>
      <c r="JE25" s="76">
        <v>0</v>
      </c>
      <c r="JF25" s="76">
        <v>0</v>
      </c>
      <c r="JG25" s="76">
        <v>0</v>
      </c>
      <c r="JH25" s="76">
        <v>0</v>
      </c>
      <c r="JI25" s="76">
        <v>0</v>
      </c>
      <c r="JJ25" s="76">
        <v>0</v>
      </c>
      <c r="JK25" s="76">
        <v>0</v>
      </c>
      <c r="JL25" s="76">
        <v>0</v>
      </c>
      <c r="JM25" s="76">
        <v>0</v>
      </c>
      <c r="JN25" s="76">
        <v>0</v>
      </c>
      <c r="JO25" s="76">
        <v>0</v>
      </c>
      <c r="JP25" s="76">
        <v>0</v>
      </c>
      <c r="JQ25" s="76">
        <v>0</v>
      </c>
      <c r="JR25" s="76">
        <v>0</v>
      </c>
      <c r="JS25" s="76">
        <v>0</v>
      </c>
      <c r="JT25" s="76">
        <v>0</v>
      </c>
      <c r="JU25" s="76">
        <v>0</v>
      </c>
      <c r="JV25" s="76">
        <v>0</v>
      </c>
      <c r="JW25" s="76">
        <v>0</v>
      </c>
      <c r="JX25" s="76">
        <v>0</v>
      </c>
      <c r="JY25" s="76">
        <v>0</v>
      </c>
      <c r="JZ25" s="76">
        <v>0</v>
      </c>
      <c r="KA25" s="76">
        <v>0</v>
      </c>
      <c r="KB25" s="76">
        <v>0</v>
      </c>
      <c r="KC25" s="76">
        <v>0</v>
      </c>
      <c r="KD25" s="76">
        <v>0</v>
      </c>
      <c r="KE25" s="76">
        <v>0</v>
      </c>
      <c r="KF25" s="76">
        <v>0</v>
      </c>
      <c r="KG25" s="76">
        <v>0</v>
      </c>
      <c r="KH25" s="76">
        <v>0</v>
      </c>
      <c r="KI25" s="76">
        <v>0</v>
      </c>
      <c r="KJ25" s="76">
        <v>0</v>
      </c>
      <c r="KK25" s="76">
        <v>0</v>
      </c>
      <c r="KL25" s="76">
        <v>0</v>
      </c>
      <c r="KM25" s="76">
        <v>0</v>
      </c>
      <c r="KN25" s="76">
        <v>0</v>
      </c>
      <c r="KO25" s="76">
        <v>0</v>
      </c>
      <c r="KP25" s="76">
        <v>0</v>
      </c>
      <c r="KQ25" s="76">
        <v>0</v>
      </c>
      <c r="KR25" s="76">
        <v>0</v>
      </c>
      <c r="KS25" s="76">
        <v>0</v>
      </c>
      <c r="KT25" s="76">
        <v>0</v>
      </c>
      <c r="KU25" s="76">
        <v>0</v>
      </c>
      <c r="KV25" s="76">
        <v>0</v>
      </c>
      <c r="KW25" s="76">
        <v>0</v>
      </c>
      <c r="KX25" s="76">
        <v>0</v>
      </c>
      <c r="KY25" s="76">
        <v>0</v>
      </c>
      <c r="KZ25" s="76">
        <v>0</v>
      </c>
      <c r="LA25" s="76">
        <v>0</v>
      </c>
      <c r="LB25" s="76">
        <v>0</v>
      </c>
      <c r="LC25" s="76">
        <v>0</v>
      </c>
      <c r="LD25" s="76">
        <v>0</v>
      </c>
      <c r="LE25" s="76">
        <v>0</v>
      </c>
      <c r="LF25" s="76">
        <v>0</v>
      </c>
      <c r="LG25" s="76">
        <v>0</v>
      </c>
      <c r="LH25" s="76">
        <v>0</v>
      </c>
      <c r="LI25" s="76">
        <v>0</v>
      </c>
      <c r="LJ25" s="76">
        <v>0</v>
      </c>
      <c r="LK25" s="76">
        <v>0</v>
      </c>
      <c r="LL25" s="76">
        <v>0</v>
      </c>
      <c r="LM25" s="76">
        <v>0</v>
      </c>
      <c r="LN25" s="76">
        <v>0</v>
      </c>
      <c r="LO25" s="76">
        <v>0</v>
      </c>
      <c r="LP25" s="76">
        <v>0</v>
      </c>
      <c r="LQ25" s="76">
        <v>0</v>
      </c>
      <c r="LR25" s="76">
        <v>0</v>
      </c>
      <c r="LS25" s="76">
        <v>0</v>
      </c>
      <c r="LT25" s="76">
        <v>0</v>
      </c>
      <c r="LU25" s="76">
        <v>0</v>
      </c>
      <c r="LV25" s="76">
        <v>0</v>
      </c>
      <c r="LW25" s="76">
        <v>0</v>
      </c>
      <c r="LX25" s="76">
        <v>0</v>
      </c>
      <c r="LY25" s="76">
        <v>0</v>
      </c>
      <c r="LZ25" s="76">
        <v>0</v>
      </c>
      <c r="MA25" s="76">
        <v>0</v>
      </c>
      <c r="MB25" s="76">
        <v>0</v>
      </c>
      <c r="MC25" s="76">
        <v>0</v>
      </c>
      <c r="MD25" s="76">
        <v>0</v>
      </c>
      <c r="ME25" s="76">
        <v>0</v>
      </c>
      <c r="MF25" s="76">
        <v>0</v>
      </c>
      <c r="MG25" s="76">
        <v>0</v>
      </c>
      <c r="MH25" s="76">
        <v>0</v>
      </c>
      <c r="MI25" s="76">
        <v>0</v>
      </c>
      <c r="MJ25" s="76">
        <v>0</v>
      </c>
      <c r="MK25" s="76">
        <v>0</v>
      </c>
      <c r="ML25" s="76">
        <v>0</v>
      </c>
      <c r="MM25" s="76">
        <v>0</v>
      </c>
      <c r="MN25" s="76">
        <v>0</v>
      </c>
      <c r="MO25" s="76">
        <v>0</v>
      </c>
      <c r="MP25" s="76">
        <v>0</v>
      </c>
      <c r="MQ25" s="76">
        <v>0</v>
      </c>
      <c r="MR25" s="76">
        <v>0</v>
      </c>
      <c r="MS25" s="76">
        <v>0</v>
      </c>
      <c r="MT25" s="76">
        <v>0</v>
      </c>
      <c r="MU25" s="76">
        <v>0</v>
      </c>
      <c r="MV25" s="76">
        <v>0</v>
      </c>
      <c r="MW25" s="76">
        <v>0</v>
      </c>
      <c r="MX25" s="76">
        <v>0</v>
      </c>
      <c r="MY25" s="76">
        <v>0</v>
      </c>
      <c r="MZ25" s="76">
        <v>0</v>
      </c>
      <c r="NA25" s="76">
        <v>0</v>
      </c>
      <c r="NB25" s="76">
        <v>0</v>
      </c>
      <c r="NC25" s="76">
        <v>0</v>
      </c>
      <c r="ND25" s="76">
        <v>0</v>
      </c>
      <c r="NE25" s="76">
        <v>0</v>
      </c>
      <c r="NF25" s="76">
        <v>0</v>
      </c>
      <c r="NG25" s="76">
        <v>0</v>
      </c>
      <c r="NH25" s="76">
        <v>0</v>
      </c>
      <c r="NI25" s="76">
        <v>0</v>
      </c>
      <c r="NJ25" s="76">
        <v>0</v>
      </c>
      <c r="NK25" s="76">
        <v>0</v>
      </c>
      <c r="NL25" s="76">
        <v>0</v>
      </c>
      <c r="NM25" s="76">
        <v>0</v>
      </c>
      <c r="NN25" s="76">
        <v>0</v>
      </c>
      <c r="NO25" s="76">
        <v>0</v>
      </c>
      <c r="NP25" s="76">
        <v>0</v>
      </c>
      <c r="NQ25" s="76">
        <v>0</v>
      </c>
      <c r="NR25" s="76">
        <v>0</v>
      </c>
      <c r="NS25" s="76">
        <v>0</v>
      </c>
      <c r="NT25" s="76">
        <v>0</v>
      </c>
      <c r="NU25" s="76">
        <v>0</v>
      </c>
      <c r="NV25" s="76">
        <v>0</v>
      </c>
      <c r="NW25" s="76">
        <v>0</v>
      </c>
      <c r="NX25" s="76">
        <v>0</v>
      </c>
      <c r="NY25" s="76">
        <v>0</v>
      </c>
      <c r="NZ25" s="76">
        <v>0</v>
      </c>
      <c r="OA25" s="76">
        <v>0</v>
      </c>
      <c r="OB25" s="76">
        <v>0</v>
      </c>
      <c r="OC25" s="76">
        <v>0</v>
      </c>
      <c r="OD25" s="76">
        <v>0</v>
      </c>
      <c r="OE25" s="76">
        <v>0</v>
      </c>
      <c r="OF25" s="76">
        <v>0</v>
      </c>
      <c r="OG25" s="76">
        <v>0</v>
      </c>
      <c r="OH25" s="76">
        <v>0</v>
      </c>
      <c r="OI25" s="76">
        <v>0</v>
      </c>
      <c r="OJ25" s="76">
        <v>0</v>
      </c>
      <c r="OK25" s="76">
        <v>0</v>
      </c>
      <c r="OL25" s="76">
        <v>0</v>
      </c>
      <c r="OM25" s="76">
        <v>0</v>
      </c>
      <c r="ON25" s="76">
        <v>0</v>
      </c>
      <c r="OO25" s="76">
        <v>0</v>
      </c>
      <c r="OP25" s="76">
        <v>0</v>
      </c>
      <c r="OQ25" s="76">
        <v>0</v>
      </c>
      <c r="OR25" s="76">
        <v>0</v>
      </c>
      <c r="OS25" s="76">
        <v>0</v>
      </c>
      <c r="OT25" s="76">
        <v>0</v>
      </c>
      <c r="OU25" s="76">
        <v>0</v>
      </c>
      <c r="OV25" s="76">
        <v>0</v>
      </c>
      <c r="OW25" s="76">
        <v>0</v>
      </c>
      <c r="OX25" s="76">
        <v>0</v>
      </c>
      <c r="OY25" s="76">
        <v>0</v>
      </c>
      <c r="OZ25" s="76">
        <v>0</v>
      </c>
      <c r="PA25" s="76">
        <v>0</v>
      </c>
      <c r="PB25" s="76">
        <v>0</v>
      </c>
      <c r="PC25" s="76">
        <v>0</v>
      </c>
      <c r="PD25" s="76">
        <v>0</v>
      </c>
      <c r="PE25" s="76">
        <v>0</v>
      </c>
      <c r="PF25" s="76">
        <v>0</v>
      </c>
      <c r="PG25" s="76">
        <v>0</v>
      </c>
      <c r="PH25" s="76">
        <v>0</v>
      </c>
      <c r="PI25" s="76">
        <v>0</v>
      </c>
      <c r="PJ25" s="76">
        <v>2736706.4</v>
      </c>
      <c r="PK25" s="76">
        <v>631475.4</v>
      </c>
      <c r="PL25" s="76">
        <v>131949</v>
      </c>
      <c r="PM25" s="76">
        <v>0</v>
      </c>
      <c r="PN25" s="76">
        <v>1594302</v>
      </c>
      <c r="PO25" s="76">
        <v>770171</v>
      </c>
      <c r="PP25" s="76">
        <v>18472</v>
      </c>
      <c r="PQ25" s="76">
        <v>0</v>
      </c>
      <c r="PR25" s="76">
        <v>0</v>
      </c>
      <c r="PS25" s="76">
        <v>0</v>
      </c>
      <c r="PT25" s="76">
        <v>0</v>
      </c>
      <c r="PU25" s="76">
        <v>0</v>
      </c>
      <c r="PV25" s="76">
        <v>0</v>
      </c>
      <c r="PW25" s="76">
        <v>157434</v>
      </c>
      <c r="PX25" s="76">
        <v>0</v>
      </c>
      <c r="PY25" s="76">
        <v>3239201</v>
      </c>
      <c r="PZ25" s="76">
        <v>0</v>
      </c>
      <c r="QA25" s="76">
        <v>69935</v>
      </c>
      <c r="QB25" s="76">
        <v>45216</v>
      </c>
      <c r="QC25" s="89">
        <v>91505</v>
      </c>
      <c r="QD25" s="102">
        <v>1</v>
      </c>
    </row>
    <row r="26" spans="1:449">
      <c r="A26" s="75" t="s">
        <v>170</v>
      </c>
      <c r="B26" s="75" t="s">
        <v>87</v>
      </c>
      <c r="C26" s="76">
        <f>ROUND(MID!H18,0)-ROUND(MID!H288,0)</f>
        <v>0</v>
      </c>
      <c r="D26" s="77">
        <v>3592</v>
      </c>
      <c r="E26" s="75" t="s">
        <v>682</v>
      </c>
      <c r="F26" s="75">
        <v>2024</v>
      </c>
      <c r="G26" s="76">
        <v>33819475</v>
      </c>
      <c r="H26" s="76">
        <v>1012029</v>
      </c>
      <c r="I26" s="76">
        <v>8344022</v>
      </c>
      <c r="J26" s="76">
        <v>13471395</v>
      </c>
      <c r="K26" s="76">
        <v>8153027</v>
      </c>
      <c r="L26" s="75" t="s">
        <v>734</v>
      </c>
      <c r="M26" s="75" t="s">
        <v>735</v>
      </c>
      <c r="N26" t="s">
        <v>962</v>
      </c>
      <c r="O26" s="76">
        <v>2164</v>
      </c>
      <c r="P26" s="76">
        <v>2216</v>
      </c>
      <c r="Q26" s="76">
        <v>757</v>
      </c>
      <c r="R26" s="76">
        <v>35</v>
      </c>
      <c r="S26" s="76">
        <v>0</v>
      </c>
      <c r="T26" s="78" t="s">
        <v>963</v>
      </c>
      <c r="U26" s="78" t="s">
        <v>964</v>
      </c>
      <c r="V26" s="78" t="s">
        <v>965</v>
      </c>
      <c r="W26" s="76">
        <v>33412</v>
      </c>
      <c r="X26" s="76">
        <v>10204</v>
      </c>
      <c r="Y26" s="76">
        <v>4821</v>
      </c>
      <c r="Z26" s="76">
        <v>1416</v>
      </c>
      <c r="AA26" s="76">
        <v>12</v>
      </c>
      <c r="AB26" s="76">
        <v>2032</v>
      </c>
      <c r="AC26" s="76">
        <v>642</v>
      </c>
      <c r="AD26" s="76">
        <v>0</v>
      </c>
      <c r="AE26" s="76">
        <v>125</v>
      </c>
      <c r="AF26" s="76">
        <v>0</v>
      </c>
      <c r="AG26" s="76">
        <v>0</v>
      </c>
      <c r="AH26" s="76">
        <v>114</v>
      </c>
      <c r="AI26" s="76">
        <v>0</v>
      </c>
      <c r="AJ26" s="76">
        <v>3163</v>
      </c>
      <c r="AK26" s="76">
        <v>0</v>
      </c>
      <c r="AL26" s="76">
        <v>3065</v>
      </c>
      <c r="AM26" s="76">
        <v>0</v>
      </c>
      <c r="AN26" s="76">
        <v>0</v>
      </c>
      <c r="AO26" s="76">
        <v>292</v>
      </c>
      <c r="AP26" s="76">
        <v>415</v>
      </c>
      <c r="AQ26" s="76">
        <v>7361</v>
      </c>
      <c r="AR26" s="76">
        <v>3809</v>
      </c>
      <c r="AS26" s="76">
        <v>1198</v>
      </c>
      <c r="AT26" s="76">
        <v>3072</v>
      </c>
      <c r="AU26" s="76">
        <v>132</v>
      </c>
      <c r="AV26" s="76">
        <v>1710</v>
      </c>
      <c r="AW26" s="76">
        <v>234</v>
      </c>
      <c r="AX26" s="76">
        <v>0</v>
      </c>
      <c r="AY26" s="76">
        <v>1095</v>
      </c>
      <c r="AZ26" s="76">
        <v>0</v>
      </c>
      <c r="BA26" s="76">
        <v>0</v>
      </c>
      <c r="BB26" s="76">
        <v>0</v>
      </c>
      <c r="BC26" s="76">
        <v>0</v>
      </c>
      <c r="BD26" s="76">
        <v>8110.0000000000009</v>
      </c>
      <c r="BE26" s="76">
        <v>0</v>
      </c>
      <c r="BF26" s="76">
        <v>6381</v>
      </c>
      <c r="BG26" s="76">
        <v>0</v>
      </c>
      <c r="BH26" s="76">
        <v>249</v>
      </c>
      <c r="BI26" s="76">
        <v>722</v>
      </c>
      <c r="BJ26" s="76">
        <v>6955</v>
      </c>
      <c r="BK26" s="76">
        <v>3424</v>
      </c>
      <c r="BL26" s="76">
        <v>1774</v>
      </c>
      <c r="BM26" s="76">
        <v>0</v>
      </c>
      <c r="BN26" s="76">
        <v>3584</v>
      </c>
      <c r="BO26" s="76">
        <v>0</v>
      </c>
      <c r="BP26" s="76">
        <v>483</v>
      </c>
      <c r="BQ26" s="76">
        <v>147</v>
      </c>
      <c r="BR26" s="76">
        <v>0</v>
      </c>
      <c r="BS26" s="76">
        <v>0</v>
      </c>
      <c r="BT26" s="76">
        <v>0</v>
      </c>
      <c r="BU26" s="76">
        <v>0</v>
      </c>
      <c r="BV26" s="76">
        <v>0</v>
      </c>
      <c r="BW26" s="76">
        <v>0</v>
      </c>
      <c r="BX26" s="76">
        <v>1434</v>
      </c>
      <c r="BY26" s="76">
        <v>0</v>
      </c>
      <c r="BZ26" s="76">
        <v>2010</v>
      </c>
      <c r="CA26" s="76">
        <v>0</v>
      </c>
      <c r="CB26" s="76">
        <v>0</v>
      </c>
      <c r="CC26" s="76">
        <v>27</v>
      </c>
      <c r="CD26" s="76">
        <v>1191</v>
      </c>
      <c r="CE26" s="76">
        <v>0</v>
      </c>
      <c r="CF26" s="76">
        <v>0</v>
      </c>
      <c r="CG26" s="76">
        <v>0</v>
      </c>
      <c r="CH26" s="76">
        <v>468</v>
      </c>
      <c r="CI26" s="76">
        <v>0</v>
      </c>
      <c r="CJ26" s="76">
        <v>0</v>
      </c>
      <c r="CK26" s="76">
        <v>0</v>
      </c>
      <c r="CL26" s="76">
        <v>0</v>
      </c>
      <c r="CM26" s="76">
        <v>0</v>
      </c>
      <c r="CN26" s="76">
        <v>0</v>
      </c>
      <c r="CO26" s="76">
        <v>0</v>
      </c>
      <c r="CP26" s="76">
        <v>0</v>
      </c>
      <c r="CQ26" s="76">
        <v>0</v>
      </c>
      <c r="CR26" s="76">
        <v>0</v>
      </c>
      <c r="CS26" s="76">
        <v>0</v>
      </c>
      <c r="CT26" s="76">
        <v>0</v>
      </c>
      <c r="CU26" s="76">
        <v>0</v>
      </c>
      <c r="CV26" s="76">
        <v>0</v>
      </c>
      <c r="CW26" s="76">
        <v>0</v>
      </c>
      <c r="CX26" s="76">
        <v>0</v>
      </c>
      <c r="CY26" s="76">
        <v>0</v>
      </c>
      <c r="CZ26" s="76">
        <v>0</v>
      </c>
      <c r="DA26" s="76">
        <v>0</v>
      </c>
      <c r="DB26" s="76">
        <v>0</v>
      </c>
      <c r="DC26" s="76">
        <v>0</v>
      </c>
      <c r="DD26" s="76">
        <v>0</v>
      </c>
      <c r="DE26" s="76">
        <v>0</v>
      </c>
      <c r="DF26" s="76">
        <v>0</v>
      </c>
      <c r="DG26" s="76">
        <v>0</v>
      </c>
      <c r="DH26" s="76">
        <v>0</v>
      </c>
      <c r="DI26" s="76">
        <v>0</v>
      </c>
      <c r="DJ26" s="76">
        <v>0</v>
      </c>
      <c r="DK26" s="76">
        <v>0</v>
      </c>
      <c r="DL26" s="76">
        <v>0</v>
      </c>
      <c r="DM26" s="76">
        <v>0</v>
      </c>
      <c r="DN26" s="76">
        <v>0</v>
      </c>
      <c r="DO26" s="76">
        <v>0</v>
      </c>
      <c r="DP26" s="76">
        <v>0</v>
      </c>
      <c r="DQ26" s="76">
        <v>0</v>
      </c>
      <c r="DR26" s="76">
        <v>0</v>
      </c>
      <c r="DS26" s="76">
        <v>3366044.5772608966</v>
      </c>
      <c r="DT26" s="76">
        <v>955417.51951161854</v>
      </c>
      <c r="DU26" s="76">
        <v>765519.99692351872</v>
      </c>
      <c r="DV26" s="76">
        <v>103033.51916611545</v>
      </c>
      <c r="DW26" s="76">
        <v>2309.1731601731599</v>
      </c>
      <c r="DX26" s="76">
        <v>554141.3981467397</v>
      </c>
      <c r="DY26" s="76">
        <v>35666.269658119658</v>
      </c>
      <c r="DZ26" s="76">
        <v>0</v>
      </c>
      <c r="EA26" s="76">
        <v>12833.512620501004</v>
      </c>
      <c r="EB26" s="76">
        <v>0</v>
      </c>
      <c r="EC26" s="76">
        <v>0</v>
      </c>
      <c r="ED26" s="76">
        <v>6602.5878003696853</v>
      </c>
      <c r="EE26" s="76">
        <v>0</v>
      </c>
      <c r="EF26" s="76">
        <v>321523.36163077794</v>
      </c>
      <c r="EG26" s="76">
        <v>0</v>
      </c>
      <c r="EH26" s="76">
        <v>482583.81579319079</v>
      </c>
      <c r="EI26" s="76">
        <v>0</v>
      </c>
      <c r="EJ26" s="76">
        <v>0</v>
      </c>
      <c r="EK26" s="76">
        <v>68475.661829090401</v>
      </c>
      <c r="EL26" s="76">
        <v>38355.668788225994</v>
      </c>
      <c r="EM26" s="76">
        <v>1485788.8648058707</v>
      </c>
      <c r="EN26" s="76">
        <v>925311.43025648978</v>
      </c>
      <c r="EO26" s="76">
        <v>697478.87471491646</v>
      </c>
      <c r="EP26" s="76">
        <v>328854.41463906376</v>
      </c>
      <c r="EQ26" s="76">
        <v>34478.16017316017</v>
      </c>
      <c r="ER26" s="76">
        <v>647293.4282636852</v>
      </c>
      <c r="ES26" s="76">
        <v>40817.010284229465</v>
      </c>
      <c r="ET26" s="76">
        <v>0</v>
      </c>
      <c r="EU26" s="76">
        <v>165650.03585595326</v>
      </c>
      <c r="EV26" s="76">
        <v>0</v>
      </c>
      <c r="EW26" s="76">
        <v>0</v>
      </c>
      <c r="EX26" s="76">
        <v>0</v>
      </c>
      <c r="EY26" s="76">
        <v>0</v>
      </c>
      <c r="EZ26" s="76">
        <v>1049487.2630274538</v>
      </c>
      <c r="FA26" s="76">
        <v>0</v>
      </c>
      <c r="FB26" s="76">
        <v>1623872.6782839135</v>
      </c>
      <c r="FC26" s="76">
        <v>0</v>
      </c>
      <c r="FD26" s="76">
        <v>107736.32005494506</v>
      </c>
      <c r="FE26" s="76">
        <v>188705.75592995321</v>
      </c>
      <c r="FF26" s="76">
        <v>1289743.5659186153</v>
      </c>
      <c r="FG26" s="76">
        <v>881681.69644390978</v>
      </c>
      <c r="FH26" s="76">
        <v>799446.97943803121</v>
      </c>
      <c r="FI26" s="76">
        <v>0</v>
      </c>
      <c r="FJ26" s="76">
        <v>476970.08182263566</v>
      </c>
      <c r="FK26" s="76">
        <v>0</v>
      </c>
      <c r="FL26" s="76">
        <v>158947.08799980037</v>
      </c>
      <c r="FM26" s="76">
        <v>30727.23076923077</v>
      </c>
      <c r="FN26" s="76">
        <v>0</v>
      </c>
      <c r="FO26" s="76">
        <v>0</v>
      </c>
      <c r="FP26" s="76">
        <v>0</v>
      </c>
      <c r="FQ26" s="76">
        <v>0</v>
      </c>
      <c r="FR26" s="76">
        <v>0</v>
      </c>
      <c r="FS26" s="76">
        <v>0</v>
      </c>
      <c r="FT26" s="76">
        <v>339401.99551233702</v>
      </c>
      <c r="FU26" s="76">
        <v>0</v>
      </c>
      <c r="FV26" s="76">
        <v>593286.57833970047</v>
      </c>
      <c r="FW26" s="76">
        <v>0</v>
      </c>
      <c r="FX26" s="76">
        <v>0</v>
      </c>
      <c r="FY26" s="76">
        <v>9847.8000000000011</v>
      </c>
      <c r="FZ26" s="76">
        <v>563334.50000000012</v>
      </c>
      <c r="GA26" s="76">
        <v>0</v>
      </c>
      <c r="GB26" s="76">
        <v>0</v>
      </c>
      <c r="GC26" s="76">
        <v>0</v>
      </c>
      <c r="GD26" s="76">
        <v>235925.54285714292</v>
      </c>
      <c r="GE26" s="76">
        <v>0</v>
      </c>
      <c r="GF26" s="76">
        <v>0</v>
      </c>
      <c r="GG26" s="76">
        <v>0</v>
      </c>
      <c r="GH26" s="76">
        <v>0</v>
      </c>
      <c r="GI26" s="76">
        <v>0</v>
      </c>
      <c r="GJ26" s="76">
        <v>0</v>
      </c>
      <c r="GK26" s="76">
        <v>0</v>
      </c>
      <c r="GL26" s="76">
        <v>0</v>
      </c>
      <c r="GM26" s="76">
        <v>0</v>
      </c>
      <c r="GN26" s="76">
        <v>0</v>
      </c>
      <c r="GO26" s="76">
        <v>0</v>
      </c>
      <c r="GP26" s="76">
        <v>0</v>
      </c>
      <c r="GQ26" s="76">
        <v>0</v>
      </c>
      <c r="GR26" s="76">
        <v>0</v>
      </c>
      <c r="GS26" s="76">
        <v>0</v>
      </c>
      <c r="GT26" s="76">
        <v>0</v>
      </c>
      <c r="GU26" s="76">
        <v>0</v>
      </c>
      <c r="GV26" s="76">
        <v>0</v>
      </c>
      <c r="GW26" s="76">
        <v>0</v>
      </c>
      <c r="GX26" s="76">
        <v>0</v>
      </c>
      <c r="GY26" s="76">
        <v>0</v>
      </c>
      <c r="GZ26" s="76">
        <v>0</v>
      </c>
      <c r="HA26" s="76">
        <v>0</v>
      </c>
      <c r="HB26" s="76">
        <v>0</v>
      </c>
      <c r="HC26" s="76">
        <v>0</v>
      </c>
      <c r="HD26" s="76">
        <v>0</v>
      </c>
      <c r="HE26" s="76">
        <v>0</v>
      </c>
      <c r="HF26" s="76">
        <v>0</v>
      </c>
      <c r="HG26" s="76">
        <v>0</v>
      </c>
      <c r="HH26" s="76">
        <v>0</v>
      </c>
      <c r="HI26" s="76">
        <v>0</v>
      </c>
      <c r="HJ26" s="76">
        <v>0</v>
      </c>
      <c r="HK26" s="76">
        <v>0</v>
      </c>
      <c r="HL26" s="76">
        <v>0</v>
      </c>
      <c r="HM26" s="76">
        <v>0</v>
      </c>
      <c r="HN26" s="76">
        <v>0</v>
      </c>
      <c r="HP26" s="77" t="s">
        <v>150</v>
      </c>
      <c r="HQ26" s="75">
        <f>'Relative Weights'!$H$1</f>
        <v>2024</v>
      </c>
      <c r="HR26" s="76">
        <v>15000</v>
      </c>
      <c r="HS26" s="76">
        <v>0</v>
      </c>
      <c r="HT26" s="76">
        <v>0</v>
      </c>
      <c r="HU26" s="76">
        <v>0</v>
      </c>
      <c r="HV26" s="76">
        <v>0</v>
      </c>
      <c r="HW26" s="76">
        <v>0</v>
      </c>
      <c r="HX26" s="76">
        <v>0</v>
      </c>
      <c r="HY26" s="76">
        <v>0</v>
      </c>
      <c r="HZ26" s="76">
        <v>0</v>
      </c>
      <c r="IA26" s="76">
        <v>0</v>
      </c>
      <c r="IB26" s="76">
        <v>0</v>
      </c>
      <c r="IC26" s="76">
        <v>0</v>
      </c>
      <c r="ID26" s="76">
        <v>0</v>
      </c>
      <c r="IE26" s="76">
        <v>2667</v>
      </c>
      <c r="IF26" s="76">
        <v>0</v>
      </c>
      <c r="IG26" s="76">
        <v>0</v>
      </c>
      <c r="IH26" s="76">
        <v>0</v>
      </c>
      <c r="II26" s="76">
        <v>0</v>
      </c>
      <c r="IJ26" s="76">
        <v>0</v>
      </c>
      <c r="IK26" s="76">
        <v>0</v>
      </c>
      <c r="IL26" s="76">
        <v>0</v>
      </c>
      <c r="IM26" s="76">
        <v>0</v>
      </c>
      <c r="IN26" s="76">
        <v>0</v>
      </c>
      <c r="IO26" s="76">
        <v>0</v>
      </c>
      <c r="IP26" s="76">
        <v>0</v>
      </c>
      <c r="IQ26" s="76">
        <v>0</v>
      </c>
      <c r="IR26" s="76">
        <v>0</v>
      </c>
      <c r="IS26" s="76">
        <v>0</v>
      </c>
      <c r="IT26" s="76">
        <v>0</v>
      </c>
      <c r="IU26" s="76">
        <v>0</v>
      </c>
      <c r="IV26" s="76">
        <v>0</v>
      </c>
      <c r="IW26" s="76">
        <v>0</v>
      </c>
      <c r="IX26" s="76">
        <v>0</v>
      </c>
      <c r="IY26" s="76">
        <v>0</v>
      </c>
      <c r="IZ26" s="76">
        <v>0</v>
      </c>
      <c r="JA26" s="76">
        <v>0</v>
      </c>
      <c r="JB26" s="76">
        <v>0</v>
      </c>
      <c r="JC26" s="76">
        <v>0</v>
      </c>
      <c r="JD26" s="76">
        <v>0</v>
      </c>
      <c r="JE26" s="76">
        <v>0</v>
      </c>
      <c r="JF26" s="76">
        <v>0</v>
      </c>
      <c r="JG26" s="76">
        <v>0</v>
      </c>
      <c r="JH26" s="76">
        <v>0</v>
      </c>
      <c r="JI26" s="76">
        <v>0</v>
      </c>
      <c r="JJ26" s="76">
        <v>0</v>
      </c>
      <c r="JK26" s="76">
        <v>0</v>
      </c>
      <c r="JL26" s="76">
        <v>0</v>
      </c>
      <c r="JM26" s="76">
        <v>0</v>
      </c>
      <c r="JN26" s="76">
        <v>0</v>
      </c>
      <c r="JO26" s="76">
        <v>0</v>
      </c>
      <c r="JP26" s="76">
        <v>0</v>
      </c>
      <c r="JQ26" s="76">
        <v>0</v>
      </c>
      <c r="JR26" s="76">
        <v>0</v>
      </c>
      <c r="JS26" s="76">
        <v>0</v>
      </c>
      <c r="JT26" s="76">
        <v>0</v>
      </c>
      <c r="JU26" s="76">
        <v>0</v>
      </c>
      <c r="JV26" s="76">
        <v>0</v>
      </c>
      <c r="JW26" s="76">
        <v>0</v>
      </c>
      <c r="JX26" s="76">
        <v>0</v>
      </c>
      <c r="JY26" s="76">
        <v>0</v>
      </c>
      <c r="JZ26" s="76">
        <v>0</v>
      </c>
      <c r="KA26" s="76">
        <v>0</v>
      </c>
      <c r="KB26" s="76">
        <v>0</v>
      </c>
      <c r="KC26" s="76">
        <v>0</v>
      </c>
      <c r="KD26" s="76">
        <v>0</v>
      </c>
      <c r="KE26" s="76">
        <v>0</v>
      </c>
      <c r="KF26" s="76">
        <v>0</v>
      </c>
      <c r="KG26" s="76">
        <v>0</v>
      </c>
      <c r="KH26" s="76">
        <v>0</v>
      </c>
      <c r="KI26" s="76">
        <v>0</v>
      </c>
      <c r="KJ26" s="76">
        <v>0</v>
      </c>
      <c r="KK26" s="76">
        <v>0</v>
      </c>
      <c r="KL26" s="76">
        <v>0</v>
      </c>
      <c r="KM26" s="76">
        <v>0</v>
      </c>
      <c r="KN26" s="76">
        <v>0</v>
      </c>
      <c r="KO26" s="76">
        <v>0</v>
      </c>
      <c r="KP26" s="76">
        <v>0</v>
      </c>
      <c r="KQ26" s="76">
        <v>0</v>
      </c>
      <c r="KR26" s="76">
        <v>0</v>
      </c>
      <c r="KS26" s="76">
        <v>0</v>
      </c>
      <c r="KT26" s="76">
        <v>0</v>
      </c>
      <c r="KU26" s="76">
        <v>0</v>
      </c>
      <c r="KV26" s="76">
        <v>0</v>
      </c>
      <c r="KW26" s="76">
        <v>0</v>
      </c>
      <c r="KX26" s="76">
        <v>0</v>
      </c>
      <c r="KY26" s="76">
        <v>0</v>
      </c>
      <c r="KZ26" s="76">
        <v>0</v>
      </c>
      <c r="LA26" s="76">
        <v>0</v>
      </c>
      <c r="LB26" s="76">
        <v>0</v>
      </c>
      <c r="LC26" s="76">
        <v>0</v>
      </c>
      <c r="LD26" s="76">
        <v>0</v>
      </c>
      <c r="LE26" s="76">
        <v>0</v>
      </c>
      <c r="LF26" s="76">
        <v>0</v>
      </c>
      <c r="LG26" s="76">
        <v>0</v>
      </c>
      <c r="LH26" s="76">
        <v>0</v>
      </c>
      <c r="LI26" s="76">
        <v>0</v>
      </c>
      <c r="LJ26" s="76">
        <v>0</v>
      </c>
      <c r="LK26" s="76">
        <v>0</v>
      </c>
      <c r="LL26" s="76">
        <v>0</v>
      </c>
      <c r="LM26" s="76">
        <v>0</v>
      </c>
      <c r="LN26" s="76">
        <v>0</v>
      </c>
      <c r="LO26" s="76">
        <v>0</v>
      </c>
      <c r="LP26" s="76">
        <v>0</v>
      </c>
      <c r="LQ26" s="76">
        <v>0</v>
      </c>
      <c r="LR26" s="76">
        <v>0</v>
      </c>
      <c r="LS26" s="76">
        <v>0</v>
      </c>
      <c r="LT26" s="76">
        <v>0</v>
      </c>
      <c r="LU26" s="76">
        <v>0</v>
      </c>
      <c r="LV26" s="76">
        <v>0</v>
      </c>
      <c r="LW26" s="76">
        <v>0</v>
      </c>
      <c r="LX26" s="76">
        <v>0</v>
      </c>
      <c r="LY26" s="76">
        <v>0</v>
      </c>
      <c r="LZ26" s="76">
        <v>0</v>
      </c>
      <c r="MA26" s="76">
        <v>0</v>
      </c>
      <c r="MB26" s="76">
        <v>0</v>
      </c>
      <c r="MC26" s="76">
        <v>0</v>
      </c>
      <c r="MD26" s="76">
        <v>0</v>
      </c>
      <c r="ME26" s="76">
        <v>0</v>
      </c>
      <c r="MF26" s="76">
        <v>0</v>
      </c>
      <c r="MG26" s="76">
        <v>0</v>
      </c>
      <c r="MH26" s="76">
        <v>0</v>
      </c>
      <c r="MI26" s="76">
        <v>0</v>
      </c>
      <c r="MJ26" s="76">
        <v>0</v>
      </c>
      <c r="MK26" s="76">
        <v>0</v>
      </c>
      <c r="ML26" s="76">
        <v>0</v>
      </c>
      <c r="MM26" s="76">
        <v>0</v>
      </c>
      <c r="MN26" s="76">
        <v>0</v>
      </c>
      <c r="MO26" s="76">
        <v>0</v>
      </c>
      <c r="MP26" s="76">
        <v>0</v>
      </c>
      <c r="MQ26" s="76">
        <v>0</v>
      </c>
      <c r="MR26" s="76">
        <v>0</v>
      </c>
      <c r="MS26" s="76">
        <v>0</v>
      </c>
      <c r="MT26" s="76">
        <v>0</v>
      </c>
      <c r="MU26" s="76">
        <v>0</v>
      </c>
      <c r="MV26" s="76">
        <v>0</v>
      </c>
      <c r="MW26" s="76">
        <v>0</v>
      </c>
      <c r="MX26" s="76">
        <v>0</v>
      </c>
      <c r="MY26" s="76">
        <v>0</v>
      </c>
      <c r="MZ26" s="76">
        <v>0</v>
      </c>
      <c r="NA26" s="76">
        <v>0</v>
      </c>
      <c r="NB26" s="76">
        <v>0</v>
      </c>
      <c r="NC26" s="76">
        <v>0</v>
      </c>
      <c r="ND26" s="76">
        <v>0</v>
      </c>
      <c r="NE26" s="76">
        <v>0</v>
      </c>
      <c r="NF26" s="76">
        <v>0</v>
      </c>
      <c r="NG26" s="76">
        <v>0</v>
      </c>
      <c r="NH26" s="76">
        <v>0</v>
      </c>
      <c r="NI26" s="76">
        <v>0</v>
      </c>
      <c r="NJ26" s="76">
        <v>0</v>
      </c>
      <c r="NK26" s="76">
        <v>0</v>
      </c>
      <c r="NL26" s="76">
        <v>0</v>
      </c>
      <c r="NM26" s="76">
        <v>0</v>
      </c>
      <c r="NN26" s="76">
        <v>0</v>
      </c>
      <c r="NO26" s="76">
        <v>0</v>
      </c>
      <c r="NP26" s="76">
        <v>0</v>
      </c>
      <c r="NQ26" s="76">
        <v>0</v>
      </c>
      <c r="NR26" s="76">
        <v>0</v>
      </c>
      <c r="NS26" s="76">
        <v>0</v>
      </c>
      <c r="NT26" s="76">
        <v>0</v>
      </c>
      <c r="NU26" s="76">
        <v>0</v>
      </c>
      <c r="NV26" s="76">
        <v>0</v>
      </c>
      <c r="NW26" s="76">
        <v>0</v>
      </c>
      <c r="NX26" s="76">
        <v>0</v>
      </c>
      <c r="NY26" s="76">
        <v>0</v>
      </c>
      <c r="NZ26" s="76">
        <v>0</v>
      </c>
      <c r="OA26" s="76">
        <v>0</v>
      </c>
      <c r="OB26" s="76">
        <v>0</v>
      </c>
      <c r="OC26" s="76">
        <v>0</v>
      </c>
      <c r="OD26" s="76">
        <v>0</v>
      </c>
      <c r="OE26" s="76">
        <v>0</v>
      </c>
      <c r="OF26" s="76">
        <v>0</v>
      </c>
      <c r="OG26" s="76">
        <v>0</v>
      </c>
      <c r="OH26" s="76">
        <v>0</v>
      </c>
      <c r="OI26" s="76">
        <v>0</v>
      </c>
      <c r="OJ26" s="76">
        <v>0</v>
      </c>
      <c r="OK26" s="76">
        <v>0</v>
      </c>
      <c r="OL26" s="76">
        <v>0</v>
      </c>
      <c r="OM26" s="76">
        <v>0</v>
      </c>
      <c r="ON26" s="76">
        <v>0</v>
      </c>
      <c r="OO26" s="76">
        <v>0</v>
      </c>
      <c r="OP26" s="76">
        <v>0</v>
      </c>
      <c r="OQ26" s="76">
        <v>0</v>
      </c>
      <c r="OR26" s="76">
        <v>0</v>
      </c>
      <c r="OS26" s="76">
        <v>0</v>
      </c>
      <c r="OT26" s="76">
        <v>0</v>
      </c>
      <c r="OU26" s="76">
        <v>0</v>
      </c>
      <c r="OV26" s="76">
        <v>0</v>
      </c>
      <c r="OW26" s="76">
        <v>0</v>
      </c>
      <c r="OX26" s="76">
        <v>0</v>
      </c>
      <c r="OY26" s="76">
        <v>0</v>
      </c>
      <c r="OZ26" s="76">
        <v>0</v>
      </c>
      <c r="PA26" s="76">
        <v>0</v>
      </c>
      <c r="PB26" s="76">
        <v>0</v>
      </c>
      <c r="PC26" s="76">
        <v>0</v>
      </c>
      <c r="PD26" s="76">
        <v>0</v>
      </c>
      <c r="PE26" s="76">
        <v>0</v>
      </c>
      <c r="PF26" s="76">
        <v>0</v>
      </c>
      <c r="PG26" s="76">
        <v>0</v>
      </c>
      <c r="PH26" s="76">
        <v>0</v>
      </c>
      <c r="PI26" s="76">
        <v>0</v>
      </c>
      <c r="PJ26" s="76">
        <v>4562179</v>
      </c>
      <c r="PK26" s="76">
        <v>2132626</v>
      </c>
      <c r="PL26" s="76">
        <v>1164114</v>
      </c>
      <c r="PM26" s="76">
        <v>29272</v>
      </c>
      <c r="PN26" s="76">
        <v>910909</v>
      </c>
      <c r="PO26" s="76">
        <v>1082461</v>
      </c>
      <c r="PP26" s="76">
        <v>85308</v>
      </c>
      <c r="PQ26" s="76">
        <v>0</v>
      </c>
      <c r="PR26" s="76">
        <v>142020</v>
      </c>
      <c r="PS26" s="76">
        <v>0</v>
      </c>
      <c r="PT26" s="76">
        <v>0</v>
      </c>
      <c r="PU26" s="76">
        <v>5254</v>
      </c>
      <c r="PV26" s="76">
        <v>0</v>
      </c>
      <c r="PW26" s="76">
        <v>1360982</v>
      </c>
      <c r="PX26" s="76">
        <v>0</v>
      </c>
      <c r="PY26" s="76">
        <v>2148195</v>
      </c>
      <c r="PZ26" s="76">
        <v>0</v>
      </c>
      <c r="QA26" s="76">
        <v>85726</v>
      </c>
      <c r="QB26" s="76">
        <v>212476</v>
      </c>
      <c r="QC26" s="89">
        <v>1505021</v>
      </c>
      <c r="QD26" s="102">
        <v>1</v>
      </c>
    </row>
    <row r="27" spans="1:449">
      <c r="A27" s="75" t="s">
        <v>89</v>
      </c>
      <c r="B27" s="75" t="s">
        <v>89</v>
      </c>
      <c r="C27" s="80">
        <f>ROUND(UNT!H18,0)-ROUND(UNT!H288,0)</f>
        <v>0</v>
      </c>
      <c r="D27" s="77">
        <v>3594</v>
      </c>
      <c r="E27" s="75" t="s">
        <v>89</v>
      </c>
      <c r="F27" s="75">
        <v>2024</v>
      </c>
      <c r="G27" s="80">
        <v>225774453</v>
      </c>
      <c r="H27" s="80">
        <v>112311689</v>
      </c>
      <c r="I27" s="80">
        <v>82676266</v>
      </c>
      <c r="J27" s="80">
        <v>70297012</v>
      </c>
      <c r="K27" s="80">
        <v>64507748</v>
      </c>
      <c r="L27" s="75" t="s">
        <v>831</v>
      </c>
      <c r="M27" s="75" t="s">
        <v>793</v>
      </c>
      <c r="N27" s="98" t="s">
        <v>832</v>
      </c>
      <c r="O27" s="76">
        <v>15138</v>
      </c>
      <c r="P27" s="76">
        <v>19026</v>
      </c>
      <c r="Q27" s="76">
        <v>10624</v>
      </c>
      <c r="R27" s="76">
        <v>1891</v>
      </c>
      <c r="S27" s="76">
        <v>45</v>
      </c>
      <c r="T27" s="78" t="s">
        <v>868</v>
      </c>
      <c r="U27" s="78" t="s">
        <v>869</v>
      </c>
      <c r="V27" s="91" t="s">
        <v>870</v>
      </c>
      <c r="W27" s="80">
        <v>281908.5</v>
      </c>
      <c r="X27" s="80">
        <v>81724</v>
      </c>
      <c r="Y27" s="80">
        <v>59356</v>
      </c>
      <c r="Z27" s="80">
        <v>5281.5</v>
      </c>
      <c r="AA27" s="80">
        <v>6</v>
      </c>
      <c r="AB27" s="80">
        <v>21279</v>
      </c>
      <c r="AC27" s="80">
        <v>2631</v>
      </c>
      <c r="AD27" s="80">
        <v>0</v>
      </c>
      <c r="AE27" s="80">
        <v>2136</v>
      </c>
      <c r="AF27" s="80">
        <v>21</v>
      </c>
      <c r="AG27" s="80">
        <v>0</v>
      </c>
      <c r="AH27" s="80">
        <v>3</v>
      </c>
      <c r="AI27" s="80">
        <v>0</v>
      </c>
      <c r="AJ27" s="80">
        <v>17597</v>
      </c>
      <c r="AK27" s="80">
        <v>0</v>
      </c>
      <c r="AL27" s="80">
        <v>41843</v>
      </c>
      <c r="AM27" s="80">
        <v>0</v>
      </c>
      <c r="AN27" s="80">
        <v>0</v>
      </c>
      <c r="AO27" s="80">
        <v>3169</v>
      </c>
      <c r="AP27" s="80">
        <v>0</v>
      </c>
      <c r="AQ27" s="80">
        <v>113223</v>
      </c>
      <c r="AR27" s="80">
        <v>31254</v>
      </c>
      <c r="AS27" s="80">
        <v>30339.000000000004</v>
      </c>
      <c r="AT27" s="80">
        <v>10990</v>
      </c>
      <c r="AU27" s="80">
        <v>84</v>
      </c>
      <c r="AV27" s="80">
        <v>27325</v>
      </c>
      <c r="AW27" s="80">
        <v>1038</v>
      </c>
      <c r="AX27" s="80">
        <v>0</v>
      </c>
      <c r="AY27" s="80">
        <v>4758</v>
      </c>
      <c r="AZ27" s="80">
        <v>330</v>
      </c>
      <c r="BA27" s="80">
        <v>0</v>
      </c>
      <c r="BB27" s="80">
        <v>24</v>
      </c>
      <c r="BC27" s="80">
        <v>0</v>
      </c>
      <c r="BD27" s="80">
        <v>20878</v>
      </c>
      <c r="BE27" s="80">
        <v>0</v>
      </c>
      <c r="BF27" s="80">
        <v>111668</v>
      </c>
      <c r="BG27" s="80">
        <v>0</v>
      </c>
      <c r="BH27" s="80">
        <v>2730</v>
      </c>
      <c r="BI27" s="80">
        <v>7119</v>
      </c>
      <c r="BJ27" s="80">
        <v>0</v>
      </c>
      <c r="BK27" s="80">
        <v>22273</v>
      </c>
      <c r="BL27" s="80">
        <v>29758</v>
      </c>
      <c r="BM27" s="80">
        <v>5945</v>
      </c>
      <c r="BN27" s="80">
        <v>8382</v>
      </c>
      <c r="BO27" s="80">
        <v>0</v>
      </c>
      <c r="BP27" s="80">
        <v>54932</v>
      </c>
      <c r="BQ27" s="80">
        <v>6</v>
      </c>
      <c r="BR27" s="80">
        <v>0</v>
      </c>
      <c r="BS27" s="80">
        <v>267</v>
      </c>
      <c r="BT27" s="80">
        <v>7392</v>
      </c>
      <c r="BU27" s="80">
        <v>0</v>
      </c>
      <c r="BV27" s="80">
        <v>0</v>
      </c>
      <c r="BW27" s="80">
        <v>0</v>
      </c>
      <c r="BX27" s="80">
        <v>6857.9999999999964</v>
      </c>
      <c r="BY27" s="80">
        <v>0</v>
      </c>
      <c r="BZ27" s="80">
        <v>49308</v>
      </c>
      <c r="CA27" s="80">
        <v>0</v>
      </c>
      <c r="CB27" s="80">
        <v>0</v>
      </c>
      <c r="CC27" s="80">
        <v>5970</v>
      </c>
      <c r="CD27" s="80">
        <v>0</v>
      </c>
      <c r="CE27" s="80">
        <v>6893</v>
      </c>
      <c r="CF27" s="80">
        <v>5346</v>
      </c>
      <c r="CG27" s="80">
        <v>3726</v>
      </c>
      <c r="CH27" s="80">
        <v>1615</v>
      </c>
      <c r="CI27" s="80">
        <v>0</v>
      </c>
      <c r="CJ27" s="80">
        <v>3711</v>
      </c>
      <c r="CK27" s="80">
        <v>0</v>
      </c>
      <c r="CL27" s="80">
        <v>0</v>
      </c>
      <c r="CM27" s="80">
        <v>0</v>
      </c>
      <c r="CN27" s="80">
        <v>21</v>
      </c>
      <c r="CO27" s="80">
        <v>0</v>
      </c>
      <c r="CP27" s="80">
        <v>0</v>
      </c>
      <c r="CQ27" s="80">
        <v>0</v>
      </c>
      <c r="CR27" s="80">
        <v>63</v>
      </c>
      <c r="CS27" s="80">
        <v>0</v>
      </c>
      <c r="CT27" s="80">
        <v>1169</v>
      </c>
      <c r="CU27" s="80">
        <v>0</v>
      </c>
      <c r="CV27" s="80">
        <v>0</v>
      </c>
      <c r="CW27" s="80">
        <v>15</v>
      </c>
      <c r="CX27" s="80">
        <v>0</v>
      </c>
      <c r="CY27" s="80">
        <v>0</v>
      </c>
      <c r="CZ27" s="80">
        <v>0</v>
      </c>
      <c r="DA27" s="80">
        <v>0</v>
      </c>
      <c r="DB27" s="80">
        <v>0</v>
      </c>
      <c r="DC27" s="80">
        <v>0</v>
      </c>
      <c r="DD27" s="80">
        <v>0</v>
      </c>
      <c r="DE27" s="80">
        <v>0</v>
      </c>
      <c r="DF27" s="80">
        <v>0</v>
      </c>
      <c r="DG27" s="80">
        <v>0</v>
      </c>
      <c r="DH27" s="80">
        <v>0</v>
      </c>
      <c r="DI27" s="80">
        <v>0</v>
      </c>
      <c r="DJ27" s="80">
        <v>0</v>
      </c>
      <c r="DK27" s="80">
        <v>0</v>
      </c>
      <c r="DL27" s="80">
        <v>1061</v>
      </c>
      <c r="DM27" s="80">
        <v>0</v>
      </c>
      <c r="DN27" s="80">
        <v>0</v>
      </c>
      <c r="DO27" s="80">
        <v>0</v>
      </c>
      <c r="DP27" s="80">
        <v>0</v>
      </c>
      <c r="DQ27" s="80">
        <v>0</v>
      </c>
      <c r="DR27" s="80">
        <v>0</v>
      </c>
      <c r="DS27" s="80">
        <v>12372472.32116013</v>
      </c>
      <c r="DT27" s="80">
        <v>3076338.2109422297</v>
      </c>
      <c r="DU27" s="80">
        <v>3942337.5037976662</v>
      </c>
      <c r="DV27" s="80">
        <v>258085.10005537572</v>
      </c>
      <c r="DW27" s="80">
        <v>0</v>
      </c>
      <c r="DX27" s="80">
        <v>1713910.8553844234</v>
      </c>
      <c r="DY27" s="80">
        <v>115769.07726310834</v>
      </c>
      <c r="DZ27" s="80">
        <v>0</v>
      </c>
      <c r="EA27" s="80">
        <v>131913.20869137385</v>
      </c>
      <c r="EB27" s="80">
        <v>1517.9466171385852</v>
      </c>
      <c r="EC27" s="80">
        <v>0</v>
      </c>
      <c r="ED27" s="80">
        <v>1503.5434782608695</v>
      </c>
      <c r="EE27" s="80">
        <v>0</v>
      </c>
      <c r="EF27" s="80">
        <v>623476.34200718231</v>
      </c>
      <c r="EG27" s="80">
        <v>0</v>
      </c>
      <c r="EH27" s="80">
        <v>3131867.1758541097</v>
      </c>
      <c r="EI27" s="80">
        <v>0</v>
      </c>
      <c r="EJ27" s="80">
        <v>0</v>
      </c>
      <c r="EK27" s="80">
        <v>331652.60351386596</v>
      </c>
      <c r="EL27" s="80">
        <v>0</v>
      </c>
      <c r="EM27" s="80">
        <v>8902231.5428916514</v>
      </c>
      <c r="EN27" s="80">
        <v>3305037.3206683081</v>
      </c>
      <c r="EO27" s="80">
        <v>4425117.0843251208</v>
      </c>
      <c r="EP27" s="80">
        <v>1207826.6967817992</v>
      </c>
      <c r="EQ27" s="80">
        <v>0</v>
      </c>
      <c r="ER27" s="80">
        <v>3769644.2511882479</v>
      </c>
      <c r="ES27" s="80">
        <v>118815.10502537995</v>
      </c>
      <c r="ET27" s="80">
        <v>0</v>
      </c>
      <c r="EU27" s="80">
        <v>372194.16973999882</v>
      </c>
      <c r="EV27" s="80">
        <v>29734.370456032146</v>
      </c>
      <c r="EW27" s="80">
        <v>0</v>
      </c>
      <c r="EX27" s="80">
        <v>9977.717391304348</v>
      </c>
      <c r="EY27" s="80">
        <v>0</v>
      </c>
      <c r="EZ27" s="80">
        <v>964021.02011489694</v>
      </c>
      <c r="FA27" s="80">
        <v>0</v>
      </c>
      <c r="FB27" s="80">
        <v>12360631.667007234</v>
      </c>
      <c r="FC27" s="80">
        <v>0</v>
      </c>
      <c r="FD27" s="80">
        <v>493346.07356798009</v>
      </c>
      <c r="FE27" s="80">
        <v>1203509.6167637112</v>
      </c>
      <c r="FF27" s="80">
        <v>0</v>
      </c>
      <c r="FG27" s="80">
        <v>5746233.2497618767</v>
      </c>
      <c r="FH27" s="80">
        <v>3101932.1801595506</v>
      </c>
      <c r="FI27" s="80">
        <v>3738976.167324435</v>
      </c>
      <c r="FJ27" s="80">
        <v>1843257.8055271953</v>
      </c>
      <c r="FK27" s="80">
        <v>0</v>
      </c>
      <c r="FL27" s="80">
        <v>6485877.8406521585</v>
      </c>
      <c r="FM27" s="80">
        <v>17707.045454545456</v>
      </c>
      <c r="FN27" s="80">
        <v>0</v>
      </c>
      <c r="FO27" s="80">
        <v>0</v>
      </c>
      <c r="FP27" s="80">
        <v>611662.32603764196</v>
      </c>
      <c r="FQ27" s="80">
        <v>0</v>
      </c>
      <c r="FR27" s="80">
        <v>0</v>
      </c>
      <c r="FS27" s="80">
        <v>0</v>
      </c>
      <c r="FT27" s="80">
        <v>1184665.4226893645</v>
      </c>
      <c r="FU27" s="80">
        <v>0</v>
      </c>
      <c r="FV27" s="80">
        <v>6045932.6321634687</v>
      </c>
      <c r="FW27" s="80">
        <v>0</v>
      </c>
      <c r="FX27" s="80">
        <v>0</v>
      </c>
      <c r="FY27" s="80">
        <v>845177.19002162188</v>
      </c>
      <c r="FZ27" s="80">
        <v>0</v>
      </c>
      <c r="GA27" s="80">
        <v>6165874.677967255</v>
      </c>
      <c r="GB27" s="80">
        <v>5660257.1393687036</v>
      </c>
      <c r="GC27" s="80">
        <v>3203780.8446797919</v>
      </c>
      <c r="GD27" s="80">
        <v>1206350.0814556319</v>
      </c>
      <c r="GE27" s="80">
        <v>0</v>
      </c>
      <c r="GF27" s="80">
        <v>4478527.9662790224</v>
      </c>
      <c r="GG27" s="80">
        <v>0</v>
      </c>
      <c r="GH27" s="80">
        <v>0</v>
      </c>
      <c r="GI27" s="80">
        <v>0</v>
      </c>
      <c r="GJ27" s="80">
        <v>8065.453725961539</v>
      </c>
      <c r="GK27" s="80">
        <v>0</v>
      </c>
      <c r="GL27" s="80">
        <v>0</v>
      </c>
      <c r="GM27" s="80">
        <v>0</v>
      </c>
      <c r="GN27" s="80">
        <v>223.43461538461537</v>
      </c>
      <c r="GO27" s="80">
        <v>0</v>
      </c>
      <c r="GP27" s="80">
        <v>2640774.6204561447</v>
      </c>
      <c r="GQ27" s="80">
        <v>0</v>
      </c>
      <c r="GR27" s="80">
        <v>0</v>
      </c>
      <c r="GS27" s="80">
        <v>4231.2845442677353</v>
      </c>
      <c r="GT27" s="80">
        <v>0</v>
      </c>
      <c r="GU27" s="80">
        <v>0</v>
      </c>
      <c r="GV27" s="80">
        <v>0</v>
      </c>
      <c r="GW27" s="80">
        <v>0</v>
      </c>
      <c r="GX27" s="80">
        <v>0</v>
      </c>
      <c r="GY27" s="80">
        <v>0</v>
      </c>
      <c r="GZ27" s="80">
        <v>0</v>
      </c>
      <c r="HA27" s="80">
        <v>0</v>
      </c>
      <c r="HB27" s="80">
        <v>0</v>
      </c>
      <c r="HC27" s="80">
        <v>0</v>
      </c>
      <c r="HD27" s="80">
        <v>0</v>
      </c>
      <c r="HE27" s="80">
        <v>0</v>
      </c>
      <c r="HF27" s="80">
        <v>0</v>
      </c>
      <c r="HG27" s="80">
        <v>0</v>
      </c>
      <c r="HH27" s="80">
        <v>483921.01538461522</v>
      </c>
      <c r="HI27" s="80">
        <v>0</v>
      </c>
      <c r="HJ27" s="80">
        <v>0</v>
      </c>
      <c r="HK27" s="80">
        <v>0</v>
      </c>
      <c r="HL27" s="80">
        <v>0</v>
      </c>
      <c r="HM27" s="80">
        <v>0</v>
      </c>
      <c r="HN27" s="80">
        <v>0</v>
      </c>
      <c r="HP27" s="77" t="s">
        <v>151</v>
      </c>
      <c r="HQ27" s="75">
        <f>'Relative Weights'!$H$1</f>
        <v>2024</v>
      </c>
      <c r="HR27" s="97">
        <v>4135609.8542632163</v>
      </c>
      <c r="HS27" s="97">
        <v>3994176.7432698556</v>
      </c>
      <c r="HT27" s="97">
        <v>1595696.6532722344</v>
      </c>
      <c r="HU27" s="97">
        <v>90219.144974415845</v>
      </c>
      <c r="HV27" s="97">
        <v>0</v>
      </c>
      <c r="HW27" s="97">
        <v>966703.43697185605</v>
      </c>
      <c r="HX27" s="97">
        <v>7839.0090105900072</v>
      </c>
      <c r="HY27" s="97">
        <v>0</v>
      </c>
      <c r="HZ27" s="97">
        <v>0</v>
      </c>
      <c r="IA27" s="97">
        <v>652.79046883050569</v>
      </c>
      <c r="IB27" s="97">
        <v>0</v>
      </c>
      <c r="IC27" s="97">
        <v>0</v>
      </c>
      <c r="ID27" s="97">
        <v>0</v>
      </c>
      <c r="IE27" s="97">
        <v>206290.76639574589</v>
      </c>
      <c r="IF27" s="97">
        <v>0</v>
      </c>
      <c r="IG27" s="97">
        <v>281946.35717586661</v>
      </c>
      <c r="IH27" s="97">
        <v>0</v>
      </c>
      <c r="II27" s="97">
        <v>0</v>
      </c>
      <c r="IJ27" s="97">
        <v>92085.632437555803</v>
      </c>
      <c r="IK27" s="97">
        <v>0</v>
      </c>
      <c r="IL27" s="97">
        <v>1660983.3475669245</v>
      </c>
      <c r="IM27" s="97">
        <v>1527507.2186157808</v>
      </c>
      <c r="IN27" s="97">
        <v>815618.31598534819</v>
      </c>
      <c r="IO27" s="97">
        <v>187714.57843029726</v>
      </c>
      <c r="IP27" s="97">
        <v>0</v>
      </c>
      <c r="IQ27" s="97">
        <v>1241372.7813927331</v>
      </c>
      <c r="IR27" s="97">
        <v>3092.6991079408695</v>
      </c>
      <c r="IS27" s="97">
        <v>0</v>
      </c>
      <c r="IT27" s="97">
        <v>0</v>
      </c>
      <c r="IU27" s="97">
        <v>10258.13593876509</v>
      </c>
      <c r="IV27" s="97">
        <v>0</v>
      </c>
      <c r="IW27" s="97">
        <v>0</v>
      </c>
      <c r="IX27" s="97">
        <v>0</v>
      </c>
      <c r="IY27" s="97">
        <v>244754.14109282166</v>
      </c>
      <c r="IZ27" s="97">
        <v>0</v>
      </c>
      <c r="JA27" s="97">
        <v>752440.92950110347</v>
      </c>
      <c r="JB27" s="97">
        <v>0</v>
      </c>
      <c r="JC27" s="97">
        <v>111718.70155155426</v>
      </c>
      <c r="JD27" s="97">
        <v>206865.76753643414</v>
      </c>
      <c r="JE27" s="97">
        <v>0</v>
      </c>
      <c r="JF27" s="97">
        <v>326745.29115425405</v>
      </c>
      <c r="JG27" s="97">
        <v>1454391.7518259552</v>
      </c>
      <c r="JH27" s="97">
        <v>159822.37016819586</v>
      </c>
      <c r="JI27" s="97">
        <v>143168.66209306204</v>
      </c>
      <c r="JJ27" s="97">
        <v>0</v>
      </c>
      <c r="JK27" s="97">
        <v>2495556.8024690072</v>
      </c>
      <c r="JL27" s="97">
        <v>17.876873456305603</v>
      </c>
      <c r="JM27" s="97">
        <v>0</v>
      </c>
      <c r="JN27" s="97">
        <v>0</v>
      </c>
      <c r="JO27" s="97">
        <v>229782.24502833802</v>
      </c>
      <c r="JP27" s="97">
        <v>0</v>
      </c>
      <c r="JQ27" s="97">
        <v>0</v>
      </c>
      <c r="JR27" s="97">
        <v>0</v>
      </c>
      <c r="JS27" s="97">
        <v>80396.776492699049</v>
      </c>
      <c r="JT27" s="97">
        <v>0</v>
      </c>
      <c r="JU27" s="97">
        <v>332246.99423147558</v>
      </c>
      <c r="JV27" s="97">
        <v>0</v>
      </c>
      <c r="JW27" s="97">
        <v>0</v>
      </c>
      <c r="JX27" s="97">
        <v>173477.82444058321</v>
      </c>
      <c r="JY27" s="97">
        <v>0</v>
      </c>
      <c r="JZ27" s="97">
        <v>101120.42795879646</v>
      </c>
      <c r="KA27" s="97">
        <v>261280.27102834723</v>
      </c>
      <c r="KB27" s="97">
        <v>100167.89760247231</v>
      </c>
      <c r="KC27" s="97">
        <v>27584.990369875348</v>
      </c>
      <c r="KD27" s="97">
        <v>0</v>
      </c>
      <c r="KE27" s="97">
        <v>168590.46264404146</v>
      </c>
      <c r="KF27" s="97">
        <v>0</v>
      </c>
      <c r="KG27" s="97">
        <v>0</v>
      </c>
      <c r="KH27" s="97">
        <v>0</v>
      </c>
      <c r="KI27" s="97">
        <v>652.79046883050569</v>
      </c>
      <c r="KJ27" s="97">
        <v>0</v>
      </c>
      <c r="KK27" s="97">
        <v>0</v>
      </c>
      <c r="KL27" s="97">
        <v>0</v>
      </c>
      <c r="KM27" s="97">
        <v>738.55306489356087</v>
      </c>
      <c r="KN27" s="97">
        <v>0</v>
      </c>
      <c r="KO27" s="97">
        <v>7876.9517371743914</v>
      </c>
      <c r="KP27" s="97">
        <v>0</v>
      </c>
      <c r="KQ27" s="97">
        <v>0</v>
      </c>
      <c r="KR27" s="97">
        <v>435.87393075523414</v>
      </c>
      <c r="KS27" s="97">
        <v>0</v>
      </c>
      <c r="KT27" s="97">
        <v>0</v>
      </c>
      <c r="KU27" s="97">
        <v>0</v>
      </c>
      <c r="KV27" s="97">
        <v>0</v>
      </c>
      <c r="KW27" s="97">
        <v>0</v>
      </c>
      <c r="KX27" s="97">
        <v>0</v>
      </c>
      <c r="KY27" s="97">
        <v>0</v>
      </c>
      <c r="KZ27" s="97">
        <v>0</v>
      </c>
      <c r="LA27" s="97">
        <v>0</v>
      </c>
      <c r="LB27" s="97">
        <v>0</v>
      </c>
      <c r="LC27" s="97">
        <v>0</v>
      </c>
      <c r="LD27" s="97">
        <v>0</v>
      </c>
      <c r="LE27" s="97">
        <v>0</v>
      </c>
      <c r="LF27" s="97">
        <v>0</v>
      </c>
      <c r="LG27" s="97">
        <v>12438.171457969334</v>
      </c>
      <c r="LH27" s="97">
        <v>0</v>
      </c>
      <c r="LI27" s="97">
        <v>0</v>
      </c>
      <c r="LJ27" s="97">
        <v>0</v>
      </c>
      <c r="LK27" s="97">
        <v>0</v>
      </c>
      <c r="LL27" s="97">
        <v>0</v>
      </c>
      <c r="LM27" s="97">
        <v>0</v>
      </c>
      <c r="LN27" s="97">
        <v>0</v>
      </c>
      <c r="LO27" s="97">
        <v>0</v>
      </c>
      <c r="LP27" s="97">
        <v>0</v>
      </c>
      <c r="LQ27" s="97">
        <v>0</v>
      </c>
      <c r="LR27" s="97">
        <v>0</v>
      </c>
      <c r="LS27" s="97">
        <v>0</v>
      </c>
      <c r="LT27" s="97">
        <v>0</v>
      </c>
      <c r="LU27" s="97">
        <v>0</v>
      </c>
      <c r="LV27" s="97">
        <v>0</v>
      </c>
      <c r="LW27" s="97">
        <v>0</v>
      </c>
      <c r="LX27" s="97">
        <v>0</v>
      </c>
      <c r="LY27" s="97">
        <v>0</v>
      </c>
      <c r="LZ27" s="97">
        <v>0</v>
      </c>
      <c r="MA27" s="97">
        <v>0</v>
      </c>
      <c r="MB27" s="97">
        <v>0</v>
      </c>
      <c r="MC27" s="97">
        <v>0</v>
      </c>
      <c r="MD27" s="97">
        <v>0</v>
      </c>
      <c r="ME27" s="97">
        <v>0</v>
      </c>
      <c r="MF27" s="97">
        <v>0</v>
      </c>
      <c r="MG27" s="97">
        <v>0</v>
      </c>
      <c r="MH27" s="97">
        <v>0</v>
      </c>
      <c r="MI27" s="97">
        <v>0</v>
      </c>
      <c r="MJ27" s="97">
        <v>0</v>
      </c>
      <c r="MK27" s="97">
        <v>0</v>
      </c>
      <c r="ML27" s="97">
        <v>0</v>
      </c>
      <c r="MM27" s="97">
        <v>0</v>
      </c>
      <c r="MN27" s="97">
        <v>0</v>
      </c>
      <c r="MO27" s="97">
        <v>0</v>
      </c>
      <c r="MP27" s="97">
        <v>0</v>
      </c>
      <c r="MQ27" s="97">
        <v>0</v>
      </c>
      <c r="MR27" s="97">
        <v>0</v>
      </c>
      <c r="MS27" s="97">
        <v>0</v>
      </c>
      <c r="MT27" s="97">
        <v>0</v>
      </c>
      <c r="MU27" s="97">
        <v>0</v>
      </c>
      <c r="MV27" s="97">
        <v>0</v>
      </c>
      <c r="MW27" s="97">
        <v>0</v>
      </c>
      <c r="MX27" s="97">
        <v>0</v>
      </c>
      <c r="MY27" s="97">
        <v>0</v>
      </c>
      <c r="MZ27" s="97">
        <v>0</v>
      </c>
      <c r="NA27" s="97">
        <v>0</v>
      </c>
      <c r="NB27" s="97">
        <v>0</v>
      </c>
      <c r="NC27" s="97">
        <v>0</v>
      </c>
      <c r="ND27" s="97">
        <v>0</v>
      </c>
      <c r="NE27" s="97">
        <v>0</v>
      </c>
      <c r="NF27" s="97">
        <v>0</v>
      </c>
      <c r="NG27" s="97">
        <v>0</v>
      </c>
      <c r="NH27" s="97">
        <v>0</v>
      </c>
      <c r="NI27" s="97">
        <v>0</v>
      </c>
      <c r="NJ27" s="97">
        <v>0</v>
      </c>
      <c r="NK27" s="97">
        <v>0</v>
      </c>
      <c r="NL27" s="97">
        <v>0</v>
      </c>
      <c r="NM27" s="97">
        <v>0</v>
      </c>
      <c r="NN27" s="97">
        <v>0</v>
      </c>
      <c r="NO27" s="97">
        <v>0</v>
      </c>
      <c r="NP27" s="97">
        <v>0</v>
      </c>
      <c r="NQ27" s="97">
        <v>0</v>
      </c>
      <c r="NR27" s="97">
        <v>0</v>
      </c>
      <c r="NS27" s="97">
        <v>0</v>
      </c>
      <c r="NT27" s="97">
        <v>0</v>
      </c>
      <c r="NU27" s="97">
        <v>0</v>
      </c>
      <c r="NV27" s="97">
        <v>0</v>
      </c>
      <c r="NW27" s="97">
        <v>0</v>
      </c>
      <c r="NX27" s="97">
        <v>0</v>
      </c>
      <c r="NY27" s="97">
        <v>0</v>
      </c>
      <c r="NZ27" s="97">
        <v>0</v>
      </c>
      <c r="OA27" s="97">
        <v>0</v>
      </c>
      <c r="OB27" s="97">
        <v>0</v>
      </c>
      <c r="OC27" s="97">
        <v>0</v>
      </c>
      <c r="OD27" s="97">
        <v>0</v>
      </c>
      <c r="OE27" s="97">
        <v>0</v>
      </c>
      <c r="OF27" s="97">
        <v>0</v>
      </c>
      <c r="OG27" s="97">
        <v>0</v>
      </c>
      <c r="OH27" s="97">
        <v>0</v>
      </c>
      <c r="OI27" s="97">
        <v>0</v>
      </c>
      <c r="OJ27" s="97">
        <v>0</v>
      </c>
      <c r="OK27" s="97">
        <v>0</v>
      </c>
      <c r="OL27" s="97">
        <v>0</v>
      </c>
      <c r="OM27" s="97">
        <v>0</v>
      </c>
      <c r="ON27" s="97">
        <v>0</v>
      </c>
      <c r="OO27" s="97">
        <v>0</v>
      </c>
      <c r="OP27" s="97">
        <v>0</v>
      </c>
      <c r="OQ27" s="97">
        <v>0</v>
      </c>
      <c r="OR27" s="97">
        <v>0</v>
      </c>
      <c r="OS27" s="97">
        <v>0</v>
      </c>
      <c r="OT27" s="97">
        <v>0</v>
      </c>
      <c r="OU27" s="97">
        <v>0</v>
      </c>
      <c r="OV27" s="97">
        <v>0</v>
      </c>
      <c r="OW27" s="97">
        <v>0</v>
      </c>
      <c r="OX27" s="97">
        <v>0</v>
      </c>
      <c r="OY27" s="97">
        <v>0</v>
      </c>
      <c r="OZ27" s="97">
        <v>0</v>
      </c>
      <c r="PA27" s="97">
        <v>0</v>
      </c>
      <c r="PB27" s="97">
        <v>0</v>
      </c>
      <c r="PC27" s="97">
        <v>0</v>
      </c>
      <c r="PD27" s="97">
        <v>0</v>
      </c>
      <c r="PE27" s="97">
        <v>0</v>
      </c>
      <c r="PF27" s="97">
        <v>0</v>
      </c>
      <c r="PG27" s="97">
        <v>0</v>
      </c>
      <c r="PH27" s="97">
        <v>0</v>
      </c>
      <c r="PI27" s="97">
        <v>0</v>
      </c>
      <c r="PJ27" s="97">
        <v>54719151.190249883</v>
      </c>
      <c r="PK27" s="97">
        <v>36531414.434732825</v>
      </c>
      <c r="PL27" s="97">
        <v>21425397.970791209</v>
      </c>
      <c r="PM27" s="97">
        <v>0</v>
      </c>
      <c r="PN27" s="97">
        <v>6343094.8050079746</v>
      </c>
      <c r="PO27" s="97">
        <v>39388085.58013358</v>
      </c>
      <c r="PP27" s="97">
        <v>260910.63536293799</v>
      </c>
      <c r="PQ27" s="97">
        <v>0</v>
      </c>
      <c r="PR27" s="97">
        <v>0</v>
      </c>
      <c r="PS27" s="97">
        <v>1191138.6089411997</v>
      </c>
      <c r="PT27" s="97">
        <v>0</v>
      </c>
      <c r="PU27" s="97">
        <v>0</v>
      </c>
      <c r="PV27" s="97">
        <v>0</v>
      </c>
      <c r="PW27" s="97">
        <v>5760109.9171424434</v>
      </c>
      <c r="PX27" s="97">
        <v>0</v>
      </c>
      <c r="PY27" s="97">
        <v>26525986.634006202</v>
      </c>
      <c r="PZ27" s="97">
        <v>0</v>
      </c>
      <c r="QA27" s="97">
        <v>538780.21169816796</v>
      </c>
      <c r="QB27" s="97">
        <v>4855673.4459784729</v>
      </c>
      <c r="QC27" s="97">
        <v>0</v>
      </c>
      <c r="QD27" s="103">
        <v>1</v>
      </c>
    </row>
    <row r="28" spans="1:449">
      <c r="A28" s="75" t="s">
        <v>672</v>
      </c>
      <c r="B28" s="75" t="s">
        <v>672</v>
      </c>
      <c r="C28" s="76">
        <f>ROUND(UNTD!H18,0)-ROUND(UNTD!H288,0)</f>
        <v>0</v>
      </c>
      <c r="D28" s="79">
        <v>42421</v>
      </c>
      <c r="E28" s="75" t="s">
        <v>704</v>
      </c>
      <c r="F28" s="75">
        <v>2024</v>
      </c>
      <c r="G28" s="76">
        <v>20171497</v>
      </c>
      <c r="H28" s="76">
        <v>1012912</v>
      </c>
      <c r="I28" s="76">
        <v>7599214</v>
      </c>
      <c r="J28" s="76">
        <v>11643428</v>
      </c>
      <c r="K28" s="76">
        <v>8841156</v>
      </c>
      <c r="L28" s="75" t="s">
        <v>871</v>
      </c>
      <c r="M28" s="75" t="s">
        <v>833</v>
      </c>
      <c r="N28" s="98" t="s">
        <v>872</v>
      </c>
      <c r="O28" s="76">
        <v>945</v>
      </c>
      <c r="P28" s="76">
        <v>2062</v>
      </c>
      <c r="Q28" s="76">
        <v>374</v>
      </c>
      <c r="R28" s="76">
        <v>0</v>
      </c>
      <c r="S28" s="76">
        <v>417</v>
      </c>
      <c r="T28" s="78" t="s">
        <v>860</v>
      </c>
      <c r="U28" s="78" t="s">
        <v>855</v>
      </c>
      <c r="V28" s="91" t="s">
        <v>861</v>
      </c>
      <c r="W28" s="76">
        <v>22406</v>
      </c>
      <c r="X28" s="76">
        <v>4552</v>
      </c>
      <c r="Y28" s="76">
        <v>1416</v>
      </c>
      <c r="Z28" s="76">
        <v>423</v>
      </c>
      <c r="AA28" s="76">
        <v>15</v>
      </c>
      <c r="AB28" s="76">
        <v>981</v>
      </c>
      <c r="AC28" s="76">
        <v>591</v>
      </c>
      <c r="AD28" s="76">
        <v>0</v>
      </c>
      <c r="AE28" s="76">
        <v>96</v>
      </c>
      <c r="AF28" s="76">
        <v>0</v>
      </c>
      <c r="AG28" s="76">
        <v>0</v>
      </c>
      <c r="AH28" s="76">
        <v>27</v>
      </c>
      <c r="AI28" s="76">
        <v>0</v>
      </c>
      <c r="AJ28" s="76">
        <v>450</v>
      </c>
      <c r="AK28" s="76">
        <v>0</v>
      </c>
      <c r="AL28" s="76">
        <v>3345</v>
      </c>
      <c r="AM28" s="76">
        <v>0</v>
      </c>
      <c r="AN28" s="76">
        <v>0</v>
      </c>
      <c r="AO28" s="76">
        <v>54</v>
      </c>
      <c r="AP28" s="76">
        <v>0</v>
      </c>
      <c r="AQ28" s="76">
        <v>13231</v>
      </c>
      <c r="AR28" s="76">
        <v>2684</v>
      </c>
      <c r="AS28" s="76">
        <v>40</v>
      </c>
      <c r="AT28" s="76">
        <v>1800</v>
      </c>
      <c r="AU28" s="76">
        <v>246</v>
      </c>
      <c r="AV28" s="76">
        <v>1518</v>
      </c>
      <c r="AW28" s="76">
        <v>1203</v>
      </c>
      <c r="AX28" s="76">
        <v>0</v>
      </c>
      <c r="AY28" s="76">
        <v>0</v>
      </c>
      <c r="AZ28" s="76">
        <v>0</v>
      </c>
      <c r="BA28" s="76">
        <v>0</v>
      </c>
      <c r="BB28" s="76">
        <v>0</v>
      </c>
      <c r="BC28" s="76">
        <v>0</v>
      </c>
      <c r="BD28" s="76">
        <v>888</v>
      </c>
      <c r="BE28" s="76">
        <v>0</v>
      </c>
      <c r="BF28" s="76">
        <v>13123.5</v>
      </c>
      <c r="BG28" s="76">
        <v>0</v>
      </c>
      <c r="BH28" s="76">
        <v>126</v>
      </c>
      <c r="BI28" s="76">
        <v>1107</v>
      </c>
      <c r="BJ28" s="76">
        <v>0</v>
      </c>
      <c r="BK28" s="76">
        <v>3432</v>
      </c>
      <c r="BL28" s="76">
        <v>0</v>
      </c>
      <c r="BM28" s="76">
        <v>0</v>
      </c>
      <c r="BN28" s="76">
        <v>1635</v>
      </c>
      <c r="BO28" s="76">
        <v>0</v>
      </c>
      <c r="BP28" s="76">
        <v>0</v>
      </c>
      <c r="BQ28" s="76">
        <v>0</v>
      </c>
      <c r="BR28" s="76">
        <v>0</v>
      </c>
      <c r="BS28" s="76">
        <v>0</v>
      </c>
      <c r="BT28" s="76">
        <v>0</v>
      </c>
      <c r="BU28" s="76">
        <v>0</v>
      </c>
      <c r="BV28" s="76">
        <v>0</v>
      </c>
      <c r="BW28" s="76">
        <v>0</v>
      </c>
      <c r="BX28" s="76">
        <v>15</v>
      </c>
      <c r="BY28" s="76">
        <v>0</v>
      </c>
      <c r="BZ28" s="76">
        <v>1707</v>
      </c>
      <c r="CA28" s="76">
        <v>0</v>
      </c>
      <c r="CB28" s="76">
        <v>0</v>
      </c>
      <c r="CC28" s="76">
        <v>102</v>
      </c>
      <c r="CD28" s="76">
        <v>0</v>
      </c>
      <c r="CE28" s="76">
        <v>0</v>
      </c>
      <c r="CF28" s="76">
        <v>0</v>
      </c>
      <c r="CG28" s="76">
        <v>0</v>
      </c>
      <c r="CH28" s="76">
        <v>0</v>
      </c>
      <c r="CI28" s="76">
        <v>0</v>
      </c>
      <c r="CJ28" s="76">
        <v>0</v>
      </c>
      <c r="CK28" s="76">
        <v>0</v>
      </c>
      <c r="CL28" s="76">
        <v>0</v>
      </c>
      <c r="CM28" s="76">
        <v>0</v>
      </c>
      <c r="CN28" s="76">
        <v>0</v>
      </c>
      <c r="CO28" s="76">
        <v>0</v>
      </c>
      <c r="CP28" s="76">
        <v>0</v>
      </c>
      <c r="CQ28" s="76">
        <v>0</v>
      </c>
      <c r="CR28" s="76">
        <v>0</v>
      </c>
      <c r="CS28" s="76">
        <v>0</v>
      </c>
      <c r="CT28" s="76">
        <v>0</v>
      </c>
      <c r="CU28" s="76">
        <v>0</v>
      </c>
      <c r="CV28" s="76">
        <v>0</v>
      </c>
      <c r="CW28" s="76">
        <v>0</v>
      </c>
      <c r="CX28" s="76">
        <v>0</v>
      </c>
      <c r="CY28" s="76">
        <v>0</v>
      </c>
      <c r="CZ28" s="76">
        <v>0</v>
      </c>
      <c r="DA28" s="76">
        <v>0</v>
      </c>
      <c r="DB28" s="76">
        <v>0</v>
      </c>
      <c r="DC28" s="76">
        <v>0</v>
      </c>
      <c r="DD28" s="76">
        <v>0</v>
      </c>
      <c r="DE28" s="76">
        <v>0</v>
      </c>
      <c r="DF28" s="76">
        <v>11394</v>
      </c>
      <c r="DG28" s="76">
        <v>0</v>
      </c>
      <c r="DH28" s="76">
        <v>0</v>
      </c>
      <c r="DI28" s="76">
        <v>0</v>
      </c>
      <c r="DJ28" s="76">
        <v>0</v>
      </c>
      <c r="DK28" s="76">
        <v>0</v>
      </c>
      <c r="DL28" s="76">
        <v>0</v>
      </c>
      <c r="DM28" s="76">
        <v>0</v>
      </c>
      <c r="DN28" s="76">
        <v>0</v>
      </c>
      <c r="DO28" s="76">
        <v>0</v>
      </c>
      <c r="DP28" s="76">
        <v>0</v>
      </c>
      <c r="DQ28" s="76">
        <v>0</v>
      </c>
      <c r="DR28" s="76">
        <v>0</v>
      </c>
      <c r="DS28" s="76">
        <v>2016204.5116109292</v>
      </c>
      <c r="DT28" s="76">
        <v>497248.98235107819</v>
      </c>
      <c r="DU28" s="76">
        <v>63652.958333333343</v>
      </c>
      <c r="DV28" s="76">
        <v>79903.08328643578</v>
      </c>
      <c r="DW28" s="76">
        <v>530.66459605407135</v>
      </c>
      <c r="DX28" s="76">
        <v>91926.077638561575</v>
      </c>
      <c r="DY28" s="76">
        <v>51335.952186442744</v>
      </c>
      <c r="DZ28" s="76">
        <v>0</v>
      </c>
      <c r="EA28" s="76">
        <v>10519.5</v>
      </c>
      <c r="EB28" s="76">
        <v>0</v>
      </c>
      <c r="EC28" s="76">
        <v>0</v>
      </c>
      <c r="ED28" s="76">
        <v>0</v>
      </c>
      <c r="EE28" s="76">
        <v>0</v>
      </c>
      <c r="EF28" s="76">
        <v>25557.954469557662</v>
      </c>
      <c r="EG28" s="76">
        <v>0</v>
      </c>
      <c r="EH28" s="76">
        <v>276142.86334343674</v>
      </c>
      <c r="EI28" s="76">
        <v>0</v>
      </c>
      <c r="EJ28" s="76">
        <v>0</v>
      </c>
      <c r="EK28" s="76">
        <v>2046.4196864736023</v>
      </c>
      <c r="EL28" s="76">
        <v>0</v>
      </c>
      <c r="EM28" s="76">
        <v>1263519.9699123427</v>
      </c>
      <c r="EN28" s="76">
        <v>390783.84444967058</v>
      </c>
      <c r="EO28" s="76">
        <v>4667.6416666666664</v>
      </c>
      <c r="EP28" s="76">
        <v>444087.09738325852</v>
      </c>
      <c r="EQ28" s="76">
        <v>13018.608689513998</v>
      </c>
      <c r="ER28" s="76">
        <v>185205.62408983349</v>
      </c>
      <c r="ES28" s="76">
        <v>222382.58114689059</v>
      </c>
      <c r="ET28" s="76">
        <v>0</v>
      </c>
      <c r="EU28" s="76">
        <v>0</v>
      </c>
      <c r="EV28" s="76">
        <v>0</v>
      </c>
      <c r="EW28" s="76">
        <v>0</v>
      </c>
      <c r="EX28" s="76">
        <v>0</v>
      </c>
      <c r="EY28" s="76">
        <v>0</v>
      </c>
      <c r="EZ28" s="76">
        <v>93069.707372171164</v>
      </c>
      <c r="FA28" s="76">
        <v>0</v>
      </c>
      <c r="FB28" s="76">
        <v>1450441.3289178649</v>
      </c>
      <c r="FC28" s="76">
        <v>0</v>
      </c>
      <c r="FD28" s="76">
        <v>0</v>
      </c>
      <c r="FE28" s="76">
        <v>57072.166980193062</v>
      </c>
      <c r="FF28" s="76">
        <v>0</v>
      </c>
      <c r="FG28" s="76">
        <v>679599.30085635569</v>
      </c>
      <c r="FH28" s="76">
        <v>0</v>
      </c>
      <c r="FI28" s="76">
        <v>0</v>
      </c>
      <c r="FJ28" s="76">
        <v>378716.61489401734</v>
      </c>
      <c r="FK28" s="76">
        <v>0</v>
      </c>
      <c r="FL28" s="76">
        <v>0</v>
      </c>
      <c r="FM28" s="76">
        <v>0</v>
      </c>
      <c r="FN28" s="76">
        <v>0</v>
      </c>
      <c r="FO28" s="76">
        <v>0</v>
      </c>
      <c r="FP28" s="76">
        <v>0</v>
      </c>
      <c r="FQ28" s="76">
        <v>0</v>
      </c>
      <c r="FR28" s="76">
        <v>0</v>
      </c>
      <c r="FS28" s="76">
        <v>0</v>
      </c>
      <c r="FT28" s="76">
        <v>3542</v>
      </c>
      <c r="FU28" s="76">
        <v>0</v>
      </c>
      <c r="FV28" s="76">
        <v>236866.24667697048</v>
      </c>
      <c r="FW28" s="76">
        <v>0</v>
      </c>
      <c r="FX28" s="76">
        <v>0</v>
      </c>
      <c r="FY28" s="76">
        <v>50045.58809523809</v>
      </c>
      <c r="FZ28" s="76">
        <v>0</v>
      </c>
      <c r="GA28" s="76">
        <v>0</v>
      </c>
      <c r="GB28" s="76">
        <v>0</v>
      </c>
      <c r="GC28" s="76">
        <v>0</v>
      </c>
      <c r="GD28" s="76">
        <v>0</v>
      </c>
      <c r="GE28" s="76">
        <v>0</v>
      </c>
      <c r="GF28" s="76">
        <v>0</v>
      </c>
      <c r="GG28" s="76">
        <v>0</v>
      </c>
      <c r="GH28" s="76">
        <v>0</v>
      </c>
      <c r="GI28" s="76">
        <v>0</v>
      </c>
      <c r="GJ28" s="76">
        <v>0</v>
      </c>
      <c r="GK28" s="76">
        <v>0</v>
      </c>
      <c r="GL28" s="76">
        <v>0</v>
      </c>
      <c r="GM28" s="76">
        <v>0</v>
      </c>
      <c r="GN28" s="76">
        <v>0</v>
      </c>
      <c r="GO28" s="76">
        <v>0</v>
      </c>
      <c r="GP28" s="76">
        <v>0</v>
      </c>
      <c r="GQ28" s="76">
        <v>0</v>
      </c>
      <c r="GR28" s="76">
        <v>0</v>
      </c>
      <c r="GS28" s="76">
        <v>0</v>
      </c>
      <c r="GT28" s="76">
        <v>0</v>
      </c>
      <c r="GU28" s="76">
        <v>0</v>
      </c>
      <c r="GV28" s="76">
        <v>0</v>
      </c>
      <c r="GW28" s="76">
        <v>0</v>
      </c>
      <c r="GX28" s="76">
        <v>0</v>
      </c>
      <c r="GY28" s="76">
        <v>0</v>
      </c>
      <c r="GZ28" s="76">
        <v>0</v>
      </c>
      <c r="HA28" s="76">
        <v>0</v>
      </c>
      <c r="HB28" s="76">
        <v>2075325.4499999997</v>
      </c>
      <c r="HC28" s="76">
        <v>0</v>
      </c>
      <c r="HD28" s="76">
        <v>0</v>
      </c>
      <c r="HE28" s="76">
        <v>0</v>
      </c>
      <c r="HF28" s="76">
        <v>0</v>
      </c>
      <c r="HG28" s="76">
        <v>0</v>
      </c>
      <c r="HH28" s="76">
        <v>0</v>
      </c>
      <c r="HI28" s="76">
        <v>0</v>
      </c>
      <c r="HJ28" s="76">
        <v>0</v>
      </c>
      <c r="HK28" s="76">
        <v>0</v>
      </c>
      <c r="HL28" s="76">
        <v>0</v>
      </c>
      <c r="HM28" s="76">
        <v>0</v>
      </c>
      <c r="HN28" s="76">
        <v>0</v>
      </c>
      <c r="HP28" s="79" t="s">
        <v>785</v>
      </c>
      <c r="HQ28" s="75">
        <f>'Relative Weights'!$H$1</f>
        <v>2024</v>
      </c>
      <c r="HR28" s="76">
        <v>0</v>
      </c>
      <c r="HS28" s="76">
        <v>0</v>
      </c>
      <c r="HT28" s="76">
        <v>0</v>
      </c>
      <c r="HU28" s="76">
        <v>0</v>
      </c>
      <c r="HV28" s="76">
        <v>0</v>
      </c>
      <c r="HW28" s="76">
        <v>0</v>
      </c>
      <c r="HX28" s="76">
        <v>0</v>
      </c>
      <c r="HY28" s="76">
        <v>0</v>
      </c>
      <c r="HZ28" s="76">
        <v>0</v>
      </c>
      <c r="IA28" s="76">
        <v>0</v>
      </c>
      <c r="IB28" s="76">
        <v>0</v>
      </c>
      <c r="IC28" s="76">
        <v>0</v>
      </c>
      <c r="ID28" s="76">
        <v>0</v>
      </c>
      <c r="IE28" s="76">
        <v>0</v>
      </c>
      <c r="IF28" s="76">
        <v>0</v>
      </c>
      <c r="IG28" s="76">
        <v>0</v>
      </c>
      <c r="IH28" s="76">
        <v>0</v>
      </c>
      <c r="II28" s="76">
        <v>0</v>
      </c>
      <c r="IJ28" s="76">
        <v>0</v>
      </c>
      <c r="IK28" s="76">
        <v>0</v>
      </c>
      <c r="IL28" s="76">
        <v>0</v>
      </c>
      <c r="IM28" s="76">
        <v>0</v>
      </c>
      <c r="IN28" s="76">
        <v>0</v>
      </c>
      <c r="IO28" s="76">
        <v>0</v>
      </c>
      <c r="IP28" s="76">
        <v>0</v>
      </c>
      <c r="IQ28" s="76">
        <v>0</v>
      </c>
      <c r="IR28" s="76">
        <v>0</v>
      </c>
      <c r="IS28" s="76">
        <v>0</v>
      </c>
      <c r="IT28" s="76">
        <v>0</v>
      </c>
      <c r="IU28" s="76">
        <v>0</v>
      </c>
      <c r="IV28" s="76">
        <v>0</v>
      </c>
      <c r="IW28" s="76">
        <v>0</v>
      </c>
      <c r="IX28" s="76">
        <v>0</v>
      </c>
      <c r="IY28" s="76">
        <v>0</v>
      </c>
      <c r="IZ28" s="76">
        <v>0</v>
      </c>
      <c r="JA28" s="76">
        <v>0</v>
      </c>
      <c r="JB28" s="76">
        <v>0</v>
      </c>
      <c r="JC28" s="76">
        <v>0</v>
      </c>
      <c r="JD28" s="76">
        <v>0</v>
      </c>
      <c r="JE28" s="76">
        <v>0</v>
      </c>
      <c r="JF28" s="76">
        <v>0</v>
      </c>
      <c r="JG28" s="76">
        <v>0</v>
      </c>
      <c r="JH28" s="76">
        <v>0</v>
      </c>
      <c r="JI28" s="76">
        <v>0</v>
      </c>
      <c r="JJ28" s="76">
        <v>0</v>
      </c>
      <c r="JK28" s="76">
        <v>0</v>
      </c>
      <c r="JL28" s="76">
        <v>0</v>
      </c>
      <c r="JM28" s="76">
        <v>0</v>
      </c>
      <c r="JN28" s="76">
        <v>0</v>
      </c>
      <c r="JO28" s="76">
        <v>0</v>
      </c>
      <c r="JP28" s="76">
        <v>0</v>
      </c>
      <c r="JQ28" s="76">
        <v>0</v>
      </c>
      <c r="JR28" s="76">
        <v>0</v>
      </c>
      <c r="JS28" s="76">
        <v>0</v>
      </c>
      <c r="JT28" s="76">
        <v>0</v>
      </c>
      <c r="JU28" s="76">
        <v>0</v>
      </c>
      <c r="JV28" s="76">
        <v>0</v>
      </c>
      <c r="JW28" s="76">
        <v>0</v>
      </c>
      <c r="JX28" s="76">
        <v>0</v>
      </c>
      <c r="JY28" s="76">
        <v>0</v>
      </c>
      <c r="JZ28" s="76">
        <v>0</v>
      </c>
      <c r="KA28" s="76">
        <v>0</v>
      </c>
      <c r="KB28" s="76">
        <v>0</v>
      </c>
      <c r="KC28" s="76">
        <v>0</v>
      </c>
      <c r="KD28" s="76">
        <v>0</v>
      </c>
      <c r="KE28" s="76">
        <v>0</v>
      </c>
      <c r="KF28" s="76">
        <v>0</v>
      </c>
      <c r="KG28" s="76">
        <v>0</v>
      </c>
      <c r="KH28" s="76">
        <v>0</v>
      </c>
      <c r="KI28" s="76">
        <v>0</v>
      </c>
      <c r="KJ28" s="76">
        <v>0</v>
      </c>
      <c r="KK28" s="76">
        <v>0</v>
      </c>
      <c r="KL28" s="76">
        <v>0</v>
      </c>
      <c r="KM28" s="76">
        <v>0</v>
      </c>
      <c r="KN28" s="76">
        <v>0</v>
      </c>
      <c r="KO28" s="76">
        <v>0</v>
      </c>
      <c r="KP28" s="76">
        <v>0</v>
      </c>
      <c r="KQ28" s="76">
        <v>0</v>
      </c>
      <c r="KR28" s="76">
        <v>0</v>
      </c>
      <c r="KS28" s="76">
        <v>0</v>
      </c>
      <c r="KT28" s="76">
        <v>0</v>
      </c>
      <c r="KU28" s="76">
        <v>0</v>
      </c>
      <c r="KV28" s="76">
        <v>0</v>
      </c>
      <c r="KW28" s="76">
        <v>0</v>
      </c>
      <c r="KX28" s="76">
        <v>0</v>
      </c>
      <c r="KY28" s="76">
        <v>0</v>
      </c>
      <c r="KZ28" s="76">
        <v>0</v>
      </c>
      <c r="LA28" s="76">
        <v>13985.369999999999</v>
      </c>
      <c r="LB28" s="76">
        <v>0</v>
      </c>
      <c r="LC28" s="76">
        <v>0</v>
      </c>
      <c r="LD28" s="76">
        <v>0</v>
      </c>
      <c r="LE28" s="76">
        <v>0</v>
      </c>
      <c r="LF28" s="76">
        <v>0</v>
      </c>
      <c r="LG28" s="76">
        <v>0</v>
      </c>
      <c r="LH28" s="76">
        <v>0</v>
      </c>
      <c r="LI28" s="76">
        <v>0</v>
      </c>
      <c r="LJ28" s="76">
        <v>0</v>
      </c>
      <c r="LK28" s="76">
        <v>0</v>
      </c>
      <c r="LL28" s="76">
        <v>0</v>
      </c>
      <c r="LM28" s="76">
        <v>0</v>
      </c>
      <c r="LN28" s="76">
        <v>0</v>
      </c>
      <c r="LO28" s="76">
        <v>0</v>
      </c>
      <c r="LP28" s="76">
        <v>0</v>
      </c>
      <c r="LQ28" s="76">
        <v>0</v>
      </c>
      <c r="LR28" s="76">
        <v>0</v>
      </c>
      <c r="LS28" s="76">
        <v>0</v>
      </c>
      <c r="LT28" s="76">
        <v>0</v>
      </c>
      <c r="LU28" s="76">
        <v>0</v>
      </c>
      <c r="LV28" s="76">
        <v>0</v>
      </c>
      <c r="LW28" s="76">
        <v>0</v>
      </c>
      <c r="LX28" s="76">
        <v>0</v>
      </c>
      <c r="LY28" s="76">
        <v>0</v>
      </c>
      <c r="LZ28" s="76">
        <v>0</v>
      </c>
      <c r="MA28" s="76">
        <v>0</v>
      </c>
      <c r="MB28" s="76">
        <v>0</v>
      </c>
      <c r="MC28" s="76">
        <v>0</v>
      </c>
      <c r="MD28" s="76">
        <v>0</v>
      </c>
      <c r="ME28" s="76">
        <v>0</v>
      </c>
      <c r="MF28" s="76">
        <v>0</v>
      </c>
      <c r="MG28" s="76">
        <v>0</v>
      </c>
      <c r="MH28" s="76">
        <v>0</v>
      </c>
      <c r="MI28" s="76">
        <v>0</v>
      </c>
      <c r="MJ28" s="76">
        <v>0</v>
      </c>
      <c r="MK28" s="76">
        <v>0</v>
      </c>
      <c r="ML28" s="76">
        <v>0</v>
      </c>
      <c r="MM28" s="76">
        <v>0</v>
      </c>
      <c r="MN28" s="76">
        <v>0</v>
      </c>
      <c r="MO28" s="76">
        <v>0</v>
      </c>
      <c r="MP28" s="76">
        <v>0</v>
      </c>
      <c r="MQ28" s="76">
        <v>0</v>
      </c>
      <c r="MR28" s="76">
        <v>0</v>
      </c>
      <c r="MS28" s="76">
        <v>0</v>
      </c>
      <c r="MT28" s="76">
        <v>0</v>
      </c>
      <c r="MU28" s="76">
        <v>0</v>
      </c>
      <c r="MV28" s="76">
        <v>0</v>
      </c>
      <c r="MW28" s="76">
        <v>0</v>
      </c>
      <c r="MX28" s="76">
        <v>0</v>
      </c>
      <c r="MY28" s="76">
        <v>0</v>
      </c>
      <c r="MZ28" s="76">
        <v>0</v>
      </c>
      <c r="NA28" s="76">
        <v>0</v>
      </c>
      <c r="NB28" s="76">
        <v>0</v>
      </c>
      <c r="NC28" s="76">
        <v>0</v>
      </c>
      <c r="ND28" s="76">
        <v>0</v>
      </c>
      <c r="NE28" s="76">
        <v>0</v>
      </c>
      <c r="NF28" s="76">
        <v>0</v>
      </c>
      <c r="NG28" s="76">
        <v>0</v>
      </c>
      <c r="NH28" s="76">
        <v>0</v>
      </c>
      <c r="NI28" s="76">
        <v>0</v>
      </c>
      <c r="NJ28" s="76">
        <v>0</v>
      </c>
      <c r="NK28" s="76">
        <v>0</v>
      </c>
      <c r="NL28" s="76">
        <v>0</v>
      </c>
      <c r="NM28" s="76">
        <v>0</v>
      </c>
      <c r="NN28" s="76">
        <v>0</v>
      </c>
      <c r="NO28" s="76">
        <v>0</v>
      </c>
      <c r="NP28" s="76">
        <v>0</v>
      </c>
      <c r="NQ28" s="76">
        <v>0</v>
      </c>
      <c r="NR28" s="76">
        <v>0</v>
      </c>
      <c r="NS28" s="76">
        <v>0</v>
      </c>
      <c r="NT28" s="76">
        <v>0</v>
      </c>
      <c r="NU28" s="76">
        <v>0</v>
      </c>
      <c r="NV28" s="76">
        <v>0</v>
      </c>
      <c r="NW28" s="76">
        <v>0</v>
      </c>
      <c r="NX28" s="76">
        <v>0</v>
      </c>
      <c r="NY28" s="76">
        <v>0</v>
      </c>
      <c r="NZ28" s="76">
        <v>0</v>
      </c>
      <c r="OA28" s="76">
        <v>0</v>
      </c>
      <c r="OB28" s="76">
        <v>0</v>
      </c>
      <c r="OC28" s="76">
        <v>0</v>
      </c>
      <c r="OD28" s="76">
        <v>0</v>
      </c>
      <c r="OE28" s="76">
        <v>0</v>
      </c>
      <c r="OF28" s="76">
        <v>0</v>
      </c>
      <c r="OG28" s="76">
        <v>0</v>
      </c>
      <c r="OH28" s="76">
        <v>0</v>
      </c>
      <c r="OI28" s="76">
        <v>0</v>
      </c>
      <c r="OJ28" s="76">
        <v>0</v>
      </c>
      <c r="OK28" s="76">
        <v>0</v>
      </c>
      <c r="OL28" s="76">
        <v>0</v>
      </c>
      <c r="OM28" s="76">
        <v>0</v>
      </c>
      <c r="ON28" s="76">
        <v>0</v>
      </c>
      <c r="OO28" s="76">
        <v>0</v>
      </c>
      <c r="OP28" s="76">
        <v>0</v>
      </c>
      <c r="OQ28" s="76">
        <v>0</v>
      </c>
      <c r="OR28" s="76">
        <v>0</v>
      </c>
      <c r="OS28" s="76">
        <v>0</v>
      </c>
      <c r="OT28" s="76">
        <v>0</v>
      </c>
      <c r="OU28" s="76">
        <v>0</v>
      </c>
      <c r="OV28" s="76">
        <v>0</v>
      </c>
      <c r="OW28" s="76">
        <v>0</v>
      </c>
      <c r="OX28" s="76">
        <v>0</v>
      </c>
      <c r="OY28" s="76">
        <v>0</v>
      </c>
      <c r="OZ28" s="76">
        <v>0</v>
      </c>
      <c r="PA28" s="76">
        <v>0</v>
      </c>
      <c r="PB28" s="76">
        <v>0</v>
      </c>
      <c r="PC28" s="76">
        <v>0</v>
      </c>
      <c r="PD28" s="76">
        <v>0</v>
      </c>
      <c r="PE28" s="76">
        <v>0</v>
      </c>
      <c r="PF28" s="76">
        <v>0</v>
      </c>
      <c r="PG28" s="76">
        <v>0</v>
      </c>
      <c r="PH28" s="76">
        <v>0</v>
      </c>
      <c r="PI28" s="76">
        <v>0</v>
      </c>
      <c r="PJ28" s="76">
        <v>3901251.7965465025</v>
      </c>
      <c r="PK28" s="76">
        <v>875007.91836390237</v>
      </c>
      <c r="PL28" s="76">
        <v>67318.531683948822</v>
      </c>
      <c r="PM28" s="76">
        <v>13350.544096055881</v>
      </c>
      <c r="PN28" s="76">
        <v>889466.66186291736</v>
      </c>
      <c r="PO28" s="76">
        <v>273066.97018804896</v>
      </c>
      <c r="PP28" s="76">
        <v>269703.8632372081</v>
      </c>
      <c r="PQ28" s="76">
        <v>2044886.3455580061</v>
      </c>
      <c r="PR28" s="76">
        <v>10365.208942095056</v>
      </c>
      <c r="PS28" s="76">
        <v>0</v>
      </c>
      <c r="PT28" s="76">
        <v>0</v>
      </c>
      <c r="PU28" s="76">
        <v>0</v>
      </c>
      <c r="PV28" s="76">
        <v>0</v>
      </c>
      <c r="PW28" s="76">
        <v>120377.78139404123</v>
      </c>
      <c r="PX28" s="76">
        <v>0</v>
      </c>
      <c r="PY28" s="76">
        <v>1934652.2217827314</v>
      </c>
      <c r="PZ28" s="76">
        <v>0</v>
      </c>
      <c r="QA28" s="76">
        <v>0</v>
      </c>
      <c r="QB28" s="76">
        <v>107563.04771125269</v>
      </c>
      <c r="QC28" s="89">
        <v>0</v>
      </c>
      <c r="QD28" s="102">
        <v>1</v>
      </c>
    </row>
    <row r="29" spans="1:449">
      <c r="A29" s="75" t="s">
        <v>171</v>
      </c>
      <c r="B29" s="75" t="s">
        <v>95</v>
      </c>
      <c r="C29" s="76">
        <f>ROUND(SFASU!H18,0)-ROUND(SFASU!H288,0)</f>
        <v>0</v>
      </c>
      <c r="D29" s="77">
        <v>3624</v>
      </c>
      <c r="E29" s="75" t="s">
        <v>95</v>
      </c>
      <c r="F29" s="75">
        <v>2024</v>
      </c>
      <c r="G29" s="76">
        <v>71571654</v>
      </c>
      <c r="H29" s="76">
        <v>4208681</v>
      </c>
      <c r="I29" s="76">
        <v>21726219</v>
      </c>
      <c r="J29" s="76">
        <v>12350468</v>
      </c>
      <c r="K29" s="76">
        <v>36253835</v>
      </c>
      <c r="L29" s="75" t="s">
        <v>892</v>
      </c>
      <c r="M29" s="75" t="s">
        <v>890</v>
      </c>
      <c r="N29" t="s">
        <v>891</v>
      </c>
      <c r="O29" s="76">
        <v>4781</v>
      </c>
      <c r="P29" s="76">
        <v>4766</v>
      </c>
      <c r="Q29" s="76">
        <v>1126</v>
      </c>
      <c r="R29" s="76">
        <v>108</v>
      </c>
      <c r="S29" s="76">
        <v>0</v>
      </c>
      <c r="T29" s="78" t="s">
        <v>770</v>
      </c>
      <c r="U29" s="78" t="s">
        <v>771</v>
      </c>
      <c r="V29" s="78" t="s">
        <v>772</v>
      </c>
      <c r="W29" s="76">
        <v>76862</v>
      </c>
      <c r="X29" s="76">
        <v>22127</v>
      </c>
      <c r="Y29" s="76">
        <v>16045</v>
      </c>
      <c r="Z29" s="76">
        <v>4039</v>
      </c>
      <c r="AA29" s="76">
        <v>5082</v>
      </c>
      <c r="AB29" s="76">
        <v>4189</v>
      </c>
      <c r="AC29" s="76">
        <v>7213</v>
      </c>
      <c r="AD29" s="76">
        <v>0</v>
      </c>
      <c r="AE29" s="76">
        <v>342</v>
      </c>
      <c r="AF29" s="76">
        <v>0</v>
      </c>
      <c r="AG29" s="76">
        <v>0</v>
      </c>
      <c r="AH29" s="76">
        <v>60</v>
      </c>
      <c r="AI29" s="76">
        <v>0</v>
      </c>
      <c r="AJ29" s="76">
        <v>2758</v>
      </c>
      <c r="AK29" s="76">
        <v>0</v>
      </c>
      <c r="AL29" s="76">
        <v>9629</v>
      </c>
      <c r="AM29" s="76">
        <v>0</v>
      </c>
      <c r="AN29" s="76">
        <v>0</v>
      </c>
      <c r="AO29" s="76">
        <v>1923</v>
      </c>
      <c r="AP29" s="76">
        <v>353</v>
      </c>
      <c r="AQ29" s="76">
        <v>12599</v>
      </c>
      <c r="AR29" s="76">
        <v>6154.9999999999991</v>
      </c>
      <c r="AS29" s="76">
        <v>7334</v>
      </c>
      <c r="AT29" s="76">
        <v>12037</v>
      </c>
      <c r="AU29" s="76">
        <v>4594</v>
      </c>
      <c r="AV29" s="76">
        <v>2181</v>
      </c>
      <c r="AW29" s="76">
        <v>5386</v>
      </c>
      <c r="AX29" s="76">
        <v>0</v>
      </c>
      <c r="AY29" s="76">
        <v>1732</v>
      </c>
      <c r="AZ29" s="76">
        <v>0</v>
      </c>
      <c r="BA29" s="76">
        <v>0</v>
      </c>
      <c r="BB29" s="76">
        <v>0</v>
      </c>
      <c r="BC29" s="76">
        <v>0</v>
      </c>
      <c r="BD29" s="76">
        <v>5069</v>
      </c>
      <c r="BE29" s="76">
        <v>0</v>
      </c>
      <c r="BF29" s="76">
        <v>18121</v>
      </c>
      <c r="BG29" s="76">
        <v>0</v>
      </c>
      <c r="BH29" s="76">
        <v>2337</v>
      </c>
      <c r="BI29" s="76">
        <v>621</v>
      </c>
      <c r="BJ29" s="76">
        <v>7800</v>
      </c>
      <c r="BK29" s="76">
        <v>2631</v>
      </c>
      <c r="BL29" s="76">
        <v>1822</v>
      </c>
      <c r="BM29" s="76">
        <v>1446</v>
      </c>
      <c r="BN29" s="76">
        <v>6134</v>
      </c>
      <c r="BO29" s="76">
        <v>609</v>
      </c>
      <c r="BP29" s="76">
        <v>297</v>
      </c>
      <c r="BQ29" s="76">
        <v>672</v>
      </c>
      <c r="BR29" s="76">
        <v>0</v>
      </c>
      <c r="BS29" s="76">
        <v>1824</v>
      </c>
      <c r="BT29" s="76">
        <v>18</v>
      </c>
      <c r="BU29" s="76">
        <v>0</v>
      </c>
      <c r="BV29" s="76">
        <v>0</v>
      </c>
      <c r="BW29" s="76">
        <v>0</v>
      </c>
      <c r="BX29" s="76">
        <v>2968</v>
      </c>
      <c r="BY29" s="76">
        <v>0</v>
      </c>
      <c r="BZ29" s="76">
        <v>2670</v>
      </c>
      <c r="CA29" s="76">
        <v>0</v>
      </c>
      <c r="CB29" s="76">
        <v>0</v>
      </c>
      <c r="CC29" s="76">
        <v>21</v>
      </c>
      <c r="CD29" s="76">
        <v>547</v>
      </c>
      <c r="CE29" s="76">
        <v>731</v>
      </c>
      <c r="CF29" s="76">
        <v>3</v>
      </c>
      <c r="CG29" s="76">
        <v>0</v>
      </c>
      <c r="CH29" s="76">
        <v>675</v>
      </c>
      <c r="CI29" s="76">
        <v>135</v>
      </c>
      <c r="CJ29" s="76">
        <v>0</v>
      </c>
      <c r="CK29" s="76">
        <v>0</v>
      </c>
      <c r="CL29" s="76">
        <v>0</v>
      </c>
      <c r="CM29" s="76">
        <v>408</v>
      </c>
      <c r="CN29" s="76">
        <v>0</v>
      </c>
      <c r="CO29" s="76">
        <v>0</v>
      </c>
      <c r="CP29" s="76">
        <v>0</v>
      </c>
      <c r="CQ29" s="76">
        <v>0</v>
      </c>
      <c r="CR29" s="76">
        <v>0</v>
      </c>
      <c r="CS29" s="76">
        <v>0</v>
      </c>
      <c r="CT29" s="76">
        <v>0</v>
      </c>
      <c r="CU29" s="76">
        <v>0</v>
      </c>
      <c r="CV29" s="76">
        <v>0</v>
      </c>
      <c r="CW29" s="76">
        <v>0</v>
      </c>
      <c r="CX29" s="76">
        <v>0</v>
      </c>
      <c r="CY29" s="76">
        <v>0</v>
      </c>
      <c r="CZ29" s="76">
        <v>0</v>
      </c>
      <c r="DA29" s="76">
        <v>0</v>
      </c>
      <c r="DB29" s="76">
        <v>0</v>
      </c>
      <c r="DC29" s="76">
        <v>0</v>
      </c>
      <c r="DD29" s="76">
        <v>0</v>
      </c>
      <c r="DE29" s="76">
        <v>0</v>
      </c>
      <c r="DF29" s="76">
        <v>0</v>
      </c>
      <c r="DG29" s="76">
        <v>0</v>
      </c>
      <c r="DH29" s="76">
        <v>0</v>
      </c>
      <c r="DI29" s="76">
        <v>0</v>
      </c>
      <c r="DJ29" s="76">
        <v>0</v>
      </c>
      <c r="DK29" s="76">
        <v>0</v>
      </c>
      <c r="DL29" s="76">
        <v>0</v>
      </c>
      <c r="DM29" s="76">
        <v>0</v>
      </c>
      <c r="DN29" s="76">
        <v>0</v>
      </c>
      <c r="DO29" s="76">
        <v>0</v>
      </c>
      <c r="DP29" s="76">
        <v>0</v>
      </c>
      <c r="DQ29" s="76">
        <v>0</v>
      </c>
      <c r="DR29" s="76">
        <v>0</v>
      </c>
      <c r="DS29" s="76">
        <v>8545027.3607027642</v>
      </c>
      <c r="DT29" s="76">
        <v>2420417.2145737656</v>
      </c>
      <c r="DU29" s="76">
        <v>3100049.1290474976</v>
      </c>
      <c r="DV29" s="76">
        <v>461264.17111404939</v>
      </c>
      <c r="DW29" s="76">
        <v>658058.08345369995</v>
      </c>
      <c r="DX29" s="76">
        <v>628524.62222353404</v>
      </c>
      <c r="DY29" s="76">
        <v>463184.00178371812</v>
      </c>
      <c r="DZ29" s="76">
        <v>0</v>
      </c>
      <c r="EA29" s="76">
        <v>67142.527759629505</v>
      </c>
      <c r="EB29" s="76">
        <v>0</v>
      </c>
      <c r="EC29" s="76">
        <v>0</v>
      </c>
      <c r="ED29" s="76">
        <v>4480.08</v>
      </c>
      <c r="EE29" s="76">
        <v>0</v>
      </c>
      <c r="EF29" s="76">
        <v>246519.84079116961</v>
      </c>
      <c r="EG29" s="76">
        <v>0</v>
      </c>
      <c r="EH29" s="76">
        <v>1302583.8374748835</v>
      </c>
      <c r="EI29" s="76">
        <v>0</v>
      </c>
      <c r="EJ29" s="76">
        <v>0</v>
      </c>
      <c r="EK29" s="76">
        <v>242210.65131833203</v>
      </c>
      <c r="EL29" s="76">
        <v>54673.6858503556</v>
      </c>
      <c r="EM29" s="76">
        <v>2755287.0173450932</v>
      </c>
      <c r="EN29" s="76">
        <v>2044991.9697567329</v>
      </c>
      <c r="EO29" s="76">
        <v>2192972.3143743803</v>
      </c>
      <c r="EP29" s="76">
        <v>1791252.3959116696</v>
      </c>
      <c r="EQ29" s="76">
        <v>794915.52811259101</v>
      </c>
      <c r="ER29" s="76">
        <v>656242.816359255</v>
      </c>
      <c r="ES29" s="76">
        <v>424854.86234553182</v>
      </c>
      <c r="ET29" s="76">
        <v>0</v>
      </c>
      <c r="EU29" s="76">
        <v>464374.37733415159</v>
      </c>
      <c r="EV29" s="76">
        <v>0</v>
      </c>
      <c r="EW29" s="76">
        <v>0</v>
      </c>
      <c r="EX29" s="76">
        <v>0</v>
      </c>
      <c r="EY29" s="76">
        <v>0</v>
      </c>
      <c r="EZ29" s="76">
        <v>760495.3214192685</v>
      </c>
      <c r="FA29" s="76">
        <v>0</v>
      </c>
      <c r="FB29" s="76">
        <v>4351304.5278672129</v>
      </c>
      <c r="FC29" s="76">
        <v>0</v>
      </c>
      <c r="FD29" s="76">
        <v>238933.06524545333</v>
      </c>
      <c r="FE29" s="76">
        <v>162129.36328337577</v>
      </c>
      <c r="FF29" s="76">
        <v>2532655.0012447559</v>
      </c>
      <c r="FG29" s="76">
        <v>1374033.2614426783</v>
      </c>
      <c r="FH29" s="76">
        <v>1153525.0314029572</v>
      </c>
      <c r="FI29" s="76">
        <v>1134379.5929970113</v>
      </c>
      <c r="FJ29" s="76">
        <v>1402546.6119498678</v>
      </c>
      <c r="FK29" s="76">
        <v>335941.51149819023</v>
      </c>
      <c r="FL29" s="76">
        <v>276799.55666173407</v>
      </c>
      <c r="FM29" s="76">
        <v>234585.19510172322</v>
      </c>
      <c r="FN29" s="76">
        <v>0</v>
      </c>
      <c r="FO29" s="76">
        <v>544943.82168507378</v>
      </c>
      <c r="FP29" s="76">
        <v>13623.37748344371</v>
      </c>
      <c r="FQ29" s="76">
        <v>0</v>
      </c>
      <c r="FR29" s="76">
        <v>0</v>
      </c>
      <c r="FS29" s="76">
        <v>0</v>
      </c>
      <c r="FT29" s="76">
        <v>1100188.1890863026</v>
      </c>
      <c r="FU29" s="76">
        <v>0</v>
      </c>
      <c r="FV29" s="76">
        <v>1171244.1612491359</v>
      </c>
      <c r="FW29" s="76">
        <v>0</v>
      </c>
      <c r="FX29" s="76">
        <v>0</v>
      </c>
      <c r="FY29" s="76">
        <v>34005.778088839121</v>
      </c>
      <c r="FZ29" s="76">
        <v>510393.47676767677</v>
      </c>
      <c r="GA29" s="76">
        <v>472413.63589010981</v>
      </c>
      <c r="GB29" s="76">
        <v>4953.9259259259261</v>
      </c>
      <c r="GC29" s="76">
        <v>0</v>
      </c>
      <c r="GD29" s="76">
        <v>236681.42417582418</v>
      </c>
      <c r="GE29" s="76">
        <v>123277.42346530568</v>
      </c>
      <c r="GF29" s="76">
        <v>0</v>
      </c>
      <c r="GG29" s="76">
        <v>0</v>
      </c>
      <c r="GH29" s="76">
        <v>0</v>
      </c>
      <c r="GI29" s="76">
        <v>192810.87878787876</v>
      </c>
      <c r="GJ29" s="76">
        <v>0</v>
      </c>
      <c r="GK29" s="76">
        <v>0</v>
      </c>
      <c r="GL29" s="76">
        <v>0</v>
      </c>
      <c r="GM29" s="76">
        <v>0</v>
      </c>
      <c r="GN29" s="76">
        <v>0</v>
      </c>
      <c r="GO29" s="76">
        <v>0</v>
      </c>
      <c r="GP29" s="76">
        <v>0</v>
      </c>
      <c r="GQ29" s="76">
        <v>0</v>
      </c>
      <c r="GR29" s="76">
        <v>0</v>
      </c>
      <c r="GS29" s="76">
        <v>0</v>
      </c>
      <c r="GT29" s="76">
        <v>0</v>
      </c>
      <c r="GU29" s="76">
        <v>0</v>
      </c>
      <c r="GV29" s="76">
        <v>0</v>
      </c>
      <c r="GW29" s="76">
        <v>0</v>
      </c>
      <c r="GX29" s="76">
        <v>0</v>
      </c>
      <c r="GY29" s="76">
        <v>0</v>
      </c>
      <c r="GZ29" s="76">
        <v>0</v>
      </c>
      <c r="HA29" s="76">
        <v>0</v>
      </c>
      <c r="HB29" s="76">
        <v>0</v>
      </c>
      <c r="HC29" s="76">
        <v>0</v>
      </c>
      <c r="HD29" s="76">
        <v>0</v>
      </c>
      <c r="HE29" s="76">
        <v>0</v>
      </c>
      <c r="HF29" s="76">
        <v>0</v>
      </c>
      <c r="HG29" s="76">
        <v>0</v>
      </c>
      <c r="HH29" s="76">
        <v>0</v>
      </c>
      <c r="HI29" s="76">
        <v>0</v>
      </c>
      <c r="HJ29" s="76">
        <v>0</v>
      </c>
      <c r="HK29" s="76">
        <v>0</v>
      </c>
      <c r="HL29" s="76">
        <v>0</v>
      </c>
      <c r="HM29" s="76">
        <v>0</v>
      </c>
      <c r="HN29" s="76">
        <v>0</v>
      </c>
      <c r="HP29" s="77" t="s">
        <v>152</v>
      </c>
      <c r="HQ29" s="75">
        <f>'Relative Weights'!$H$1</f>
        <v>2024</v>
      </c>
      <c r="HR29" s="76">
        <v>402373.48320963938</v>
      </c>
      <c r="HS29" s="76">
        <v>105810.4853384998</v>
      </c>
      <c r="HT29" s="76">
        <v>97821.464207500816</v>
      </c>
      <c r="HU29" s="76">
        <v>27218.482762746335</v>
      </c>
      <c r="HV29" s="76">
        <v>44961.906548845225</v>
      </c>
      <c r="HW29" s="76">
        <v>10249.418677307445</v>
      </c>
      <c r="HX29" s="76">
        <v>55224.627207649195</v>
      </c>
      <c r="HY29" s="76">
        <v>0</v>
      </c>
      <c r="HZ29" s="76">
        <v>10012.468523124695</v>
      </c>
      <c r="IA29" s="76">
        <v>0</v>
      </c>
      <c r="IB29" s="76">
        <v>0</v>
      </c>
      <c r="IC29" s="76">
        <v>1004.1270756256846</v>
      </c>
      <c r="ID29" s="76">
        <v>0</v>
      </c>
      <c r="IE29" s="76">
        <v>130740.05603771789</v>
      </c>
      <c r="IF29" s="76">
        <v>0</v>
      </c>
      <c r="IG29" s="76">
        <v>17743.742213236685</v>
      </c>
      <c r="IH29" s="76">
        <v>0</v>
      </c>
      <c r="II29" s="76">
        <v>0</v>
      </c>
      <c r="IJ29" s="76">
        <v>18154.95189493338</v>
      </c>
      <c r="IK29" s="76">
        <v>0</v>
      </c>
      <c r="IL29" s="76">
        <v>40152.185771687655</v>
      </c>
      <c r="IM29" s="76">
        <v>36743.252043424189</v>
      </c>
      <c r="IN29" s="76">
        <v>56463.065021337505</v>
      </c>
      <c r="IO29" s="76">
        <v>101855.59206438964</v>
      </c>
      <c r="IP29" s="76">
        <v>39636.595090487637</v>
      </c>
      <c r="IQ29" s="76">
        <v>7232.7736310916534</v>
      </c>
      <c r="IR29" s="76">
        <v>51825.076121626393</v>
      </c>
      <c r="IS29" s="76">
        <v>0</v>
      </c>
      <c r="IT29" s="76">
        <v>41932.879823872689</v>
      </c>
      <c r="IU29" s="76">
        <v>0</v>
      </c>
      <c r="IV29" s="76">
        <v>0</v>
      </c>
      <c r="IW29" s="76">
        <v>0</v>
      </c>
      <c r="IX29" s="76">
        <v>0</v>
      </c>
      <c r="IY29" s="76">
        <v>236595.22651518293</v>
      </c>
      <c r="IZ29" s="76">
        <v>0</v>
      </c>
      <c r="JA29" s="76">
        <v>52841.363918551215</v>
      </c>
      <c r="JB29" s="76">
        <v>0</v>
      </c>
      <c r="JC29" s="76">
        <v>17905.169837855621</v>
      </c>
      <c r="JD29" s="76">
        <v>6219.4690193874521</v>
      </c>
      <c r="JE29" s="76">
        <v>0</v>
      </c>
      <c r="JF29" s="76">
        <v>15713.959489727833</v>
      </c>
      <c r="JG29" s="76">
        <v>41667.803954861804</v>
      </c>
      <c r="JH29" s="76">
        <v>8938.3257453645419</v>
      </c>
      <c r="JI29" s="76">
        <v>91727.734118843568</v>
      </c>
      <c r="JJ29" s="76">
        <v>2677.6722016684989</v>
      </c>
      <c r="JK29" s="76">
        <v>107.50788602126562</v>
      </c>
      <c r="JL29" s="76">
        <v>6473.9846840308237</v>
      </c>
      <c r="JM29" s="76">
        <v>0</v>
      </c>
      <c r="JN29" s="76">
        <v>62169.717001152821</v>
      </c>
      <c r="JO29" s="76">
        <v>223.74002018905688</v>
      </c>
      <c r="JP29" s="76">
        <v>0</v>
      </c>
      <c r="JQ29" s="76">
        <v>0</v>
      </c>
      <c r="JR29" s="76">
        <v>0</v>
      </c>
      <c r="JS29" s="76">
        <v>64709.787751035721</v>
      </c>
      <c r="JT29" s="76">
        <v>0</v>
      </c>
      <c r="JU29" s="76">
        <v>3391.4947469188987</v>
      </c>
      <c r="JV29" s="76">
        <v>0</v>
      </c>
      <c r="JW29" s="76">
        <v>0</v>
      </c>
      <c r="JX29" s="76">
        <v>0</v>
      </c>
      <c r="JY29" s="76">
        <v>0</v>
      </c>
      <c r="JZ29" s="76">
        <v>11581.506912551338</v>
      </c>
      <c r="KA29" s="76">
        <v>92.829634104712952</v>
      </c>
      <c r="KB29" s="76">
        <v>0</v>
      </c>
      <c r="KC29" s="76">
        <v>13759.061456841338</v>
      </c>
      <c r="KD29" s="76">
        <v>0</v>
      </c>
      <c r="KE29" s="76">
        <v>0</v>
      </c>
      <c r="KF29" s="76">
        <v>0</v>
      </c>
      <c r="KG29" s="76">
        <v>0</v>
      </c>
      <c r="KH29" s="76">
        <v>15159.06449295514</v>
      </c>
      <c r="KI29" s="76">
        <v>0</v>
      </c>
      <c r="KJ29" s="76">
        <v>0</v>
      </c>
      <c r="KK29" s="76">
        <v>0</v>
      </c>
      <c r="KL29" s="76">
        <v>0</v>
      </c>
      <c r="KM29" s="76">
        <v>0</v>
      </c>
      <c r="KN29" s="76">
        <v>0</v>
      </c>
      <c r="KO29" s="76">
        <v>0</v>
      </c>
      <c r="KP29" s="76">
        <v>0</v>
      </c>
      <c r="KQ29" s="76">
        <v>0</v>
      </c>
      <c r="KR29" s="76">
        <v>0</v>
      </c>
      <c r="KS29" s="76">
        <v>0</v>
      </c>
      <c r="KT29" s="76">
        <v>0</v>
      </c>
      <c r="KU29" s="76">
        <v>0</v>
      </c>
      <c r="KV29" s="76">
        <v>0</v>
      </c>
      <c r="KW29" s="76">
        <v>0</v>
      </c>
      <c r="KX29" s="76">
        <v>0</v>
      </c>
      <c r="KY29" s="76">
        <v>0</v>
      </c>
      <c r="KZ29" s="76">
        <v>0</v>
      </c>
      <c r="LA29" s="76">
        <v>0</v>
      </c>
      <c r="LB29" s="76">
        <v>0</v>
      </c>
      <c r="LC29" s="76">
        <v>0</v>
      </c>
      <c r="LD29" s="76">
        <v>0</v>
      </c>
      <c r="LE29" s="76">
        <v>0</v>
      </c>
      <c r="LF29" s="76">
        <v>0</v>
      </c>
      <c r="LG29" s="76">
        <v>0</v>
      </c>
      <c r="LH29" s="76">
        <v>0</v>
      </c>
      <c r="LI29" s="76">
        <v>0</v>
      </c>
      <c r="LJ29" s="76">
        <v>0</v>
      </c>
      <c r="LK29" s="76">
        <v>0</v>
      </c>
      <c r="LL29" s="76">
        <v>0</v>
      </c>
      <c r="LM29" s="76">
        <v>0</v>
      </c>
      <c r="LN29" s="76">
        <v>285432.85278737941</v>
      </c>
      <c r="LO29" s="76">
        <v>115243.25110041921</v>
      </c>
      <c r="LP29" s="76">
        <v>164037.57050332753</v>
      </c>
      <c r="LQ29" s="76">
        <v>12049.911500136344</v>
      </c>
      <c r="LR29" s="76">
        <v>97143.93866642144</v>
      </c>
      <c r="LS29" s="76">
        <v>17395.359399895518</v>
      </c>
      <c r="LT29" s="76">
        <v>30975.728205113457</v>
      </c>
      <c r="LU29" s="76">
        <v>0</v>
      </c>
      <c r="LV29" s="76">
        <v>1035.8179475075351</v>
      </c>
      <c r="LW29" s="76">
        <v>0</v>
      </c>
      <c r="LX29" s="76">
        <v>0</v>
      </c>
      <c r="LY29" s="76">
        <v>0</v>
      </c>
      <c r="LZ29" s="76">
        <v>0</v>
      </c>
      <c r="MA29" s="76">
        <v>12158.074680208427</v>
      </c>
      <c r="MB29" s="76">
        <v>0</v>
      </c>
      <c r="MC29" s="76">
        <v>59385.821742020205</v>
      </c>
      <c r="MD29" s="76">
        <v>0</v>
      </c>
      <c r="ME29" s="76">
        <v>0</v>
      </c>
      <c r="MF29" s="76">
        <v>22325.519461888223</v>
      </c>
      <c r="MG29" s="76">
        <v>0</v>
      </c>
      <c r="MH29" s="76">
        <v>65847.897592124282</v>
      </c>
      <c r="MI29" s="76">
        <v>51601.089035010729</v>
      </c>
      <c r="MJ29" s="76">
        <v>99918.625422133147</v>
      </c>
      <c r="MK29" s="76">
        <v>66382.742016027492</v>
      </c>
      <c r="ML29" s="76">
        <v>107093.98508240705</v>
      </c>
      <c r="MM29" s="76">
        <v>13653.407540554303</v>
      </c>
      <c r="MN29" s="76">
        <v>30387.708740653186</v>
      </c>
      <c r="MO29" s="76">
        <v>0</v>
      </c>
      <c r="MP29" s="76">
        <v>6957.1896342285791</v>
      </c>
      <c r="MQ29" s="76">
        <v>0</v>
      </c>
      <c r="MR29" s="76">
        <v>0</v>
      </c>
      <c r="MS29" s="76">
        <v>0</v>
      </c>
      <c r="MT29" s="76">
        <v>0</v>
      </c>
      <c r="MU29" s="76">
        <v>27034.9149122819</v>
      </c>
      <c r="MV29" s="76">
        <v>0</v>
      </c>
      <c r="MW29" s="76">
        <v>166581.15742088403</v>
      </c>
      <c r="MX29" s="76">
        <v>0</v>
      </c>
      <c r="MY29" s="76">
        <v>504.67269186262553</v>
      </c>
      <c r="MZ29" s="76">
        <v>3774.9278893835481</v>
      </c>
      <c r="NA29" s="76">
        <v>43258.679065788841</v>
      </c>
      <c r="NB29" s="76">
        <v>12682.769426267621</v>
      </c>
      <c r="NC29" s="76">
        <v>10384.216006889274</v>
      </c>
      <c r="ND29" s="76">
        <v>16441.635369754047</v>
      </c>
      <c r="NE29" s="76">
        <v>26527.554572093628</v>
      </c>
      <c r="NF29" s="76">
        <v>11307.230099658467</v>
      </c>
      <c r="NG29" s="76">
        <v>1989.8094595501739</v>
      </c>
      <c r="NH29" s="76">
        <v>3796.2973609005212</v>
      </c>
      <c r="NI29" s="76">
        <v>0</v>
      </c>
      <c r="NJ29" s="76">
        <v>6635.6180558816068</v>
      </c>
      <c r="NK29" s="76">
        <v>0</v>
      </c>
      <c r="NL29" s="76">
        <v>0</v>
      </c>
      <c r="NM29" s="76">
        <v>0</v>
      </c>
      <c r="NN29" s="76">
        <v>0</v>
      </c>
      <c r="NO29" s="76">
        <v>13482.993074846516</v>
      </c>
      <c r="NP29" s="76">
        <v>0</v>
      </c>
      <c r="NQ29" s="76">
        <v>24493.687455004911</v>
      </c>
      <c r="NR29" s="76">
        <v>0</v>
      </c>
      <c r="NS29" s="76">
        <v>0</v>
      </c>
      <c r="NT29" s="76">
        <v>261.66924229392794</v>
      </c>
      <c r="NU29" s="76">
        <v>2254.2157773603376</v>
      </c>
      <c r="NV29" s="76">
        <v>3466.6706841264731</v>
      </c>
      <c r="NW29" s="76">
        <v>14.768307881051664</v>
      </c>
      <c r="NX29" s="76">
        <v>0</v>
      </c>
      <c r="NY29" s="76">
        <v>3501.7527797450971</v>
      </c>
      <c r="NZ29" s="76">
        <v>2330.2062029701542</v>
      </c>
      <c r="OA29" s="76">
        <v>0</v>
      </c>
      <c r="OB29" s="76">
        <v>0</v>
      </c>
      <c r="OC29" s="76">
        <v>0</v>
      </c>
      <c r="OD29" s="76">
        <v>818.20913500595179</v>
      </c>
      <c r="OE29" s="76">
        <v>0</v>
      </c>
      <c r="OF29" s="76">
        <v>0</v>
      </c>
      <c r="OG29" s="76">
        <v>0</v>
      </c>
      <c r="OH29" s="76">
        <v>0</v>
      </c>
      <c r="OI29" s="76">
        <v>0</v>
      </c>
      <c r="OJ29" s="76">
        <v>0</v>
      </c>
      <c r="OK29" s="76">
        <v>0</v>
      </c>
      <c r="OL29" s="76">
        <v>0</v>
      </c>
      <c r="OM29" s="76">
        <v>0</v>
      </c>
      <c r="ON29" s="76">
        <v>0</v>
      </c>
      <c r="OO29" s="76">
        <v>0</v>
      </c>
      <c r="OP29" s="76">
        <v>0</v>
      </c>
      <c r="OQ29" s="76">
        <v>0</v>
      </c>
      <c r="OR29" s="76">
        <v>0</v>
      </c>
      <c r="OS29" s="76">
        <v>0</v>
      </c>
      <c r="OT29" s="76">
        <v>0</v>
      </c>
      <c r="OU29" s="76">
        <v>0</v>
      </c>
      <c r="OV29" s="76">
        <v>0</v>
      </c>
      <c r="OW29" s="76">
        <v>0</v>
      </c>
      <c r="OX29" s="76">
        <v>0</v>
      </c>
      <c r="OY29" s="76">
        <v>0</v>
      </c>
      <c r="OZ29" s="76">
        <v>0</v>
      </c>
      <c r="PA29" s="76">
        <v>0</v>
      </c>
      <c r="PB29" s="76">
        <v>0</v>
      </c>
      <c r="PC29" s="76">
        <v>0</v>
      </c>
      <c r="PD29" s="76">
        <v>0</v>
      </c>
      <c r="PE29" s="76">
        <v>0</v>
      </c>
      <c r="PF29" s="76">
        <v>0</v>
      </c>
      <c r="PG29" s="76">
        <v>0</v>
      </c>
      <c r="PH29" s="76">
        <v>0</v>
      </c>
      <c r="PI29" s="76">
        <v>0</v>
      </c>
      <c r="PJ29" s="76">
        <v>6019808.6109674936</v>
      </c>
      <c r="PK29" s="76">
        <v>3320630.6117876433</v>
      </c>
      <c r="PL29" s="76">
        <v>2004410.9039416285</v>
      </c>
      <c r="PM29" s="76">
        <v>2937919.7166162301</v>
      </c>
      <c r="PN29" s="76">
        <v>2479525.6516882875</v>
      </c>
      <c r="PO29" s="76">
        <v>617870.82333421218</v>
      </c>
      <c r="PP29" s="76">
        <v>1428004.0052358804</v>
      </c>
      <c r="PQ29" s="76">
        <v>0</v>
      </c>
      <c r="PR29" s="76">
        <v>626381.49326221086</v>
      </c>
      <c r="PS29" s="76">
        <v>0</v>
      </c>
      <c r="PT29" s="76">
        <v>0</v>
      </c>
      <c r="PU29" s="76">
        <v>11299.324946495368</v>
      </c>
      <c r="PV29" s="76">
        <v>0</v>
      </c>
      <c r="PW29" s="76">
        <v>766685.36738957837</v>
      </c>
      <c r="PX29" s="76">
        <v>0</v>
      </c>
      <c r="PY29" s="76">
        <v>2151125.495887653</v>
      </c>
      <c r="PZ29" s="76">
        <v>0</v>
      </c>
      <c r="QA29" s="76">
        <v>266216.60876650159</v>
      </c>
      <c r="QB29" s="76">
        <v>314823.02010211657</v>
      </c>
      <c r="QC29" s="89">
        <v>1565060.8730695569</v>
      </c>
      <c r="QD29" s="102">
        <v>1</v>
      </c>
      <c r="QE29" s="68">
        <v>791100</v>
      </c>
      <c r="QF29" s="68">
        <v>2000275</v>
      </c>
      <c r="QG29" s="68">
        <v>1</v>
      </c>
    </row>
    <row r="30" spans="1:449">
      <c r="A30" s="75" t="s">
        <v>105</v>
      </c>
      <c r="B30" s="75" t="s">
        <v>105</v>
      </c>
      <c r="C30" s="76">
        <f>ROUND(TSU!H18,0)-ROUND(TSU!H288,0)</f>
        <v>0</v>
      </c>
      <c r="D30" s="77">
        <v>3642</v>
      </c>
      <c r="E30" s="75" t="s">
        <v>105</v>
      </c>
      <c r="F30" s="75">
        <v>2024</v>
      </c>
      <c r="G30" s="80">
        <v>55626554</v>
      </c>
      <c r="H30" s="80">
        <v>4952692</v>
      </c>
      <c r="I30" s="80">
        <v>8732930</v>
      </c>
      <c r="J30" s="80">
        <v>10518435</v>
      </c>
      <c r="K30" s="80">
        <v>42649252</v>
      </c>
      <c r="L30" s="75" t="s">
        <v>974</v>
      </c>
      <c r="M30" s="75" t="s">
        <v>975</v>
      </c>
      <c r="N30" s="75" t="s">
        <v>976</v>
      </c>
      <c r="O30" s="76">
        <v>3995</v>
      </c>
      <c r="P30" s="76">
        <v>2652</v>
      </c>
      <c r="Q30" s="76">
        <v>859</v>
      </c>
      <c r="R30" s="76">
        <v>167</v>
      </c>
      <c r="S30" s="76">
        <v>796</v>
      </c>
      <c r="T30" s="78" t="s">
        <v>977</v>
      </c>
      <c r="U30" s="86" t="s">
        <v>888</v>
      </c>
      <c r="V30" s="91" t="s">
        <v>889</v>
      </c>
      <c r="W30" s="76">
        <v>74339.999999999985</v>
      </c>
      <c r="X30" s="76">
        <v>20605.999999999996</v>
      </c>
      <c r="Y30" s="76">
        <v>6285.0000000000009</v>
      </c>
      <c r="Z30" s="76">
        <v>2691</v>
      </c>
      <c r="AA30" s="76">
        <v>0</v>
      </c>
      <c r="AB30" s="76">
        <v>7019</v>
      </c>
      <c r="AC30" s="76">
        <v>765</v>
      </c>
      <c r="AD30" s="76">
        <v>0</v>
      </c>
      <c r="AE30" s="76">
        <v>897</v>
      </c>
      <c r="AF30" s="76">
        <v>0</v>
      </c>
      <c r="AG30" s="76">
        <v>0</v>
      </c>
      <c r="AH30" s="76">
        <v>87</v>
      </c>
      <c r="AI30" s="76">
        <v>0</v>
      </c>
      <c r="AJ30" s="76">
        <v>2290</v>
      </c>
      <c r="AK30" s="76">
        <v>0</v>
      </c>
      <c r="AL30" s="76">
        <v>12139</v>
      </c>
      <c r="AM30" s="76">
        <v>0</v>
      </c>
      <c r="AN30" s="76">
        <v>0</v>
      </c>
      <c r="AO30" s="76">
        <v>1139</v>
      </c>
      <c r="AP30" s="76">
        <v>0</v>
      </c>
      <c r="AQ30" s="76">
        <v>13332</v>
      </c>
      <c r="AR30" s="76">
        <v>5671</v>
      </c>
      <c r="AS30" s="76">
        <v>1203</v>
      </c>
      <c r="AT30" s="76">
        <v>2878</v>
      </c>
      <c r="AU30" s="76">
        <v>0</v>
      </c>
      <c r="AV30" s="76">
        <v>2137</v>
      </c>
      <c r="AW30" s="76">
        <v>630</v>
      </c>
      <c r="AX30" s="76">
        <v>0</v>
      </c>
      <c r="AY30" s="76">
        <v>1389</v>
      </c>
      <c r="AZ30" s="76">
        <v>0</v>
      </c>
      <c r="BA30" s="76">
        <v>0</v>
      </c>
      <c r="BB30" s="76">
        <v>27</v>
      </c>
      <c r="BC30" s="76">
        <v>0</v>
      </c>
      <c r="BD30" s="76">
        <v>5691</v>
      </c>
      <c r="BE30" s="76">
        <v>128</v>
      </c>
      <c r="BF30" s="76">
        <v>11627</v>
      </c>
      <c r="BG30" s="76">
        <v>0</v>
      </c>
      <c r="BH30" s="76">
        <v>78</v>
      </c>
      <c r="BI30" s="76">
        <v>1224</v>
      </c>
      <c r="BJ30" s="76">
        <v>0</v>
      </c>
      <c r="BK30" s="76">
        <v>5784</v>
      </c>
      <c r="BL30" s="76">
        <v>671</v>
      </c>
      <c r="BM30" s="76">
        <v>0</v>
      </c>
      <c r="BN30" s="76">
        <v>2904</v>
      </c>
      <c r="BO30" s="76">
        <v>0</v>
      </c>
      <c r="BP30" s="76">
        <v>698</v>
      </c>
      <c r="BQ30" s="76">
        <v>165</v>
      </c>
      <c r="BR30" s="76">
        <v>0</v>
      </c>
      <c r="BS30" s="76">
        <v>0</v>
      </c>
      <c r="BT30" s="76">
        <v>0</v>
      </c>
      <c r="BU30" s="76">
        <v>0</v>
      </c>
      <c r="BV30" s="76">
        <v>0</v>
      </c>
      <c r="BW30" s="76">
        <v>0</v>
      </c>
      <c r="BX30" s="76">
        <v>894</v>
      </c>
      <c r="BY30" s="76">
        <v>204</v>
      </c>
      <c r="BZ30" s="76">
        <v>3687</v>
      </c>
      <c r="CA30" s="76">
        <v>0</v>
      </c>
      <c r="CB30" s="76">
        <v>0</v>
      </c>
      <c r="CC30" s="76">
        <v>42</v>
      </c>
      <c r="CD30" s="76">
        <v>0</v>
      </c>
      <c r="CE30" s="76">
        <v>351</v>
      </c>
      <c r="CF30" s="76">
        <v>106</v>
      </c>
      <c r="CG30" s="76">
        <v>0</v>
      </c>
      <c r="CH30" s="76">
        <v>1161</v>
      </c>
      <c r="CI30" s="76">
        <v>0</v>
      </c>
      <c r="CJ30" s="76">
        <v>142</v>
      </c>
      <c r="CK30" s="76">
        <v>0</v>
      </c>
      <c r="CL30" s="76">
        <v>0</v>
      </c>
      <c r="CM30" s="76">
        <v>0</v>
      </c>
      <c r="CN30" s="76">
        <v>0</v>
      </c>
      <c r="CO30" s="76">
        <v>0</v>
      </c>
      <c r="CP30" s="76">
        <v>0</v>
      </c>
      <c r="CQ30" s="76">
        <v>0</v>
      </c>
      <c r="CR30" s="76">
        <v>0</v>
      </c>
      <c r="CS30" s="76">
        <v>137</v>
      </c>
      <c r="CT30" s="76">
        <v>0</v>
      </c>
      <c r="CU30" s="76">
        <v>0</v>
      </c>
      <c r="CV30" s="76">
        <v>0</v>
      </c>
      <c r="CW30" s="76">
        <v>0</v>
      </c>
      <c r="CX30" s="76">
        <v>0</v>
      </c>
      <c r="CY30" s="76">
        <v>0</v>
      </c>
      <c r="CZ30" s="76">
        <v>0</v>
      </c>
      <c r="DA30" s="76">
        <v>0</v>
      </c>
      <c r="DB30" s="76">
        <v>0</v>
      </c>
      <c r="DC30" s="76">
        <v>0</v>
      </c>
      <c r="DD30" s="76">
        <v>0</v>
      </c>
      <c r="DE30" s="76">
        <v>0</v>
      </c>
      <c r="DF30" s="76">
        <v>17820</v>
      </c>
      <c r="DG30" s="76">
        <v>0</v>
      </c>
      <c r="DH30" s="76">
        <v>0</v>
      </c>
      <c r="DI30" s="76">
        <v>0</v>
      </c>
      <c r="DJ30" s="76">
        <v>0</v>
      </c>
      <c r="DK30" s="76">
        <v>0</v>
      </c>
      <c r="DL30" s="76">
        <v>0</v>
      </c>
      <c r="DM30" s="76">
        <v>8084</v>
      </c>
      <c r="DN30" s="76">
        <v>0</v>
      </c>
      <c r="DO30" s="76">
        <v>0</v>
      </c>
      <c r="DP30" s="76">
        <v>0</v>
      </c>
      <c r="DQ30" s="76">
        <v>0</v>
      </c>
      <c r="DR30" s="76">
        <v>0</v>
      </c>
      <c r="DS30" s="76">
        <v>5263359.3860553047</v>
      </c>
      <c r="DT30" s="76">
        <v>1633728.4566403818</v>
      </c>
      <c r="DU30" s="76">
        <v>1007892.8754577554</v>
      </c>
      <c r="DV30" s="76">
        <v>289941.72143869422</v>
      </c>
      <c r="DW30" s="76">
        <v>0</v>
      </c>
      <c r="DX30" s="76">
        <v>961958.63589292637</v>
      </c>
      <c r="DY30" s="76">
        <v>77187.6355468986</v>
      </c>
      <c r="DZ30" s="76">
        <v>0</v>
      </c>
      <c r="EA30" s="76">
        <v>214108.10452854045</v>
      </c>
      <c r="EB30" s="76">
        <v>0</v>
      </c>
      <c r="EC30" s="76">
        <v>0</v>
      </c>
      <c r="ED30" s="76">
        <v>12719.224242424241</v>
      </c>
      <c r="EE30" s="76">
        <v>0</v>
      </c>
      <c r="EF30" s="76">
        <v>350850.48676827207</v>
      </c>
      <c r="EG30" s="76">
        <v>0</v>
      </c>
      <c r="EH30" s="76">
        <v>1295155.9850544399</v>
      </c>
      <c r="EI30" s="76">
        <v>0</v>
      </c>
      <c r="EJ30" s="76">
        <v>0</v>
      </c>
      <c r="EK30" s="76">
        <v>222349.66527185997</v>
      </c>
      <c r="EL30" s="76">
        <v>0</v>
      </c>
      <c r="EM30" s="76">
        <v>1890698.7032425767</v>
      </c>
      <c r="EN30" s="76">
        <v>1223796.0981552661</v>
      </c>
      <c r="EO30" s="76">
        <v>614602.02281810727</v>
      </c>
      <c r="EP30" s="76">
        <v>482891.51906213025</v>
      </c>
      <c r="EQ30" s="76">
        <v>0</v>
      </c>
      <c r="ER30" s="76">
        <v>694479.39299972716</v>
      </c>
      <c r="ES30" s="76">
        <v>93662.122786434731</v>
      </c>
      <c r="ET30" s="76">
        <v>0</v>
      </c>
      <c r="EU30" s="76">
        <v>341456.67752274155</v>
      </c>
      <c r="EV30" s="76">
        <v>0</v>
      </c>
      <c r="EW30" s="76">
        <v>0</v>
      </c>
      <c r="EX30" s="76">
        <v>6918.9860139860157</v>
      </c>
      <c r="EY30" s="76">
        <v>0</v>
      </c>
      <c r="EZ30" s="76">
        <v>1132518.4932288993</v>
      </c>
      <c r="FA30" s="76">
        <v>21100.466152261317</v>
      </c>
      <c r="FB30" s="76">
        <v>2118880.3992838352</v>
      </c>
      <c r="FC30" s="76">
        <v>0</v>
      </c>
      <c r="FD30" s="76">
        <v>61011.966666666667</v>
      </c>
      <c r="FE30" s="76">
        <v>492552.40488182899</v>
      </c>
      <c r="FF30" s="76">
        <v>0</v>
      </c>
      <c r="FG30" s="76">
        <v>2390205.8458260978</v>
      </c>
      <c r="FH30" s="76">
        <v>447969.62047484051</v>
      </c>
      <c r="FI30" s="76">
        <v>0</v>
      </c>
      <c r="FJ30" s="76">
        <v>876216.846801028</v>
      </c>
      <c r="FK30" s="76">
        <v>0</v>
      </c>
      <c r="FL30" s="76">
        <v>602764.72524622246</v>
      </c>
      <c r="FM30" s="76">
        <v>75843.633333333317</v>
      </c>
      <c r="FN30" s="76">
        <v>0</v>
      </c>
      <c r="FO30" s="76">
        <v>0</v>
      </c>
      <c r="FP30" s="76">
        <v>0</v>
      </c>
      <c r="FQ30" s="76">
        <v>0</v>
      </c>
      <c r="FR30" s="76">
        <v>0</v>
      </c>
      <c r="FS30" s="76">
        <v>0</v>
      </c>
      <c r="FT30" s="76">
        <v>217344.52791444189</v>
      </c>
      <c r="FU30" s="76">
        <v>292085.0089574114</v>
      </c>
      <c r="FV30" s="76">
        <v>1355329.6689318952</v>
      </c>
      <c r="FW30" s="76">
        <v>0</v>
      </c>
      <c r="FX30" s="76">
        <v>0</v>
      </c>
      <c r="FY30" s="76">
        <v>7700.4</v>
      </c>
      <c r="FZ30" s="76">
        <v>0</v>
      </c>
      <c r="GA30" s="76">
        <v>87610.777056277046</v>
      </c>
      <c r="GB30" s="76">
        <v>155117.03571428571</v>
      </c>
      <c r="GC30" s="76">
        <v>0</v>
      </c>
      <c r="GD30" s="76">
        <v>803868.55594268569</v>
      </c>
      <c r="GE30" s="76">
        <v>0</v>
      </c>
      <c r="GF30" s="76">
        <v>98989.10699490727</v>
      </c>
      <c r="GG30" s="76">
        <v>0</v>
      </c>
      <c r="GH30" s="76">
        <v>0</v>
      </c>
      <c r="GI30" s="76">
        <v>0</v>
      </c>
      <c r="GJ30" s="76">
        <v>0</v>
      </c>
      <c r="GK30" s="76">
        <v>0</v>
      </c>
      <c r="GL30" s="76">
        <v>0</v>
      </c>
      <c r="GM30" s="76">
        <v>0</v>
      </c>
      <c r="GN30" s="76">
        <v>0</v>
      </c>
      <c r="GO30" s="76">
        <v>447882.08090639848</v>
      </c>
      <c r="GP30" s="76">
        <v>0</v>
      </c>
      <c r="GQ30" s="76">
        <v>0</v>
      </c>
      <c r="GR30" s="76">
        <v>0</v>
      </c>
      <c r="GS30" s="76">
        <v>0</v>
      </c>
      <c r="GT30" s="76">
        <v>0</v>
      </c>
      <c r="GU30" s="76">
        <v>0</v>
      </c>
      <c r="GV30" s="76">
        <v>0</v>
      </c>
      <c r="GW30" s="76">
        <v>0</v>
      </c>
      <c r="GX30" s="76">
        <v>0</v>
      </c>
      <c r="GY30" s="76">
        <v>0</v>
      </c>
      <c r="GZ30" s="76">
        <v>0</v>
      </c>
      <c r="HA30" s="76">
        <v>0</v>
      </c>
      <c r="HB30" s="76">
        <v>4592457.2363636363</v>
      </c>
      <c r="HC30" s="76">
        <v>0</v>
      </c>
      <c r="HD30" s="76">
        <v>0</v>
      </c>
      <c r="HE30" s="76">
        <v>0</v>
      </c>
      <c r="HF30" s="76">
        <v>0</v>
      </c>
      <c r="HG30" s="76">
        <v>0</v>
      </c>
      <c r="HH30" s="76">
        <v>0</v>
      </c>
      <c r="HI30" s="76">
        <v>2302174.8015668574</v>
      </c>
      <c r="HJ30" s="76">
        <v>0</v>
      </c>
      <c r="HK30" s="76">
        <v>0</v>
      </c>
      <c r="HL30" s="76">
        <v>0</v>
      </c>
      <c r="HM30" s="76">
        <v>0</v>
      </c>
      <c r="HN30" s="76">
        <v>0</v>
      </c>
      <c r="HP30" s="77" t="s">
        <v>153</v>
      </c>
      <c r="HQ30" s="75">
        <f>'Relative Weights'!$H$1</f>
        <v>2024</v>
      </c>
      <c r="HR30" s="76">
        <v>57704.38</v>
      </c>
      <c r="HS30" s="76">
        <v>282511.11</v>
      </c>
      <c r="HT30" s="76">
        <v>0</v>
      </c>
      <c r="HU30" s="76">
        <v>2383.9899999999998</v>
      </c>
      <c r="HV30" s="76">
        <v>0</v>
      </c>
      <c r="HW30" s="76">
        <v>0</v>
      </c>
      <c r="HX30" s="76">
        <v>0</v>
      </c>
      <c r="HY30" s="76">
        <v>0</v>
      </c>
      <c r="HZ30" s="76">
        <v>0</v>
      </c>
      <c r="IA30" s="76">
        <v>0</v>
      </c>
      <c r="IB30" s="76">
        <v>0</v>
      </c>
      <c r="IC30" s="76">
        <v>0</v>
      </c>
      <c r="ID30" s="76">
        <v>0</v>
      </c>
      <c r="IE30" s="76">
        <v>0</v>
      </c>
      <c r="IF30" s="76">
        <v>0</v>
      </c>
      <c r="IG30" s="76">
        <v>18817.05</v>
      </c>
      <c r="IH30" s="76">
        <v>0</v>
      </c>
      <c r="II30" s="76">
        <v>0</v>
      </c>
      <c r="IJ30" s="76">
        <v>12701.65</v>
      </c>
      <c r="IK30" s="76">
        <v>0</v>
      </c>
      <c r="IL30" s="76">
        <v>20728.57</v>
      </c>
      <c r="IM30" s="76">
        <v>211623.9</v>
      </c>
      <c r="IN30" s="76">
        <v>0</v>
      </c>
      <c r="IO30" s="76">
        <v>3970.48</v>
      </c>
      <c r="IP30" s="76">
        <v>0</v>
      </c>
      <c r="IQ30" s="76">
        <v>0</v>
      </c>
      <c r="IR30" s="76">
        <v>0</v>
      </c>
      <c r="IS30" s="76">
        <v>0</v>
      </c>
      <c r="IT30" s="76">
        <v>0</v>
      </c>
      <c r="IU30" s="76">
        <v>0</v>
      </c>
      <c r="IV30" s="76">
        <v>0</v>
      </c>
      <c r="IW30" s="76">
        <v>0</v>
      </c>
      <c r="IX30" s="76">
        <v>0</v>
      </c>
      <c r="IY30" s="76">
        <v>0</v>
      </c>
      <c r="IZ30" s="76">
        <v>797.68</v>
      </c>
      <c r="JA30" s="76">
        <v>30784.77</v>
      </c>
      <c r="JB30" s="76">
        <v>0</v>
      </c>
      <c r="JC30" s="76">
        <v>0</v>
      </c>
      <c r="JD30" s="76">
        <v>20779.939999999999</v>
      </c>
      <c r="JE30" s="76">
        <v>0</v>
      </c>
      <c r="JF30" s="76">
        <v>26204.81</v>
      </c>
      <c r="JG30" s="76">
        <v>77464.77</v>
      </c>
      <c r="JH30" s="76">
        <v>0</v>
      </c>
      <c r="JI30" s="76">
        <v>7204.52</v>
      </c>
      <c r="JJ30" s="76">
        <v>0</v>
      </c>
      <c r="JK30" s="76">
        <v>0</v>
      </c>
      <c r="JL30" s="76">
        <v>0</v>
      </c>
      <c r="JM30" s="76">
        <v>0</v>
      </c>
      <c r="JN30" s="76">
        <v>0</v>
      </c>
      <c r="JO30" s="76">
        <v>0</v>
      </c>
      <c r="JP30" s="76">
        <v>0</v>
      </c>
      <c r="JQ30" s="76">
        <v>0</v>
      </c>
      <c r="JR30" s="76">
        <v>0</v>
      </c>
      <c r="JS30" s="76">
        <v>0</v>
      </c>
      <c r="JT30" s="76">
        <v>11042.01</v>
      </c>
      <c r="JU30" s="76">
        <v>19691.3</v>
      </c>
      <c r="JV30" s="76">
        <v>0</v>
      </c>
      <c r="JW30" s="76">
        <v>0</v>
      </c>
      <c r="JX30" s="76">
        <v>13291.77</v>
      </c>
      <c r="JY30" s="76">
        <v>0</v>
      </c>
      <c r="JZ30" s="76">
        <v>960.51</v>
      </c>
      <c r="KA30" s="76">
        <v>26823.48</v>
      </c>
      <c r="KB30" s="76">
        <v>0</v>
      </c>
      <c r="KC30" s="76">
        <v>6609.65</v>
      </c>
      <c r="KD30" s="76">
        <v>0</v>
      </c>
      <c r="KE30" s="76">
        <v>0</v>
      </c>
      <c r="KF30" s="76">
        <v>0</v>
      </c>
      <c r="KG30" s="76">
        <v>0</v>
      </c>
      <c r="KH30" s="76">
        <v>0</v>
      </c>
      <c r="KI30" s="76">
        <v>0</v>
      </c>
      <c r="KJ30" s="76">
        <v>0</v>
      </c>
      <c r="KK30" s="76">
        <v>0</v>
      </c>
      <c r="KL30" s="76">
        <v>0</v>
      </c>
      <c r="KM30" s="76">
        <v>0</v>
      </c>
      <c r="KN30" s="76">
        <v>16931.78</v>
      </c>
      <c r="KO30" s="76">
        <v>0</v>
      </c>
      <c r="KP30" s="76">
        <v>0</v>
      </c>
      <c r="KQ30" s="76">
        <v>0</v>
      </c>
      <c r="KR30" s="76">
        <v>0</v>
      </c>
      <c r="KS30" s="76">
        <v>0</v>
      </c>
      <c r="KT30" s="76">
        <v>0</v>
      </c>
      <c r="KU30" s="76">
        <v>0</v>
      </c>
      <c r="KV30" s="76">
        <v>0</v>
      </c>
      <c r="KW30" s="76">
        <v>0</v>
      </c>
      <c r="KX30" s="76">
        <v>0</v>
      </c>
      <c r="KY30" s="76">
        <v>0</v>
      </c>
      <c r="KZ30" s="76">
        <v>0</v>
      </c>
      <c r="LA30" s="76">
        <v>165092.32</v>
      </c>
      <c r="LB30" s="76">
        <v>0</v>
      </c>
      <c r="LC30" s="76">
        <v>0</v>
      </c>
      <c r="LD30" s="76">
        <v>0</v>
      </c>
      <c r="LE30" s="76">
        <v>0</v>
      </c>
      <c r="LF30" s="76">
        <v>0</v>
      </c>
      <c r="LG30" s="76">
        <v>0</v>
      </c>
      <c r="LH30" s="76">
        <v>87031.64</v>
      </c>
      <c r="LI30" s="76">
        <v>0</v>
      </c>
      <c r="LJ30" s="76">
        <v>0</v>
      </c>
      <c r="LK30" s="76">
        <v>0</v>
      </c>
      <c r="LL30" s="76">
        <v>0</v>
      </c>
      <c r="LM30" s="76">
        <v>0</v>
      </c>
      <c r="LN30" s="76">
        <v>0</v>
      </c>
      <c r="LO30" s="76">
        <v>0</v>
      </c>
      <c r="LP30" s="76">
        <v>0</v>
      </c>
      <c r="LQ30" s="76">
        <v>0</v>
      </c>
      <c r="LR30" s="76">
        <v>0</v>
      </c>
      <c r="LS30" s="76">
        <v>0</v>
      </c>
      <c r="LT30" s="76">
        <v>0</v>
      </c>
      <c r="LU30" s="76">
        <v>0</v>
      </c>
      <c r="LV30" s="76">
        <v>0</v>
      </c>
      <c r="LW30" s="76">
        <v>0</v>
      </c>
      <c r="LX30" s="76">
        <v>0</v>
      </c>
      <c r="LY30" s="76">
        <v>0</v>
      </c>
      <c r="LZ30" s="76">
        <v>0</v>
      </c>
      <c r="MA30" s="76">
        <v>0</v>
      </c>
      <c r="MB30" s="76">
        <v>0</v>
      </c>
      <c r="MC30" s="76">
        <v>0</v>
      </c>
      <c r="MD30" s="76">
        <v>0</v>
      </c>
      <c r="ME30" s="76">
        <v>0</v>
      </c>
      <c r="MF30" s="76">
        <v>0</v>
      </c>
      <c r="MG30" s="76">
        <v>0</v>
      </c>
      <c r="MH30" s="76">
        <v>0</v>
      </c>
      <c r="MI30" s="76">
        <v>0</v>
      </c>
      <c r="MJ30" s="76">
        <v>0</v>
      </c>
      <c r="MK30" s="76">
        <v>0</v>
      </c>
      <c r="ML30" s="76">
        <v>0</v>
      </c>
      <c r="MM30" s="76">
        <v>0</v>
      </c>
      <c r="MN30" s="76">
        <v>0</v>
      </c>
      <c r="MO30" s="76">
        <v>0</v>
      </c>
      <c r="MP30" s="76">
        <v>0</v>
      </c>
      <c r="MQ30" s="76">
        <v>0</v>
      </c>
      <c r="MR30" s="76">
        <v>0</v>
      </c>
      <c r="MS30" s="76">
        <v>0</v>
      </c>
      <c r="MT30" s="76">
        <v>0</v>
      </c>
      <c r="MU30" s="76">
        <v>0</v>
      </c>
      <c r="MV30" s="76">
        <v>0</v>
      </c>
      <c r="MW30" s="76">
        <v>0</v>
      </c>
      <c r="MX30" s="76">
        <v>0</v>
      </c>
      <c r="MY30" s="76">
        <v>0</v>
      </c>
      <c r="MZ30" s="76">
        <v>0</v>
      </c>
      <c r="NA30" s="76">
        <v>0</v>
      </c>
      <c r="NB30" s="76">
        <v>0</v>
      </c>
      <c r="NC30" s="76">
        <v>0</v>
      </c>
      <c r="ND30" s="76">
        <v>0</v>
      </c>
      <c r="NE30" s="76">
        <v>0</v>
      </c>
      <c r="NF30" s="76">
        <v>0</v>
      </c>
      <c r="NG30" s="76">
        <v>0</v>
      </c>
      <c r="NH30" s="76">
        <v>0</v>
      </c>
      <c r="NI30" s="76">
        <v>0</v>
      </c>
      <c r="NJ30" s="76">
        <v>0</v>
      </c>
      <c r="NK30" s="76">
        <v>0</v>
      </c>
      <c r="NL30" s="76">
        <v>0</v>
      </c>
      <c r="NM30" s="76">
        <v>0</v>
      </c>
      <c r="NN30" s="76">
        <v>0</v>
      </c>
      <c r="NO30" s="76">
        <v>0</v>
      </c>
      <c r="NP30" s="76">
        <v>0</v>
      </c>
      <c r="NQ30" s="76">
        <v>0</v>
      </c>
      <c r="NR30" s="76">
        <v>0</v>
      </c>
      <c r="NS30" s="76">
        <v>0</v>
      </c>
      <c r="NT30" s="76">
        <v>0</v>
      </c>
      <c r="NU30" s="76">
        <v>0</v>
      </c>
      <c r="NV30" s="76">
        <v>0</v>
      </c>
      <c r="NW30" s="76">
        <v>0</v>
      </c>
      <c r="NX30" s="76">
        <v>0</v>
      </c>
      <c r="NY30" s="76">
        <v>0</v>
      </c>
      <c r="NZ30" s="76">
        <v>0</v>
      </c>
      <c r="OA30" s="76">
        <v>0</v>
      </c>
      <c r="OB30" s="76">
        <v>0</v>
      </c>
      <c r="OC30" s="76">
        <v>0</v>
      </c>
      <c r="OD30" s="76">
        <v>0</v>
      </c>
      <c r="OE30" s="76">
        <v>0</v>
      </c>
      <c r="OF30" s="76">
        <v>0</v>
      </c>
      <c r="OG30" s="76">
        <v>0</v>
      </c>
      <c r="OH30" s="76">
        <v>0</v>
      </c>
      <c r="OI30" s="76">
        <v>0</v>
      </c>
      <c r="OJ30" s="76">
        <v>0</v>
      </c>
      <c r="OK30" s="76">
        <v>0</v>
      </c>
      <c r="OL30" s="76">
        <v>0</v>
      </c>
      <c r="OM30" s="76">
        <v>0</v>
      </c>
      <c r="ON30" s="76">
        <v>0</v>
      </c>
      <c r="OO30" s="76">
        <v>0</v>
      </c>
      <c r="OP30" s="76">
        <v>0</v>
      </c>
      <c r="OQ30" s="76">
        <v>0</v>
      </c>
      <c r="OR30" s="76">
        <v>0</v>
      </c>
      <c r="OS30" s="76">
        <v>0</v>
      </c>
      <c r="OT30" s="76">
        <v>0</v>
      </c>
      <c r="OU30" s="76">
        <v>0</v>
      </c>
      <c r="OV30" s="76">
        <v>0</v>
      </c>
      <c r="OW30" s="76">
        <v>0</v>
      </c>
      <c r="OX30" s="76">
        <v>0</v>
      </c>
      <c r="OY30" s="76">
        <v>0</v>
      </c>
      <c r="OZ30" s="76">
        <v>0</v>
      </c>
      <c r="PA30" s="76">
        <v>0</v>
      </c>
      <c r="PB30" s="76">
        <v>0</v>
      </c>
      <c r="PC30" s="76">
        <v>0</v>
      </c>
      <c r="PD30" s="76">
        <v>0</v>
      </c>
      <c r="PE30" s="76">
        <v>0</v>
      </c>
      <c r="PF30" s="76">
        <v>0</v>
      </c>
      <c r="PG30" s="76">
        <v>0</v>
      </c>
      <c r="PH30" s="76">
        <v>0</v>
      </c>
      <c r="PI30" s="76">
        <v>0</v>
      </c>
      <c r="PJ30" s="76">
        <v>7246311.5099999998</v>
      </c>
      <c r="PK30" s="76">
        <v>2078093.87</v>
      </c>
      <c r="PL30" s="76">
        <v>636197.72</v>
      </c>
      <c r="PM30" s="76">
        <v>0</v>
      </c>
      <c r="PN30" s="76">
        <v>2064485.77</v>
      </c>
      <c r="PO30" s="76">
        <v>808437.32</v>
      </c>
      <c r="PP30" s="76">
        <v>111747.66</v>
      </c>
      <c r="PQ30" s="76">
        <v>4663772.45</v>
      </c>
      <c r="PR30" s="76">
        <v>1002965.16</v>
      </c>
      <c r="PS30" s="76">
        <v>0</v>
      </c>
      <c r="PT30" s="76">
        <v>0</v>
      </c>
      <c r="PU30" s="76">
        <v>0</v>
      </c>
      <c r="PV30" s="76">
        <v>0</v>
      </c>
      <c r="PW30" s="76">
        <v>213553.73</v>
      </c>
      <c r="PX30" s="76">
        <v>2551796.2400000002</v>
      </c>
      <c r="PY30" s="76">
        <v>1346272.32</v>
      </c>
      <c r="PZ30" s="76">
        <v>0</v>
      </c>
      <c r="QA30" s="76">
        <v>0</v>
      </c>
      <c r="QB30" s="76">
        <v>1477078.87</v>
      </c>
      <c r="QC30" s="89">
        <v>0</v>
      </c>
      <c r="QD30" s="102">
        <v>1</v>
      </c>
      <c r="QE30" s="68">
        <v>791100</v>
      </c>
      <c r="QF30" s="68">
        <v>2000275</v>
      </c>
      <c r="QG30" s="68">
        <v>1</v>
      </c>
    </row>
    <row r="31" spans="1:449">
      <c r="A31" s="75" t="s">
        <v>107</v>
      </c>
      <c r="B31" s="75" t="s">
        <v>107</v>
      </c>
      <c r="C31" s="76">
        <f>ROUND(TTU!H18,0)-ROUND(TTU!H288,0)</f>
        <v>0</v>
      </c>
      <c r="D31" s="77">
        <v>3644</v>
      </c>
      <c r="E31" s="75" t="s">
        <v>107</v>
      </c>
      <c r="F31" s="75">
        <v>2024</v>
      </c>
      <c r="G31" s="76">
        <v>260730041</v>
      </c>
      <c r="H31" s="76">
        <v>236037389</v>
      </c>
      <c r="I31" s="76">
        <v>137332694</v>
      </c>
      <c r="J31" s="76">
        <v>75248092</v>
      </c>
      <c r="K31" s="76">
        <v>70311100</v>
      </c>
      <c r="L31" s="75" t="s">
        <v>857</v>
      </c>
      <c r="M31" s="75" t="s">
        <v>794</v>
      </c>
      <c r="N31" s="98" t="s">
        <v>856</v>
      </c>
      <c r="O31" s="76">
        <v>15164</v>
      </c>
      <c r="P31" s="76">
        <v>17549</v>
      </c>
      <c r="Q31" s="76">
        <v>4249</v>
      </c>
      <c r="R31" s="76">
        <v>2442</v>
      </c>
      <c r="S31" s="76">
        <v>688</v>
      </c>
      <c r="T31" s="78" t="s">
        <v>900</v>
      </c>
      <c r="U31" s="78" t="s">
        <v>773</v>
      </c>
      <c r="V31" t="s">
        <v>899</v>
      </c>
      <c r="W31" s="76">
        <v>290104</v>
      </c>
      <c r="X31" s="76">
        <v>121480.99999999977</v>
      </c>
      <c r="Y31" s="76">
        <v>30875.999999999993</v>
      </c>
      <c r="Z31" s="76">
        <v>2291</v>
      </c>
      <c r="AA31" s="76">
        <v>21331.999999999996</v>
      </c>
      <c r="AB31" s="76">
        <v>48397</v>
      </c>
      <c r="AC31" s="76">
        <v>10265.000000000002</v>
      </c>
      <c r="AD31" s="76">
        <v>0</v>
      </c>
      <c r="AE31" s="76">
        <v>540</v>
      </c>
      <c r="AF31" s="76">
        <v>161</v>
      </c>
      <c r="AG31" s="76">
        <v>0</v>
      </c>
      <c r="AH31" s="76">
        <v>0</v>
      </c>
      <c r="AI31" s="76">
        <v>0</v>
      </c>
      <c r="AJ31" s="76">
        <v>12479.000000000002</v>
      </c>
      <c r="AK31" s="76">
        <v>0</v>
      </c>
      <c r="AL31" s="76">
        <v>39408</v>
      </c>
      <c r="AM31" s="76">
        <v>0</v>
      </c>
      <c r="AN31" s="76">
        <v>1</v>
      </c>
      <c r="AO31" s="76">
        <v>2119</v>
      </c>
      <c r="AP31" s="76">
        <v>0</v>
      </c>
      <c r="AQ31" s="76">
        <v>88303</v>
      </c>
      <c r="AR31" s="76">
        <v>60159.999999999993</v>
      </c>
      <c r="AS31" s="76">
        <v>8607.9999999999982</v>
      </c>
      <c r="AT31" s="76">
        <v>9347</v>
      </c>
      <c r="AU31" s="76">
        <v>14681.000000000002</v>
      </c>
      <c r="AV31" s="76">
        <v>54780.000000000007</v>
      </c>
      <c r="AW31" s="76">
        <v>2189</v>
      </c>
      <c r="AX31" s="76">
        <v>0</v>
      </c>
      <c r="AY31" s="76">
        <v>531</v>
      </c>
      <c r="AZ31" s="76">
        <v>0</v>
      </c>
      <c r="BA31" s="76">
        <v>0</v>
      </c>
      <c r="BB31" s="76">
        <v>0</v>
      </c>
      <c r="BC31" s="76">
        <v>0</v>
      </c>
      <c r="BD31" s="76">
        <v>6566</v>
      </c>
      <c r="BE31" s="76">
        <v>0</v>
      </c>
      <c r="BF31" s="76">
        <v>100653</v>
      </c>
      <c r="BG31" s="76">
        <v>0</v>
      </c>
      <c r="BH31" s="76">
        <v>2615</v>
      </c>
      <c r="BI31" s="76">
        <v>835</v>
      </c>
      <c r="BJ31" s="76">
        <v>0</v>
      </c>
      <c r="BK31" s="76">
        <v>14045</v>
      </c>
      <c r="BL31" s="76">
        <v>10114</v>
      </c>
      <c r="BM31" s="76">
        <v>2598</v>
      </c>
      <c r="BN31" s="76">
        <v>8902</v>
      </c>
      <c r="BO31" s="76">
        <v>3858</v>
      </c>
      <c r="BP31" s="76">
        <v>22592</v>
      </c>
      <c r="BQ31" s="76">
        <v>334</v>
      </c>
      <c r="BR31" s="80">
        <v>0</v>
      </c>
      <c r="BS31" s="76">
        <v>863</v>
      </c>
      <c r="BT31" s="76">
        <v>646</v>
      </c>
      <c r="BU31" s="76">
        <v>0</v>
      </c>
      <c r="BV31" s="76">
        <v>0</v>
      </c>
      <c r="BW31" s="76">
        <v>0</v>
      </c>
      <c r="BX31" s="76">
        <v>1154</v>
      </c>
      <c r="BY31" s="76">
        <v>0</v>
      </c>
      <c r="BZ31" s="76">
        <v>21849</v>
      </c>
      <c r="CA31" s="76">
        <v>0</v>
      </c>
      <c r="CB31" s="76">
        <v>0</v>
      </c>
      <c r="CC31" s="76">
        <v>652</v>
      </c>
      <c r="CD31" s="76">
        <v>0</v>
      </c>
      <c r="CE31" s="76">
        <v>9654</v>
      </c>
      <c r="CF31" s="76">
        <v>13054.000000000002</v>
      </c>
      <c r="CG31" s="76">
        <v>2177</v>
      </c>
      <c r="CH31" s="76">
        <v>6086</v>
      </c>
      <c r="CI31" s="76">
        <v>2340</v>
      </c>
      <c r="CJ31" s="76">
        <v>10862</v>
      </c>
      <c r="CK31" s="76">
        <v>238</v>
      </c>
      <c r="CL31" s="80">
        <v>0</v>
      </c>
      <c r="CM31" s="76">
        <v>0</v>
      </c>
      <c r="CN31" s="76">
        <v>3</v>
      </c>
      <c r="CO31" s="76">
        <v>0</v>
      </c>
      <c r="CP31" s="76">
        <v>0</v>
      </c>
      <c r="CQ31" s="76">
        <v>0</v>
      </c>
      <c r="CR31" s="76">
        <v>1459</v>
      </c>
      <c r="CS31" s="76">
        <v>0</v>
      </c>
      <c r="CT31" s="76">
        <v>2076</v>
      </c>
      <c r="CU31" s="76">
        <v>0</v>
      </c>
      <c r="CV31" s="76">
        <v>0</v>
      </c>
      <c r="CW31" s="76">
        <v>31</v>
      </c>
      <c r="CX31" s="76">
        <v>0</v>
      </c>
      <c r="CY31" s="76">
        <v>0</v>
      </c>
      <c r="CZ31" s="76">
        <v>0</v>
      </c>
      <c r="DA31" s="76">
        <v>0</v>
      </c>
      <c r="DB31" s="76">
        <v>0</v>
      </c>
      <c r="DC31" s="76">
        <v>0</v>
      </c>
      <c r="DD31" s="76">
        <v>0</v>
      </c>
      <c r="DE31" s="76">
        <v>0</v>
      </c>
      <c r="DF31" s="76">
        <v>13141</v>
      </c>
      <c r="DG31" s="76">
        <v>0</v>
      </c>
      <c r="DH31" s="76">
        <v>0</v>
      </c>
      <c r="DI31" s="76">
        <v>3624</v>
      </c>
      <c r="DJ31" s="76">
        <v>0</v>
      </c>
      <c r="DK31" s="76">
        <v>0</v>
      </c>
      <c r="DL31" s="76">
        <v>0</v>
      </c>
      <c r="DM31" s="76">
        <v>0</v>
      </c>
      <c r="DN31" s="76">
        <v>0</v>
      </c>
      <c r="DO31" s="76">
        <v>0</v>
      </c>
      <c r="DP31" s="76">
        <v>0</v>
      </c>
      <c r="DQ31" s="76">
        <v>0</v>
      </c>
      <c r="DR31" s="76">
        <v>0</v>
      </c>
      <c r="DS31" s="76">
        <v>14338336.355455076</v>
      </c>
      <c r="DT31" s="76">
        <v>7518836.936168652</v>
      </c>
      <c r="DU31" s="76">
        <v>3515927.4213411631</v>
      </c>
      <c r="DV31" s="76">
        <v>387792.73258436943</v>
      </c>
      <c r="DW31" s="76">
        <v>1590412.3382792228</v>
      </c>
      <c r="DX31" s="76">
        <v>4551282.0363519918</v>
      </c>
      <c r="DY31" s="76">
        <v>602875.62640124664</v>
      </c>
      <c r="DZ31" s="76">
        <v>0</v>
      </c>
      <c r="EA31" s="76">
        <v>94309.495405179623</v>
      </c>
      <c r="EB31" s="76">
        <v>30248.719999999998</v>
      </c>
      <c r="EC31" s="76">
        <v>0</v>
      </c>
      <c r="ED31" s="76">
        <v>0</v>
      </c>
      <c r="EE31" s="76">
        <v>0</v>
      </c>
      <c r="EF31" s="76">
        <v>746082.2000753351</v>
      </c>
      <c r="EG31" s="76">
        <v>0</v>
      </c>
      <c r="EH31" s="76">
        <v>2933515.0748167299</v>
      </c>
      <c r="EI31" s="76">
        <v>0</v>
      </c>
      <c r="EJ31" s="76">
        <v>5439.8148148148148</v>
      </c>
      <c r="EK31" s="76">
        <v>345815.69834378385</v>
      </c>
      <c r="EL31" s="76">
        <v>0</v>
      </c>
      <c r="EM31" s="76">
        <v>12493771.95178427</v>
      </c>
      <c r="EN31" s="76">
        <v>8463253.8889814243</v>
      </c>
      <c r="EO31" s="76">
        <v>2918144.7552632024</v>
      </c>
      <c r="EP31" s="76">
        <v>1012350.6604144513</v>
      </c>
      <c r="EQ31" s="76">
        <v>2544001.2007241994</v>
      </c>
      <c r="ER31" s="76">
        <v>9306525.975431053</v>
      </c>
      <c r="ES31" s="76">
        <v>289126.66867871385</v>
      </c>
      <c r="ET31" s="76">
        <v>0</v>
      </c>
      <c r="EU31" s="76">
        <v>116001.64745196325</v>
      </c>
      <c r="EV31" s="76">
        <v>0</v>
      </c>
      <c r="EW31" s="76">
        <v>0</v>
      </c>
      <c r="EX31" s="76">
        <v>0</v>
      </c>
      <c r="EY31" s="76">
        <v>0</v>
      </c>
      <c r="EZ31" s="76">
        <v>902630.95045687421</v>
      </c>
      <c r="FA31" s="76">
        <v>0</v>
      </c>
      <c r="FB31" s="76">
        <v>14275471.224618753</v>
      </c>
      <c r="FC31" s="76">
        <v>0</v>
      </c>
      <c r="FD31" s="76">
        <v>1171082.8316852103</v>
      </c>
      <c r="FE31" s="76">
        <v>384621.91048011649</v>
      </c>
      <c r="FF31" s="76">
        <v>0</v>
      </c>
      <c r="FG31" s="76">
        <v>8331949.7073886376</v>
      </c>
      <c r="FH31" s="76">
        <v>6621135.4008660112</v>
      </c>
      <c r="FI31" s="76">
        <v>2131426.5726863937</v>
      </c>
      <c r="FJ31" s="76">
        <v>2776844.4204907198</v>
      </c>
      <c r="FK31" s="76">
        <v>3061034.6672463831</v>
      </c>
      <c r="FL31" s="76">
        <v>7695540.5266240872</v>
      </c>
      <c r="FM31" s="76">
        <v>156311.98332047605</v>
      </c>
      <c r="FN31" s="76">
        <v>0</v>
      </c>
      <c r="FO31" s="76">
        <v>380784.04062238935</v>
      </c>
      <c r="FP31" s="76">
        <v>546761.76217877306</v>
      </c>
      <c r="FQ31" s="76">
        <v>0</v>
      </c>
      <c r="FR31" s="76">
        <v>0</v>
      </c>
      <c r="FS31" s="76">
        <v>0</v>
      </c>
      <c r="FT31" s="76">
        <v>418645.96864831925</v>
      </c>
      <c r="FU31" s="76">
        <v>0</v>
      </c>
      <c r="FV31" s="76">
        <v>8427921.7350792028</v>
      </c>
      <c r="FW31" s="76">
        <v>0</v>
      </c>
      <c r="FX31" s="76">
        <v>0</v>
      </c>
      <c r="FY31" s="76">
        <v>233623.50014959613</v>
      </c>
      <c r="FZ31" s="76">
        <v>0</v>
      </c>
      <c r="GA31" s="76">
        <v>10000088.897702867</v>
      </c>
      <c r="GB31" s="76">
        <v>13258594.045991838</v>
      </c>
      <c r="GC31" s="76">
        <v>1993593.3935503166</v>
      </c>
      <c r="GD31" s="76">
        <v>3913297.0322556342</v>
      </c>
      <c r="GE31" s="76">
        <v>2764353.7679710682</v>
      </c>
      <c r="GF31" s="76">
        <v>12716892.281472083</v>
      </c>
      <c r="GG31" s="76">
        <v>341696.27465575503</v>
      </c>
      <c r="GH31" s="76">
        <v>0</v>
      </c>
      <c r="GI31" s="76">
        <v>0</v>
      </c>
      <c r="GJ31" s="76">
        <v>1625</v>
      </c>
      <c r="GK31" s="76">
        <v>0</v>
      </c>
      <c r="GL31" s="76">
        <v>0</v>
      </c>
      <c r="GM31" s="76">
        <v>0</v>
      </c>
      <c r="GN31" s="76">
        <v>1118395.8784005533</v>
      </c>
      <c r="GO31" s="76">
        <v>0</v>
      </c>
      <c r="GP31" s="76">
        <v>4839717.379195014</v>
      </c>
      <c r="GQ31" s="76">
        <v>0</v>
      </c>
      <c r="GR31" s="76">
        <v>0</v>
      </c>
      <c r="GS31" s="76">
        <v>9976.4584385603866</v>
      </c>
      <c r="GT31" s="76">
        <v>0</v>
      </c>
      <c r="GU31" s="76">
        <v>0</v>
      </c>
      <c r="GV31" s="76">
        <v>0</v>
      </c>
      <c r="GW31" s="76">
        <v>0</v>
      </c>
      <c r="GX31" s="76">
        <v>0</v>
      </c>
      <c r="GY31" s="76">
        <v>0</v>
      </c>
      <c r="GZ31" s="76">
        <v>0</v>
      </c>
      <c r="HA31" s="76">
        <v>0</v>
      </c>
      <c r="HB31" s="76">
        <v>6189252.36735537</v>
      </c>
      <c r="HC31" s="76">
        <v>0</v>
      </c>
      <c r="HD31" s="76">
        <v>0</v>
      </c>
      <c r="HE31" s="76">
        <v>2479459.3362908852</v>
      </c>
      <c r="HF31" s="76">
        <v>0</v>
      </c>
      <c r="HG31" s="76">
        <v>0</v>
      </c>
      <c r="HH31" s="76">
        <v>0</v>
      </c>
      <c r="HI31" s="76">
        <v>0</v>
      </c>
      <c r="HJ31" s="76">
        <v>0</v>
      </c>
      <c r="HK31" s="76">
        <v>0</v>
      </c>
      <c r="HL31" s="76">
        <v>0</v>
      </c>
      <c r="HM31" s="76">
        <v>0</v>
      </c>
      <c r="HN31" s="76">
        <v>0</v>
      </c>
      <c r="HP31" s="77" t="s">
        <v>154</v>
      </c>
      <c r="HQ31" s="75">
        <f>'Relative Weights'!$H$1</f>
        <v>2024</v>
      </c>
      <c r="HR31" s="76">
        <v>1618994.4923374904</v>
      </c>
      <c r="HS31" s="76">
        <v>392545.23766420147</v>
      </c>
      <c r="HT31" s="76">
        <v>259121.51746688032</v>
      </c>
      <c r="HU31" s="76">
        <v>57950</v>
      </c>
      <c r="HV31" s="76">
        <v>310020.55303539219</v>
      </c>
      <c r="HW31" s="76">
        <v>304869.6060980513</v>
      </c>
      <c r="HX31" s="76">
        <v>43742.552740248517</v>
      </c>
      <c r="HY31" s="76">
        <v>0</v>
      </c>
      <c r="HZ31" s="76">
        <v>3450.2054840044166</v>
      </c>
      <c r="IA31" s="76">
        <v>17620.973078947631</v>
      </c>
      <c r="IB31" s="76">
        <v>0</v>
      </c>
      <c r="IC31" s="76">
        <v>0</v>
      </c>
      <c r="ID31" s="76">
        <v>0</v>
      </c>
      <c r="IE31" s="76">
        <v>9413.9502238815221</v>
      </c>
      <c r="IF31" s="76">
        <v>0</v>
      </c>
      <c r="IG31" s="76">
        <v>701411.52327930252</v>
      </c>
      <c r="IH31" s="76">
        <v>0</v>
      </c>
      <c r="II31" s="76">
        <v>0</v>
      </c>
      <c r="IJ31" s="76">
        <v>91405.447060170351</v>
      </c>
      <c r="IK31" s="76">
        <v>0</v>
      </c>
      <c r="IL31" s="76">
        <v>574432.74273406388</v>
      </c>
      <c r="IM31" s="76">
        <v>440639.66277337726</v>
      </c>
      <c r="IN31" s="76">
        <v>64435.628609464555</v>
      </c>
      <c r="IO31" s="76">
        <v>253053</v>
      </c>
      <c r="IP31" s="76">
        <v>284738.93293403875</v>
      </c>
      <c r="IQ31" s="76">
        <v>258074.16393490604</v>
      </c>
      <c r="IR31" s="76">
        <v>24063.303646097029</v>
      </c>
      <c r="IS31" s="76">
        <v>0</v>
      </c>
      <c r="IT31" s="76">
        <v>6796.2735355318637</v>
      </c>
      <c r="IU31" s="76">
        <v>0</v>
      </c>
      <c r="IV31" s="76">
        <v>0</v>
      </c>
      <c r="IW31" s="76">
        <v>0</v>
      </c>
      <c r="IX31" s="76">
        <v>0</v>
      </c>
      <c r="IY31" s="76">
        <v>26756.707564085031</v>
      </c>
      <c r="IZ31" s="76">
        <v>0</v>
      </c>
      <c r="JA31" s="76">
        <v>2029090.253477491</v>
      </c>
      <c r="JB31" s="76">
        <v>0</v>
      </c>
      <c r="JC31" s="76">
        <v>69026.070351096103</v>
      </c>
      <c r="JD31" s="76">
        <v>43204.99872105314</v>
      </c>
      <c r="JE31" s="76">
        <v>0</v>
      </c>
      <c r="JF31" s="76">
        <v>30129.856648102741</v>
      </c>
      <c r="JG31" s="76">
        <v>94421.326168594722</v>
      </c>
      <c r="JH31" s="76">
        <v>1932.6176174205614</v>
      </c>
      <c r="JI31" s="76">
        <v>540</v>
      </c>
      <c r="JJ31" s="76">
        <v>84225.400468552121</v>
      </c>
      <c r="JK31" s="76">
        <v>11276.569350771546</v>
      </c>
      <c r="JL31" s="76">
        <v>0</v>
      </c>
      <c r="JM31" s="76">
        <v>0</v>
      </c>
      <c r="JN31" s="76">
        <v>4854</v>
      </c>
      <c r="JO31" s="76">
        <v>15679.024999999981</v>
      </c>
      <c r="JP31" s="76">
        <v>0</v>
      </c>
      <c r="JQ31" s="76">
        <v>0</v>
      </c>
      <c r="JR31" s="76">
        <v>0</v>
      </c>
      <c r="JS31" s="76">
        <v>0</v>
      </c>
      <c r="JT31" s="76">
        <v>0</v>
      </c>
      <c r="JU31" s="76">
        <v>3.2521681120747163</v>
      </c>
      <c r="JV31" s="76">
        <v>0</v>
      </c>
      <c r="JW31" s="76">
        <v>0</v>
      </c>
      <c r="JX31" s="76">
        <v>4685.6909679467099</v>
      </c>
      <c r="JY31" s="76">
        <v>0</v>
      </c>
      <c r="JZ31" s="76">
        <v>364103.1080934772</v>
      </c>
      <c r="KA31" s="76">
        <v>194820.98366821319</v>
      </c>
      <c r="KB31" s="76">
        <v>61755.701222273266</v>
      </c>
      <c r="KC31" s="76">
        <v>20898</v>
      </c>
      <c r="KD31" s="76">
        <v>159728.00442204249</v>
      </c>
      <c r="KE31" s="76">
        <v>252833.61771084944</v>
      </c>
      <c r="KF31" s="76">
        <v>6141.9240296545149</v>
      </c>
      <c r="KG31" s="76">
        <v>0</v>
      </c>
      <c r="KH31" s="76">
        <v>0</v>
      </c>
      <c r="KI31" s="76">
        <v>2086.3218750000001</v>
      </c>
      <c r="KJ31" s="76">
        <v>0</v>
      </c>
      <c r="KK31" s="76">
        <v>0</v>
      </c>
      <c r="KL31" s="76">
        <v>0</v>
      </c>
      <c r="KM31" s="76">
        <v>3862.6689096398186</v>
      </c>
      <c r="KN31" s="76">
        <v>0</v>
      </c>
      <c r="KO31" s="76">
        <v>471572.01701829693</v>
      </c>
      <c r="KP31" s="76">
        <v>0</v>
      </c>
      <c r="KQ31" s="76">
        <v>0</v>
      </c>
      <c r="KR31" s="76">
        <v>31921.261950022934</v>
      </c>
      <c r="KS31" s="76">
        <v>0</v>
      </c>
      <c r="KT31" s="76">
        <v>0</v>
      </c>
      <c r="KU31" s="76">
        <v>0</v>
      </c>
      <c r="KV31" s="76">
        <v>0</v>
      </c>
      <c r="KW31" s="76">
        <v>0</v>
      </c>
      <c r="KX31" s="76">
        <v>0</v>
      </c>
      <c r="KY31" s="76">
        <v>0</v>
      </c>
      <c r="KZ31" s="76">
        <v>0</v>
      </c>
      <c r="LA31" s="76">
        <v>594467</v>
      </c>
      <c r="LB31" s="76">
        <v>0</v>
      </c>
      <c r="LC31" s="76">
        <v>0</v>
      </c>
      <c r="LD31" s="76">
        <v>1263941.7333</v>
      </c>
      <c r="LE31" s="76">
        <v>0</v>
      </c>
      <c r="LF31" s="76">
        <v>0</v>
      </c>
      <c r="LG31" s="76">
        <v>0</v>
      </c>
      <c r="LH31" s="76">
        <v>0</v>
      </c>
      <c r="LI31" s="76">
        <v>0</v>
      </c>
      <c r="LJ31" s="76">
        <v>0</v>
      </c>
      <c r="LK31" s="76">
        <v>0</v>
      </c>
      <c r="LL31" s="76">
        <v>0</v>
      </c>
      <c r="LM31" s="76">
        <v>0</v>
      </c>
      <c r="LN31" s="76">
        <v>11691208.806178395</v>
      </c>
      <c r="LO31" s="76">
        <v>5708521.7955543324</v>
      </c>
      <c r="LP31" s="76">
        <v>3454848.9174480569</v>
      </c>
      <c r="LQ31" s="76">
        <v>406687.96747080557</v>
      </c>
      <c r="LR31" s="76">
        <v>1716356.2999545538</v>
      </c>
      <c r="LS31" s="76">
        <v>8648036.6241224334</v>
      </c>
      <c r="LT31" s="76">
        <v>628004.31206218491</v>
      </c>
      <c r="LU31" s="76">
        <v>0</v>
      </c>
      <c r="LV31" s="76">
        <v>85843.683557785756</v>
      </c>
      <c r="LW31" s="76">
        <v>0</v>
      </c>
      <c r="LX31" s="76">
        <v>0</v>
      </c>
      <c r="LY31" s="76">
        <v>0</v>
      </c>
      <c r="LZ31" s="76">
        <v>0</v>
      </c>
      <c r="MA31" s="76">
        <v>599726.17909204459</v>
      </c>
      <c r="MB31" s="76">
        <v>0</v>
      </c>
      <c r="MC31" s="76">
        <v>3723581.5097716013</v>
      </c>
      <c r="MD31" s="76">
        <v>0</v>
      </c>
      <c r="ME31" s="76">
        <v>6447.1121333349547</v>
      </c>
      <c r="MF31" s="76">
        <v>220404.83173208986</v>
      </c>
      <c r="MG31" s="76">
        <v>0</v>
      </c>
      <c r="MH31" s="76">
        <v>9815296.7364178747</v>
      </c>
      <c r="MI31" s="76">
        <v>8132437.5293246312</v>
      </c>
      <c r="MJ31" s="76">
        <v>836737.86905323493</v>
      </c>
      <c r="MK31" s="76">
        <v>1104608.4339538168</v>
      </c>
      <c r="ML31" s="76">
        <v>2885493.4638732956</v>
      </c>
      <c r="MM31" s="76">
        <v>10177609.246719699</v>
      </c>
      <c r="MN31" s="76">
        <v>313289.09753464058</v>
      </c>
      <c r="MO31" s="76">
        <v>0</v>
      </c>
      <c r="MP31" s="76">
        <v>98338.598353246518</v>
      </c>
      <c r="MQ31" s="76">
        <v>0</v>
      </c>
      <c r="MR31" s="76">
        <v>0</v>
      </c>
      <c r="MS31" s="76">
        <v>0</v>
      </c>
      <c r="MT31" s="76">
        <v>0</v>
      </c>
      <c r="MU31" s="76">
        <v>728181.33442418766</v>
      </c>
      <c r="MV31" s="76">
        <v>0</v>
      </c>
      <c r="MW31" s="76">
        <v>15324195.749123359</v>
      </c>
      <c r="MX31" s="76">
        <v>0</v>
      </c>
      <c r="MY31" s="76">
        <v>1156599.041408906</v>
      </c>
      <c r="MZ31" s="76">
        <v>1465257.7496187882</v>
      </c>
      <c r="NA31" s="76">
        <v>0</v>
      </c>
      <c r="NB31" s="76">
        <v>10605847.653390821</v>
      </c>
      <c r="NC31" s="76">
        <v>8998552.7726962343</v>
      </c>
      <c r="ND31" s="76">
        <v>1425147.1377154838</v>
      </c>
      <c r="NE31" s="76">
        <v>2908760.1749731796</v>
      </c>
      <c r="NF31" s="76">
        <v>3758883.2824509451</v>
      </c>
      <c r="NG31" s="76">
        <v>11229324.351930322</v>
      </c>
      <c r="NH31" s="76">
        <v>253173.55411944116</v>
      </c>
      <c r="NI31" s="76">
        <v>0</v>
      </c>
      <c r="NJ31" s="76">
        <v>404864.40654064948</v>
      </c>
      <c r="NK31" s="76">
        <v>108855.22954045609</v>
      </c>
      <c r="NL31" s="76">
        <v>0</v>
      </c>
      <c r="NM31" s="76">
        <v>0</v>
      </c>
      <c r="NN31" s="76">
        <v>0</v>
      </c>
      <c r="NO31" s="76">
        <v>496806.85333589546</v>
      </c>
      <c r="NP31" s="76">
        <v>0</v>
      </c>
      <c r="NQ31" s="76">
        <v>9624277.2673119921</v>
      </c>
      <c r="NR31" s="76">
        <v>0</v>
      </c>
      <c r="NS31" s="76">
        <v>0</v>
      </c>
      <c r="NT31" s="76">
        <v>325953.72883490555</v>
      </c>
      <c r="NU31" s="76">
        <v>0</v>
      </c>
      <c r="NV31" s="76">
        <v>11565820.73200761</v>
      </c>
      <c r="NW31" s="76">
        <v>16063137.042093314</v>
      </c>
      <c r="NX31" s="76">
        <v>6375787.0158561198</v>
      </c>
      <c r="NY31" s="76">
        <v>3842862.171988464</v>
      </c>
      <c r="NZ31" s="76">
        <v>2559680.1908638147</v>
      </c>
      <c r="OA31" s="76">
        <v>15178582.817800252</v>
      </c>
      <c r="OB31" s="76">
        <v>468573.94329066499</v>
      </c>
      <c r="OC31" s="76">
        <v>0</v>
      </c>
      <c r="OD31" s="76">
        <v>0</v>
      </c>
      <c r="OE31" s="76">
        <v>248.81424689697866</v>
      </c>
      <c r="OF31" s="76">
        <v>0</v>
      </c>
      <c r="OG31" s="76">
        <v>0</v>
      </c>
      <c r="OH31" s="76">
        <v>0</v>
      </c>
      <c r="OI31" s="76">
        <v>947277.91938195296</v>
      </c>
      <c r="OJ31" s="76">
        <v>0</v>
      </c>
      <c r="OK31" s="76">
        <v>9257069.3973260913</v>
      </c>
      <c r="OL31" s="76">
        <v>0</v>
      </c>
      <c r="OM31" s="76">
        <v>0</v>
      </c>
      <c r="ON31" s="76">
        <v>3947.2342942565751</v>
      </c>
      <c r="OO31" s="76">
        <v>0</v>
      </c>
      <c r="OP31" s="76">
        <v>0</v>
      </c>
      <c r="OQ31" s="76">
        <v>0</v>
      </c>
      <c r="OR31" s="76">
        <v>0</v>
      </c>
      <c r="OS31" s="76">
        <v>0</v>
      </c>
      <c r="OT31" s="76">
        <v>0</v>
      </c>
      <c r="OU31" s="76">
        <v>0</v>
      </c>
      <c r="OV31" s="76">
        <v>0</v>
      </c>
      <c r="OW31" s="76">
        <v>6198461</v>
      </c>
      <c r="OX31" s="76">
        <v>0</v>
      </c>
      <c r="OY31" s="76">
        <v>0</v>
      </c>
      <c r="OZ31" s="76">
        <v>6737165.1958495192</v>
      </c>
      <c r="PA31" s="76">
        <v>0</v>
      </c>
      <c r="PB31" s="76">
        <v>0</v>
      </c>
      <c r="PC31" s="76">
        <v>0</v>
      </c>
      <c r="PD31" s="76">
        <v>0</v>
      </c>
      <c r="PE31" s="76">
        <v>0</v>
      </c>
      <c r="PF31" s="76">
        <v>0</v>
      </c>
      <c r="PG31" s="76">
        <v>0</v>
      </c>
      <c r="PH31" s="76">
        <v>0</v>
      </c>
      <c r="PI31" s="76">
        <v>0</v>
      </c>
      <c r="PJ31" s="76">
        <v>15207269.05407759</v>
      </c>
      <c r="PK31" s="76">
        <v>13544592.165382216</v>
      </c>
      <c r="PL31" s="76">
        <v>4210208.5078216204</v>
      </c>
      <c r="PM31" s="76">
        <v>3802120.082966629</v>
      </c>
      <c r="PN31" s="76">
        <v>2876870.0080237295</v>
      </c>
      <c r="PO31" s="76">
        <v>15748799.674956087</v>
      </c>
      <c r="PP31" s="76">
        <v>579014.83158347616</v>
      </c>
      <c r="PQ31" s="76">
        <v>2158095.440617634</v>
      </c>
      <c r="PR31" s="76">
        <v>205086.21746562564</v>
      </c>
      <c r="PS31" s="76">
        <v>37986.353355736872</v>
      </c>
      <c r="PT31" s="76">
        <v>2345654.0093445866</v>
      </c>
      <c r="PU31" s="76">
        <v>0</v>
      </c>
      <c r="PV31" s="76">
        <v>0</v>
      </c>
      <c r="PW31" s="76">
        <v>965114.35166869988</v>
      </c>
      <c r="PX31" s="76">
        <v>0</v>
      </c>
      <c r="PY31" s="76">
        <v>13205643.474049404</v>
      </c>
      <c r="PZ31" s="76">
        <v>0</v>
      </c>
      <c r="QA31" s="76">
        <v>404933.49855660746</v>
      </c>
      <c r="QB31" s="76">
        <v>701751.34077326721</v>
      </c>
      <c r="QC31" s="89">
        <v>0</v>
      </c>
      <c r="QD31" s="102">
        <v>1</v>
      </c>
      <c r="QE31" s="68">
        <v>791100</v>
      </c>
      <c r="QF31" s="68">
        <v>2000275</v>
      </c>
      <c r="QG31" s="68">
        <v>1</v>
      </c>
    </row>
    <row r="32" spans="1:449">
      <c r="A32" s="75" t="s">
        <v>83</v>
      </c>
      <c r="B32" s="75" t="s">
        <v>83</v>
      </c>
      <c r="C32" s="76">
        <f>ROUND(ASU!H18,0)-ROUND(ASU!H288,0)</f>
        <v>0</v>
      </c>
      <c r="D32" s="77">
        <v>3541</v>
      </c>
      <c r="E32" s="75" t="s">
        <v>680</v>
      </c>
      <c r="F32" s="75">
        <v>2024</v>
      </c>
      <c r="G32" s="76">
        <v>54321567</v>
      </c>
      <c r="H32" s="76">
        <v>983086</v>
      </c>
      <c r="I32" s="76">
        <v>8061498</v>
      </c>
      <c r="J32" s="76">
        <v>11280046</v>
      </c>
      <c r="K32" s="76">
        <v>19996170</v>
      </c>
      <c r="L32" s="75" t="s">
        <v>923</v>
      </c>
      <c r="M32" s="75" t="s">
        <v>736</v>
      </c>
      <c r="N32" s="98" t="s">
        <v>914</v>
      </c>
      <c r="O32" s="76">
        <v>7036</v>
      </c>
      <c r="P32" s="76">
        <v>2492</v>
      </c>
      <c r="Q32" s="76">
        <v>1234</v>
      </c>
      <c r="R32" s="76">
        <v>42</v>
      </c>
      <c r="S32" s="76">
        <v>81</v>
      </c>
      <c r="T32" s="78" t="s">
        <v>924</v>
      </c>
      <c r="U32" s="78" t="s">
        <v>858</v>
      </c>
      <c r="V32" s="78" t="s">
        <v>859</v>
      </c>
      <c r="W32" s="76">
        <v>82894</v>
      </c>
      <c r="X32" s="76">
        <v>19598</v>
      </c>
      <c r="Y32" s="76">
        <v>9335</v>
      </c>
      <c r="Z32" s="76">
        <v>911</v>
      </c>
      <c r="AA32" s="76">
        <v>2468</v>
      </c>
      <c r="AB32" s="76">
        <v>3340</v>
      </c>
      <c r="AC32" s="76">
        <v>306</v>
      </c>
      <c r="AD32" s="76">
        <v>0</v>
      </c>
      <c r="AE32" s="76">
        <v>1389</v>
      </c>
      <c r="AF32" s="76">
        <v>0</v>
      </c>
      <c r="AG32" s="76">
        <v>0</v>
      </c>
      <c r="AH32" s="76">
        <v>0</v>
      </c>
      <c r="AI32" s="76">
        <v>0</v>
      </c>
      <c r="AJ32" s="76">
        <v>5169.9999999999982</v>
      </c>
      <c r="AK32" s="76">
        <v>0</v>
      </c>
      <c r="AL32" s="76">
        <v>6459</v>
      </c>
      <c r="AM32" s="76">
        <v>0</v>
      </c>
      <c r="AN32" s="76">
        <v>0</v>
      </c>
      <c r="AO32" s="76">
        <v>3674</v>
      </c>
      <c r="AP32" s="76">
        <v>404</v>
      </c>
      <c r="AQ32" s="76">
        <v>12313</v>
      </c>
      <c r="AR32" s="76">
        <v>7265</v>
      </c>
      <c r="AS32" s="76">
        <v>1479</v>
      </c>
      <c r="AT32" s="76">
        <v>1879</v>
      </c>
      <c r="AU32" s="76">
        <v>3038</v>
      </c>
      <c r="AV32" s="76">
        <v>2559</v>
      </c>
      <c r="AW32" s="76">
        <v>192</v>
      </c>
      <c r="AX32" s="76">
        <v>0</v>
      </c>
      <c r="AY32" s="76">
        <v>2817</v>
      </c>
      <c r="AZ32" s="76">
        <v>0</v>
      </c>
      <c r="BA32" s="76">
        <v>0</v>
      </c>
      <c r="BB32" s="76">
        <v>0</v>
      </c>
      <c r="BC32" s="76">
        <v>0</v>
      </c>
      <c r="BD32" s="76">
        <v>3897</v>
      </c>
      <c r="BE32" s="76">
        <v>0</v>
      </c>
      <c r="BF32" s="76">
        <v>10338</v>
      </c>
      <c r="BG32" s="76">
        <v>0</v>
      </c>
      <c r="BH32" s="76">
        <v>774</v>
      </c>
      <c r="BI32" s="76">
        <v>1636</v>
      </c>
      <c r="BJ32" s="76">
        <v>3270</v>
      </c>
      <c r="BK32" s="76">
        <v>5514</v>
      </c>
      <c r="BL32" s="76">
        <v>740</v>
      </c>
      <c r="BM32" s="76">
        <v>0</v>
      </c>
      <c r="BN32" s="76">
        <v>11109</v>
      </c>
      <c r="BO32" s="76">
        <v>299</v>
      </c>
      <c r="BP32" s="76">
        <v>831</v>
      </c>
      <c r="BQ32" s="76">
        <v>69</v>
      </c>
      <c r="BR32" s="76">
        <v>0</v>
      </c>
      <c r="BS32" s="76">
        <v>2550</v>
      </c>
      <c r="BT32" s="76">
        <v>0</v>
      </c>
      <c r="BU32" s="76">
        <v>0</v>
      </c>
      <c r="BV32" s="76">
        <v>0</v>
      </c>
      <c r="BW32" s="76">
        <v>0</v>
      </c>
      <c r="BX32" s="76">
        <v>783</v>
      </c>
      <c r="BY32" s="76">
        <v>0</v>
      </c>
      <c r="BZ32" s="76">
        <v>3765</v>
      </c>
      <c r="CA32" s="76">
        <v>0</v>
      </c>
      <c r="CB32" s="76">
        <v>0</v>
      </c>
      <c r="CC32" s="76">
        <v>438</v>
      </c>
      <c r="CD32" s="76">
        <v>988</v>
      </c>
      <c r="CE32" s="76">
        <v>48</v>
      </c>
      <c r="CF32" s="76">
        <v>0</v>
      </c>
      <c r="CG32" s="76">
        <v>0</v>
      </c>
      <c r="CH32" s="76">
        <v>318</v>
      </c>
      <c r="CI32" s="76">
        <v>0</v>
      </c>
      <c r="CJ32" s="76">
        <v>0</v>
      </c>
      <c r="CK32" s="76">
        <v>0</v>
      </c>
      <c r="CL32" s="76">
        <v>0</v>
      </c>
      <c r="CM32" s="76">
        <v>425</v>
      </c>
      <c r="CN32" s="76">
        <v>0</v>
      </c>
      <c r="CO32" s="76">
        <v>0</v>
      </c>
      <c r="CP32" s="76">
        <v>0</v>
      </c>
      <c r="CQ32" s="76">
        <v>0</v>
      </c>
      <c r="CR32" s="76">
        <v>0</v>
      </c>
      <c r="CS32" s="76">
        <v>0</v>
      </c>
      <c r="CT32" s="76">
        <v>0</v>
      </c>
      <c r="CU32" s="76">
        <v>0</v>
      </c>
      <c r="CV32" s="76">
        <v>0</v>
      </c>
      <c r="CW32" s="76">
        <v>0</v>
      </c>
      <c r="CX32" s="76">
        <v>0</v>
      </c>
      <c r="CY32" s="76">
        <v>0</v>
      </c>
      <c r="CZ32" s="76">
        <v>0</v>
      </c>
      <c r="DA32" s="76">
        <v>0</v>
      </c>
      <c r="DB32" s="76">
        <v>0</v>
      </c>
      <c r="DC32" s="76">
        <v>0</v>
      </c>
      <c r="DD32" s="76">
        <v>0</v>
      </c>
      <c r="DE32" s="76">
        <v>0</v>
      </c>
      <c r="DF32" s="76">
        <v>0</v>
      </c>
      <c r="DG32" s="76">
        <v>0</v>
      </c>
      <c r="DH32" s="76">
        <v>0</v>
      </c>
      <c r="DI32" s="76">
        <v>0</v>
      </c>
      <c r="DJ32" s="76">
        <v>0</v>
      </c>
      <c r="DK32" s="76">
        <v>0</v>
      </c>
      <c r="DL32" s="76">
        <v>2687.0000000000005</v>
      </c>
      <c r="DM32" s="76">
        <v>0</v>
      </c>
      <c r="DN32" s="76">
        <v>0</v>
      </c>
      <c r="DO32" s="76">
        <v>0</v>
      </c>
      <c r="DP32" s="76">
        <v>0</v>
      </c>
      <c r="DQ32" s="76">
        <v>0</v>
      </c>
      <c r="DR32" s="76">
        <v>0</v>
      </c>
      <c r="DS32" s="76">
        <v>4703178.2645083005</v>
      </c>
      <c r="DT32" s="76">
        <v>1993696.8836390602</v>
      </c>
      <c r="DU32" s="76">
        <v>1307987.3449626751</v>
      </c>
      <c r="DV32" s="76">
        <v>123042.2587499716</v>
      </c>
      <c r="DW32" s="76">
        <v>223272.65974663242</v>
      </c>
      <c r="DX32" s="76">
        <v>487746.47337995149</v>
      </c>
      <c r="DY32" s="76">
        <v>24258.443568609342</v>
      </c>
      <c r="DZ32" s="76">
        <v>0</v>
      </c>
      <c r="EA32" s="76">
        <v>136184.31092145221</v>
      </c>
      <c r="EB32" s="76">
        <v>0</v>
      </c>
      <c r="EC32" s="76">
        <v>0</v>
      </c>
      <c r="ED32" s="76">
        <v>0</v>
      </c>
      <c r="EE32" s="76">
        <v>0</v>
      </c>
      <c r="EF32" s="76">
        <v>308572.21988060069</v>
      </c>
      <c r="EG32" s="76">
        <v>0</v>
      </c>
      <c r="EH32" s="76">
        <v>484847.30883288325</v>
      </c>
      <c r="EI32" s="76">
        <v>0</v>
      </c>
      <c r="EJ32" s="76">
        <v>0</v>
      </c>
      <c r="EK32" s="76">
        <v>253777.70413699572</v>
      </c>
      <c r="EL32" s="76">
        <v>62597.342411686986</v>
      </c>
      <c r="EM32" s="76">
        <v>1436032.7700952999</v>
      </c>
      <c r="EN32" s="76">
        <v>1152371.9329995364</v>
      </c>
      <c r="EO32" s="76">
        <v>327631.9651951475</v>
      </c>
      <c r="EP32" s="76">
        <v>388643.05452516692</v>
      </c>
      <c r="EQ32" s="76">
        <v>257158.98626036686</v>
      </c>
      <c r="ER32" s="76">
        <v>836216.39390499506</v>
      </c>
      <c r="ES32" s="76">
        <v>23227.525267955749</v>
      </c>
      <c r="ET32" s="76">
        <v>0</v>
      </c>
      <c r="EU32" s="76">
        <v>267771.50093017955</v>
      </c>
      <c r="EV32" s="76">
        <v>0</v>
      </c>
      <c r="EW32" s="76">
        <v>0</v>
      </c>
      <c r="EX32" s="76">
        <v>0</v>
      </c>
      <c r="EY32" s="76">
        <v>0</v>
      </c>
      <c r="EZ32" s="76">
        <v>384321.01951994357</v>
      </c>
      <c r="FA32" s="76">
        <v>0</v>
      </c>
      <c r="FB32" s="76">
        <v>1353034.7950873452</v>
      </c>
      <c r="FC32" s="76">
        <v>0</v>
      </c>
      <c r="FD32" s="76">
        <v>0</v>
      </c>
      <c r="FE32" s="76">
        <v>159234.10676253538</v>
      </c>
      <c r="FF32" s="76">
        <v>973372.43718757504</v>
      </c>
      <c r="FG32" s="76">
        <v>1290485.0032535396</v>
      </c>
      <c r="FH32" s="76">
        <v>274486.43100844702</v>
      </c>
      <c r="FI32" s="76">
        <v>0</v>
      </c>
      <c r="FJ32" s="76">
        <v>668757.52556871658</v>
      </c>
      <c r="FK32" s="76">
        <v>95587.394253537437</v>
      </c>
      <c r="FL32" s="76">
        <v>133523.20233957077</v>
      </c>
      <c r="FM32" s="76">
        <v>8888.5</v>
      </c>
      <c r="FN32" s="76">
        <v>0</v>
      </c>
      <c r="FO32" s="76">
        <v>523735.22862455872</v>
      </c>
      <c r="FP32" s="76">
        <v>0</v>
      </c>
      <c r="FQ32" s="76">
        <v>0</v>
      </c>
      <c r="FR32" s="76">
        <v>0</v>
      </c>
      <c r="FS32" s="76">
        <v>0</v>
      </c>
      <c r="FT32" s="76">
        <v>362793.72350364126</v>
      </c>
      <c r="FU32" s="76">
        <v>0</v>
      </c>
      <c r="FV32" s="76">
        <v>828729.43713913194</v>
      </c>
      <c r="FW32" s="76">
        <v>0</v>
      </c>
      <c r="FX32" s="76">
        <v>0</v>
      </c>
      <c r="FY32" s="76">
        <v>183218.12240896357</v>
      </c>
      <c r="FZ32" s="76">
        <v>471581.41736653139</v>
      </c>
      <c r="GA32" s="76">
        <v>31065.814646177198</v>
      </c>
      <c r="GB32" s="76">
        <v>0</v>
      </c>
      <c r="GC32" s="76">
        <v>0</v>
      </c>
      <c r="GD32" s="76">
        <v>26365.500845802926</v>
      </c>
      <c r="GE32" s="76">
        <v>0</v>
      </c>
      <c r="GF32" s="76">
        <v>0</v>
      </c>
      <c r="GG32" s="76">
        <v>0</v>
      </c>
      <c r="GH32" s="76">
        <v>0</v>
      </c>
      <c r="GI32" s="76">
        <v>261078.95952380943</v>
      </c>
      <c r="GJ32" s="76">
        <v>0</v>
      </c>
      <c r="GK32" s="76">
        <v>0</v>
      </c>
      <c r="GL32" s="76">
        <v>0</v>
      </c>
      <c r="GM32" s="76">
        <v>0</v>
      </c>
      <c r="GN32" s="76">
        <v>0</v>
      </c>
      <c r="GO32" s="76">
        <v>0</v>
      </c>
      <c r="GP32" s="76">
        <v>0</v>
      </c>
      <c r="GQ32" s="76">
        <v>0</v>
      </c>
      <c r="GR32" s="76">
        <v>0</v>
      </c>
      <c r="GS32" s="76">
        <v>0</v>
      </c>
      <c r="GT32" s="76">
        <v>0</v>
      </c>
      <c r="GU32" s="76">
        <v>0</v>
      </c>
      <c r="GV32" s="76">
        <v>0</v>
      </c>
      <c r="GW32" s="76">
        <v>0</v>
      </c>
      <c r="GX32" s="76">
        <v>0</v>
      </c>
      <c r="GY32" s="76">
        <v>0</v>
      </c>
      <c r="GZ32" s="76">
        <v>0</v>
      </c>
      <c r="HA32" s="76">
        <v>0</v>
      </c>
      <c r="HB32" s="76">
        <v>0</v>
      </c>
      <c r="HC32" s="76">
        <v>0</v>
      </c>
      <c r="HD32" s="76">
        <v>0</v>
      </c>
      <c r="HE32" s="76">
        <v>0</v>
      </c>
      <c r="HF32" s="76">
        <v>0</v>
      </c>
      <c r="HG32" s="76">
        <v>0</v>
      </c>
      <c r="HH32" s="76">
        <v>939691.68062021129</v>
      </c>
      <c r="HI32" s="76">
        <v>0</v>
      </c>
      <c r="HJ32" s="76">
        <v>0</v>
      </c>
      <c r="HK32" s="76">
        <v>0</v>
      </c>
      <c r="HL32" s="76">
        <v>0</v>
      </c>
      <c r="HM32" s="76">
        <v>0</v>
      </c>
      <c r="HN32" s="76">
        <v>0</v>
      </c>
      <c r="HP32" s="77" t="s">
        <v>155</v>
      </c>
      <c r="HQ32" s="75">
        <f>'Relative Weights'!$H$1</f>
        <v>2024</v>
      </c>
      <c r="HR32" s="76">
        <v>0</v>
      </c>
      <c r="HS32" s="76">
        <v>24965</v>
      </c>
      <c r="HT32" s="76">
        <v>0</v>
      </c>
      <c r="HU32" s="76">
        <v>0</v>
      </c>
      <c r="HV32" s="76">
        <v>0</v>
      </c>
      <c r="HW32" s="76">
        <v>0</v>
      </c>
      <c r="HX32" s="76">
        <v>0</v>
      </c>
      <c r="HY32" s="76">
        <v>0</v>
      </c>
      <c r="HZ32" s="76">
        <v>62468</v>
      </c>
      <c r="IA32" s="76">
        <v>0</v>
      </c>
      <c r="IB32" s="76">
        <v>0</v>
      </c>
      <c r="IC32" s="76">
        <v>0</v>
      </c>
      <c r="ID32" s="76">
        <v>0</v>
      </c>
      <c r="IE32" s="76">
        <v>0</v>
      </c>
      <c r="IF32" s="76">
        <v>0</v>
      </c>
      <c r="IG32" s="76">
        <v>0</v>
      </c>
      <c r="IH32" s="76">
        <v>0</v>
      </c>
      <c r="II32" s="76">
        <v>0</v>
      </c>
      <c r="IJ32" s="76">
        <v>0</v>
      </c>
      <c r="IK32" s="76">
        <v>0</v>
      </c>
      <c r="IL32" s="76">
        <v>0</v>
      </c>
      <c r="IM32" s="76">
        <v>0</v>
      </c>
      <c r="IN32" s="76">
        <v>0</v>
      </c>
      <c r="IO32" s="76">
        <v>0</v>
      </c>
      <c r="IP32" s="76">
        <v>0</v>
      </c>
      <c r="IQ32" s="76">
        <v>0</v>
      </c>
      <c r="IR32" s="76">
        <v>0</v>
      </c>
      <c r="IS32" s="76">
        <v>0</v>
      </c>
      <c r="IT32" s="76">
        <v>0</v>
      </c>
      <c r="IU32" s="76">
        <v>0</v>
      </c>
      <c r="IV32" s="76">
        <v>0</v>
      </c>
      <c r="IW32" s="76">
        <v>0</v>
      </c>
      <c r="IX32" s="76">
        <v>0</v>
      </c>
      <c r="IY32" s="76">
        <v>0</v>
      </c>
      <c r="IZ32" s="76">
        <v>0</v>
      </c>
      <c r="JA32" s="76">
        <v>0</v>
      </c>
      <c r="JB32" s="76">
        <v>0</v>
      </c>
      <c r="JC32" s="76">
        <v>0</v>
      </c>
      <c r="JD32" s="76">
        <v>0</v>
      </c>
      <c r="JE32" s="76">
        <v>0</v>
      </c>
      <c r="JF32" s="76">
        <v>0</v>
      </c>
      <c r="JG32" s="76">
        <v>0</v>
      </c>
      <c r="JH32" s="76">
        <v>0</v>
      </c>
      <c r="JI32" s="76">
        <v>0</v>
      </c>
      <c r="JJ32" s="76">
        <v>0</v>
      </c>
      <c r="JK32" s="76">
        <v>0</v>
      </c>
      <c r="JL32" s="76">
        <v>0</v>
      </c>
      <c r="JM32" s="76">
        <v>0</v>
      </c>
      <c r="JN32" s="76">
        <v>0</v>
      </c>
      <c r="JO32" s="76">
        <v>0</v>
      </c>
      <c r="JP32" s="76">
        <v>0</v>
      </c>
      <c r="JQ32" s="76">
        <v>0</v>
      </c>
      <c r="JR32" s="76">
        <v>0</v>
      </c>
      <c r="JS32" s="76">
        <v>0</v>
      </c>
      <c r="JT32" s="76">
        <v>0</v>
      </c>
      <c r="JU32" s="76">
        <v>0</v>
      </c>
      <c r="JV32" s="76">
        <v>0</v>
      </c>
      <c r="JW32" s="76">
        <v>0</v>
      </c>
      <c r="JX32" s="76">
        <v>0</v>
      </c>
      <c r="JY32" s="76">
        <v>0</v>
      </c>
      <c r="JZ32" s="76">
        <v>0</v>
      </c>
      <c r="KA32" s="76">
        <v>0</v>
      </c>
      <c r="KB32" s="76">
        <v>0</v>
      </c>
      <c r="KC32" s="76">
        <v>0</v>
      </c>
      <c r="KD32" s="76">
        <v>0</v>
      </c>
      <c r="KE32" s="76">
        <v>0</v>
      </c>
      <c r="KF32" s="76">
        <v>0</v>
      </c>
      <c r="KG32" s="76">
        <v>0</v>
      </c>
      <c r="KH32" s="76">
        <v>0</v>
      </c>
      <c r="KI32" s="76">
        <v>0</v>
      </c>
      <c r="KJ32" s="76">
        <v>0</v>
      </c>
      <c r="KK32" s="76">
        <v>0</v>
      </c>
      <c r="KL32" s="76">
        <v>0</v>
      </c>
      <c r="KM32" s="76">
        <v>0</v>
      </c>
      <c r="KN32" s="76">
        <v>0</v>
      </c>
      <c r="KO32" s="76">
        <v>0</v>
      </c>
      <c r="KP32" s="76">
        <v>0</v>
      </c>
      <c r="KQ32" s="76">
        <v>0</v>
      </c>
      <c r="KR32" s="76">
        <v>0</v>
      </c>
      <c r="KS32" s="76">
        <v>0</v>
      </c>
      <c r="KT32" s="76">
        <v>0</v>
      </c>
      <c r="KU32" s="76">
        <v>0</v>
      </c>
      <c r="KV32" s="76">
        <v>0</v>
      </c>
      <c r="KW32" s="76">
        <v>0</v>
      </c>
      <c r="KX32" s="76">
        <v>0</v>
      </c>
      <c r="KY32" s="76">
        <v>0</v>
      </c>
      <c r="KZ32" s="76">
        <v>0</v>
      </c>
      <c r="LA32" s="76">
        <v>0</v>
      </c>
      <c r="LB32" s="76">
        <v>0</v>
      </c>
      <c r="LC32" s="76">
        <v>0</v>
      </c>
      <c r="LD32" s="76">
        <v>0</v>
      </c>
      <c r="LE32" s="76">
        <v>0</v>
      </c>
      <c r="LF32" s="76">
        <v>0</v>
      </c>
      <c r="LG32" s="76">
        <v>0</v>
      </c>
      <c r="LH32" s="76">
        <v>0</v>
      </c>
      <c r="LI32" s="76">
        <v>0</v>
      </c>
      <c r="LJ32" s="76">
        <v>0</v>
      </c>
      <c r="LK32" s="76">
        <v>0</v>
      </c>
      <c r="LL32" s="76">
        <v>0</v>
      </c>
      <c r="LM32" s="76">
        <v>0</v>
      </c>
      <c r="LN32" s="76">
        <v>0</v>
      </c>
      <c r="LO32" s="76">
        <v>0</v>
      </c>
      <c r="LP32" s="76">
        <v>0</v>
      </c>
      <c r="LQ32" s="76">
        <v>0</v>
      </c>
      <c r="LR32" s="76">
        <v>0</v>
      </c>
      <c r="LS32" s="76">
        <v>0</v>
      </c>
      <c r="LT32" s="76">
        <v>0</v>
      </c>
      <c r="LU32" s="76">
        <v>0</v>
      </c>
      <c r="LV32" s="76">
        <v>0</v>
      </c>
      <c r="LW32" s="76">
        <v>0</v>
      </c>
      <c r="LX32" s="76">
        <v>0</v>
      </c>
      <c r="LY32" s="76">
        <v>0</v>
      </c>
      <c r="LZ32" s="76">
        <v>0</v>
      </c>
      <c r="MA32" s="76">
        <v>0</v>
      </c>
      <c r="MB32" s="76">
        <v>0</v>
      </c>
      <c r="MC32" s="76">
        <v>0</v>
      </c>
      <c r="MD32" s="76">
        <v>0</v>
      </c>
      <c r="ME32" s="76">
        <v>0</v>
      </c>
      <c r="MF32" s="76">
        <v>0</v>
      </c>
      <c r="MG32" s="76">
        <v>0</v>
      </c>
      <c r="MH32" s="76">
        <v>0</v>
      </c>
      <c r="MI32" s="76">
        <v>0</v>
      </c>
      <c r="MJ32" s="76">
        <v>0</v>
      </c>
      <c r="MK32" s="76">
        <v>0</v>
      </c>
      <c r="ML32" s="76">
        <v>0</v>
      </c>
      <c r="MM32" s="76">
        <v>0</v>
      </c>
      <c r="MN32" s="76">
        <v>0</v>
      </c>
      <c r="MO32" s="76">
        <v>0</v>
      </c>
      <c r="MP32" s="76">
        <v>0</v>
      </c>
      <c r="MQ32" s="76">
        <v>0</v>
      </c>
      <c r="MR32" s="76">
        <v>0</v>
      </c>
      <c r="MS32" s="76">
        <v>0</v>
      </c>
      <c r="MT32" s="76">
        <v>0</v>
      </c>
      <c r="MU32" s="76">
        <v>0</v>
      </c>
      <c r="MV32" s="76">
        <v>0</v>
      </c>
      <c r="MW32" s="76">
        <v>0</v>
      </c>
      <c r="MX32" s="76">
        <v>0</v>
      </c>
      <c r="MY32" s="76">
        <v>0</v>
      </c>
      <c r="MZ32" s="76">
        <v>0</v>
      </c>
      <c r="NA32" s="76">
        <v>0</v>
      </c>
      <c r="NB32" s="76">
        <v>0</v>
      </c>
      <c r="NC32" s="76">
        <v>0</v>
      </c>
      <c r="ND32" s="76">
        <v>0</v>
      </c>
      <c r="NE32" s="76">
        <v>0</v>
      </c>
      <c r="NF32" s="76">
        <v>0</v>
      </c>
      <c r="NG32" s="76">
        <v>0</v>
      </c>
      <c r="NH32" s="76">
        <v>0</v>
      </c>
      <c r="NI32" s="76">
        <v>0</v>
      </c>
      <c r="NJ32" s="76">
        <v>0</v>
      </c>
      <c r="NK32" s="76">
        <v>0</v>
      </c>
      <c r="NL32" s="76">
        <v>0</v>
      </c>
      <c r="NM32" s="76">
        <v>0</v>
      </c>
      <c r="NN32" s="76">
        <v>0</v>
      </c>
      <c r="NO32" s="76">
        <v>0</v>
      </c>
      <c r="NP32" s="76">
        <v>0</v>
      </c>
      <c r="NQ32" s="76">
        <v>0</v>
      </c>
      <c r="NR32" s="76">
        <v>0</v>
      </c>
      <c r="NS32" s="76">
        <v>0</v>
      </c>
      <c r="NT32" s="76">
        <v>0</v>
      </c>
      <c r="NU32" s="76">
        <v>0</v>
      </c>
      <c r="NV32" s="76">
        <v>0</v>
      </c>
      <c r="NW32" s="76">
        <v>0</v>
      </c>
      <c r="NX32" s="76">
        <v>0</v>
      </c>
      <c r="NY32" s="76">
        <v>0</v>
      </c>
      <c r="NZ32" s="76">
        <v>0</v>
      </c>
      <c r="OA32" s="76">
        <v>0</v>
      </c>
      <c r="OB32" s="76">
        <v>0</v>
      </c>
      <c r="OC32" s="76">
        <v>0</v>
      </c>
      <c r="OD32" s="76">
        <v>0</v>
      </c>
      <c r="OE32" s="76">
        <v>0</v>
      </c>
      <c r="OF32" s="76">
        <v>0</v>
      </c>
      <c r="OG32" s="76">
        <v>0</v>
      </c>
      <c r="OH32" s="76">
        <v>0</v>
      </c>
      <c r="OI32" s="76">
        <v>0</v>
      </c>
      <c r="OJ32" s="76">
        <v>0</v>
      </c>
      <c r="OK32" s="76">
        <v>0</v>
      </c>
      <c r="OL32" s="76">
        <v>0</v>
      </c>
      <c r="OM32" s="76">
        <v>0</v>
      </c>
      <c r="ON32" s="76">
        <v>0</v>
      </c>
      <c r="OO32" s="76">
        <v>0</v>
      </c>
      <c r="OP32" s="76">
        <v>0</v>
      </c>
      <c r="OQ32" s="76">
        <v>0</v>
      </c>
      <c r="OR32" s="76">
        <v>0</v>
      </c>
      <c r="OS32" s="76">
        <v>0</v>
      </c>
      <c r="OT32" s="76">
        <v>0</v>
      </c>
      <c r="OU32" s="76">
        <v>0</v>
      </c>
      <c r="OV32" s="76">
        <v>0</v>
      </c>
      <c r="OW32" s="76">
        <v>0</v>
      </c>
      <c r="OX32" s="76">
        <v>0</v>
      </c>
      <c r="OY32" s="76">
        <v>0</v>
      </c>
      <c r="OZ32" s="76">
        <v>0</v>
      </c>
      <c r="PA32" s="76">
        <v>0</v>
      </c>
      <c r="PB32" s="76">
        <v>0</v>
      </c>
      <c r="PC32" s="76">
        <v>0</v>
      </c>
      <c r="PD32" s="76">
        <v>0</v>
      </c>
      <c r="PE32" s="76">
        <v>0</v>
      </c>
      <c r="PF32" s="76">
        <v>0</v>
      </c>
      <c r="PG32" s="76">
        <v>0</v>
      </c>
      <c r="PH32" s="76">
        <v>0</v>
      </c>
      <c r="PI32" s="76">
        <v>0</v>
      </c>
      <c r="PJ32" s="76">
        <v>9899218</v>
      </c>
      <c r="PK32" s="76">
        <v>4513555</v>
      </c>
      <c r="PL32" s="76">
        <v>2170200</v>
      </c>
      <c r="PM32" s="76">
        <v>764283</v>
      </c>
      <c r="PN32" s="76">
        <v>1601238</v>
      </c>
      <c r="PO32" s="76">
        <v>1933847</v>
      </c>
      <c r="PP32" s="76">
        <v>74799</v>
      </c>
      <c r="PQ32" s="76">
        <v>0</v>
      </c>
      <c r="PR32" s="76">
        <v>1514836</v>
      </c>
      <c r="PS32" s="76">
        <v>0</v>
      </c>
      <c r="PT32" s="76">
        <v>0</v>
      </c>
      <c r="PU32" s="76">
        <v>0</v>
      </c>
      <c r="PV32" s="76">
        <v>0</v>
      </c>
      <c r="PW32" s="76">
        <v>2647543</v>
      </c>
      <c r="PX32" s="76">
        <v>0</v>
      </c>
      <c r="PY32" s="76">
        <v>3538160</v>
      </c>
      <c r="PZ32" s="76">
        <v>0</v>
      </c>
      <c r="QA32" s="76">
        <v>0</v>
      </c>
      <c r="QB32" s="76">
        <v>791100</v>
      </c>
      <c r="QC32" s="89">
        <v>2000275</v>
      </c>
      <c r="QD32" s="102">
        <v>1</v>
      </c>
      <c r="QE32" s="68">
        <v>791100</v>
      </c>
      <c r="QF32" s="68">
        <v>2000275</v>
      </c>
      <c r="QG32" s="68">
        <v>1</v>
      </c>
    </row>
    <row r="33" spans="1:446">
      <c r="A33" s="75" t="s">
        <v>109</v>
      </c>
      <c r="B33" s="75" t="s">
        <v>109</v>
      </c>
      <c r="C33" s="80">
        <f>ROUND(TWU!H18,0)-ROUND(TWU!H288,0)</f>
        <v>0</v>
      </c>
      <c r="D33" s="77">
        <v>3646</v>
      </c>
      <c r="E33" s="75" t="s">
        <v>109</v>
      </c>
      <c r="F33" s="75">
        <v>2024</v>
      </c>
      <c r="G33" s="80">
        <v>90779401</v>
      </c>
      <c r="H33" s="80">
        <v>6643816</v>
      </c>
      <c r="I33" s="80">
        <v>29400035</v>
      </c>
      <c r="J33" s="80">
        <v>16209100</v>
      </c>
      <c r="K33" s="80">
        <v>40254510</v>
      </c>
      <c r="L33" s="75" t="s">
        <v>972</v>
      </c>
      <c r="M33" s="75" t="s">
        <v>737</v>
      </c>
      <c r="N33" t="s">
        <v>973</v>
      </c>
      <c r="O33" s="76">
        <v>4543</v>
      </c>
      <c r="P33" s="76">
        <v>5686</v>
      </c>
      <c r="Q33" s="76">
        <v>3611</v>
      </c>
      <c r="R33" s="76">
        <v>1037</v>
      </c>
      <c r="S33" s="76">
        <v>303</v>
      </c>
      <c r="T33" s="78" t="s">
        <v>968</v>
      </c>
      <c r="U33" s="78" t="s">
        <v>774</v>
      </c>
      <c r="V33" s="91" t="s">
        <v>969</v>
      </c>
      <c r="W33" s="80">
        <v>71535</v>
      </c>
      <c r="X33" s="80">
        <v>28801</v>
      </c>
      <c r="Y33" s="80">
        <v>10693</v>
      </c>
      <c r="Z33" s="80">
        <v>2753</v>
      </c>
      <c r="AA33" s="80">
        <v>355</v>
      </c>
      <c r="AB33" s="80">
        <v>1367</v>
      </c>
      <c r="AC33" s="80">
        <v>3546</v>
      </c>
      <c r="AD33" s="80">
        <v>0</v>
      </c>
      <c r="AE33" s="80">
        <v>287</v>
      </c>
      <c r="AF33" s="80">
        <v>39</v>
      </c>
      <c r="AG33" s="80">
        <v>0</v>
      </c>
      <c r="AH33" s="80">
        <v>0</v>
      </c>
      <c r="AI33" s="80">
        <v>0</v>
      </c>
      <c r="AJ33" s="80">
        <v>3406</v>
      </c>
      <c r="AK33" s="80">
        <v>0</v>
      </c>
      <c r="AL33" s="80">
        <v>5160</v>
      </c>
      <c r="AM33" s="80">
        <v>0</v>
      </c>
      <c r="AN33" s="80">
        <v>0</v>
      </c>
      <c r="AO33" s="80">
        <v>30</v>
      </c>
      <c r="AP33" s="80">
        <v>388.14999999999992</v>
      </c>
      <c r="AQ33" s="80">
        <v>19624</v>
      </c>
      <c r="AR33" s="80">
        <v>13772</v>
      </c>
      <c r="AS33" s="80">
        <v>5246</v>
      </c>
      <c r="AT33" s="80">
        <v>8607</v>
      </c>
      <c r="AU33" s="80">
        <v>420</v>
      </c>
      <c r="AV33" s="80">
        <v>1570</v>
      </c>
      <c r="AW33" s="80">
        <v>3802</v>
      </c>
      <c r="AX33" s="80">
        <v>0</v>
      </c>
      <c r="AY33" s="80">
        <v>2001</v>
      </c>
      <c r="AZ33" s="80">
        <v>333</v>
      </c>
      <c r="BA33" s="80">
        <v>0</v>
      </c>
      <c r="BB33" s="80">
        <v>0</v>
      </c>
      <c r="BC33" s="80">
        <v>0</v>
      </c>
      <c r="BD33" s="80">
        <v>11062.999999999995</v>
      </c>
      <c r="BE33" s="80">
        <v>0</v>
      </c>
      <c r="BF33" s="80">
        <v>17673</v>
      </c>
      <c r="BG33" s="80">
        <v>0</v>
      </c>
      <c r="BH33" s="80">
        <v>651</v>
      </c>
      <c r="BI33" s="80">
        <v>369</v>
      </c>
      <c r="BJ33" s="80">
        <v>26743.349999999995</v>
      </c>
      <c r="BK33" s="80">
        <v>5187</v>
      </c>
      <c r="BL33" s="80">
        <v>7464</v>
      </c>
      <c r="BM33" s="80">
        <v>1340</v>
      </c>
      <c r="BN33" s="80">
        <v>4587</v>
      </c>
      <c r="BO33" s="80">
        <v>123</v>
      </c>
      <c r="BP33" s="80">
        <v>1149</v>
      </c>
      <c r="BQ33" s="80">
        <v>2977</v>
      </c>
      <c r="BR33" s="80">
        <v>0</v>
      </c>
      <c r="BS33" s="80">
        <v>351</v>
      </c>
      <c r="BT33" s="80">
        <v>4499</v>
      </c>
      <c r="BU33" s="80">
        <v>0</v>
      </c>
      <c r="BV33" s="80">
        <v>0</v>
      </c>
      <c r="BW33" s="80">
        <v>0</v>
      </c>
      <c r="BX33" s="80">
        <v>8042.0000000000018</v>
      </c>
      <c r="BY33" s="80">
        <v>0</v>
      </c>
      <c r="BZ33" s="80">
        <v>19705</v>
      </c>
      <c r="CA33" s="80">
        <v>0</v>
      </c>
      <c r="CB33" s="80">
        <v>0</v>
      </c>
      <c r="CC33" s="80">
        <v>150</v>
      </c>
      <c r="CD33" s="80">
        <v>11359</v>
      </c>
      <c r="CE33" s="80">
        <v>2309</v>
      </c>
      <c r="CF33" s="80">
        <v>4518.0000000000009</v>
      </c>
      <c r="CG33" s="80">
        <v>327</v>
      </c>
      <c r="CH33" s="80">
        <v>1711</v>
      </c>
      <c r="CI33" s="80">
        <v>21</v>
      </c>
      <c r="CJ33" s="80">
        <v>6</v>
      </c>
      <c r="CK33" s="80">
        <v>519</v>
      </c>
      <c r="CL33" s="80">
        <v>0</v>
      </c>
      <c r="CM33" s="80">
        <v>0</v>
      </c>
      <c r="CN33" s="80">
        <v>12</v>
      </c>
      <c r="CO33" s="80">
        <v>0</v>
      </c>
      <c r="CP33" s="80">
        <v>0</v>
      </c>
      <c r="CQ33" s="80">
        <v>0</v>
      </c>
      <c r="CR33" s="80">
        <v>9319.9999999999964</v>
      </c>
      <c r="CS33" s="80">
        <v>0</v>
      </c>
      <c r="CT33" s="80">
        <v>30</v>
      </c>
      <c r="CU33" s="80">
        <v>0</v>
      </c>
      <c r="CV33" s="80">
        <v>0</v>
      </c>
      <c r="CW33" s="80">
        <v>0</v>
      </c>
      <c r="CX33" s="80">
        <v>1364</v>
      </c>
      <c r="CY33" s="80">
        <v>0</v>
      </c>
      <c r="CZ33" s="80">
        <v>0</v>
      </c>
      <c r="DA33" s="80">
        <v>0</v>
      </c>
      <c r="DB33" s="80">
        <v>0</v>
      </c>
      <c r="DC33" s="80">
        <v>0</v>
      </c>
      <c r="DD33" s="80">
        <v>0</v>
      </c>
      <c r="DE33" s="80">
        <v>0</v>
      </c>
      <c r="DF33" s="80">
        <v>0</v>
      </c>
      <c r="DG33" s="80">
        <v>0</v>
      </c>
      <c r="DH33" s="80">
        <v>0</v>
      </c>
      <c r="DI33" s="80">
        <v>0</v>
      </c>
      <c r="DJ33" s="80">
        <v>0</v>
      </c>
      <c r="DK33" s="80">
        <v>0</v>
      </c>
      <c r="DL33" s="80">
        <v>9637.9999999999927</v>
      </c>
      <c r="DM33" s="80">
        <v>0</v>
      </c>
      <c r="DN33" s="80">
        <v>0</v>
      </c>
      <c r="DO33" s="80">
        <v>0</v>
      </c>
      <c r="DP33" s="80">
        <v>0</v>
      </c>
      <c r="DQ33" s="80">
        <v>0</v>
      </c>
      <c r="DR33" s="80">
        <v>0</v>
      </c>
      <c r="DS33" s="80">
        <v>3562543.6447009202</v>
      </c>
      <c r="DT33" s="80">
        <v>2166972.0434267391</v>
      </c>
      <c r="DU33" s="80">
        <v>1039145.4126532284</v>
      </c>
      <c r="DV33" s="80">
        <v>188969.82202962713</v>
      </c>
      <c r="DW33" s="80">
        <v>118548.33989976677</v>
      </c>
      <c r="DX33" s="80">
        <v>164500.0166155108</v>
      </c>
      <c r="DY33" s="80">
        <v>250220.55771635377</v>
      </c>
      <c r="DZ33" s="80">
        <v>0</v>
      </c>
      <c r="EA33" s="80">
        <v>36683.872341190799</v>
      </c>
      <c r="EB33" s="80">
        <v>1415.1196269664706</v>
      </c>
      <c r="EC33" s="80">
        <v>0</v>
      </c>
      <c r="ED33" s="80">
        <v>0</v>
      </c>
      <c r="EE33" s="80">
        <v>0</v>
      </c>
      <c r="EF33" s="80">
        <v>334191.34603920532</v>
      </c>
      <c r="EG33" s="80">
        <v>0</v>
      </c>
      <c r="EH33" s="80">
        <v>425211.33401492506</v>
      </c>
      <c r="EI33" s="80">
        <v>0</v>
      </c>
      <c r="EJ33" s="80">
        <v>0</v>
      </c>
      <c r="EK33" s="80">
        <v>3236.1917245158929</v>
      </c>
      <c r="EL33" s="80">
        <v>75747.132158905442</v>
      </c>
      <c r="EM33" s="80">
        <v>1686778.2154935407</v>
      </c>
      <c r="EN33" s="80">
        <v>1767331.9300120585</v>
      </c>
      <c r="EO33" s="80">
        <v>1018818.8298435805</v>
      </c>
      <c r="EP33" s="80">
        <v>972058.30274998501</v>
      </c>
      <c r="EQ33" s="80">
        <v>92036.695893295895</v>
      </c>
      <c r="ER33" s="80">
        <v>279391.42826807307</v>
      </c>
      <c r="ES33" s="80">
        <v>371809.17783543165</v>
      </c>
      <c r="ET33" s="80">
        <v>0</v>
      </c>
      <c r="EU33" s="80">
        <v>460443.31847836857</v>
      </c>
      <c r="EV33" s="80">
        <v>14034.880373033529</v>
      </c>
      <c r="EW33" s="80">
        <v>0</v>
      </c>
      <c r="EX33" s="80">
        <v>0</v>
      </c>
      <c r="EY33" s="80">
        <v>0</v>
      </c>
      <c r="EZ33" s="80">
        <v>1460674.987328307</v>
      </c>
      <c r="FA33" s="80">
        <v>0</v>
      </c>
      <c r="FB33" s="80">
        <v>2452360.564821024</v>
      </c>
      <c r="FC33" s="80">
        <v>0</v>
      </c>
      <c r="FD33" s="80">
        <v>231719.95742528446</v>
      </c>
      <c r="FE33" s="80">
        <v>93372.543989769823</v>
      </c>
      <c r="FF33" s="80">
        <v>5285567.4860383701</v>
      </c>
      <c r="FG33" s="80">
        <v>1537051.2817313187</v>
      </c>
      <c r="FH33" s="80">
        <v>1796038.8713826952</v>
      </c>
      <c r="FI33" s="80">
        <v>545749.63696026057</v>
      </c>
      <c r="FJ33" s="80">
        <v>1140710.6793822802</v>
      </c>
      <c r="FK33" s="80">
        <v>20417.177272727273</v>
      </c>
      <c r="FL33" s="80">
        <v>265523.70197547146</v>
      </c>
      <c r="FM33" s="80">
        <v>396521.43917148054</v>
      </c>
      <c r="FN33" s="80">
        <v>0</v>
      </c>
      <c r="FO33" s="80">
        <v>86670.497260935954</v>
      </c>
      <c r="FP33" s="80">
        <v>813370.9550803781</v>
      </c>
      <c r="FQ33" s="80">
        <v>0</v>
      </c>
      <c r="FR33" s="80">
        <v>0</v>
      </c>
      <c r="FS33" s="80">
        <v>0</v>
      </c>
      <c r="FT33" s="80">
        <v>1756806.584151563</v>
      </c>
      <c r="FU33" s="80">
        <v>0</v>
      </c>
      <c r="FV33" s="80">
        <v>2600217.3324755039</v>
      </c>
      <c r="FW33" s="80">
        <v>0</v>
      </c>
      <c r="FX33" s="80">
        <v>0</v>
      </c>
      <c r="FY33" s="80">
        <v>51307.28571428571</v>
      </c>
      <c r="FZ33" s="80">
        <v>2441823.3633564948</v>
      </c>
      <c r="GA33" s="80">
        <v>1730683.1111288434</v>
      </c>
      <c r="GB33" s="80">
        <v>1344596.8678584788</v>
      </c>
      <c r="GC33" s="80">
        <v>191640.45500811958</v>
      </c>
      <c r="GD33" s="80">
        <v>832907.95479577361</v>
      </c>
      <c r="GE33" s="80">
        <v>11134.687596899224</v>
      </c>
      <c r="GF33" s="80">
        <v>3073.2045177045175</v>
      </c>
      <c r="GG33" s="80">
        <v>338013.98607069417</v>
      </c>
      <c r="GH33" s="80">
        <v>0</v>
      </c>
      <c r="GI33" s="80">
        <v>0</v>
      </c>
      <c r="GJ33" s="80">
        <v>2578.4394493177388</v>
      </c>
      <c r="GK33" s="80">
        <v>0</v>
      </c>
      <c r="GL33" s="80">
        <v>0</v>
      </c>
      <c r="GM33" s="80">
        <v>0</v>
      </c>
      <c r="GN33" s="80">
        <v>2890507.1720410897</v>
      </c>
      <c r="GO33" s="80">
        <v>0</v>
      </c>
      <c r="GP33" s="80">
        <v>0</v>
      </c>
      <c r="GQ33" s="80">
        <v>0</v>
      </c>
      <c r="GR33" s="80">
        <v>0</v>
      </c>
      <c r="GS33" s="80">
        <v>0</v>
      </c>
      <c r="GT33" s="80">
        <v>1613788.7068740295</v>
      </c>
      <c r="GU33" s="80">
        <v>0</v>
      </c>
      <c r="GV33" s="80">
        <v>0</v>
      </c>
      <c r="GW33" s="80">
        <v>0</v>
      </c>
      <c r="GX33" s="80">
        <v>0</v>
      </c>
      <c r="GY33" s="80">
        <v>0</v>
      </c>
      <c r="GZ33" s="80">
        <v>0</v>
      </c>
      <c r="HA33" s="80">
        <v>0</v>
      </c>
      <c r="HB33" s="80">
        <v>0</v>
      </c>
      <c r="HC33" s="80">
        <v>0</v>
      </c>
      <c r="HD33" s="80">
        <v>0</v>
      </c>
      <c r="HE33" s="80">
        <v>0</v>
      </c>
      <c r="HF33" s="80">
        <v>0</v>
      </c>
      <c r="HG33" s="80">
        <v>0</v>
      </c>
      <c r="HH33" s="80">
        <v>1899911.8325833515</v>
      </c>
      <c r="HI33" s="80">
        <v>0</v>
      </c>
      <c r="HJ33" s="80">
        <v>0</v>
      </c>
      <c r="HK33" s="80">
        <v>0</v>
      </c>
      <c r="HL33" s="80">
        <v>0</v>
      </c>
      <c r="HM33" s="80">
        <v>0</v>
      </c>
      <c r="HN33" s="80">
        <v>0</v>
      </c>
      <c r="HP33" s="77" t="s">
        <v>156</v>
      </c>
      <c r="HQ33" s="75">
        <f>'Relative Weights'!$H$1</f>
        <v>2024</v>
      </c>
      <c r="HR33" s="76">
        <v>156601.70000000001</v>
      </c>
      <c r="HS33" s="76">
        <v>243696.85227272726</v>
      </c>
      <c r="HT33" s="76">
        <v>88008</v>
      </c>
      <c r="HU33" s="76">
        <v>0</v>
      </c>
      <c r="HV33" s="76">
        <v>9229.0181818181827</v>
      </c>
      <c r="HW33" s="76">
        <v>0</v>
      </c>
      <c r="HX33" s="76">
        <v>11100</v>
      </c>
      <c r="HY33" s="76">
        <v>0</v>
      </c>
      <c r="HZ33" s="76">
        <v>0</v>
      </c>
      <c r="IA33" s="76">
        <v>0</v>
      </c>
      <c r="IB33" s="76">
        <v>0</v>
      </c>
      <c r="IC33" s="76">
        <v>0</v>
      </c>
      <c r="ID33" s="76">
        <v>0</v>
      </c>
      <c r="IE33" s="76">
        <v>2450</v>
      </c>
      <c r="IF33" s="76">
        <v>0</v>
      </c>
      <c r="IG33" s="76">
        <v>0</v>
      </c>
      <c r="IH33" s="76">
        <v>0</v>
      </c>
      <c r="II33" s="76">
        <v>0</v>
      </c>
      <c r="IJ33" s="76">
        <v>176500</v>
      </c>
      <c r="IK33" s="76">
        <v>0</v>
      </c>
      <c r="IL33" s="76">
        <v>179223</v>
      </c>
      <c r="IM33" s="76">
        <v>128500</v>
      </c>
      <c r="IN33" s="76">
        <v>5933</v>
      </c>
      <c r="IO33" s="76">
        <v>17864</v>
      </c>
      <c r="IP33" s="76">
        <v>0</v>
      </c>
      <c r="IQ33" s="76">
        <v>5000</v>
      </c>
      <c r="IR33" s="76">
        <v>7398</v>
      </c>
      <c r="IS33" s="76">
        <v>0</v>
      </c>
      <c r="IT33" s="76">
        <v>23413</v>
      </c>
      <c r="IU33" s="76">
        <v>0</v>
      </c>
      <c r="IV33" s="76">
        <v>0</v>
      </c>
      <c r="IW33" s="76">
        <v>0</v>
      </c>
      <c r="IX33" s="76">
        <v>0</v>
      </c>
      <c r="IY33" s="76">
        <v>23506</v>
      </c>
      <c r="IZ33" s="76">
        <v>0</v>
      </c>
      <c r="JA33" s="76">
        <v>0</v>
      </c>
      <c r="JB33" s="76">
        <v>0</v>
      </c>
      <c r="JC33" s="76">
        <v>0</v>
      </c>
      <c r="JD33" s="76">
        <v>0</v>
      </c>
      <c r="JE33" s="76">
        <v>281266</v>
      </c>
      <c r="JF33" s="76">
        <v>38589</v>
      </c>
      <c r="JG33" s="76">
        <v>39129.617346938772</v>
      </c>
      <c r="JH33" s="76">
        <v>128433</v>
      </c>
      <c r="JI33" s="76">
        <v>306637</v>
      </c>
      <c r="JJ33" s="76">
        <v>3792</v>
      </c>
      <c r="JK33" s="76">
        <v>0</v>
      </c>
      <c r="JL33" s="76">
        <v>22997</v>
      </c>
      <c r="JM33" s="76">
        <v>0</v>
      </c>
      <c r="JN33" s="76">
        <v>46781</v>
      </c>
      <c r="JO33" s="76">
        <v>82190</v>
      </c>
      <c r="JP33" s="76">
        <v>0</v>
      </c>
      <c r="JQ33" s="76">
        <v>0</v>
      </c>
      <c r="JR33" s="76">
        <v>0</v>
      </c>
      <c r="JS33" s="76">
        <v>139628</v>
      </c>
      <c r="JT33" s="76">
        <v>0</v>
      </c>
      <c r="JU33" s="76">
        <v>48509</v>
      </c>
      <c r="JV33" s="76">
        <v>0</v>
      </c>
      <c r="JW33" s="76">
        <v>0</v>
      </c>
      <c r="JX33" s="76">
        <v>0</v>
      </c>
      <c r="JY33" s="76">
        <v>18123</v>
      </c>
      <c r="JZ33" s="76">
        <v>49174</v>
      </c>
      <c r="KA33" s="76">
        <v>29621</v>
      </c>
      <c r="KB33" s="76">
        <v>0</v>
      </c>
      <c r="KC33" s="76">
        <v>30514</v>
      </c>
      <c r="KD33" s="76">
        <v>4575.151515151515</v>
      </c>
      <c r="KE33" s="76">
        <v>0</v>
      </c>
      <c r="KF33" s="76">
        <v>51915</v>
      </c>
      <c r="KG33" s="76">
        <v>0</v>
      </c>
      <c r="KH33" s="76">
        <v>0</v>
      </c>
      <c r="KI33" s="76">
        <v>0</v>
      </c>
      <c r="KJ33" s="76">
        <v>0</v>
      </c>
      <c r="KK33" s="76">
        <v>0</v>
      </c>
      <c r="KL33" s="76">
        <v>0</v>
      </c>
      <c r="KM33" s="76">
        <v>159861</v>
      </c>
      <c r="KN33" s="76">
        <v>0</v>
      </c>
      <c r="KO33" s="76">
        <v>0</v>
      </c>
      <c r="KP33" s="76">
        <v>0</v>
      </c>
      <c r="KQ33" s="76">
        <v>0</v>
      </c>
      <c r="KR33" s="76">
        <v>0</v>
      </c>
      <c r="KS33" s="76">
        <v>187600</v>
      </c>
      <c r="KT33" s="76">
        <v>0</v>
      </c>
      <c r="KU33" s="76">
        <v>0</v>
      </c>
      <c r="KV33" s="76">
        <v>0</v>
      </c>
      <c r="KW33" s="76">
        <v>0</v>
      </c>
      <c r="KX33" s="76">
        <v>0</v>
      </c>
      <c r="KY33" s="76">
        <v>0</v>
      </c>
      <c r="KZ33" s="76">
        <v>0</v>
      </c>
      <c r="LA33" s="76">
        <v>0</v>
      </c>
      <c r="LB33" s="76">
        <v>0</v>
      </c>
      <c r="LC33" s="76">
        <v>0</v>
      </c>
      <c r="LD33" s="76">
        <v>0</v>
      </c>
      <c r="LE33" s="76">
        <v>0</v>
      </c>
      <c r="LF33" s="76">
        <v>0</v>
      </c>
      <c r="LG33" s="76">
        <v>0</v>
      </c>
      <c r="LH33" s="76">
        <v>0</v>
      </c>
      <c r="LI33" s="76">
        <v>0</v>
      </c>
      <c r="LJ33" s="76">
        <v>0</v>
      </c>
      <c r="LK33" s="76">
        <v>0</v>
      </c>
      <c r="LL33" s="76">
        <v>0</v>
      </c>
      <c r="LM33" s="76">
        <v>0</v>
      </c>
      <c r="LN33" s="76">
        <v>0</v>
      </c>
      <c r="LO33" s="76">
        <v>0</v>
      </c>
      <c r="LP33" s="76">
        <v>0</v>
      </c>
      <c r="LQ33" s="76">
        <v>0</v>
      </c>
      <c r="LR33" s="76">
        <v>0</v>
      </c>
      <c r="LS33" s="76">
        <v>0</v>
      </c>
      <c r="LT33" s="76">
        <v>0</v>
      </c>
      <c r="LU33" s="76">
        <v>0</v>
      </c>
      <c r="LV33" s="76">
        <v>0</v>
      </c>
      <c r="LW33" s="76">
        <v>0</v>
      </c>
      <c r="LX33" s="76">
        <v>0</v>
      </c>
      <c r="LY33" s="76">
        <v>0</v>
      </c>
      <c r="LZ33" s="76">
        <v>0</v>
      </c>
      <c r="MA33" s="76">
        <v>0</v>
      </c>
      <c r="MB33" s="76">
        <v>0</v>
      </c>
      <c r="MC33" s="76">
        <v>0</v>
      </c>
      <c r="MD33" s="76">
        <v>0</v>
      </c>
      <c r="ME33" s="76">
        <v>0</v>
      </c>
      <c r="MF33" s="76">
        <v>0</v>
      </c>
      <c r="MG33" s="76">
        <v>0</v>
      </c>
      <c r="MH33" s="76">
        <v>0</v>
      </c>
      <c r="MI33" s="76">
        <v>0</v>
      </c>
      <c r="MJ33" s="76">
        <v>0</v>
      </c>
      <c r="MK33" s="76">
        <v>0</v>
      </c>
      <c r="ML33" s="76">
        <v>0</v>
      </c>
      <c r="MM33" s="76">
        <v>0</v>
      </c>
      <c r="MN33" s="76">
        <v>0</v>
      </c>
      <c r="MO33" s="76">
        <v>0</v>
      </c>
      <c r="MP33" s="76">
        <v>0</v>
      </c>
      <c r="MQ33" s="76">
        <v>0</v>
      </c>
      <c r="MR33" s="76">
        <v>0</v>
      </c>
      <c r="MS33" s="76">
        <v>0</v>
      </c>
      <c r="MT33" s="76">
        <v>0</v>
      </c>
      <c r="MU33" s="76">
        <v>0</v>
      </c>
      <c r="MV33" s="76">
        <v>0</v>
      </c>
      <c r="MW33" s="76">
        <v>0</v>
      </c>
      <c r="MX33" s="76">
        <v>0</v>
      </c>
      <c r="MY33" s="76">
        <v>0</v>
      </c>
      <c r="MZ33" s="76">
        <v>0</v>
      </c>
      <c r="NA33" s="76">
        <v>0</v>
      </c>
      <c r="NB33" s="76">
        <v>0</v>
      </c>
      <c r="NC33" s="76">
        <v>0</v>
      </c>
      <c r="ND33" s="76">
        <v>0</v>
      </c>
      <c r="NE33" s="76">
        <v>0</v>
      </c>
      <c r="NF33" s="76">
        <v>0</v>
      </c>
      <c r="NG33" s="76">
        <v>0</v>
      </c>
      <c r="NH33" s="76">
        <v>0</v>
      </c>
      <c r="NI33" s="76">
        <v>0</v>
      </c>
      <c r="NJ33" s="76">
        <v>0</v>
      </c>
      <c r="NK33" s="76">
        <v>0</v>
      </c>
      <c r="NL33" s="76">
        <v>0</v>
      </c>
      <c r="NM33" s="76">
        <v>0</v>
      </c>
      <c r="NN33" s="76">
        <v>0</v>
      </c>
      <c r="NO33" s="76">
        <v>0</v>
      </c>
      <c r="NP33" s="76">
        <v>0</v>
      </c>
      <c r="NQ33" s="76">
        <v>0</v>
      </c>
      <c r="NR33" s="76">
        <v>0</v>
      </c>
      <c r="NS33" s="76">
        <v>0</v>
      </c>
      <c r="NT33" s="76">
        <v>0</v>
      </c>
      <c r="NU33" s="76">
        <v>0</v>
      </c>
      <c r="NV33" s="76">
        <v>0</v>
      </c>
      <c r="NW33" s="76">
        <v>0</v>
      </c>
      <c r="NX33" s="76">
        <v>0</v>
      </c>
      <c r="NY33" s="76">
        <v>0</v>
      </c>
      <c r="NZ33" s="76">
        <v>0</v>
      </c>
      <c r="OA33" s="76">
        <v>0</v>
      </c>
      <c r="OB33" s="76">
        <v>0</v>
      </c>
      <c r="OC33" s="76">
        <v>0</v>
      </c>
      <c r="OD33" s="76">
        <v>0</v>
      </c>
      <c r="OE33" s="76">
        <v>0</v>
      </c>
      <c r="OF33" s="76">
        <v>0</v>
      </c>
      <c r="OG33" s="76">
        <v>0</v>
      </c>
      <c r="OH33" s="76">
        <v>0</v>
      </c>
      <c r="OI33" s="76">
        <v>0</v>
      </c>
      <c r="OJ33" s="76">
        <v>0</v>
      </c>
      <c r="OK33" s="76">
        <v>0</v>
      </c>
      <c r="OL33" s="76">
        <v>0</v>
      </c>
      <c r="OM33" s="76">
        <v>0</v>
      </c>
      <c r="ON33" s="76">
        <v>0</v>
      </c>
      <c r="OO33" s="76">
        <v>0</v>
      </c>
      <c r="OP33" s="76">
        <v>0</v>
      </c>
      <c r="OQ33" s="76">
        <v>0</v>
      </c>
      <c r="OR33" s="76">
        <v>0</v>
      </c>
      <c r="OS33" s="76">
        <v>0</v>
      </c>
      <c r="OT33" s="76">
        <v>0</v>
      </c>
      <c r="OU33" s="76">
        <v>0</v>
      </c>
      <c r="OV33" s="76">
        <v>0</v>
      </c>
      <c r="OW33" s="76">
        <v>0</v>
      </c>
      <c r="OX33" s="76">
        <v>0</v>
      </c>
      <c r="OY33" s="76">
        <v>0</v>
      </c>
      <c r="OZ33" s="76">
        <v>0</v>
      </c>
      <c r="PA33" s="76">
        <v>0</v>
      </c>
      <c r="PB33" s="76">
        <v>0</v>
      </c>
      <c r="PC33" s="76">
        <v>0</v>
      </c>
      <c r="PD33" s="76">
        <v>0</v>
      </c>
      <c r="PE33" s="76">
        <v>0</v>
      </c>
      <c r="PF33" s="76">
        <v>0</v>
      </c>
      <c r="PG33" s="76">
        <v>0</v>
      </c>
      <c r="PH33" s="76">
        <v>0</v>
      </c>
      <c r="PI33" s="76">
        <v>0</v>
      </c>
      <c r="PJ33" s="76">
        <v>7935594.3499999996</v>
      </c>
      <c r="PK33" s="76">
        <v>6670999.5599999996</v>
      </c>
      <c r="PL33" s="76">
        <v>2678494.75</v>
      </c>
      <c r="PM33" s="76">
        <v>230535.55</v>
      </c>
      <c r="PN33" s="76">
        <v>3097376.46</v>
      </c>
      <c r="PO33" s="76">
        <v>636832.93000000005</v>
      </c>
      <c r="PP33" s="76">
        <v>1286978.29</v>
      </c>
      <c r="PQ33" s="76">
        <v>0</v>
      </c>
      <c r="PR33" s="76">
        <v>580474.16</v>
      </c>
      <c r="PS33" s="76">
        <v>810889.56</v>
      </c>
      <c r="PT33" s="76">
        <v>0</v>
      </c>
      <c r="PU33" s="76">
        <v>0</v>
      </c>
      <c r="PV33" s="76">
        <v>0</v>
      </c>
      <c r="PW33" s="76">
        <v>7693188.25</v>
      </c>
      <c r="PX33" s="76">
        <v>0</v>
      </c>
      <c r="PY33" s="76">
        <v>4905067.38</v>
      </c>
      <c r="PZ33" s="76">
        <v>0</v>
      </c>
      <c r="QA33" s="76">
        <v>205671.49</v>
      </c>
      <c r="QB33" s="76">
        <v>287947.26</v>
      </c>
      <c r="QC33" s="89">
        <v>8790581.2799999993</v>
      </c>
      <c r="QD33" s="102">
        <v>1</v>
      </c>
    </row>
    <row r="34" spans="1:446">
      <c r="A34" s="75" t="s">
        <v>85</v>
      </c>
      <c r="B34" s="75" t="s">
        <v>85</v>
      </c>
      <c r="C34" s="76">
        <f>ROUND(LU!H18,0)-ROUND(LU!H288,0)</f>
        <v>0</v>
      </c>
      <c r="D34" s="77">
        <v>3581</v>
      </c>
      <c r="E34" s="75" t="s">
        <v>681</v>
      </c>
      <c r="F34" s="75">
        <v>2024</v>
      </c>
      <c r="G34" s="76">
        <v>68085234</v>
      </c>
      <c r="H34" s="76">
        <v>9851106</v>
      </c>
      <c r="I34" s="76">
        <v>53319161</v>
      </c>
      <c r="J34" s="76">
        <v>11391856</v>
      </c>
      <c r="K34" s="76">
        <v>21217368</v>
      </c>
      <c r="L34" s="75" t="s">
        <v>795</v>
      </c>
      <c r="M34" s="75" t="s">
        <v>796</v>
      </c>
      <c r="N34" s="75" t="s">
        <v>797</v>
      </c>
      <c r="O34" s="76">
        <v>3339</v>
      </c>
      <c r="P34" s="76">
        <v>5845</v>
      </c>
      <c r="Q34" s="76">
        <v>7423</v>
      </c>
      <c r="R34" s="76">
        <v>278</v>
      </c>
      <c r="S34" s="76">
        <v>34</v>
      </c>
      <c r="T34" s="78" t="s">
        <v>883</v>
      </c>
      <c r="U34" s="78" t="s">
        <v>775</v>
      </c>
      <c r="V34" t="s">
        <v>884</v>
      </c>
      <c r="W34" s="76">
        <v>58730</v>
      </c>
      <c r="X34" s="76">
        <v>17972</v>
      </c>
      <c r="Y34" s="76">
        <v>8160</v>
      </c>
      <c r="Z34" s="76">
        <v>441</v>
      </c>
      <c r="AA34" s="76">
        <v>0</v>
      </c>
      <c r="AB34" s="76">
        <v>6822.5</v>
      </c>
      <c r="AC34" s="76">
        <v>3771</v>
      </c>
      <c r="AD34" s="76">
        <v>0</v>
      </c>
      <c r="AE34" s="76">
        <v>624</v>
      </c>
      <c r="AF34" s="76">
        <v>197</v>
      </c>
      <c r="AG34" s="76">
        <v>0</v>
      </c>
      <c r="AH34" s="76">
        <v>0</v>
      </c>
      <c r="AI34" s="76">
        <v>0</v>
      </c>
      <c r="AJ34" s="76">
        <v>3001</v>
      </c>
      <c r="AK34" s="76">
        <v>0</v>
      </c>
      <c r="AL34" s="76">
        <v>9093</v>
      </c>
      <c r="AM34" s="76">
        <v>0</v>
      </c>
      <c r="AN34" s="76">
        <v>0</v>
      </c>
      <c r="AO34" s="76">
        <v>24</v>
      </c>
      <c r="AP34" s="76">
        <v>812</v>
      </c>
      <c r="AQ34" s="76">
        <v>21003</v>
      </c>
      <c r="AR34" s="76">
        <v>6412</v>
      </c>
      <c r="AS34" s="76">
        <v>2453</v>
      </c>
      <c r="AT34" s="76">
        <v>1425</v>
      </c>
      <c r="AU34" s="76">
        <v>0</v>
      </c>
      <c r="AV34" s="76">
        <v>12352.1</v>
      </c>
      <c r="AW34" s="76">
        <v>5016</v>
      </c>
      <c r="AX34" s="76">
        <v>0</v>
      </c>
      <c r="AY34" s="76">
        <v>2034</v>
      </c>
      <c r="AZ34" s="76">
        <v>0</v>
      </c>
      <c r="BA34" s="76">
        <v>0</v>
      </c>
      <c r="BB34" s="76">
        <v>0</v>
      </c>
      <c r="BC34" s="76">
        <v>0</v>
      </c>
      <c r="BD34" s="76">
        <v>4207</v>
      </c>
      <c r="BE34" s="76">
        <v>0</v>
      </c>
      <c r="BF34" s="76">
        <v>21792</v>
      </c>
      <c r="BG34" s="76">
        <v>0</v>
      </c>
      <c r="BH34" s="76">
        <v>270</v>
      </c>
      <c r="BI34" s="76">
        <v>636</v>
      </c>
      <c r="BJ34" s="76">
        <v>7988.9999999999973</v>
      </c>
      <c r="BK34" s="76">
        <v>14889</v>
      </c>
      <c r="BL34" s="76">
        <v>16688</v>
      </c>
      <c r="BM34" s="76">
        <v>423</v>
      </c>
      <c r="BN34" s="76">
        <v>67037</v>
      </c>
      <c r="BO34" s="76">
        <v>0</v>
      </c>
      <c r="BP34" s="76">
        <v>14002</v>
      </c>
      <c r="BQ34" s="76">
        <v>2499</v>
      </c>
      <c r="BR34" s="76">
        <v>0</v>
      </c>
      <c r="BS34" s="76">
        <v>0</v>
      </c>
      <c r="BT34" s="76">
        <v>0</v>
      </c>
      <c r="BU34" s="76">
        <v>0</v>
      </c>
      <c r="BV34" s="76">
        <v>0</v>
      </c>
      <c r="BW34" s="76">
        <v>0</v>
      </c>
      <c r="BX34" s="76">
        <v>27517</v>
      </c>
      <c r="BY34" s="76">
        <v>0</v>
      </c>
      <c r="BZ34" s="76">
        <v>25893</v>
      </c>
      <c r="CA34" s="76">
        <v>0</v>
      </c>
      <c r="CB34" s="76">
        <v>0</v>
      </c>
      <c r="CC34" s="76">
        <v>443.99999999999886</v>
      </c>
      <c r="CD34" s="76">
        <v>1082</v>
      </c>
      <c r="CE34" s="76">
        <v>15</v>
      </c>
      <c r="CF34" s="76">
        <v>0</v>
      </c>
      <c r="CG34" s="76">
        <v>0</v>
      </c>
      <c r="CH34" s="76">
        <v>4227</v>
      </c>
      <c r="CI34" s="76">
        <v>0</v>
      </c>
      <c r="CJ34" s="76">
        <v>786</v>
      </c>
      <c r="CK34" s="76">
        <v>0</v>
      </c>
      <c r="CL34" s="76">
        <v>0</v>
      </c>
      <c r="CM34" s="76">
        <v>0</v>
      </c>
      <c r="CN34" s="76">
        <v>0</v>
      </c>
      <c r="CO34" s="76">
        <v>0</v>
      </c>
      <c r="CP34" s="76">
        <v>0</v>
      </c>
      <c r="CQ34" s="76">
        <v>0</v>
      </c>
      <c r="CR34" s="76">
        <v>6</v>
      </c>
      <c r="CS34" s="76">
        <v>0</v>
      </c>
      <c r="CT34" s="76">
        <v>0</v>
      </c>
      <c r="CU34" s="76">
        <v>0</v>
      </c>
      <c r="CV34" s="76">
        <v>0</v>
      </c>
      <c r="CW34" s="76">
        <v>0</v>
      </c>
      <c r="CX34" s="76">
        <v>0</v>
      </c>
      <c r="CY34" s="76">
        <v>0</v>
      </c>
      <c r="CZ34" s="76">
        <v>0</v>
      </c>
      <c r="DA34" s="76">
        <v>0</v>
      </c>
      <c r="DB34" s="76">
        <v>0</v>
      </c>
      <c r="DC34" s="76">
        <v>0</v>
      </c>
      <c r="DD34" s="76">
        <v>0</v>
      </c>
      <c r="DE34" s="76">
        <v>0</v>
      </c>
      <c r="DF34" s="76">
        <v>0</v>
      </c>
      <c r="DG34" s="76">
        <v>0</v>
      </c>
      <c r="DH34" s="76">
        <v>0</v>
      </c>
      <c r="DI34" s="76">
        <v>0</v>
      </c>
      <c r="DJ34" s="76">
        <v>0</v>
      </c>
      <c r="DK34" s="76">
        <v>0</v>
      </c>
      <c r="DL34" s="76">
        <v>942</v>
      </c>
      <c r="DM34" s="76">
        <v>0</v>
      </c>
      <c r="DN34" s="76">
        <v>0</v>
      </c>
      <c r="DO34" s="76">
        <v>0</v>
      </c>
      <c r="DP34" s="76">
        <v>0</v>
      </c>
      <c r="DQ34" s="76">
        <v>0</v>
      </c>
      <c r="DR34" s="76">
        <v>0</v>
      </c>
      <c r="DS34" s="76">
        <v>4663767.3113046233</v>
      </c>
      <c r="DT34" s="76">
        <v>1013675.0771677212</v>
      </c>
      <c r="DU34" s="76">
        <v>1345895.9645172777</v>
      </c>
      <c r="DV34" s="76">
        <v>25944.991129595815</v>
      </c>
      <c r="DW34" s="76">
        <v>0</v>
      </c>
      <c r="DX34" s="76">
        <v>763973.46753333183</v>
      </c>
      <c r="DY34" s="76">
        <v>11786.46238897751</v>
      </c>
      <c r="DZ34" s="76">
        <v>0</v>
      </c>
      <c r="EA34" s="76">
        <v>82251.106271734156</v>
      </c>
      <c r="EB34" s="76">
        <v>0</v>
      </c>
      <c r="EC34" s="76">
        <v>0</v>
      </c>
      <c r="ED34" s="76">
        <v>0</v>
      </c>
      <c r="EE34" s="76">
        <v>0</v>
      </c>
      <c r="EF34" s="76">
        <v>160630.52804801843</v>
      </c>
      <c r="EG34" s="76">
        <v>0</v>
      </c>
      <c r="EH34" s="76">
        <v>602752.46794677863</v>
      </c>
      <c r="EI34" s="76">
        <v>0</v>
      </c>
      <c r="EJ34" s="76">
        <v>0</v>
      </c>
      <c r="EK34" s="76">
        <v>170.31363636363636</v>
      </c>
      <c r="EL34" s="76">
        <v>11500.447942564893</v>
      </c>
      <c r="EM34" s="76">
        <v>2610947.5952585228</v>
      </c>
      <c r="EN34" s="76">
        <v>1563401.2419701826</v>
      </c>
      <c r="EO34" s="76">
        <v>1008135.5451475533</v>
      </c>
      <c r="EP34" s="76">
        <v>341961.50120364566</v>
      </c>
      <c r="EQ34" s="76">
        <v>0</v>
      </c>
      <c r="ER34" s="76">
        <v>1855983.9246356753</v>
      </c>
      <c r="ES34" s="76">
        <v>156264.20467015385</v>
      </c>
      <c r="ET34" s="76">
        <v>0</v>
      </c>
      <c r="EU34" s="76">
        <v>274859.93071477261</v>
      </c>
      <c r="EV34" s="76">
        <v>0</v>
      </c>
      <c r="EW34" s="76">
        <v>0</v>
      </c>
      <c r="EX34" s="76">
        <v>0</v>
      </c>
      <c r="EY34" s="76">
        <v>0</v>
      </c>
      <c r="EZ34" s="76">
        <v>305716.15048461145</v>
      </c>
      <c r="FA34" s="76">
        <v>0</v>
      </c>
      <c r="FB34" s="76">
        <v>2053956.0069218734</v>
      </c>
      <c r="FC34" s="76">
        <v>0</v>
      </c>
      <c r="FD34" s="76">
        <v>8169.0391459074735</v>
      </c>
      <c r="FE34" s="76">
        <v>68187.506318338215</v>
      </c>
      <c r="FF34" s="76">
        <v>1442026.9983894946</v>
      </c>
      <c r="FG34" s="76">
        <v>1212025.3846367442</v>
      </c>
      <c r="FH34" s="76">
        <v>895559.2936825332</v>
      </c>
      <c r="FI34" s="76">
        <v>267016.55052952812</v>
      </c>
      <c r="FJ34" s="76">
        <v>2517214.6501415884</v>
      </c>
      <c r="FK34" s="76">
        <v>0</v>
      </c>
      <c r="FL34" s="76">
        <v>1700743.5802037593</v>
      </c>
      <c r="FM34" s="76">
        <v>21216</v>
      </c>
      <c r="FN34" s="76">
        <v>0</v>
      </c>
      <c r="FO34" s="76">
        <v>0</v>
      </c>
      <c r="FP34" s="76">
        <v>0</v>
      </c>
      <c r="FQ34" s="76">
        <v>0</v>
      </c>
      <c r="FR34" s="76">
        <v>0</v>
      </c>
      <c r="FS34" s="76">
        <v>0</v>
      </c>
      <c r="FT34" s="76">
        <v>1445217.8508835658</v>
      </c>
      <c r="FU34" s="76">
        <v>0</v>
      </c>
      <c r="FV34" s="76">
        <v>1804290.773166192</v>
      </c>
      <c r="FW34" s="76">
        <v>0</v>
      </c>
      <c r="FX34" s="76">
        <v>0</v>
      </c>
      <c r="FY34" s="76">
        <v>8456.3263209393335</v>
      </c>
      <c r="FZ34" s="76">
        <v>264848.69996219454</v>
      </c>
      <c r="GA34" s="76">
        <v>42360</v>
      </c>
      <c r="GB34" s="76">
        <v>0</v>
      </c>
      <c r="GC34" s="76">
        <v>0</v>
      </c>
      <c r="GD34" s="76">
        <v>1061045.6587301593</v>
      </c>
      <c r="GE34" s="76">
        <v>0</v>
      </c>
      <c r="GF34" s="76">
        <v>1160724.9274072538</v>
      </c>
      <c r="GG34" s="76">
        <v>0</v>
      </c>
      <c r="GH34" s="76">
        <v>0</v>
      </c>
      <c r="GI34" s="76">
        <v>0</v>
      </c>
      <c r="GJ34" s="76">
        <v>0</v>
      </c>
      <c r="GK34" s="76">
        <v>0</v>
      </c>
      <c r="GL34" s="76">
        <v>0</v>
      </c>
      <c r="GM34" s="76">
        <v>0</v>
      </c>
      <c r="GN34" s="76">
        <v>4076.8888888888887</v>
      </c>
      <c r="GO34" s="76">
        <v>0</v>
      </c>
      <c r="GP34" s="76">
        <v>0</v>
      </c>
      <c r="GQ34" s="76">
        <v>0</v>
      </c>
      <c r="GR34" s="76">
        <v>0</v>
      </c>
      <c r="GS34" s="76">
        <v>0</v>
      </c>
      <c r="GT34" s="76">
        <v>0</v>
      </c>
      <c r="GU34" s="76">
        <v>0</v>
      </c>
      <c r="GV34" s="76">
        <v>0</v>
      </c>
      <c r="GW34" s="76">
        <v>0</v>
      </c>
      <c r="GX34" s="76">
        <v>0</v>
      </c>
      <c r="GY34" s="76">
        <v>0</v>
      </c>
      <c r="GZ34" s="76">
        <v>0</v>
      </c>
      <c r="HA34" s="76">
        <v>0</v>
      </c>
      <c r="HB34" s="76">
        <v>0</v>
      </c>
      <c r="HC34" s="76">
        <v>0</v>
      </c>
      <c r="HD34" s="76">
        <v>0</v>
      </c>
      <c r="HE34" s="76">
        <v>0</v>
      </c>
      <c r="HF34" s="76">
        <v>0</v>
      </c>
      <c r="HG34" s="76">
        <v>0</v>
      </c>
      <c r="HH34" s="76">
        <v>368242.64024390245</v>
      </c>
      <c r="HI34" s="76">
        <v>0</v>
      </c>
      <c r="HJ34" s="76">
        <v>0</v>
      </c>
      <c r="HK34" s="76">
        <v>0</v>
      </c>
      <c r="HL34" s="76">
        <v>0</v>
      </c>
      <c r="HM34" s="76">
        <v>0</v>
      </c>
      <c r="HN34" s="76">
        <v>0</v>
      </c>
      <c r="HP34" s="77" t="s">
        <v>157</v>
      </c>
      <c r="HQ34" s="75">
        <f>'Relative Weights'!$H$1</f>
        <v>2024</v>
      </c>
      <c r="HR34" s="76">
        <v>0</v>
      </c>
      <c r="HS34" s="76">
        <v>0</v>
      </c>
      <c r="HT34" s="76">
        <v>0</v>
      </c>
      <c r="HU34" s="76">
        <v>0</v>
      </c>
      <c r="HV34" s="76">
        <v>0</v>
      </c>
      <c r="HW34" s="76">
        <v>0</v>
      </c>
      <c r="HX34" s="76">
        <v>0</v>
      </c>
      <c r="HY34" s="76">
        <v>0</v>
      </c>
      <c r="HZ34" s="76">
        <v>0</v>
      </c>
      <c r="IA34" s="76">
        <v>0</v>
      </c>
      <c r="IB34" s="76">
        <v>0</v>
      </c>
      <c r="IC34" s="76">
        <v>0</v>
      </c>
      <c r="ID34" s="76">
        <v>0</v>
      </c>
      <c r="IE34" s="76">
        <v>0</v>
      </c>
      <c r="IF34" s="76">
        <v>0</v>
      </c>
      <c r="IG34" s="76">
        <v>0</v>
      </c>
      <c r="IH34" s="76">
        <v>0</v>
      </c>
      <c r="II34" s="76">
        <v>0</v>
      </c>
      <c r="IJ34" s="76">
        <v>0</v>
      </c>
      <c r="IK34" s="76">
        <v>0</v>
      </c>
      <c r="IL34" s="76">
        <v>42720</v>
      </c>
      <c r="IM34" s="76">
        <v>11984</v>
      </c>
      <c r="IN34" s="76">
        <v>8000</v>
      </c>
      <c r="IO34" s="76">
        <v>0</v>
      </c>
      <c r="IP34" s="76">
        <v>0</v>
      </c>
      <c r="IQ34" s="76">
        <v>67000</v>
      </c>
      <c r="IR34" s="76">
        <v>0</v>
      </c>
      <c r="IS34" s="76">
        <v>0</v>
      </c>
      <c r="IT34" s="76">
        <v>0</v>
      </c>
      <c r="IU34" s="76">
        <v>0</v>
      </c>
      <c r="IV34" s="76">
        <v>0</v>
      </c>
      <c r="IW34" s="76">
        <v>0</v>
      </c>
      <c r="IX34" s="76">
        <v>0</v>
      </c>
      <c r="IY34" s="76">
        <v>0</v>
      </c>
      <c r="IZ34" s="76">
        <v>0</v>
      </c>
      <c r="JA34" s="76">
        <v>2000</v>
      </c>
      <c r="JB34" s="76">
        <v>0</v>
      </c>
      <c r="JC34" s="76">
        <v>0</v>
      </c>
      <c r="JD34" s="76">
        <v>0</v>
      </c>
      <c r="JE34" s="76">
        <v>0</v>
      </c>
      <c r="JF34" s="76">
        <v>0</v>
      </c>
      <c r="JG34" s="76">
        <v>0</v>
      </c>
      <c r="JH34" s="76">
        <v>0</v>
      </c>
      <c r="JI34" s="76">
        <v>0</v>
      </c>
      <c r="JJ34" s="76">
        <v>0</v>
      </c>
      <c r="JK34" s="76">
        <v>0</v>
      </c>
      <c r="JL34" s="76">
        <v>0</v>
      </c>
      <c r="JM34" s="76">
        <v>0</v>
      </c>
      <c r="JN34" s="76">
        <v>0</v>
      </c>
      <c r="JO34" s="76">
        <v>0</v>
      </c>
      <c r="JP34" s="76">
        <v>0</v>
      </c>
      <c r="JQ34" s="76">
        <v>0</v>
      </c>
      <c r="JR34" s="76">
        <v>0</v>
      </c>
      <c r="JS34" s="76">
        <v>0</v>
      </c>
      <c r="JT34" s="76">
        <v>0</v>
      </c>
      <c r="JU34" s="76">
        <v>0</v>
      </c>
      <c r="JV34" s="76">
        <v>0</v>
      </c>
      <c r="JW34" s="76">
        <v>0</v>
      </c>
      <c r="JX34" s="76">
        <v>0</v>
      </c>
      <c r="JY34" s="76">
        <v>0</v>
      </c>
      <c r="JZ34" s="76">
        <v>0</v>
      </c>
      <c r="KA34" s="76">
        <v>0</v>
      </c>
      <c r="KB34" s="76">
        <v>0</v>
      </c>
      <c r="KC34" s="76">
        <v>0</v>
      </c>
      <c r="KD34" s="76">
        <v>0</v>
      </c>
      <c r="KE34" s="76">
        <v>0</v>
      </c>
      <c r="KF34" s="76">
        <v>0</v>
      </c>
      <c r="KG34" s="76">
        <v>0</v>
      </c>
      <c r="KH34" s="76">
        <v>0</v>
      </c>
      <c r="KI34" s="76">
        <v>0</v>
      </c>
      <c r="KJ34" s="76">
        <v>0</v>
      </c>
      <c r="KK34" s="76">
        <v>0</v>
      </c>
      <c r="KL34" s="76">
        <v>0</v>
      </c>
      <c r="KM34" s="76">
        <v>0</v>
      </c>
      <c r="KN34" s="76">
        <v>0</v>
      </c>
      <c r="KO34" s="76">
        <v>0</v>
      </c>
      <c r="KP34" s="76">
        <v>0</v>
      </c>
      <c r="KQ34" s="76">
        <v>0</v>
      </c>
      <c r="KR34" s="76">
        <v>0</v>
      </c>
      <c r="KS34" s="76">
        <v>0</v>
      </c>
      <c r="KT34" s="76">
        <v>0</v>
      </c>
      <c r="KU34" s="76">
        <v>0</v>
      </c>
      <c r="KV34" s="76">
        <v>0</v>
      </c>
      <c r="KW34" s="76">
        <v>0</v>
      </c>
      <c r="KX34" s="76">
        <v>0</v>
      </c>
      <c r="KY34" s="76">
        <v>0</v>
      </c>
      <c r="KZ34" s="76">
        <v>0</v>
      </c>
      <c r="LA34" s="76">
        <v>0</v>
      </c>
      <c r="LB34" s="76">
        <v>0</v>
      </c>
      <c r="LC34" s="76">
        <v>0</v>
      </c>
      <c r="LD34" s="76">
        <v>0</v>
      </c>
      <c r="LE34" s="76">
        <v>0</v>
      </c>
      <c r="LF34" s="76">
        <v>0</v>
      </c>
      <c r="LG34" s="76">
        <v>0</v>
      </c>
      <c r="LH34" s="76">
        <v>0</v>
      </c>
      <c r="LI34" s="76">
        <v>0</v>
      </c>
      <c r="LJ34" s="76">
        <v>0</v>
      </c>
      <c r="LK34" s="76">
        <v>0</v>
      </c>
      <c r="LL34" s="76">
        <v>0</v>
      </c>
      <c r="LM34" s="76">
        <v>0</v>
      </c>
      <c r="LN34" s="76">
        <v>0</v>
      </c>
      <c r="LO34" s="76">
        <v>0</v>
      </c>
      <c r="LP34" s="76">
        <v>0</v>
      </c>
      <c r="LQ34" s="76">
        <v>0</v>
      </c>
      <c r="LR34" s="76">
        <v>0</v>
      </c>
      <c r="LS34" s="76">
        <v>0</v>
      </c>
      <c r="LT34" s="76">
        <v>0</v>
      </c>
      <c r="LU34" s="76">
        <v>0</v>
      </c>
      <c r="LV34" s="76">
        <v>0</v>
      </c>
      <c r="LW34" s="76">
        <v>0</v>
      </c>
      <c r="LX34" s="76">
        <v>0</v>
      </c>
      <c r="LY34" s="76">
        <v>0</v>
      </c>
      <c r="LZ34" s="76">
        <v>0</v>
      </c>
      <c r="MA34" s="76">
        <v>0</v>
      </c>
      <c r="MB34" s="76">
        <v>0</v>
      </c>
      <c r="MC34" s="76">
        <v>0</v>
      </c>
      <c r="MD34" s="76">
        <v>0</v>
      </c>
      <c r="ME34" s="76">
        <v>0</v>
      </c>
      <c r="MF34" s="76">
        <v>0</v>
      </c>
      <c r="MG34" s="76">
        <v>0</v>
      </c>
      <c r="MH34" s="76">
        <v>0</v>
      </c>
      <c r="MI34" s="76">
        <v>0</v>
      </c>
      <c r="MJ34" s="76">
        <v>0</v>
      </c>
      <c r="MK34" s="76">
        <v>0</v>
      </c>
      <c r="ML34" s="76">
        <v>0</v>
      </c>
      <c r="MM34" s="76">
        <v>0</v>
      </c>
      <c r="MN34" s="76">
        <v>0</v>
      </c>
      <c r="MO34" s="76">
        <v>0</v>
      </c>
      <c r="MP34" s="76">
        <v>0</v>
      </c>
      <c r="MQ34" s="76">
        <v>0</v>
      </c>
      <c r="MR34" s="76">
        <v>0</v>
      </c>
      <c r="MS34" s="76">
        <v>0</v>
      </c>
      <c r="MT34" s="76">
        <v>0</v>
      </c>
      <c r="MU34" s="76">
        <v>0</v>
      </c>
      <c r="MV34" s="76">
        <v>0</v>
      </c>
      <c r="MW34" s="76">
        <v>0</v>
      </c>
      <c r="MX34" s="76">
        <v>0</v>
      </c>
      <c r="MY34" s="76">
        <v>0</v>
      </c>
      <c r="MZ34" s="76">
        <v>0</v>
      </c>
      <c r="NA34" s="76">
        <v>0</v>
      </c>
      <c r="NB34" s="76">
        <v>0</v>
      </c>
      <c r="NC34" s="76">
        <v>0</v>
      </c>
      <c r="ND34" s="76">
        <v>0</v>
      </c>
      <c r="NE34" s="76">
        <v>0</v>
      </c>
      <c r="NF34" s="76">
        <v>0</v>
      </c>
      <c r="NG34" s="76">
        <v>0</v>
      </c>
      <c r="NH34" s="76">
        <v>0</v>
      </c>
      <c r="NI34" s="76">
        <v>0</v>
      </c>
      <c r="NJ34" s="76">
        <v>0</v>
      </c>
      <c r="NK34" s="76">
        <v>0</v>
      </c>
      <c r="NL34" s="76">
        <v>0</v>
      </c>
      <c r="NM34" s="76">
        <v>0</v>
      </c>
      <c r="NN34" s="76">
        <v>0</v>
      </c>
      <c r="NO34" s="76">
        <v>0</v>
      </c>
      <c r="NP34" s="76">
        <v>0</v>
      </c>
      <c r="NQ34" s="76">
        <v>0</v>
      </c>
      <c r="NR34" s="76">
        <v>0</v>
      </c>
      <c r="NS34" s="76">
        <v>0</v>
      </c>
      <c r="NT34" s="76">
        <v>0</v>
      </c>
      <c r="NU34" s="76">
        <v>0</v>
      </c>
      <c r="NV34" s="76">
        <v>0</v>
      </c>
      <c r="NW34" s="76">
        <v>0</v>
      </c>
      <c r="NX34" s="76">
        <v>0</v>
      </c>
      <c r="NY34" s="76">
        <v>0</v>
      </c>
      <c r="NZ34" s="76">
        <v>0</v>
      </c>
      <c r="OA34" s="76">
        <v>0</v>
      </c>
      <c r="OB34" s="76">
        <v>0</v>
      </c>
      <c r="OC34" s="76">
        <v>0</v>
      </c>
      <c r="OD34" s="76">
        <v>0</v>
      </c>
      <c r="OE34" s="76">
        <v>0</v>
      </c>
      <c r="OF34" s="76">
        <v>0</v>
      </c>
      <c r="OG34" s="76">
        <v>0</v>
      </c>
      <c r="OH34" s="76">
        <v>0</v>
      </c>
      <c r="OI34" s="76">
        <v>0</v>
      </c>
      <c r="OJ34" s="76">
        <v>0</v>
      </c>
      <c r="OK34" s="76">
        <v>0</v>
      </c>
      <c r="OL34" s="76">
        <v>0</v>
      </c>
      <c r="OM34" s="76">
        <v>0</v>
      </c>
      <c r="ON34" s="76">
        <v>0</v>
      </c>
      <c r="OO34" s="76">
        <v>0</v>
      </c>
      <c r="OP34" s="76">
        <v>0</v>
      </c>
      <c r="OQ34" s="76">
        <v>0</v>
      </c>
      <c r="OR34" s="76">
        <v>0</v>
      </c>
      <c r="OS34" s="76">
        <v>0</v>
      </c>
      <c r="OT34" s="76">
        <v>0</v>
      </c>
      <c r="OU34" s="76">
        <v>0</v>
      </c>
      <c r="OV34" s="76">
        <v>0</v>
      </c>
      <c r="OW34" s="76">
        <v>0</v>
      </c>
      <c r="OX34" s="76">
        <v>0</v>
      </c>
      <c r="OY34" s="76">
        <v>0</v>
      </c>
      <c r="OZ34" s="76">
        <v>0</v>
      </c>
      <c r="PA34" s="76">
        <v>0</v>
      </c>
      <c r="PB34" s="76">
        <v>0</v>
      </c>
      <c r="PC34" s="76">
        <v>0</v>
      </c>
      <c r="PD34" s="76">
        <v>0</v>
      </c>
      <c r="PE34" s="76">
        <v>0</v>
      </c>
      <c r="PF34" s="76">
        <v>0</v>
      </c>
      <c r="PG34" s="76">
        <v>0</v>
      </c>
      <c r="PH34" s="76">
        <v>0</v>
      </c>
      <c r="PI34" s="76">
        <v>0</v>
      </c>
      <c r="PJ34" s="76">
        <v>11503977</v>
      </c>
      <c r="PK34" s="76">
        <v>4676601</v>
      </c>
      <c r="PL34" s="76">
        <v>3528365</v>
      </c>
      <c r="PM34" s="76">
        <v>0</v>
      </c>
      <c r="PN34" s="76">
        <v>5296029</v>
      </c>
      <c r="PO34" s="76">
        <v>7446372</v>
      </c>
      <c r="PP34" s="76">
        <v>254009</v>
      </c>
      <c r="PQ34" s="76">
        <v>0</v>
      </c>
      <c r="PR34" s="76">
        <v>479268</v>
      </c>
      <c r="PS34" s="76">
        <v>0</v>
      </c>
      <c r="PT34" s="76">
        <v>0</v>
      </c>
      <c r="PU34" s="76">
        <v>0</v>
      </c>
      <c r="PV34" s="76">
        <v>0</v>
      </c>
      <c r="PW34" s="76">
        <v>3065131</v>
      </c>
      <c r="PX34" s="76">
        <v>0</v>
      </c>
      <c r="PY34" s="76">
        <v>5989654</v>
      </c>
      <c r="PZ34" s="76">
        <v>0</v>
      </c>
      <c r="QA34" s="76">
        <v>10963</v>
      </c>
      <c r="QB34" s="76">
        <v>103090</v>
      </c>
      <c r="QC34" s="89">
        <v>2306180</v>
      </c>
      <c r="QD34" s="102">
        <v>1</v>
      </c>
    </row>
    <row r="35" spans="1:446">
      <c r="A35" s="75" t="s">
        <v>91</v>
      </c>
      <c r="B35" s="75" t="s">
        <v>91</v>
      </c>
      <c r="C35" s="76">
        <f>ROUND(SHSU!H18,0)-ROUND(SHSU!H288,0)</f>
        <v>0</v>
      </c>
      <c r="D35" s="77">
        <v>3606</v>
      </c>
      <c r="E35" s="75" t="s">
        <v>684</v>
      </c>
      <c r="F35" s="75">
        <v>2024</v>
      </c>
      <c r="G35" s="76">
        <v>113366616</v>
      </c>
      <c r="H35" s="76">
        <v>14680311</v>
      </c>
      <c r="I35" s="76">
        <v>63966077</v>
      </c>
      <c r="J35" s="76">
        <v>32851260</v>
      </c>
      <c r="K35" s="76">
        <v>33462714</v>
      </c>
      <c r="L35" s="75" t="s">
        <v>828</v>
      </c>
      <c r="M35" s="75" t="s">
        <v>800</v>
      </c>
      <c r="N35" s="75" t="s">
        <v>829</v>
      </c>
      <c r="O35" s="76">
        <v>7957</v>
      </c>
      <c r="P35" s="76">
        <v>10354</v>
      </c>
      <c r="Q35" s="76">
        <v>2087</v>
      </c>
      <c r="R35" s="76">
        <v>363</v>
      </c>
      <c r="S35" s="76">
        <v>0</v>
      </c>
      <c r="T35" s="78" t="s">
        <v>776</v>
      </c>
      <c r="U35" s="78" t="s">
        <v>777</v>
      </c>
      <c r="V35" s="78" t="s">
        <v>778</v>
      </c>
      <c r="W35" s="76">
        <v>146515</v>
      </c>
      <c r="X35" s="76">
        <v>49450</v>
      </c>
      <c r="Y35" s="76">
        <v>22202</v>
      </c>
      <c r="Z35" s="76">
        <v>3111</v>
      </c>
      <c r="AA35" s="76">
        <v>5810</v>
      </c>
      <c r="AB35" s="76">
        <v>4060</v>
      </c>
      <c r="AC35" s="76">
        <v>2027</v>
      </c>
      <c r="AD35" s="76">
        <v>0</v>
      </c>
      <c r="AE35" s="76">
        <v>0</v>
      </c>
      <c r="AF35" s="76">
        <v>268</v>
      </c>
      <c r="AG35" s="76">
        <v>0</v>
      </c>
      <c r="AH35" s="76">
        <v>234</v>
      </c>
      <c r="AI35" s="76">
        <v>0</v>
      </c>
      <c r="AJ35" s="76">
        <v>6981</v>
      </c>
      <c r="AK35" s="76">
        <v>0</v>
      </c>
      <c r="AL35" s="76">
        <v>14845</v>
      </c>
      <c r="AM35" s="76">
        <v>0</v>
      </c>
      <c r="AN35" s="76">
        <v>0</v>
      </c>
      <c r="AO35" s="76">
        <v>6872</v>
      </c>
      <c r="AP35" s="76">
        <v>150</v>
      </c>
      <c r="AQ35" s="76">
        <v>74628</v>
      </c>
      <c r="AR35" s="76">
        <v>13541.000000000002</v>
      </c>
      <c r="AS35" s="76">
        <v>10283</v>
      </c>
      <c r="AT35" s="76">
        <v>12475</v>
      </c>
      <c r="AU35" s="76">
        <v>6843</v>
      </c>
      <c r="AV35" s="76">
        <v>3224</v>
      </c>
      <c r="AW35" s="76">
        <v>678</v>
      </c>
      <c r="AX35" s="76">
        <v>0</v>
      </c>
      <c r="AY35" s="76">
        <v>0</v>
      </c>
      <c r="AZ35" s="76">
        <v>0</v>
      </c>
      <c r="BA35" s="76">
        <v>0</v>
      </c>
      <c r="BB35" s="76">
        <v>357</v>
      </c>
      <c r="BC35" s="76">
        <v>0</v>
      </c>
      <c r="BD35" s="76">
        <v>10240</v>
      </c>
      <c r="BE35" s="76">
        <v>0</v>
      </c>
      <c r="BF35" s="76">
        <v>42333</v>
      </c>
      <c r="BG35" s="76">
        <v>0</v>
      </c>
      <c r="BH35" s="76">
        <v>1656</v>
      </c>
      <c r="BI35" s="76">
        <v>12934</v>
      </c>
      <c r="BJ35" s="76">
        <v>8145</v>
      </c>
      <c r="BK35" s="76">
        <v>15332</v>
      </c>
      <c r="BL35" s="76">
        <v>2305</v>
      </c>
      <c r="BM35" s="76">
        <v>893</v>
      </c>
      <c r="BN35" s="76">
        <v>7803</v>
      </c>
      <c r="BO35" s="76">
        <v>529</v>
      </c>
      <c r="BP35" s="76">
        <v>1164</v>
      </c>
      <c r="BQ35" s="76">
        <v>276</v>
      </c>
      <c r="BR35" s="76">
        <v>0</v>
      </c>
      <c r="BS35" s="76">
        <v>0</v>
      </c>
      <c r="BT35" s="76">
        <v>1577</v>
      </c>
      <c r="BU35" s="76">
        <v>0</v>
      </c>
      <c r="BV35" s="76">
        <v>0</v>
      </c>
      <c r="BW35" s="76">
        <v>0</v>
      </c>
      <c r="BX35" s="76">
        <v>1446</v>
      </c>
      <c r="BY35" s="76">
        <v>0</v>
      </c>
      <c r="BZ35" s="76">
        <v>5737</v>
      </c>
      <c r="CA35" s="76">
        <v>0</v>
      </c>
      <c r="CB35" s="76">
        <v>0</v>
      </c>
      <c r="CC35" s="76">
        <v>798</v>
      </c>
      <c r="CD35" s="76">
        <v>0</v>
      </c>
      <c r="CE35" s="76">
        <v>1278</v>
      </c>
      <c r="CF35" s="76">
        <v>105</v>
      </c>
      <c r="CG35" s="76">
        <v>0</v>
      </c>
      <c r="CH35" s="76">
        <v>3052</v>
      </c>
      <c r="CI35" s="76">
        <v>0</v>
      </c>
      <c r="CJ35" s="76">
        <v>309</v>
      </c>
      <c r="CK35" s="76">
        <v>0</v>
      </c>
      <c r="CL35" s="76">
        <v>0</v>
      </c>
      <c r="CM35" s="76">
        <v>0</v>
      </c>
      <c r="CN35" s="76">
        <v>0</v>
      </c>
      <c r="CO35" s="76">
        <v>0</v>
      </c>
      <c r="CP35" s="76">
        <v>0</v>
      </c>
      <c r="CQ35" s="76">
        <v>0</v>
      </c>
      <c r="CR35" s="76">
        <v>0</v>
      </c>
      <c r="CS35" s="76">
        <v>0</v>
      </c>
      <c r="CT35" s="76">
        <v>78</v>
      </c>
      <c r="CU35" s="76">
        <v>0</v>
      </c>
      <c r="CV35" s="76">
        <v>0</v>
      </c>
      <c r="CW35" s="76">
        <v>223</v>
      </c>
      <c r="CX35" s="76">
        <v>0</v>
      </c>
      <c r="CY35" s="76">
        <v>0</v>
      </c>
      <c r="CZ35" s="76">
        <v>0</v>
      </c>
      <c r="DA35" s="76">
        <v>0</v>
      </c>
      <c r="DB35" s="76">
        <v>0</v>
      </c>
      <c r="DC35" s="76">
        <v>0</v>
      </c>
      <c r="DD35" s="76">
        <v>0</v>
      </c>
      <c r="DE35" s="76">
        <v>0</v>
      </c>
      <c r="DF35" s="76">
        <v>0</v>
      </c>
      <c r="DG35" s="76">
        <v>0</v>
      </c>
      <c r="DH35" s="76">
        <v>0</v>
      </c>
      <c r="DI35" s="76">
        <v>0</v>
      </c>
      <c r="DJ35" s="76">
        <v>0</v>
      </c>
      <c r="DK35" s="76">
        <v>0</v>
      </c>
      <c r="DL35" s="76">
        <v>0</v>
      </c>
      <c r="DM35" s="76">
        <v>0</v>
      </c>
      <c r="DN35" s="76">
        <v>0</v>
      </c>
      <c r="DO35" s="76">
        <v>0</v>
      </c>
      <c r="DP35" s="76">
        <v>0</v>
      </c>
      <c r="DQ35" s="76">
        <v>0</v>
      </c>
      <c r="DR35" s="76">
        <v>0</v>
      </c>
      <c r="DS35" s="76">
        <v>9761184.4450598881</v>
      </c>
      <c r="DT35" s="76">
        <v>2820141.8761847341</v>
      </c>
      <c r="DU35" s="76">
        <v>2543491.7229322977</v>
      </c>
      <c r="DV35" s="76">
        <v>325949.66088582651</v>
      </c>
      <c r="DW35" s="76">
        <v>441893.28652473231</v>
      </c>
      <c r="DX35" s="76">
        <v>447373.34348340059</v>
      </c>
      <c r="DY35" s="76">
        <v>177702.59168831166</v>
      </c>
      <c r="DZ35" s="76">
        <v>0</v>
      </c>
      <c r="EA35" s="76">
        <v>0</v>
      </c>
      <c r="EB35" s="76">
        <v>16800</v>
      </c>
      <c r="EC35" s="76">
        <v>0</v>
      </c>
      <c r="ED35" s="76">
        <v>23601.5</v>
      </c>
      <c r="EE35" s="76">
        <v>0</v>
      </c>
      <c r="EF35" s="76">
        <v>327157.27943535789</v>
      </c>
      <c r="EG35" s="76">
        <v>0</v>
      </c>
      <c r="EH35" s="76">
        <v>1427086.3017108808</v>
      </c>
      <c r="EI35" s="76">
        <v>0</v>
      </c>
      <c r="EJ35" s="76">
        <v>0</v>
      </c>
      <c r="EK35" s="76">
        <v>635832.27403290651</v>
      </c>
      <c r="EL35" s="76">
        <v>35244.020059256603</v>
      </c>
      <c r="EM35" s="76">
        <v>7699886.2011139803</v>
      </c>
      <c r="EN35" s="76">
        <v>2055687.9729686726</v>
      </c>
      <c r="EO35" s="76">
        <v>2250103.4500265061</v>
      </c>
      <c r="EP35" s="76">
        <v>1604863.1098120639</v>
      </c>
      <c r="EQ35" s="76">
        <v>863518.19057473377</v>
      </c>
      <c r="ER35" s="76">
        <v>463083.65613781137</v>
      </c>
      <c r="ES35" s="76">
        <v>203101.29316017317</v>
      </c>
      <c r="ET35" s="76">
        <v>0</v>
      </c>
      <c r="EU35" s="76">
        <v>0</v>
      </c>
      <c r="EV35" s="76">
        <v>0</v>
      </c>
      <c r="EW35" s="76">
        <v>0</v>
      </c>
      <c r="EX35" s="76">
        <v>59225.568713450288</v>
      </c>
      <c r="EY35" s="76">
        <v>0</v>
      </c>
      <c r="EZ35" s="76">
        <v>1075817.4452160785</v>
      </c>
      <c r="FA35" s="76">
        <v>0</v>
      </c>
      <c r="FB35" s="76">
        <v>6244458.9645986501</v>
      </c>
      <c r="FC35" s="76">
        <v>0</v>
      </c>
      <c r="FD35" s="76">
        <v>465242.74443210289</v>
      </c>
      <c r="FE35" s="76">
        <v>1350548.0144119815</v>
      </c>
      <c r="FF35" s="76">
        <v>2474454.1466074106</v>
      </c>
      <c r="FG35" s="76">
        <v>4760239.1651356397</v>
      </c>
      <c r="FH35" s="76">
        <v>1010350.6070163604</v>
      </c>
      <c r="FI35" s="76">
        <v>521939.25270184025</v>
      </c>
      <c r="FJ35" s="76">
        <v>1515165.9695662307</v>
      </c>
      <c r="FK35" s="76">
        <v>132595.02452081052</v>
      </c>
      <c r="FL35" s="76">
        <v>361204.70484307356</v>
      </c>
      <c r="FM35" s="76">
        <v>81742.75</v>
      </c>
      <c r="FN35" s="76">
        <v>0</v>
      </c>
      <c r="FO35" s="76">
        <v>0</v>
      </c>
      <c r="FP35" s="76">
        <v>315592.5</v>
      </c>
      <c r="FQ35" s="76">
        <v>0</v>
      </c>
      <c r="FR35" s="76">
        <v>0</v>
      </c>
      <c r="FS35" s="76">
        <v>0</v>
      </c>
      <c r="FT35" s="76">
        <v>481142.68539293174</v>
      </c>
      <c r="FU35" s="76">
        <v>0</v>
      </c>
      <c r="FV35" s="76">
        <v>1347627.5938664598</v>
      </c>
      <c r="FW35" s="76">
        <v>0</v>
      </c>
      <c r="FX35" s="76">
        <v>0</v>
      </c>
      <c r="FY35" s="76">
        <v>378319.59642857139</v>
      </c>
      <c r="FZ35" s="76">
        <v>0</v>
      </c>
      <c r="GA35" s="76">
        <v>772782.35764751583</v>
      </c>
      <c r="GB35" s="76">
        <v>29807</v>
      </c>
      <c r="GC35" s="76">
        <v>0</v>
      </c>
      <c r="GD35" s="76">
        <v>1068252.1657779722</v>
      </c>
      <c r="GE35" s="76">
        <v>0</v>
      </c>
      <c r="GF35" s="76">
        <v>182293.82142857142</v>
      </c>
      <c r="GG35" s="76">
        <v>0</v>
      </c>
      <c r="GH35" s="76">
        <v>0</v>
      </c>
      <c r="GI35" s="76">
        <v>0</v>
      </c>
      <c r="GJ35" s="76">
        <v>0</v>
      </c>
      <c r="GK35" s="76">
        <v>0</v>
      </c>
      <c r="GL35" s="76">
        <v>0</v>
      </c>
      <c r="GM35" s="76">
        <v>0</v>
      </c>
      <c r="GN35" s="76">
        <v>0</v>
      </c>
      <c r="GO35" s="76">
        <v>0</v>
      </c>
      <c r="GP35" s="76">
        <v>35083.75</v>
      </c>
      <c r="GQ35" s="76">
        <v>0</v>
      </c>
      <c r="GR35" s="76">
        <v>0</v>
      </c>
      <c r="GS35" s="76">
        <v>30889.096153846156</v>
      </c>
      <c r="GT35" s="76">
        <v>0</v>
      </c>
      <c r="GU35" s="76">
        <v>0</v>
      </c>
      <c r="GV35" s="76">
        <v>0</v>
      </c>
      <c r="GW35" s="76">
        <v>0</v>
      </c>
      <c r="GX35" s="76">
        <v>0</v>
      </c>
      <c r="GY35" s="76">
        <v>0</v>
      </c>
      <c r="GZ35" s="76">
        <v>0</v>
      </c>
      <c r="HA35" s="76">
        <v>0</v>
      </c>
      <c r="HB35" s="76">
        <v>0</v>
      </c>
      <c r="HC35" s="76">
        <v>0</v>
      </c>
      <c r="HD35" s="76">
        <v>0</v>
      </c>
      <c r="HE35" s="76">
        <v>0</v>
      </c>
      <c r="HF35" s="76">
        <v>0</v>
      </c>
      <c r="HG35" s="76">
        <v>0</v>
      </c>
      <c r="HH35" s="76">
        <v>0</v>
      </c>
      <c r="HI35" s="76">
        <v>0</v>
      </c>
      <c r="HJ35" s="76">
        <v>0</v>
      </c>
      <c r="HK35" s="76">
        <v>0</v>
      </c>
      <c r="HL35" s="76">
        <v>0</v>
      </c>
      <c r="HM35" s="76">
        <v>0</v>
      </c>
      <c r="HN35" s="76">
        <v>0</v>
      </c>
      <c r="HP35" s="77" t="s">
        <v>158</v>
      </c>
      <c r="HQ35" s="75">
        <f>'Relative Weights'!$H$1</f>
        <v>2024</v>
      </c>
      <c r="HR35" s="76">
        <v>0</v>
      </c>
      <c r="HS35" s="76">
        <v>0</v>
      </c>
      <c r="HT35" s="76">
        <v>0</v>
      </c>
      <c r="HU35" s="76">
        <v>0</v>
      </c>
      <c r="HV35" s="76">
        <v>0</v>
      </c>
      <c r="HW35" s="76">
        <v>0</v>
      </c>
      <c r="HX35" s="76">
        <v>0</v>
      </c>
      <c r="HY35" s="76">
        <v>0</v>
      </c>
      <c r="HZ35" s="76">
        <v>0</v>
      </c>
      <c r="IA35" s="76">
        <v>0</v>
      </c>
      <c r="IB35" s="76">
        <v>0</v>
      </c>
      <c r="IC35" s="76">
        <v>0</v>
      </c>
      <c r="ID35" s="76">
        <v>0</v>
      </c>
      <c r="IE35" s="76">
        <v>0</v>
      </c>
      <c r="IF35" s="76">
        <v>0</v>
      </c>
      <c r="IG35" s="76">
        <v>0</v>
      </c>
      <c r="IH35" s="76">
        <v>0</v>
      </c>
      <c r="II35" s="76">
        <v>0</v>
      </c>
      <c r="IJ35" s="76">
        <v>0</v>
      </c>
      <c r="IK35" s="76">
        <v>0</v>
      </c>
      <c r="IL35" s="76">
        <v>0</v>
      </c>
      <c r="IM35" s="76">
        <v>0</v>
      </c>
      <c r="IN35" s="76">
        <v>0</v>
      </c>
      <c r="IO35" s="76">
        <v>0</v>
      </c>
      <c r="IP35" s="76">
        <v>0</v>
      </c>
      <c r="IQ35" s="76">
        <v>0</v>
      </c>
      <c r="IR35" s="76">
        <v>0</v>
      </c>
      <c r="IS35" s="76">
        <v>0</v>
      </c>
      <c r="IT35" s="76">
        <v>0</v>
      </c>
      <c r="IU35" s="76">
        <v>0</v>
      </c>
      <c r="IV35" s="76">
        <v>0</v>
      </c>
      <c r="IW35" s="76">
        <v>0</v>
      </c>
      <c r="IX35" s="76">
        <v>0</v>
      </c>
      <c r="IY35" s="76">
        <v>0</v>
      </c>
      <c r="IZ35" s="76">
        <v>0</v>
      </c>
      <c r="JA35" s="76">
        <v>0</v>
      </c>
      <c r="JB35" s="76">
        <v>0</v>
      </c>
      <c r="JC35" s="76">
        <v>0</v>
      </c>
      <c r="JD35" s="76">
        <v>0</v>
      </c>
      <c r="JE35" s="76">
        <v>0</v>
      </c>
      <c r="JF35" s="76">
        <v>0</v>
      </c>
      <c r="JG35" s="76">
        <v>0</v>
      </c>
      <c r="JH35" s="76">
        <v>0</v>
      </c>
      <c r="JI35" s="76">
        <v>0</v>
      </c>
      <c r="JJ35" s="76">
        <v>0</v>
      </c>
      <c r="JK35" s="76">
        <v>0</v>
      </c>
      <c r="JL35" s="76">
        <v>0</v>
      </c>
      <c r="JM35" s="76">
        <v>0</v>
      </c>
      <c r="JN35" s="76">
        <v>0</v>
      </c>
      <c r="JO35" s="76">
        <v>0</v>
      </c>
      <c r="JP35" s="76">
        <v>0</v>
      </c>
      <c r="JQ35" s="76">
        <v>0</v>
      </c>
      <c r="JR35" s="76">
        <v>0</v>
      </c>
      <c r="JS35" s="76">
        <v>0</v>
      </c>
      <c r="JT35" s="76">
        <v>0</v>
      </c>
      <c r="JU35" s="76">
        <v>0</v>
      </c>
      <c r="JV35" s="76">
        <v>0</v>
      </c>
      <c r="JW35" s="76">
        <v>0</v>
      </c>
      <c r="JX35" s="76">
        <v>0</v>
      </c>
      <c r="JY35" s="76">
        <v>0</v>
      </c>
      <c r="JZ35" s="76">
        <v>0</v>
      </c>
      <c r="KA35" s="76">
        <v>0</v>
      </c>
      <c r="KB35" s="76">
        <v>0</v>
      </c>
      <c r="KC35" s="76">
        <v>0</v>
      </c>
      <c r="KD35" s="76">
        <v>0</v>
      </c>
      <c r="KE35" s="76">
        <v>0</v>
      </c>
      <c r="KF35" s="76">
        <v>0</v>
      </c>
      <c r="KG35" s="76">
        <v>0</v>
      </c>
      <c r="KH35" s="76">
        <v>0</v>
      </c>
      <c r="KI35" s="76">
        <v>0</v>
      </c>
      <c r="KJ35" s="76">
        <v>0</v>
      </c>
      <c r="KK35" s="76">
        <v>0</v>
      </c>
      <c r="KL35" s="76">
        <v>0</v>
      </c>
      <c r="KM35" s="76">
        <v>0</v>
      </c>
      <c r="KN35" s="76">
        <v>0</v>
      </c>
      <c r="KO35" s="76">
        <v>0</v>
      </c>
      <c r="KP35" s="76">
        <v>0</v>
      </c>
      <c r="KQ35" s="76">
        <v>0</v>
      </c>
      <c r="KR35" s="76">
        <v>0</v>
      </c>
      <c r="KS35" s="76">
        <v>0</v>
      </c>
      <c r="KT35" s="76">
        <v>0</v>
      </c>
      <c r="KU35" s="76">
        <v>0</v>
      </c>
      <c r="KV35" s="76">
        <v>0</v>
      </c>
      <c r="KW35" s="76">
        <v>0</v>
      </c>
      <c r="KX35" s="76">
        <v>0</v>
      </c>
      <c r="KY35" s="76">
        <v>0</v>
      </c>
      <c r="KZ35" s="76">
        <v>0</v>
      </c>
      <c r="LA35" s="76">
        <v>0</v>
      </c>
      <c r="LB35" s="76">
        <v>0</v>
      </c>
      <c r="LC35" s="76">
        <v>0</v>
      </c>
      <c r="LD35" s="76">
        <v>0</v>
      </c>
      <c r="LE35" s="76">
        <v>0</v>
      </c>
      <c r="LF35" s="76">
        <v>0</v>
      </c>
      <c r="LG35" s="76">
        <v>0</v>
      </c>
      <c r="LH35" s="76">
        <v>0</v>
      </c>
      <c r="LI35" s="76">
        <v>0</v>
      </c>
      <c r="LJ35" s="76">
        <v>0</v>
      </c>
      <c r="LK35" s="76">
        <v>0</v>
      </c>
      <c r="LL35" s="76">
        <v>0</v>
      </c>
      <c r="LM35" s="76">
        <v>0</v>
      </c>
      <c r="LN35" s="76">
        <v>0</v>
      </c>
      <c r="LO35" s="76">
        <v>0</v>
      </c>
      <c r="LP35" s="76">
        <v>0</v>
      </c>
      <c r="LQ35" s="76">
        <v>0</v>
      </c>
      <c r="LR35" s="76">
        <v>0</v>
      </c>
      <c r="LS35" s="76">
        <v>0</v>
      </c>
      <c r="LT35" s="76">
        <v>0</v>
      </c>
      <c r="LU35" s="76">
        <v>0</v>
      </c>
      <c r="LV35" s="76">
        <v>0</v>
      </c>
      <c r="LW35" s="76">
        <v>0</v>
      </c>
      <c r="LX35" s="76">
        <v>0</v>
      </c>
      <c r="LY35" s="76">
        <v>0</v>
      </c>
      <c r="LZ35" s="76">
        <v>0</v>
      </c>
      <c r="MA35" s="76">
        <v>0</v>
      </c>
      <c r="MB35" s="76">
        <v>0</v>
      </c>
      <c r="MC35" s="76">
        <v>0</v>
      </c>
      <c r="MD35" s="76">
        <v>0</v>
      </c>
      <c r="ME35" s="76">
        <v>0</v>
      </c>
      <c r="MF35" s="76">
        <v>0</v>
      </c>
      <c r="MG35" s="76">
        <v>0</v>
      </c>
      <c r="MH35" s="76">
        <v>0</v>
      </c>
      <c r="MI35" s="76">
        <v>0</v>
      </c>
      <c r="MJ35" s="76">
        <v>0</v>
      </c>
      <c r="MK35" s="76">
        <v>0</v>
      </c>
      <c r="ML35" s="76">
        <v>0</v>
      </c>
      <c r="MM35" s="76">
        <v>0</v>
      </c>
      <c r="MN35" s="76">
        <v>0</v>
      </c>
      <c r="MO35" s="76">
        <v>0</v>
      </c>
      <c r="MP35" s="76">
        <v>0</v>
      </c>
      <c r="MQ35" s="76">
        <v>0</v>
      </c>
      <c r="MR35" s="76">
        <v>0</v>
      </c>
      <c r="MS35" s="76">
        <v>0</v>
      </c>
      <c r="MT35" s="76">
        <v>0</v>
      </c>
      <c r="MU35" s="76">
        <v>0</v>
      </c>
      <c r="MV35" s="76">
        <v>0</v>
      </c>
      <c r="MW35" s="76">
        <v>0</v>
      </c>
      <c r="MX35" s="76">
        <v>0</v>
      </c>
      <c r="MY35" s="76">
        <v>0</v>
      </c>
      <c r="MZ35" s="76">
        <v>0</v>
      </c>
      <c r="NA35" s="76">
        <v>0</v>
      </c>
      <c r="NB35" s="76">
        <v>0</v>
      </c>
      <c r="NC35" s="76">
        <v>0</v>
      </c>
      <c r="ND35" s="76">
        <v>0</v>
      </c>
      <c r="NE35" s="76">
        <v>0</v>
      </c>
      <c r="NF35" s="76">
        <v>0</v>
      </c>
      <c r="NG35" s="76">
        <v>0</v>
      </c>
      <c r="NH35" s="76">
        <v>0</v>
      </c>
      <c r="NI35" s="76">
        <v>0</v>
      </c>
      <c r="NJ35" s="76">
        <v>0</v>
      </c>
      <c r="NK35" s="76">
        <v>0</v>
      </c>
      <c r="NL35" s="76">
        <v>0</v>
      </c>
      <c r="NM35" s="76">
        <v>0</v>
      </c>
      <c r="NN35" s="76">
        <v>0</v>
      </c>
      <c r="NO35" s="76">
        <v>0</v>
      </c>
      <c r="NP35" s="76">
        <v>0</v>
      </c>
      <c r="NQ35" s="76">
        <v>0</v>
      </c>
      <c r="NR35" s="76">
        <v>0</v>
      </c>
      <c r="NS35" s="76">
        <v>0</v>
      </c>
      <c r="NT35" s="76">
        <v>0</v>
      </c>
      <c r="NU35" s="76">
        <v>0</v>
      </c>
      <c r="NV35" s="76">
        <v>0</v>
      </c>
      <c r="NW35" s="76">
        <v>0</v>
      </c>
      <c r="NX35" s="76">
        <v>0</v>
      </c>
      <c r="NY35" s="76">
        <v>0</v>
      </c>
      <c r="NZ35" s="76">
        <v>0</v>
      </c>
      <c r="OA35" s="76">
        <v>0</v>
      </c>
      <c r="OB35" s="76">
        <v>0</v>
      </c>
      <c r="OC35" s="76">
        <v>0</v>
      </c>
      <c r="OD35" s="76">
        <v>0</v>
      </c>
      <c r="OE35" s="76">
        <v>0</v>
      </c>
      <c r="OF35" s="76">
        <v>0</v>
      </c>
      <c r="OG35" s="76">
        <v>0</v>
      </c>
      <c r="OH35" s="76">
        <v>0</v>
      </c>
      <c r="OI35" s="76">
        <v>0</v>
      </c>
      <c r="OJ35" s="76">
        <v>0</v>
      </c>
      <c r="OK35" s="76">
        <v>0</v>
      </c>
      <c r="OL35" s="76">
        <v>0</v>
      </c>
      <c r="OM35" s="76">
        <v>0</v>
      </c>
      <c r="ON35" s="76">
        <v>0</v>
      </c>
      <c r="OO35" s="76">
        <v>0</v>
      </c>
      <c r="OP35" s="76">
        <v>0</v>
      </c>
      <c r="OQ35" s="76">
        <v>0</v>
      </c>
      <c r="OR35" s="76">
        <v>0</v>
      </c>
      <c r="OS35" s="76">
        <v>0</v>
      </c>
      <c r="OT35" s="76">
        <v>0</v>
      </c>
      <c r="OU35" s="76">
        <v>0</v>
      </c>
      <c r="OV35" s="76">
        <v>0</v>
      </c>
      <c r="OW35" s="76">
        <v>0</v>
      </c>
      <c r="OX35" s="76">
        <v>0</v>
      </c>
      <c r="OY35" s="76">
        <v>0</v>
      </c>
      <c r="OZ35" s="76">
        <v>0</v>
      </c>
      <c r="PA35" s="76">
        <v>0</v>
      </c>
      <c r="PB35" s="76">
        <v>0</v>
      </c>
      <c r="PC35" s="76">
        <v>0</v>
      </c>
      <c r="PD35" s="76">
        <v>0</v>
      </c>
      <c r="PE35" s="76">
        <v>0</v>
      </c>
      <c r="PF35" s="76">
        <v>0</v>
      </c>
      <c r="PG35" s="76">
        <v>0</v>
      </c>
      <c r="PH35" s="76">
        <v>0</v>
      </c>
      <c r="PI35" s="76">
        <v>0</v>
      </c>
      <c r="PJ35" s="76">
        <v>27063696</v>
      </c>
      <c r="PK35" s="76">
        <v>6963027</v>
      </c>
      <c r="PL35" s="76">
        <v>6256303</v>
      </c>
      <c r="PM35" s="76">
        <v>1692512</v>
      </c>
      <c r="PN35" s="76">
        <v>5313181</v>
      </c>
      <c r="PO35" s="76">
        <v>1711283</v>
      </c>
      <c r="PP35" s="76">
        <v>544410</v>
      </c>
      <c r="PQ35" s="76">
        <v>0</v>
      </c>
      <c r="PR35" s="76">
        <v>0</v>
      </c>
      <c r="PS35" s="76">
        <v>391221</v>
      </c>
      <c r="PT35" s="76">
        <v>0</v>
      </c>
      <c r="PU35" s="76">
        <v>97486</v>
      </c>
      <c r="PV35" s="76">
        <v>0</v>
      </c>
      <c r="PW35" s="76">
        <v>2217577</v>
      </c>
      <c r="PX35" s="76">
        <v>0</v>
      </c>
      <c r="PY35" s="76">
        <v>10656722</v>
      </c>
      <c r="PZ35" s="76">
        <v>0</v>
      </c>
      <c r="QA35" s="76">
        <v>547584</v>
      </c>
      <c r="QB35" s="76">
        <v>2819572</v>
      </c>
      <c r="QC35" s="89">
        <v>2953876</v>
      </c>
      <c r="QD35" s="102">
        <v>1</v>
      </c>
    </row>
    <row r="36" spans="1:446">
      <c r="A36" s="75" t="s">
        <v>173</v>
      </c>
      <c r="B36" s="75" t="s">
        <v>93</v>
      </c>
      <c r="C36" s="76">
        <f>ROUND(TXST!H18,0)-ROUND(TXST!H288,0)</f>
        <v>0</v>
      </c>
      <c r="D36" s="77">
        <v>3615</v>
      </c>
      <c r="E36" s="75" t="s">
        <v>720</v>
      </c>
      <c r="F36" s="75">
        <v>2024</v>
      </c>
      <c r="G36" s="76">
        <v>204838775</v>
      </c>
      <c r="H36" s="76">
        <v>154887069</v>
      </c>
      <c r="I36" s="76">
        <v>62637173</v>
      </c>
      <c r="J36" s="76">
        <v>25539772</v>
      </c>
      <c r="K36" s="76">
        <v>44919475</v>
      </c>
      <c r="L36" s="75" t="s">
        <v>911</v>
      </c>
      <c r="M36" s="75" t="s">
        <v>912</v>
      </c>
      <c r="N36" s="91" t="s">
        <v>913</v>
      </c>
      <c r="O36" s="76">
        <v>17176</v>
      </c>
      <c r="P36" s="76">
        <v>17723</v>
      </c>
      <c r="Q36" s="76">
        <v>3179</v>
      </c>
      <c r="R36" s="76">
        <v>515</v>
      </c>
      <c r="S36" s="76">
        <v>130</v>
      </c>
      <c r="T36" s="78" t="s">
        <v>865</v>
      </c>
      <c r="U36" s="78" t="s">
        <v>866</v>
      </c>
      <c r="V36" s="91" t="s">
        <v>867</v>
      </c>
      <c r="W36" s="76">
        <v>332878</v>
      </c>
      <c r="X36" s="76">
        <v>96477</v>
      </c>
      <c r="Y36" s="76">
        <v>51739</v>
      </c>
      <c r="Z36" s="76">
        <v>4988</v>
      </c>
      <c r="AA36" s="76">
        <v>3354</v>
      </c>
      <c r="AB36" s="76">
        <v>18127</v>
      </c>
      <c r="AC36" s="76">
        <v>14957</v>
      </c>
      <c r="AD36" s="76">
        <v>0</v>
      </c>
      <c r="AE36" s="76">
        <v>1679</v>
      </c>
      <c r="AF36" s="76">
        <v>0</v>
      </c>
      <c r="AG36" s="76">
        <v>0</v>
      </c>
      <c r="AH36" s="76">
        <v>8505</v>
      </c>
      <c r="AI36" s="76">
        <v>0</v>
      </c>
      <c r="AJ36" s="76">
        <v>11956</v>
      </c>
      <c r="AK36" s="76">
        <v>0</v>
      </c>
      <c r="AL36" s="76">
        <v>25686</v>
      </c>
      <c r="AM36" s="76">
        <v>0</v>
      </c>
      <c r="AN36" s="76">
        <v>0</v>
      </c>
      <c r="AO36" s="76">
        <v>5276</v>
      </c>
      <c r="AP36" s="76">
        <v>0</v>
      </c>
      <c r="AQ36" s="76">
        <v>111957</v>
      </c>
      <c r="AR36" s="76">
        <v>28805</v>
      </c>
      <c r="AS36" s="76">
        <v>25644</v>
      </c>
      <c r="AT36" s="76">
        <v>16949</v>
      </c>
      <c r="AU36" s="76">
        <v>6654</v>
      </c>
      <c r="AV36" s="76">
        <v>26897</v>
      </c>
      <c r="AW36" s="76">
        <v>10425</v>
      </c>
      <c r="AX36" s="76">
        <v>0</v>
      </c>
      <c r="AY36" s="76">
        <v>4322</v>
      </c>
      <c r="AZ36" s="76">
        <v>0</v>
      </c>
      <c r="BA36" s="76">
        <v>0</v>
      </c>
      <c r="BB36" s="76">
        <v>0</v>
      </c>
      <c r="BC36" s="76">
        <v>0</v>
      </c>
      <c r="BD36" s="76">
        <v>23580</v>
      </c>
      <c r="BE36" s="76">
        <v>0</v>
      </c>
      <c r="BF36" s="76">
        <v>51834</v>
      </c>
      <c r="BG36" s="76">
        <v>0</v>
      </c>
      <c r="BH36" s="76">
        <v>3339</v>
      </c>
      <c r="BI36" s="76">
        <v>6677</v>
      </c>
      <c r="BJ36" s="76">
        <v>5465.9999999999991</v>
      </c>
      <c r="BK36" s="76">
        <v>16504</v>
      </c>
      <c r="BL36" s="76">
        <v>4250</v>
      </c>
      <c r="BM36" s="76">
        <v>1393</v>
      </c>
      <c r="BN36" s="76">
        <v>7310</v>
      </c>
      <c r="BO36" s="76">
        <v>456</v>
      </c>
      <c r="BP36" s="76">
        <v>6042</v>
      </c>
      <c r="BQ36" s="76">
        <v>1399</v>
      </c>
      <c r="BR36" s="76">
        <v>0</v>
      </c>
      <c r="BS36" s="76">
        <v>4867</v>
      </c>
      <c r="BT36" s="76">
        <v>0</v>
      </c>
      <c r="BU36" s="76">
        <v>0</v>
      </c>
      <c r="BV36" s="76">
        <v>0</v>
      </c>
      <c r="BW36" s="76">
        <v>0</v>
      </c>
      <c r="BX36" s="76">
        <v>6609</v>
      </c>
      <c r="BY36" s="76">
        <v>0</v>
      </c>
      <c r="BZ36" s="76">
        <v>6381</v>
      </c>
      <c r="CA36" s="76">
        <v>0</v>
      </c>
      <c r="CB36" s="76">
        <v>0</v>
      </c>
      <c r="CC36" s="76">
        <v>1209</v>
      </c>
      <c r="CD36" s="76">
        <v>1143</v>
      </c>
      <c r="CE36" s="76">
        <v>1898</v>
      </c>
      <c r="CF36" s="76">
        <v>1048</v>
      </c>
      <c r="CG36" s="76">
        <v>0</v>
      </c>
      <c r="CH36" s="76">
        <v>2565</v>
      </c>
      <c r="CI36" s="76">
        <v>10</v>
      </c>
      <c r="CJ36" s="76">
        <v>1832</v>
      </c>
      <c r="CK36" s="76">
        <v>0</v>
      </c>
      <c r="CL36" s="76">
        <v>0</v>
      </c>
      <c r="CM36" s="76">
        <v>0</v>
      </c>
      <c r="CN36" s="76">
        <v>0</v>
      </c>
      <c r="CO36" s="76">
        <v>0</v>
      </c>
      <c r="CP36" s="76">
        <v>0</v>
      </c>
      <c r="CQ36" s="76">
        <v>0</v>
      </c>
      <c r="CR36" s="76">
        <v>6</v>
      </c>
      <c r="CS36" s="76">
        <v>0</v>
      </c>
      <c r="CT36" s="76">
        <v>386</v>
      </c>
      <c r="CU36" s="76">
        <v>0</v>
      </c>
      <c r="CV36" s="76">
        <v>0</v>
      </c>
      <c r="CW36" s="76">
        <v>0</v>
      </c>
      <c r="CX36" s="76">
        <v>0</v>
      </c>
      <c r="CY36" s="76">
        <v>0</v>
      </c>
      <c r="CZ36" s="76">
        <v>0</v>
      </c>
      <c r="DA36" s="76">
        <v>0</v>
      </c>
      <c r="DB36" s="76">
        <v>0</v>
      </c>
      <c r="DC36" s="76">
        <v>0</v>
      </c>
      <c r="DD36" s="76">
        <v>0</v>
      </c>
      <c r="DE36" s="76">
        <v>0</v>
      </c>
      <c r="DF36" s="76">
        <v>0</v>
      </c>
      <c r="DG36" s="76">
        <v>0</v>
      </c>
      <c r="DH36" s="76">
        <v>0</v>
      </c>
      <c r="DI36" s="76">
        <v>0</v>
      </c>
      <c r="DJ36" s="76">
        <v>0</v>
      </c>
      <c r="DK36" s="76">
        <v>0</v>
      </c>
      <c r="DL36" s="76">
        <v>4317</v>
      </c>
      <c r="DM36" s="76">
        <v>0</v>
      </c>
      <c r="DN36" s="76">
        <v>0</v>
      </c>
      <c r="DO36" s="76">
        <v>0</v>
      </c>
      <c r="DP36" s="76">
        <v>0</v>
      </c>
      <c r="DQ36" s="76">
        <v>0</v>
      </c>
      <c r="DR36" s="76">
        <v>0</v>
      </c>
      <c r="DS36" s="76">
        <v>18452879.048383348</v>
      </c>
      <c r="DT36" s="76">
        <v>3291201.5903083915</v>
      </c>
      <c r="DU36" s="76">
        <v>5776790.3390127709</v>
      </c>
      <c r="DV36" s="76">
        <v>409829.63439594005</v>
      </c>
      <c r="DW36" s="76">
        <v>215115.65606144292</v>
      </c>
      <c r="DX36" s="76">
        <v>1551729.0923807125</v>
      </c>
      <c r="DY36" s="76">
        <v>659671.75870950741</v>
      </c>
      <c r="DZ36" s="76">
        <v>0</v>
      </c>
      <c r="EA36" s="76">
        <v>166164.72830998196</v>
      </c>
      <c r="EB36" s="76">
        <v>0</v>
      </c>
      <c r="EC36" s="76">
        <v>0</v>
      </c>
      <c r="ED36" s="76">
        <v>429510.83333333337</v>
      </c>
      <c r="EE36" s="76">
        <v>0</v>
      </c>
      <c r="EF36" s="76">
        <v>772264.14101996145</v>
      </c>
      <c r="EG36" s="76">
        <v>0</v>
      </c>
      <c r="EH36" s="76">
        <v>1341891.2767357661</v>
      </c>
      <c r="EI36" s="76">
        <v>0</v>
      </c>
      <c r="EJ36" s="76">
        <v>0</v>
      </c>
      <c r="EK36" s="76">
        <v>838142.81537777861</v>
      </c>
      <c r="EL36" s="76">
        <v>0</v>
      </c>
      <c r="EM36" s="76">
        <v>12777318.606148256</v>
      </c>
      <c r="EN36" s="76">
        <v>3132118.23071414</v>
      </c>
      <c r="EO36" s="76">
        <v>5108606.7856777143</v>
      </c>
      <c r="EP36" s="76">
        <v>2000208.7941877672</v>
      </c>
      <c r="EQ36" s="76">
        <v>694397.88144331146</v>
      </c>
      <c r="ER36" s="76">
        <v>3499029.6240612632</v>
      </c>
      <c r="ES36" s="76">
        <v>801418.91771380161</v>
      </c>
      <c r="ET36" s="76">
        <v>0</v>
      </c>
      <c r="EU36" s="76">
        <v>576901.43012893212</v>
      </c>
      <c r="EV36" s="76">
        <v>0</v>
      </c>
      <c r="EW36" s="76">
        <v>0</v>
      </c>
      <c r="EX36" s="76">
        <v>0</v>
      </c>
      <c r="EY36" s="76">
        <v>0</v>
      </c>
      <c r="EZ36" s="76">
        <v>3261366.6635184265</v>
      </c>
      <c r="FA36" s="76">
        <v>0</v>
      </c>
      <c r="FB36" s="76">
        <v>6674817.0957631702</v>
      </c>
      <c r="FC36" s="76">
        <v>0</v>
      </c>
      <c r="FD36" s="76">
        <v>638383.6814328758</v>
      </c>
      <c r="FE36" s="76">
        <v>1209730.4458573773</v>
      </c>
      <c r="FF36" s="76">
        <v>1685197.672301587</v>
      </c>
      <c r="FG36" s="76">
        <v>6814592.6762465332</v>
      </c>
      <c r="FH36" s="76">
        <v>2836258.7148656733</v>
      </c>
      <c r="FI36" s="76">
        <v>1271302.1006043295</v>
      </c>
      <c r="FJ36" s="76">
        <v>1973088.4949585537</v>
      </c>
      <c r="FK36" s="76">
        <v>345769.39281048399</v>
      </c>
      <c r="FL36" s="76">
        <v>1991920.4706471802</v>
      </c>
      <c r="FM36" s="76">
        <v>671257.02910805808</v>
      </c>
      <c r="FN36" s="76">
        <v>0</v>
      </c>
      <c r="FO36" s="76">
        <v>1074299.3233957442</v>
      </c>
      <c r="FP36" s="76">
        <v>0</v>
      </c>
      <c r="FQ36" s="76">
        <v>0</v>
      </c>
      <c r="FR36" s="76">
        <v>0</v>
      </c>
      <c r="FS36" s="76">
        <v>0</v>
      </c>
      <c r="FT36" s="76">
        <v>2128692.9297870561</v>
      </c>
      <c r="FU36" s="76">
        <v>0</v>
      </c>
      <c r="FV36" s="76">
        <v>2195746.1593365315</v>
      </c>
      <c r="FW36" s="76">
        <v>0</v>
      </c>
      <c r="FX36" s="76">
        <v>0</v>
      </c>
      <c r="FY36" s="76">
        <v>405236.85863005568</v>
      </c>
      <c r="FZ36" s="76">
        <v>757162.13458850945</v>
      </c>
      <c r="GA36" s="76">
        <v>1220253.7299317068</v>
      </c>
      <c r="GB36" s="76">
        <v>1175798.3203369437</v>
      </c>
      <c r="GC36" s="76">
        <v>0</v>
      </c>
      <c r="GD36" s="76">
        <v>1331265.0382895649</v>
      </c>
      <c r="GE36" s="76">
        <v>8358.6769795918372</v>
      </c>
      <c r="GF36" s="76">
        <v>1347045.0843023879</v>
      </c>
      <c r="GG36" s="76">
        <v>0</v>
      </c>
      <c r="GH36" s="76">
        <v>0</v>
      </c>
      <c r="GI36" s="76">
        <v>0</v>
      </c>
      <c r="GJ36" s="76">
        <v>0</v>
      </c>
      <c r="GK36" s="76">
        <v>0</v>
      </c>
      <c r="GL36" s="76">
        <v>0</v>
      </c>
      <c r="GM36" s="76">
        <v>0</v>
      </c>
      <c r="GN36" s="76">
        <v>10683.122330097087</v>
      </c>
      <c r="GO36" s="76">
        <v>0</v>
      </c>
      <c r="GP36" s="76">
        <v>73426.117129421371</v>
      </c>
      <c r="GQ36" s="76">
        <v>0</v>
      </c>
      <c r="GR36" s="76">
        <v>0</v>
      </c>
      <c r="GS36" s="76">
        <v>0</v>
      </c>
      <c r="GT36" s="76">
        <v>0</v>
      </c>
      <c r="GU36" s="76">
        <v>0</v>
      </c>
      <c r="GV36" s="76">
        <v>0</v>
      </c>
      <c r="GW36" s="76">
        <v>0</v>
      </c>
      <c r="GX36" s="76">
        <v>0</v>
      </c>
      <c r="GY36" s="76">
        <v>0</v>
      </c>
      <c r="GZ36" s="76">
        <v>0</v>
      </c>
      <c r="HA36" s="76">
        <v>0</v>
      </c>
      <c r="HB36" s="76">
        <v>0</v>
      </c>
      <c r="HC36" s="76">
        <v>0</v>
      </c>
      <c r="HD36" s="76">
        <v>0</v>
      </c>
      <c r="HE36" s="76">
        <v>0</v>
      </c>
      <c r="HF36" s="76">
        <v>0</v>
      </c>
      <c r="HG36" s="76">
        <v>0</v>
      </c>
      <c r="HH36" s="76">
        <v>1476347.2667832172</v>
      </c>
      <c r="HI36" s="76">
        <v>0</v>
      </c>
      <c r="HJ36" s="76">
        <v>0</v>
      </c>
      <c r="HK36" s="76">
        <v>0</v>
      </c>
      <c r="HL36" s="76">
        <v>0</v>
      </c>
      <c r="HM36" s="76">
        <v>0</v>
      </c>
      <c r="HN36" s="76">
        <v>0</v>
      </c>
      <c r="HP36" s="77" t="s">
        <v>159</v>
      </c>
      <c r="HQ36" s="75">
        <f>'Relative Weights'!$H$1</f>
        <v>2024</v>
      </c>
      <c r="HR36" s="76">
        <v>3715890.6142217331</v>
      </c>
      <c r="HS36" s="76">
        <v>2376150.0889504342</v>
      </c>
      <c r="HT36" s="76">
        <v>338238.53008091281</v>
      </c>
      <c r="HU36" s="76">
        <v>48073.841757921582</v>
      </c>
      <c r="HV36" s="76">
        <v>41818.190297741487</v>
      </c>
      <c r="HW36" s="76">
        <v>1131582.3404136666</v>
      </c>
      <c r="HX36" s="76">
        <v>203533.02790151996</v>
      </c>
      <c r="HY36" s="76">
        <v>0</v>
      </c>
      <c r="HZ36" s="76">
        <v>18596.520774597098</v>
      </c>
      <c r="IA36" s="76">
        <v>0</v>
      </c>
      <c r="IB36" s="76">
        <v>0</v>
      </c>
      <c r="IC36" s="76">
        <v>0</v>
      </c>
      <c r="ID36" s="76">
        <v>0</v>
      </c>
      <c r="IE36" s="76">
        <v>169617.75549185311</v>
      </c>
      <c r="IF36" s="76">
        <v>0</v>
      </c>
      <c r="IG36" s="76">
        <v>381119.60758477385</v>
      </c>
      <c r="IH36" s="76">
        <v>0</v>
      </c>
      <c r="II36" s="76">
        <v>0</v>
      </c>
      <c r="IJ36" s="76">
        <v>103604.49091539321</v>
      </c>
      <c r="IK36" s="76">
        <v>0</v>
      </c>
      <c r="IL36" s="76">
        <v>1299072.4324223355</v>
      </c>
      <c r="IM36" s="76">
        <v>724730.60866727354</v>
      </c>
      <c r="IN36" s="76">
        <v>171297.43404741719</v>
      </c>
      <c r="IO36" s="76">
        <v>166297.82383311857</v>
      </c>
      <c r="IP36" s="76">
        <v>84548.92174998777</v>
      </c>
      <c r="IQ36" s="76">
        <v>1785151.0944529492</v>
      </c>
      <c r="IR36" s="76">
        <v>144886.67098267996</v>
      </c>
      <c r="IS36" s="76">
        <v>0</v>
      </c>
      <c r="IT36" s="76">
        <v>48208.360883412417</v>
      </c>
      <c r="IU36" s="76">
        <v>0</v>
      </c>
      <c r="IV36" s="76">
        <v>0</v>
      </c>
      <c r="IW36" s="76">
        <v>0</v>
      </c>
      <c r="IX36" s="76">
        <v>0</v>
      </c>
      <c r="IY36" s="76">
        <v>344245.88186274871</v>
      </c>
      <c r="IZ36" s="76">
        <v>0</v>
      </c>
      <c r="JA36" s="76">
        <v>783525.15069954819</v>
      </c>
      <c r="JB36" s="76">
        <v>0</v>
      </c>
      <c r="JC36" s="76">
        <v>3316.69434</v>
      </c>
      <c r="JD36" s="76">
        <v>137452.84905849566</v>
      </c>
      <c r="JE36" s="76">
        <v>153226.22157060198</v>
      </c>
      <c r="JF36" s="76">
        <v>189165.01228354205</v>
      </c>
      <c r="JG36" s="76">
        <v>95020.235358598089</v>
      </c>
      <c r="JH36" s="76">
        <v>9075.7041956700014</v>
      </c>
      <c r="JI36" s="76">
        <v>69625.249302577504</v>
      </c>
      <c r="JJ36" s="76">
        <v>5766.2020777404459</v>
      </c>
      <c r="JK36" s="76">
        <v>372884.61969133449</v>
      </c>
      <c r="JL36" s="76">
        <v>19462.937772939997</v>
      </c>
      <c r="JM36" s="76">
        <v>0</v>
      </c>
      <c r="JN36" s="76">
        <v>52022.727125358535</v>
      </c>
      <c r="JO36" s="76">
        <v>0</v>
      </c>
      <c r="JP36" s="76">
        <v>0</v>
      </c>
      <c r="JQ36" s="76">
        <v>0</v>
      </c>
      <c r="JR36" s="76">
        <v>0</v>
      </c>
      <c r="JS36" s="76">
        <v>93259.703295244952</v>
      </c>
      <c r="JT36" s="76">
        <v>0</v>
      </c>
      <c r="JU36" s="76">
        <v>96673.623865419693</v>
      </c>
      <c r="JV36" s="76">
        <v>0</v>
      </c>
      <c r="JW36" s="76">
        <v>0</v>
      </c>
      <c r="JX36" s="76">
        <v>22970.414652495434</v>
      </c>
      <c r="JY36" s="76">
        <v>31584.080649397998</v>
      </c>
      <c r="JZ36" s="76">
        <v>21424.766584600067</v>
      </c>
      <c r="KA36" s="76">
        <v>25446.096926539831</v>
      </c>
      <c r="KB36" s="76">
        <v>0</v>
      </c>
      <c r="KC36" s="76">
        <v>24763</v>
      </c>
      <c r="KD36" s="76">
        <v>119</v>
      </c>
      <c r="KE36" s="76">
        <v>112614</v>
      </c>
      <c r="KF36" s="76">
        <v>0</v>
      </c>
      <c r="KG36" s="76">
        <v>0</v>
      </c>
      <c r="KH36" s="76">
        <v>0</v>
      </c>
      <c r="KI36" s="76">
        <v>0</v>
      </c>
      <c r="KJ36" s="76">
        <v>0</v>
      </c>
      <c r="KK36" s="76">
        <v>0</v>
      </c>
      <c r="KL36" s="76">
        <v>0</v>
      </c>
      <c r="KM36" s="76">
        <v>66.804945053900397</v>
      </c>
      <c r="KN36" s="76">
        <v>0</v>
      </c>
      <c r="KO36" s="76">
        <v>5701.5898741073206</v>
      </c>
      <c r="KP36" s="76">
        <v>0</v>
      </c>
      <c r="KQ36" s="76">
        <v>0</v>
      </c>
      <c r="KR36" s="76">
        <v>0</v>
      </c>
      <c r="KS36" s="76">
        <v>0</v>
      </c>
      <c r="KT36" s="76">
        <v>0</v>
      </c>
      <c r="KU36" s="76">
        <v>0</v>
      </c>
      <c r="KV36" s="76">
        <v>0</v>
      </c>
      <c r="KW36" s="76">
        <v>0</v>
      </c>
      <c r="KX36" s="76">
        <v>0</v>
      </c>
      <c r="KY36" s="76">
        <v>0</v>
      </c>
      <c r="KZ36" s="76">
        <v>0</v>
      </c>
      <c r="LA36" s="76">
        <v>0</v>
      </c>
      <c r="LB36" s="76">
        <v>0</v>
      </c>
      <c r="LC36" s="76">
        <v>0</v>
      </c>
      <c r="LD36" s="76">
        <v>0</v>
      </c>
      <c r="LE36" s="76">
        <v>0</v>
      </c>
      <c r="LF36" s="76">
        <v>0</v>
      </c>
      <c r="LG36" s="76">
        <v>60859.304944103256</v>
      </c>
      <c r="LH36" s="76">
        <v>0</v>
      </c>
      <c r="LI36" s="76">
        <v>0</v>
      </c>
      <c r="LJ36" s="76">
        <v>0</v>
      </c>
      <c r="LK36" s="76">
        <v>0</v>
      </c>
      <c r="LL36" s="76">
        <v>0</v>
      </c>
      <c r="LM36" s="76">
        <v>0</v>
      </c>
      <c r="LN36" s="76">
        <v>0</v>
      </c>
      <c r="LO36" s="76">
        <v>0</v>
      </c>
      <c r="LP36" s="76">
        <v>0</v>
      </c>
      <c r="LQ36" s="76">
        <v>0</v>
      </c>
      <c r="LR36" s="76">
        <v>0</v>
      </c>
      <c r="LS36" s="76">
        <v>0</v>
      </c>
      <c r="LT36" s="76">
        <v>0</v>
      </c>
      <c r="LU36" s="76">
        <v>0</v>
      </c>
      <c r="LV36" s="76">
        <v>0</v>
      </c>
      <c r="LW36" s="76">
        <v>0</v>
      </c>
      <c r="LX36" s="76">
        <v>0</v>
      </c>
      <c r="LY36" s="76">
        <v>0</v>
      </c>
      <c r="LZ36" s="76">
        <v>0</v>
      </c>
      <c r="MA36" s="76">
        <v>0</v>
      </c>
      <c r="MB36" s="76">
        <v>0</v>
      </c>
      <c r="MC36" s="76">
        <v>0</v>
      </c>
      <c r="MD36" s="76">
        <v>0</v>
      </c>
      <c r="ME36" s="76">
        <v>0</v>
      </c>
      <c r="MF36" s="76">
        <v>0</v>
      </c>
      <c r="MG36" s="76">
        <v>0</v>
      </c>
      <c r="MH36" s="76">
        <v>0</v>
      </c>
      <c r="MI36" s="76">
        <v>0</v>
      </c>
      <c r="MJ36" s="76">
        <v>0</v>
      </c>
      <c r="MK36" s="76">
        <v>0</v>
      </c>
      <c r="ML36" s="76">
        <v>0</v>
      </c>
      <c r="MM36" s="76">
        <v>0</v>
      </c>
      <c r="MN36" s="76">
        <v>0</v>
      </c>
      <c r="MO36" s="76">
        <v>0</v>
      </c>
      <c r="MP36" s="76">
        <v>0</v>
      </c>
      <c r="MQ36" s="76">
        <v>0</v>
      </c>
      <c r="MR36" s="76">
        <v>0</v>
      </c>
      <c r="MS36" s="76">
        <v>0</v>
      </c>
      <c r="MT36" s="76">
        <v>0</v>
      </c>
      <c r="MU36" s="76">
        <v>0</v>
      </c>
      <c r="MV36" s="76">
        <v>0</v>
      </c>
      <c r="MW36" s="76">
        <v>0</v>
      </c>
      <c r="MX36" s="76">
        <v>0</v>
      </c>
      <c r="MY36" s="76">
        <v>0</v>
      </c>
      <c r="MZ36" s="76">
        <v>0</v>
      </c>
      <c r="NA36" s="76">
        <v>0</v>
      </c>
      <c r="NB36" s="76">
        <v>0</v>
      </c>
      <c r="NC36" s="76">
        <v>0</v>
      </c>
      <c r="ND36" s="76">
        <v>0</v>
      </c>
      <c r="NE36" s="76">
        <v>0</v>
      </c>
      <c r="NF36" s="76">
        <v>0</v>
      </c>
      <c r="NG36" s="76">
        <v>0</v>
      </c>
      <c r="NH36" s="76">
        <v>0</v>
      </c>
      <c r="NI36" s="76">
        <v>0</v>
      </c>
      <c r="NJ36" s="76">
        <v>0</v>
      </c>
      <c r="NK36" s="76">
        <v>0</v>
      </c>
      <c r="NL36" s="76">
        <v>0</v>
      </c>
      <c r="NM36" s="76">
        <v>0</v>
      </c>
      <c r="NN36" s="76">
        <v>0</v>
      </c>
      <c r="NO36" s="76">
        <v>0</v>
      </c>
      <c r="NP36" s="76">
        <v>0</v>
      </c>
      <c r="NQ36" s="76">
        <v>0</v>
      </c>
      <c r="NR36" s="76">
        <v>0</v>
      </c>
      <c r="NS36" s="76">
        <v>0</v>
      </c>
      <c r="NT36" s="76">
        <v>0</v>
      </c>
      <c r="NU36" s="76">
        <v>0</v>
      </c>
      <c r="NV36" s="76">
        <v>0</v>
      </c>
      <c r="NW36" s="76">
        <v>0</v>
      </c>
      <c r="NX36" s="76">
        <v>0</v>
      </c>
      <c r="NY36" s="76">
        <v>0</v>
      </c>
      <c r="NZ36" s="76">
        <v>0</v>
      </c>
      <c r="OA36" s="76">
        <v>0</v>
      </c>
      <c r="OB36" s="76">
        <v>0</v>
      </c>
      <c r="OC36" s="76">
        <v>0</v>
      </c>
      <c r="OD36" s="76">
        <v>0</v>
      </c>
      <c r="OE36" s="76">
        <v>0</v>
      </c>
      <c r="OF36" s="76">
        <v>0</v>
      </c>
      <c r="OG36" s="76">
        <v>0</v>
      </c>
      <c r="OH36" s="76">
        <v>0</v>
      </c>
      <c r="OI36" s="76">
        <v>0</v>
      </c>
      <c r="OJ36" s="76">
        <v>0</v>
      </c>
      <c r="OK36" s="76">
        <v>0</v>
      </c>
      <c r="OL36" s="76">
        <v>0</v>
      </c>
      <c r="OM36" s="76">
        <v>0</v>
      </c>
      <c r="ON36" s="76">
        <v>0</v>
      </c>
      <c r="OO36" s="76">
        <v>0</v>
      </c>
      <c r="OP36" s="76">
        <v>0</v>
      </c>
      <c r="OQ36" s="76">
        <v>0</v>
      </c>
      <c r="OR36" s="76">
        <v>0</v>
      </c>
      <c r="OS36" s="76">
        <v>0</v>
      </c>
      <c r="OT36" s="76">
        <v>0</v>
      </c>
      <c r="OU36" s="76">
        <v>0</v>
      </c>
      <c r="OV36" s="76">
        <v>0</v>
      </c>
      <c r="OW36" s="76">
        <v>0</v>
      </c>
      <c r="OX36" s="76">
        <v>0</v>
      </c>
      <c r="OY36" s="76">
        <v>0</v>
      </c>
      <c r="OZ36" s="76">
        <v>0</v>
      </c>
      <c r="PA36" s="76">
        <v>0</v>
      </c>
      <c r="PB36" s="76">
        <v>0</v>
      </c>
      <c r="PC36" s="76">
        <v>0</v>
      </c>
      <c r="PD36" s="76">
        <v>0</v>
      </c>
      <c r="PE36" s="76">
        <v>0</v>
      </c>
      <c r="PF36" s="76">
        <v>0</v>
      </c>
      <c r="PG36" s="76">
        <v>0</v>
      </c>
      <c r="PH36" s="76">
        <v>0</v>
      </c>
      <c r="PI36" s="76">
        <v>0</v>
      </c>
      <c r="PJ36" s="76">
        <v>111993460.06884673</v>
      </c>
      <c r="PK36" s="76">
        <v>33825367.20746778</v>
      </c>
      <c r="PL36" s="76">
        <v>14212094.670554554</v>
      </c>
      <c r="PM36" s="76">
        <v>3549845.9053290733</v>
      </c>
      <c r="PN36" s="76">
        <v>8474636.2493716329</v>
      </c>
      <c r="PO36" s="76">
        <v>22990809.089664131</v>
      </c>
      <c r="PP36" s="76">
        <v>5322873.3756736377</v>
      </c>
      <c r="PQ36" s="76">
        <v>0</v>
      </c>
      <c r="PR36" s="76">
        <v>2664595.3849404547</v>
      </c>
      <c r="PS36" s="76">
        <v>0</v>
      </c>
      <c r="PT36" s="76">
        <v>0</v>
      </c>
      <c r="PU36" s="76">
        <v>1003643.1784986549</v>
      </c>
      <c r="PV36" s="76">
        <v>0</v>
      </c>
      <c r="PW36" s="76">
        <v>11676614.574614091</v>
      </c>
      <c r="PX36" s="76">
        <v>0</v>
      </c>
      <c r="PY36" s="76">
        <v>12707521.096658282</v>
      </c>
      <c r="PZ36" s="76">
        <v>0</v>
      </c>
      <c r="QA36" s="76">
        <v>4601966.6669424465</v>
      </c>
      <c r="QB36" s="76">
        <v>3511882.6267727399</v>
      </c>
      <c r="QC36" s="89">
        <v>2434652.9046657779</v>
      </c>
      <c r="QD36" s="102">
        <v>1</v>
      </c>
    </row>
    <row r="37" spans="1:446">
      <c r="A37" s="75" t="s">
        <v>79</v>
      </c>
      <c r="B37" s="75" t="s">
        <v>79</v>
      </c>
      <c r="C37" s="76">
        <f>ROUND(SRSU!H18,0)-ROUND(SRSU!H288,0)</f>
        <v>0</v>
      </c>
      <c r="D37" s="77">
        <v>3625</v>
      </c>
      <c r="E37" s="75" t="s">
        <v>685</v>
      </c>
      <c r="F37" s="75">
        <v>2024</v>
      </c>
      <c r="G37" s="76">
        <v>12250893</v>
      </c>
      <c r="H37" s="76">
        <v>6249154</v>
      </c>
      <c r="I37" s="76">
        <v>5341004</v>
      </c>
      <c r="J37" s="76">
        <v>2798584</v>
      </c>
      <c r="K37" s="76">
        <v>10985877</v>
      </c>
      <c r="L37" s="75" t="s">
        <v>887</v>
      </c>
      <c r="M37" s="75" t="s">
        <v>885</v>
      </c>
      <c r="N37" t="s">
        <v>886</v>
      </c>
      <c r="O37" s="76">
        <v>512</v>
      </c>
      <c r="P37" s="76">
        <v>566</v>
      </c>
      <c r="Q37" s="76">
        <v>371</v>
      </c>
      <c r="R37" s="76">
        <v>0</v>
      </c>
      <c r="S37" s="76">
        <v>0</v>
      </c>
      <c r="T37" s="78" t="s">
        <v>779</v>
      </c>
      <c r="U37" s="78" t="s">
        <v>780</v>
      </c>
      <c r="V37" s="78" t="s">
        <v>781</v>
      </c>
      <c r="W37" s="76">
        <v>11122</v>
      </c>
      <c r="X37" s="76">
        <v>2707</v>
      </c>
      <c r="Y37" s="76">
        <v>1201</v>
      </c>
      <c r="Z37" s="76">
        <v>27</v>
      </c>
      <c r="AA37" s="76">
        <v>660</v>
      </c>
      <c r="AB37" s="76">
        <v>69</v>
      </c>
      <c r="AC37" s="76">
        <v>192</v>
      </c>
      <c r="AD37" s="76">
        <v>0</v>
      </c>
      <c r="AE37" s="76">
        <v>0</v>
      </c>
      <c r="AF37" s="76">
        <v>0</v>
      </c>
      <c r="AG37" s="76">
        <v>0</v>
      </c>
      <c r="AH37" s="76">
        <v>58</v>
      </c>
      <c r="AI37" s="76">
        <v>9</v>
      </c>
      <c r="AJ37" s="76">
        <v>390</v>
      </c>
      <c r="AK37" s="76">
        <v>0</v>
      </c>
      <c r="AL37" s="76">
        <v>486</v>
      </c>
      <c r="AM37" s="76">
        <v>0</v>
      </c>
      <c r="AN37" s="76">
        <v>0</v>
      </c>
      <c r="AO37" s="76">
        <v>528</v>
      </c>
      <c r="AP37" s="76">
        <v>6</v>
      </c>
      <c r="AQ37" s="76">
        <v>2294</v>
      </c>
      <c r="AR37" s="76">
        <v>1318</v>
      </c>
      <c r="AS37" s="76">
        <v>263</v>
      </c>
      <c r="AT37" s="76">
        <v>609</v>
      </c>
      <c r="AU37" s="76">
        <v>692</v>
      </c>
      <c r="AV37" s="76">
        <v>33</v>
      </c>
      <c r="AW37" s="76">
        <v>51</v>
      </c>
      <c r="AX37" s="76">
        <v>0</v>
      </c>
      <c r="AY37" s="76">
        <v>0</v>
      </c>
      <c r="AZ37" s="76">
        <v>0</v>
      </c>
      <c r="BA37" s="76">
        <v>0</v>
      </c>
      <c r="BB37" s="76">
        <v>60</v>
      </c>
      <c r="BC37" s="76">
        <v>96</v>
      </c>
      <c r="BD37" s="76">
        <v>408</v>
      </c>
      <c r="BE37" s="76">
        <v>0</v>
      </c>
      <c r="BF37" s="76">
        <v>1119</v>
      </c>
      <c r="BG37" s="76">
        <v>0</v>
      </c>
      <c r="BH37" s="76">
        <v>126</v>
      </c>
      <c r="BI37" s="76">
        <v>240</v>
      </c>
      <c r="BJ37" s="76">
        <v>559</v>
      </c>
      <c r="BK37" s="76">
        <v>1449</v>
      </c>
      <c r="BL37" s="76">
        <v>321</v>
      </c>
      <c r="BM37" s="76">
        <v>39</v>
      </c>
      <c r="BN37" s="76">
        <v>3033</v>
      </c>
      <c r="BO37" s="76">
        <v>749</v>
      </c>
      <c r="BP37" s="76">
        <v>0</v>
      </c>
      <c r="BQ37" s="76">
        <v>69</v>
      </c>
      <c r="BR37" s="76">
        <v>0</v>
      </c>
      <c r="BS37" s="76">
        <v>0</v>
      </c>
      <c r="BT37" s="76">
        <v>0</v>
      </c>
      <c r="BU37" s="76">
        <v>0</v>
      </c>
      <c r="BV37" s="76">
        <v>0</v>
      </c>
      <c r="BW37" s="76">
        <v>0</v>
      </c>
      <c r="BX37" s="76">
        <v>408</v>
      </c>
      <c r="BY37" s="76">
        <v>0</v>
      </c>
      <c r="BZ37" s="76">
        <v>789</v>
      </c>
      <c r="CA37" s="76">
        <v>0</v>
      </c>
      <c r="CB37" s="76">
        <v>0</v>
      </c>
      <c r="CC37" s="76">
        <v>99</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1343865.7184886003</v>
      </c>
      <c r="DT37" s="76">
        <v>343541.37152169418</v>
      </c>
      <c r="DU37" s="76">
        <v>316083.27322011744</v>
      </c>
      <c r="DV37" s="76">
        <v>5817.4071721973787</v>
      </c>
      <c r="DW37" s="76">
        <v>188285.78440885569</v>
      </c>
      <c r="DX37" s="76">
        <v>56647.534316138917</v>
      </c>
      <c r="DY37" s="76">
        <v>13005.175043760941</v>
      </c>
      <c r="DZ37" s="76">
        <v>0</v>
      </c>
      <c r="EA37" s="76">
        <v>0</v>
      </c>
      <c r="EB37" s="76">
        <v>0</v>
      </c>
      <c r="EC37" s="76">
        <v>0</v>
      </c>
      <c r="ED37" s="76">
        <v>8138.2125485201359</v>
      </c>
      <c r="EE37" s="76">
        <v>331.36363636363637</v>
      </c>
      <c r="EF37" s="76">
        <v>38258.391404669346</v>
      </c>
      <c r="EG37" s="76">
        <v>0</v>
      </c>
      <c r="EH37" s="76">
        <v>69300.118675032863</v>
      </c>
      <c r="EI37" s="76">
        <v>0</v>
      </c>
      <c r="EJ37" s="76">
        <v>0</v>
      </c>
      <c r="EK37" s="76">
        <v>58861.990008659566</v>
      </c>
      <c r="EL37" s="76">
        <v>528.125</v>
      </c>
      <c r="EM37" s="76">
        <v>459850.28233038652</v>
      </c>
      <c r="EN37" s="76">
        <v>359799.57095153094</v>
      </c>
      <c r="EO37" s="76">
        <v>148216.9134947625</v>
      </c>
      <c r="EP37" s="76">
        <v>154649.05473671583</v>
      </c>
      <c r="EQ37" s="76">
        <v>162704.39664779094</v>
      </c>
      <c r="ER37" s="76">
        <v>37459.34068386109</v>
      </c>
      <c r="ES37" s="76">
        <v>3966.6666666666665</v>
      </c>
      <c r="ET37" s="76">
        <v>0</v>
      </c>
      <c r="EU37" s="76">
        <v>0</v>
      </c>
      <c r="EV37" s="76">
        <v>0</v>
      </c>
      <c r="EW37" s="76">
        <v>0</v>
      </c>
      <c r="EX37" s="76">
        <v>11076.521561135371</v>
      </c>
      <c r="EY37" s="76">
        <v>8366.136363636364</v>
      </c>
      <c r="EZ37" s="76">
        <v>37064.891165973306</v>
      </c>
      <c r="FA37" s="76">
        <v>0</v>
      </c>
      <c r="FB37" s="76">
        <v>168895.35025645449</v>
      </c>
      <c r="FC37" s="76">
        <v>0</v>
      </c>
      <c r="FD37" s="76">
        <v>19994.994994994995</v>
      </c>
      <c r="FE37" s="76">
        <v>29710.808186470415</v>
      </c>
      <c r="FF37" s="76">
        <v>219371.87500000003</v>
      </c>
      <c r="FG37" s="76">
        <v>369033.91535633896</v>
      </c>
      <c r="FH37" s="76">
        <v>183497.52258468766</v>
      </c>
      <c r="FI37" s="76">
        <v>31248.400010624911</v>
      </c>
      <c r="FJ37" s="76">
        <v>702998.1961589962</v>
      </c>
      <c r="FK37" s="76">
        <v>337568.00341754401</v>
      </c>
      <c r="FL37" s="76">
        <v>0</v>
      </c>
      <c r="FM37" s="76">
        <v>6900</v>
      </c>
      <c r="FN37" s="76">
        <v>0</v>
      </c>
      <c r="FO37" s="76">
        <v>0</v>
      </c>
      <c r="FP37" s="76">
        <v>0</v>
      </c>
      <c r="FQ37" s="76">
        <v>0</v>
      </c>
      <c r="FR37" s="76">
        <v>0</v>
      </c>
      <c r="FS37" s="76">
        <v>0</v>
      </c>
      <c r="FT37" s="76">
        <v>78623.9370967742</v>
      </c>
      <c r="FU37" s="76">
        <v>0</v>
      </c>
      <c r="FV37" s="76">
        <v>205979.30597484281</v>
      </c>
      <c r="FW37" s="76">
        <v>0</v>
      </c>
      <c r="FX37" s="76">
        <v>0</v>
      </c>
      <c r="FY37" s="76">
        <v>25764.444444444445</v>
      </c>
      <c r="FZ37" s="76">
        <v>0</v>
      </c>
      <c r="GA37" s="76">
        <v>0</v>
      </c>
      <c r="GB37" s="76">
        <v>0</v>
      </c>
      <c r="GC37" s="76">
        <v>0</v>
      </c>
      <c r="GD37" s="76">
        <v>0</v>
      </c>
      <c r="GE37" s="76">
        <v>0</v>
      </c>
      <c r="GF37" s="76">
        <v>0</v>
      </c>
      <c r="GG37" s="76">
        <v>0</v>
      </c>
      <c r="GH37" s="76">
        <v>0</v>
      </c>
      <c r="GI37" s="76">
        <v>0</v>
      </c>
      <c r="GJ37" s="76">
        <v>0</v>
      </c>
      <c r="GK37" s="76">
        <v>0</v>
      </c>
      <c r="GL37" s="76">
        <v>0</v>
      </c>
      <c r="GM37" s="76">
        <v>0</v>
      </c>
      <c r="GN37" s="76">
        <v>0</v>
      </c>
      <c r="GO37" s="76">
        <v>0</v>
      </c>
      <c r="GP37" s="76">
        <v>0</v>
      </c>
      <c r="GQ37" s="76">
        <v>0</v>
      </c>
      <c r="GR37" s="76">
        <v>0</v>
      </c>
      <c r="GS37" s="76">
        <v>0</v>
      </c>
      <c r="GT37" s="76">
        <v>0</v>
      </c>
      <c r="GU37" s="76">
        <v>0</v>
      </c>
      <c r="GV37" s="76">
        <v>0</v>
      </c>
      <c r="GW37" s="76">
        <v>0</v>
      </c>
      <c r="GX37" s="76">
        <v>0</v>
      </c>
      <c r="GY37" s="76">
        <v>0</v>
      </c>
      <c r="GZ37" s="76">
        <v>0</v>
      </c>
      <c r="HA37" s="76">
        <v>0</v>
      </c>
      <c r="HB37" s="76">
        <v>0</v>
      </c>
      <c r="HC37" s="76">
        <v>0</v>
      </c>
      <c r="HD37" s="76">
        <v>0</v>
      </c>
      <c r="HE37" s="76">
        <v>0</v>
      </c>
      <c r="HF37" s="76">
        <v>0</v>
      </c>
      <c r="HG37" s="76">
        <v>0</v>
      </c>
      <c r="HH37" s="76">
        <v>0</v>
      </c>
      <c r="HI37" s="76">
        <v>0</v>
      </c>
      <c r="HJ37" s="76">
        <v>0</v>
      </c>
      <c r="HK37" s="76">
        <v>0</v>
      </c>
      <c r="HL37" s="76">
        <v>0</v>
      </c>
      <c r="HM37" s="76">
        <v>0</v>
      </c>
      <c r="HN37" s="76">
        <v>0</v>
      </c>
      <c r="HP37" s="77" t="s">
        <v>160</v>
      </c>
      <c r="HQ37" s="75">
        <f>'Relative Weights'!$H$1</f>
        <v>2024</v>
      </c>
      <c r="HR37" s="76">
        <v>2598.38</v>
      </c>
      <c r="HS37" s="76">
        <v>112011.97</v>
      </c>
      <c r="HT37" s="76">
        <v>12984.86</v>
      </c>
      <c r="HU37" s="76">
        <v>770.58</v>
      </c>
      <c r="HV37" s="76">
        <v>0</v>
      </c>
      <c r="HW37" s="76">
        <v>0</v>
      </c>
      <c r="HX37" s="76">
        <v>0</v>
      </c>
      <c r="HY37" s="76">
        <v>0</v>
      </c>
      <c r="HZ37" s="76">
        <v>0</v>
      </c>
      <c r="IA37" s="76">
        <v>0</v>
      </c>
      <c r="IB37" s="76">
        <v>0</v>
      </c>
      <c r="IC37" s="76">
        <v>0</v>
      </c>
      <c r="ID37" s="76">
        <v>2779.1</v>
      </c>
      <c r="IE37" s="76">
        <v>0</v>
      </c>
      <c r="IF37" s="76">
        <v>0</v>
      </c>
      <c r="IG37" s="76">
        <v>1329.57</v>
      </c>
      <c r="IH37" s="76">
        <v>0</v>
      </c>
      <c r="II37" s="76">
        <v>0</v>
      </c>
      <c r="IJ37" s="76">
        <v>0</v>
      </c>
      <c r="IK37" s="76">
        <v>0</v>
      </c>
      <c r="IL37" s="76">
        <v>1546.8</v>
      </c>
      <c r="IM37" s="76">
        <v>70532.149999999994</v>
      </c>
      <c r="IN37" s="76">
        <v>2843.48</v>
      </c>
      <c r="IO37" s="76">
        <v>8096.28</v>
      </c>
      <c r="IP37" s="76">
        <v>0</v>
      </c>
      <c r="IQ37" s="76">
        <v>0</v>
      </c>
      <c r="IR37" s="76">
        <v>0</v>
      </c>
      <c r="IS37" s="76">
        <v>0</v>
      </c>
      <c r="IT37" s="76">
        <v>0</v>
      </c>
      <c r="IU37" s="76">
        <v>0</v>
      </c>
      <c r="IV37" s="76">
        <v>0</v>
      </c>
      <c r="IW37" s="76">
        <v>0</v>
      </c>
      <c r="IX37" s="76">
        <v>29643.71</v>
      </c>
      <c r="IY37" s="76">
        <v>0</v>
      </c>
      <c r="IZ37" s="76">
        <v>0</v>
      </c>
      <c r="JA37" s="76">
        <v>7095.5</v>
      </c>
      <c r="JB37" s="76">
        <v>0</v>
      </c>
      <c r="JC37" s="76">
        <v>0</v>
      </c>
      <c r="JD37" s="76">
        <v>0</v>
      </c>
      <c r="JE37" s="76">
        <v>0</v>
      </c>
      <c r="JF37" s="76">
        <v>354.82</v>
      </c>
      <c r="JG37" s="76">
        <v>13703.15</v>
      </c>
      <c r="JH37" s="76">
        <v>421.66</v>
      </c>
      <c r="JI37" s="76">
        <v>12658.14</v>
      </c>
      <c r="JJ37" s="76">
        <v>0</v>
      </c>
      <c r="JK37" s="76">
        <v>0</v>
      </c>
      <c r="JL37" s="76">
        <v>0</v>
      </c>
      <c r="JM37" s="76">
        <v>0</v>
      </c>
      <c r="JN37" s="76">
        <v>0</v>
      </c>
      <c r="JO37" s="76">
        <v>0</v>
      </c>
      <c r="JP37" s="76">
        <v>0</v>
      </c>
      <c r="JQ37" s="76">
        <v>0</v>
      </c>
      <c r="JR37" s="76">
        <v>0</v>
      </c>
      <c r="JS37" s="76">
        <v>0</v>
      </c>
      <c r="JT37" s="76">
        <v>0</v>
      </c>
      <c r="JU37" s="76">
        <v>2578.9699999999998</v>
      </c>
      <c r="JV37" s="76">
        <v>0</v>
      </c>
      <c r="JW37" s="76">
        <v>0</v>
      </c>
      <c r="JX37" s="76">
        <v>0</v>
      </c>
      <c r="JY37" s="76">
        <v>0</v>
      </c>
      <c r="JZ37" s="76">
        <v>0</v>
      </c>
      <c r="KA37" s="76">
        <v>0</v>
      </c>
      <c r="KB37" s="76">
        <v>0</v>
      </c>
      <c r="KC37" s="76">
        <v>0</v>
      </c>
      <c r="KD37" s="76">
        <v>0</v>
      </c>
      <c r="KE37" s="76">
        <v>0</v>
      </c>
      <c r="KF37" s="76">
        <v>0</v>
      </c>
      <c r="KG37" s="76">
        <v>0</v>
      </c>
      <c r="KH37" s="76">
        <v>0</v>
      </c>
      <c r="KI37" s="76">
        <v>0</v>
      </c>
      <c r="KJ37" s="76">
        <v>0</v>
      </c>
      <c r="KK37" s="76">
        <v>0</v>
      </c>
      <c r="KL37" s="76">
        <v>0</v>
      </c>
      <c r="KM37" s="76">
        <v>0</v>
      </c>
      <c r="KN37" s="76">
        <v>0</v>
      </c>
      <c r="KO37" s="76">
        <v>0</v>
      </c>
      <c r="KP37" s="76">
        <v>0</v>
      </c>
      <c r="KQ37" s="76">
        <v>0</v>
      </c>
      <c r="KR37" s="76">
        <v>0</v>
      </c>
      <c r="KS37" s="76">
        <v>0</v>
      </c>
      <c r="KT37" s="76">
        <v>0</v>
      </c>
      <c r="KU37" s="76">
        <v>0</v>
      </c>
      <c r="KV37" s="76">
        <v>0</v>
      </c>
      <c r="KW37" s="76">
        <v>0</v>
      </c>
      <c r="KX37" s="76">
        <v>0</v>
      </c>
      <c r="KY37" s="76">
        <v>0</v>
      </c>
      <c r="KZ37" s="76">
        <v>0</v>
      </c>
      <c r="LA37" s="76">
        <v>0</v>
      </c>
      <c r="LB37" s="76">
        <v>0</v>
      </c>
      <c r="LC37" s="76">
        <v>0</v>
      </c>
      <c r="LD37" s="76">
        <v>0</v>
      </c>
      <c r="LE37" s="76">
        <v>0</v>
      </c>
      <c r="LF37" s="76">
        <v>0</v>
      </c>
      <c r="LG37" s="76">
        <v>0</v>
      </c>
      <c r="LH37" s="76">
        <v>0</v>
      </c>
      <c r="LI37" s="76">
        <v>0</v>
      </c>
      <c r="LJ37" s="76">
        <v>0</v>
      </c>
      <c r="LK37" s="76">
        <v>0</v>
      </c>
      <c r="LL37" s="76">
        <v>0</v>
      </c>
      <c r="LM37" s="76">
        <v>0</v>
      </c>
      <c r="LN37" s="76">
        <v>0</v>
      </c>
      <c r="LO37" s="76">
        <v>0</v>
      </c>
      <c r="LP37" s="76">
        <v>0</v>
      </c>
      <c r="LQ37" s="76">
        <v>0</v>
      </c>
      <c r="LR37" s="76">
        <v>0</v>
      </c>
      <c r="LS37" s="76">
        <v>0</v>
      </c>
      <c r="LT37" s="76">
        <v>0</v>
      </c>
      <c r="LU37" s="76">
        <v>0</v>
      </c>
      <c r="LV37" s="76">
        <v>0</v>
      </c>
      <c r="LW37" s="76">
        <v>0</v>
      </c>
      <c r="LX37" s="76">
        <v>0</v>
      </c>
      <c r="LY37" s="76">
        <v>0</v>
      </c>
      <c r="LZ37" s="76">
        <v>0</v>
      </c>
      <c r="MA37" s="76">
        <v>0</v>
      </c>
      <c r="MB37" s="76">
        <v>0</v>
      </c>
      <c r="MC37" s="76">
        <v>0</v>
      </c>
      <c r="MD37" s="76">
        <v>0</v>
      </c>
      <c r="ME37" s="76">
        <v>0</v>
      </c>
      <c r="MF37" s="76">
        <v>0</v>
      </c>
      <c r="MG37" s="76">
        <v>0</v>
      </c>
      <c r="MH37" s="76">
        <v>0</v>
      </c>
      <c r="MI37" s="76">
        <v>0</v>
      </c>
      <c r="MJ37" s="76">
        <v>0</v>
      </c>
      <c r="MK37" s="76">
        <v>0</v>
      </c>
      <c r="ML37" s="76">
        <v>0</v>
      </c>
      <c r="MM37" s="76">
        <v>0</v>
      </c>
      <c r="MN37" s="76">
        <v>0</v>
      </c>
      <c r="MO37" s="76">
        <v>0</v>
      </c>
      <c r="MP37" s="76">
        <v>0</v>
      </c>
      <c r="MQ37" s="76">
        <v>0</v>
      </c>
      <c r="MR37" s="76">
        <v>0</v>
      </c>
      <c r="MS37" s="76">
        <v>0</v>
      </c>
      <c r="MT37" s="76">
        <v>0</v>
      </c>
      <c r="MU37" s="76">
        <v>0</v>
      </c>
      <c r="MV37" s="76">
        <v>0</v>
      </c>
      <c r="MW37" s="76">
        <v>0</v>
      </c>
      <c r="MX37" s="76">
        <v>0</v>
      </c>
      <c r="MY37" s="76">
        <v>0</v>
      </c>
      <c r="MZ37" s="76">
        <v>0</v>
      </c>
      <c r="NA37" s="76">
        <v>0</v>
      </c>
      <c r="NB37" s="76">
        <v>0</v>
      </c>
      <c r="NC37" s="76">
        <v>0</v>
      </c>
      <c r="ND37" s="76">
        <v>0</v>
      </c>
      <c r="NE37" s="76">
        <v>0</v>
      </c>
      <c r="NF37" s="76">
        <v>0</v>
      </c>
      <c r="NG37" s="76">
        <v>0</v>
      </c>
      <c r="NH37" s="76">
        <v>0</v>
      </c>
      <c r="NI37" s="76">
        <v>0</v>
      </c>
      <c r="NJ37" s="76">
        <v>0</v>
      </c>
      <c r="NK37" s="76">
        <v>0</v>
      </c>
      <c r="NL37" s="76">
        <v>0</v>
      </c>
      <c r="NM37" s="76">
        <v>0</v>
      </c>
      <c r="NN37" s="76">
        <v>0</v>
      </c>
      <c r="NO37" s="76">
        <v>0</v>
      </c>
      <c r="NP37" s="76">
        <v>0</v>
      </c>
      <c r="NQ37" s="76">
        <v>0</v>
      </c>
      <c r="NR37" s="76">
        <v>0</v>
      </c>
      <c r="NS37" s="76">
        <v>0</v>
      </c>
      <c r="NT37" s="76">
        <v>0</v>
      </c>
      <c r="NU37" s="76">
        <v>0</v>
      </c>
      <c r="NV37" s="76">
        <v>0</v>
      </c>
      <c r="NW37" s="76">
        <v>0</v>
      </c>
      <c r="NX37" s="76">
        <v>0</v>
      </c>
      <c r="NY37" s="76">
        <v>0</v>
      </c>
      <c r="NZ37" s="76">
        <v>0</v>
      </c>
      <c r="OA37" s="76">
        <v>0</v>
      </c>
      <c r="OB37" s="76">
        <v>0</v>
      </c>
      <c r="OC37" s="76">
        <v>0</v>
      </c>
      <c r="OD37" s="76">
        <v>0</v>
      </c>
      <c r="OE37" s="76">
        <v>0</v>
      </c>
      <c r="OF37" s="76">
        <v>0</v>
      </c>
      <c r="OG37" s="76">
        <v>0</v>
      </c>
      <c r="OH37" s="76">
        <v>0</v>
      </c>
      <c r="OI37" s="76">
        <v>0</v>
      </c>
      <c r="OJ37" s="76">
        <v>0</v>
      </c>
      <c r="OK37" s="76">
        <v>0</v>
      </c>
      <c r="OL37" s="76">
        <v>0</v>
      </c>
      <c r="OM37" s="76">
        <v>0</v>
      </c>
      <c r="ON37" s="76">
        <v>0</v>
      </c>
      <c r="OO37" s="76">
        <v>0</v>
      </c>
      <c r="OP37" s="76">
        <v>0</v>
      </c>
      <c r="OQ37" s="76">
        <v>0</v>
      </c>
      <c r="OR37" s="76">
        <v>0</v>
      </c>
      <c r="OS37" s="76">
        <v>0</v>
      </c>
      <c r="OT37" s="76">
        <v>0</v>
      </c>
      <c r="OU37" s="76">
        <v>0</v>
      </c>
      <c r="OV37" s="76">
        <v>0</v>
      </c>
      <c r="OW37" s="76">
        <v>0</v>
      </c>
      <c r="OX37" s="76">
        <v>0</v>
      </c>
      <c r="OY37" s="76">
        <v>0</v>
      </c>
      <c r="OZ37" s="76">
        <v>0</v>
      </c>
      <c r="PA37" s="76">
        <v>0</v>
      </c>
      <c r="PB37" s="76">
        <v>0</v>
      </c>
      <c r="PC37" s="76">
        <v>0</v>
      </c>
      <c r="PD37" s="76">
        <v>0</v>
      </c>
      <c r="PE37" s="76">
        <v>0</v>
      </c>
      <c r="PF37" s="76">
        <v>0</v>
      </c>
      <c r="PG37" s="76">
        <v>0</v>
      </c>
      <c r="PH37" s="76">
        <v>0</v>
      </c>
      <c r="PI37" s="76">
        <v>0</v>
      </c>
      <c r="PJ37" s="76">
        <v>3685083</v>
      </c>
      <c r="PK37" s="76">
        <v>1461387</v>
      </c>
      <c r="PL37" s="76">
        <v>670874</v>
      </c>
      <c r="PM37" s="76">
        <v>902572</v>
      </c>
      <c r="PN37" s="76">
        <v>1655158</v>
      </c>
      <c r="PO37" s="76">
        <v>123357</v>
      </c>
      <c r="PP37" s="76">
        <v>31292</v>
      </c>
      <c r="PQ37" s="76">
        <v>0</v>
      </c>
      <c r="PR37" s="76">
        <v>0</v>
      </c>
      <c r="PS37" s="76">
        <v>0</v>
      </c>
      <c r="PT37" s="76">
        <v>0</v>
      </c>
      <c r="PU37" s="76">
        <v>25187</v>
      </c>
      <c r="PV37" s="76">
        <v>53902</v>
      </c>
      <c r="PW37" s="76">
        <v>201796</v>
      </c>
      <c r="PX37" s="76">
        <v>0</v>
      </c>
      <c r="PY37" s="76">
        <v>1143162</v>
      </c>
      <c r="PZ37" s="76">
        <v>0</v>
      </c>
      <c r="QA37" s="76">
        <v>86606</v>
      </c>
      <c r="QB37" s="76">
        <v>165569</v>
      </c>
      <c r="QC37" s="89">
        <v>288248</v>
      </c>
      <c r="QD37" s="102">
        <v>1</v>
      </c>
    </row>
    <row r="38" spans="1:446">
      <c r="A38" s="75" t="s">
        <v>172</v>
      </c>
      <c r="B38" s="75" t="s">
        <v>79</v>
      </c>
      <c r="C38" s="69"/>
      <c r="D38" s="77">
        <v>20</v>
      </c>
      <c r="E38" s="75" t="s">
        <v>706</v>
      </c>
      <c r="F38" s="75">
        <v>2024</v>
      </c>
      <c r="G38" s="76"/>
      <c r="H38" s="76"/>
      <c r="I38" s="76"/>
      <c r="J38" s="76"/>
      <c r="K38" s="76"/>
      <c r="L38" s="75"/>
      <c r="M38" s="75"/>
      <c r="N38" s="75"/>
      <c r="O38" s="76">
        <v>44</v>
      </c>
      <c r="P38" s="76">
        <v>517</v>
      </c>
      <c r="Q38" s="76">
        <v>81</v>
      </c>
      <c r="R38" s="76">
        <v>0</v>
      </c>
      <c r="S38" s="76">
        <v>0</v>
      </c>
      <c r="T38" s="78" t="s">
        <v>782</v>
      </c>
      <c r="U38" s="78" t="s">
        <v>783</v>
      </c>
      <c r="V38" s="78" t="s">
        <v>784</v>
      </c>
      <c r="W38" s="76">
        <v>390</v>
      </c>
      <c r="X38" s="76">
        <v>15</v>
      </c>
      <c r="Y38" s="76">
        <v>0</v>
      </c>
      <c r="Z38" s="76">
        <v>198</v>
      </c>
      <c r="AA38" s="76">
        <v>0</v>
      </c>
      <c r="AB38" s="76">
        <v>0</v>
      </c>
      <c r="AC38" s="76">
        <v>0</v>
      </c>
      <c r="AD38" s="76">
        <v>0</v>
      </c>
      <c r="AE38" s="76">
        <v>0</v>
      </c>
      <c r="AF38" s="76">
        <v>0</v>
      </c>
      <c r="AG38" s="76">
        <v>0</v>
      </c>
      <c r="AH38" s="76">
        <v>0</v>
      </c>
      <c r="AI38" s="76">
        <v>0</v>
      </c>
      <c r="AJ38" s="76">
        <v>0</v>
      </c>
      <c r="AK38" s="76">
        <v>0</v>
      </c>
      <c r="AL38" s="76">
        <v>111</v>
      </c>
      <c r="AM38" s="76">
        <v>0</v>
      </c>
      <c r="AN38" s="76">
        <v>0</v>
      </c>
      <c r="AO38" s="76">
        <v>6</v>
      </c>
      <c r="AP38" s="76">
        <v>0</v>
      </c>
      <c r="AQ38" s="76">
        <v>4559</v>
      </c>
      <c r="AR38" s="76">
        <v>396</v>
      </c>
      <c r="AS38" s="76">
        <v>0</v>
      </c>
      <c r="AT38" s="76">
        <v>1755</v>
      </c>
      <c r="AU38" s="76">
        <v>0</v>
      </c>
      <c r="AV38" s="76">
        <v>0</v>
      </c>
      <c r="AW38" s="76">
        <v>0</v>
      </c>
      <c r="AX38" s="76">
        <v>0</v>
      </c>
      <c r="AY38" s="76">
        <v>0</v>
      </c>
      <c r="AZ38" s="76">
        <v>0</v>
      </c>
      <c r="BA38" s="76">
        <v>0</v>
      </c>
      <c r="BB38" s="76">
        <v>0</v>
      </c>
      <c r="BC38" s="76">
        <v>0</v>
      </c>
      <c r="BD38" s="76">
        <v>0</v>
      </c>
      <c r="BE38" s="76">
        <v>0</v>
      </c>
      <c r="BF38" s="76">
        <v>2067</v>
      </c>
      <c r="BG38" s="76">
        <v>0</v>
      </c>
      <c r="BH38" s="76">
        <v>54</v>
      </c>
      <c r="BI38" s="76">
        <v>48</v>
      </c>
      <c r="BJ38" s="76">
        <v>0</v>
      </c>
      <c r="BK38" s="76">
        <v>123</v>
      </c>
      <c r="BL38" s="76">
        <v>12</v>
      </c>
      <c r="BM38" s="76">
        <v>0</v>
      </c>
      <c r="BN38" s="76">
        <v>663</v>
      </c>
      <c r="BO38" s="76">
        <v>0</v>
      </c>
      <c r="BP38" s="76">
        <v>0</v>
      </c>
      <c r="BQ38" s="76">
        <v>0</v>
      </c>
      <c r="BR38" s="76">
        <v>0</v>
      </c>
      <c r="BS38" s="76">
        <v>0</v>
      </c>
      <c r="BT38" s="76">
        <v>0</v>
      </c>
      <c r="BU38" s="76">
        <v>0</v>
      </c>
      <c r="BV38" s="76">
        <v>0</v>
      </c>
      <c r="BW38" s="76">
        <v>0</v>
      </c>
      <c r="BX38" s="76">
        <v>0</v>
      </c>
      <c r="BY38" s="76">
        <v>0</v>
      </c>
      <c r="BZ38" s="76">
        <v>369</v>
      </c>
      <c r="CA38" s="76">
        <v>0</v>
      </c>
      <c r="CB38" s="76">
        <v>0</v>
      </c>
      <c r="CC38" s="76">
        <v>0</v>
      </c>
      <c r="CD38" s="76">
        <v>0</v>
      </c>
      <c r="CE38" s="76">
        <v>0</v>
      </c>
      <c r="CF38" s="76">
        <v>0</v>
      </c>
      <c r="CG38" s="76">
        <v>0</v>
      </c>
      <c r="CH38" s="76">
        <v>0</v>
      </c>
      <c r="CI38" s="76">
        <v>0</v>
      </c>
      <c r="CJ38" s="76">
        <v>0</v>
      </c>
      <c r="CK38" s="76">
        <v>0</v>
      </c>
      <c r="CL38" s="76">
        <v>0</v>
      </c>
      <c r="CM38" s="76">
        <v>0</v>
      </c>
      <c r="CN38" s="76">
        <v>0</v>
      </c>
      <c r="CO38" s="76">
        <v>0</v>
      </c>
      <c r="CP38" s="76">
        <v>0</v>
      </c>
      <c r="CQ38" s="76">
        <v>0</v>
      </c>
      <c r="CR38" s="76">
        <v>0</v>
      </c>
      <c r="CS38" s="76">
        <v>0</v>
      </c>
      <c r="CT38" s="76">
        <v>0</v>
      </c>
      <c r="CU38" s="76">
        <v>0</v>
      </c>
      <c r="CV38" s="76">
        <v>0</v>
      </c>
      <c r="CW38" s="76">
        <v>0</v>
      </c>
      <c r="CX38" s="76">
        <v>0</v>
      </c>
      <c r="CY38" s="76">
        <v>0</v>
      </c>
      <c r="CZ38" s="76">
        <v>0</v>
      </c>
      <c r="DA38" s="76">
        <v>0</v>
      </c>
      <c r="DB38" s="76">
        <v>0</v>
      </c>
      <c r="DC38" s="76">
        <v>0</v>
      </c>
      <c r="DD38" s="76">
        <v>0</v>
      </c>
      <c r="DE38" s="76">
        <v>0</v>
      </c>
      <c r="DF38" s="76">
        <v>0</v>
      </c>
      <c r="DG38" s="76">
        <v>0</v>
      </c>
      <c r="DH38" s="76">
        <v>0</v>
      </c>
      <c r="DI38" s="76">
        <v>0</v>
      </c>
      <c r="DJ38" s="76">
        <v>0</v>
      </c>
      <c r="DK38" s="76">
        <v>0</v>
      </c>
      <c r="DL38" s="76">
        <v>0</v>
      </c>
      <c r="DM38" s="76">
        <v>0</v>
      </c>
      <c r="DN38" s="76">
        <v>0</v>
      </c>
      <c r="DO38" s="76">
        <v>0</v>
      </c>
      <c r="DP38" s="76">
        <v>0</v>
      </c>
      <c r="DQ38" s="76">
        <v>0</v>
      </c>
      <c r="DR38" s="76">
        <v>0</v>
      </c>
      <c r="DS38" s="76">
        <v>57142.60315362455</v>
      </c>
      <c r="DT38" s="76">
        <v>0</v>
      </c>
      <c r="DU38" s="76">
        <v>0</v>
      </c>
      <c r="DV38" s="76">
        <v>13146.38564270093</v>
      </c>
      <c r="DW38" s="76">
        <v>0</v>
      </c>
      <c r="DX38" s="76">
        <v>0</v>
      </c>
      <c r="DY38" s="76">
        <v>0</v>
      </c>
      <c r="DZ38" s="76">
        <v>0</v>
      </c>
      <c r="EA38" s="76">
        <v>0</v>
      </c>
      <c r="EB38" s="76">
        <v>0</v>
      </c>
      <c r="EC38" s="76">
        <v>0</v>
      </c>
      <c r="ED38" s="76">
        <v>0</v>
      </c>
      <c r="EE38" s="76">
        <v>0</v>
      </c>
      <c r="EF38" s="76">
        <v>0</v>
      </c>
      <c r="EG38" s="76">
        <v>0</v>
      </c>
      <c r="EH38" s="76">
        <v>10426.110913783965</v>
      </c>
      <c r="EI38" s="76">
        <v>0</v>
      </c>
      <c r="EJ38" s="76">
        <v>0</v>
      </c>
      <c r="EK38" s="76">
        <v>381.25</v>
      </c>
      <c r="EL38" s="76">
        <v>0</v>
      </c>
      <c r="EM38" s="76">
        <v>534079.6576411773</v>
      </c>
      <c r="EN38" s="76">
        <v>20272.727272727276</v>
      </c>
      <c r="EO38" s="76">
        <v>0</v>
      </c>
      <c r="EP38" s="76">
        <v>166885.53478843751</v>
      </c>
      <c r="EQ38" s="76">
        <v>0</v>
      </c>
      <c r="ER38" s="76">
        <v>0</v>
      </c>
      <c r="ES38" s="76">
        <v>0</v>
      </c>
      <c r="ET38" s="76">
        <v>0</v>
      </c>
      <c r="EU38" s="76">
        <v>0</v>
      </c>
      <c r="EV38" s="76">
        <v>0</v>
      </c>
      <c r="EW38" s="76">
        <v>0</v>
      </c>
      <c r="EX38" s="76">
        <v>0</v>
      </c>
      <c r="EY38" s="76">
        <v>0</v>
      </c>
      <c r="EZ38" s="76">
        <v>0</v>
      </c>
      <c r="FA38" s="76">
        <v>0</v>
      </c>
      <c r="FB38" s="76">
        <v>312241.40575288265</v>
      </c>
      <c r="FC38" s="76">
        <v>0</v>
      </c>
      <c r="FD38" s="76">
        <v>46075</v>
      </c>
      <c r="FE38" s="76">
        <v>11591.25</v>
      </c>
      <c r="FF38" s="76">
        <v>0</v>
      </c>
      <c r="FG38" s="76">
        <v>42820.591501332543</v>
      </c>
      <c r="FH38" s="76">
        <v>11511.25</v>
      </c>
      <c r="FI38" s="76">
        <v>0</v>
      </c>
      <c r="FJ38" s="76">
        <v>197672.5</v>
      </c>
      <c r="FK38" s="76">
        <v>0</v>
      </c>
      <c r="FL38" s="76">
        <v>0</v>
      </c>
      <c r="FM38" s="76">
        <v>0</v>
      </c>
      <c r="FN38" s="76">
        <v>0</v>
      </c>
      <c r="FO38" s="76">
        <v>0</v>
      </c>
      <c r="FP38" s="76">
        <v>0</v>
      </c>
      <c r="FQ38" s="76">
        <v>0</v>
      </c>
      <c r="FR38" s="76">
        <v>0</v>
      </c>
      <c r="FS38" s="76">
        <v>0</v>
      </c>
      <c r="FT38" s="76">
        <v>0</v>
      </c>
      <c r="FU38" s="76">
        <v>0</v>
      </c>
      <c r="FV38" s="76">
        <v>94253.233333333337</v>
      </c>
      <c r="FW38" s="76">
        <v>0</v>
      </c>
      <c r="FX38" s="76">
        <v>0</v>
      </c>
      <c r="FY38" s="76">
        <v>0</v>
      </c>
      <c r="FZ38" s="76">
        <v>0</v>
      </c>
      <c r="GA38" s="76">
        <v>0</v>
      </c>
      <c r="GB38" s="76">
        <v>0</v>
      </c>
      <c r="GC38" s="76">
        <v>0</v>
      </c>
      <c r="GD38" s="76">
        <v>0</v>
      </c>
      <c r="GE38" s="76">
        <v>0</v>
      </c>
      <c r="GF38" s="76">
        <v>0</v>
      </c>
      <c r="GG38" s="76">
        <v>0</v>
      </c>
      <c r="GH38" s="76">
        <v>0</v>
      </c>
      <c r="GI38" s="76">
        <v>0</v>
      </c>
      <c r="GJ38" s="76">
        <v>0</v>
      </c>
      <c r="GK38" s="76">
        <v>0</v>
      </c>
      <c r="GL38" s="76">
        <v>0</v>
      </c>
      <c r="GM38" s="76">
        <v>0</v>
      </c>
      <c r="GN38" s="76">
        <v>0</v>
      </c>
      <c r="GO38" s="76">
        <v>0</v>
      </c>
      <c r="GP38" s="76">
        <v>0</v>
      </c>
      <c r="GQ38" s="76">
        <v>0</v>
      </c>
      <c r="GR38" s="76">
        <v>0</v>
      </c>
      <c r="GS38" s="76">
        <v>0</v>
      </c>
      <c r="GT38" s="76">
        <v>0</v>
      </c>
      <c r="GU38" s="76">
        <v>0</v>
      </c>
      <c r="GV38" s="76">
        <v>0</v>
      </c>
      <c r="GW38" s="76">
        <v>0</v>
      </c>
      <c r="GX38" s="76">
        <v>0</v>
      </c>
      <c r="GY38" s="76">
        <v>0</v>
      </c>
      <c r="GZ38" s="76">
        <v>0</v>
      </c>
      <c r="HA38" s="76">
        <v>0</v>
      </c>
      <c r="HB38" s="76">
        <v>0</v>
      </c>
      <c r="HC38" s="76">
        <v>0</v>
      </c>
      <c r="HD38" s="76">
        <v>0</v>
      </c>
      <c r="HE38" s="76">
        <v>0</v>
      </c>
      <c r="HF38" s="76">
        <v>0</v>
      </c>
      <c r="HG38" s="76">
        <v>0</v>
      </c>
      <c r="HH38" s="76">
        <v>0</v>
      </c>
      <c r="HI38" s="76">
        <v>0</v>
      </c>
      <c r="HJ38" s="76">
        <v>0</v>
      </c>
      <c r="HK38" s="76">
        <v>0</v>
      </c>
      <c r="HL38" s="76">
        <v>0</v>
      </c>
      <c r="HM38" s="76">
        <v>0</v>
      </c>
      <c r="HN38" s="76">
        <v>0</v>
      </c>
      <c r="HP38" s="77" t="s">
        <v>161</v>
      </c>
      <c r="HQ38" s="81"/>
      <c r="QD38" s="92"/>
    </row>
    <row r="39" spans="1:446">
      <c r="A39" s="75" t="s">
        <v>1</v>
      </c>
      <c r="B39" s="75"/>
      <c r="C39" s="76">
        <f>SUM(C2:C37)</f>
        <v>0</v>
      </c>
      <c r="D39" s="77"/>
      <c r="E39" s="75"/>
      <c r="F39" s="75"/>
      <c r="G39" s="76">
        <f>SUM(G2:G37)</f>
        <v>4611423087</v>
      </c>
      <c r="H39" s="76">
        <f>SUM(H2:H37)</f>
        <v>2787541949</v>
      </c>
      <c r="I39" s="76">
        <f>SUM(I2:I37)</f>
        <v>2219969759</v>
      </c>
      <c r="J39" s="76">
        <f>SUM(J2:J37)</f>
        <v>898767067</v>
      </c>
      <c r="K39" s="76">
        <f>SUM(K2:K37)</f>
        <v>1356167853</v>
      </c>
      <c r="L39" s="83">
        <f>SUM(G39:K39)</f>
        <v>11873869715</v>
      </c>
      <c r="M39" s="75"/>
      <c r="N39" s="75"/>
      <c r="O39" s="76">
        <f>SUM(O2:O38)</f>
        <v>231742</v>
      </c>
      <c r="P39" s="76">
        <f>SUM(P2:P38)</f>
        <v>312217</v>
      </c>
      <c r="Q39" s="76">
        <f>SUM(Q2:Q38)</f>
        <v>101621</v>
      </c>
      <c r="R39" s="76">
        <f>SUM(R2:R38)</f>
        <v>23709</v>
      </c>
      <c r="S39" s="76">
        <f>SUM(S2:S38)</f>
        <v>7178</v>
      </c>
      <c r="T39" s="78"/>
      <c r="U39" s="78"/>
      <c r="V39" s="78"/>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row>
    <row r="40" spans="1:446">
      <c r="C40" s="68">
        <f>COUNTIF(C2:C37,"&lt;&gt;0")</f>
        <v>0</v>
      </c>
      <c r="W40" s="90">
        <f>SUM(W2:W39)</f>
        <v>4067980.75</v>
      </c>
      <c r="X40" s="90">
        <f t="shared" ref="X40:CI40" si="0">SUM(X2:X39)</f>
        <v>1588471.9999999998</v>
      </c>
      <c r="Y40" s="90">
        <f t="shared" si="0"/>
        <v>537142</v>
      </c>
      <c r="Z40" s="90">
        <f t="shared" si="0"/>
        <v>77373</v>
      </c>
      <c r="AA40" s="90">
        <f t="shared" si="0"/>
        <v>114167</v>
      </c>
      <c r="AB40" s="90">
        <f t="shared" si="0"/>
        <v>577378.5</v>
      </c>
      <c r="AC40" s="90">
        <f t="shared" si="0"/>
        <v>91375</v>
      </c>
      <c r="AD40" s="90">
        <f t="shared" si="0"/>
        <v>0</v>
      </c>
      <c r="AE40" s="90">
        <f t="shared" si="0"/>
        <v>20146</v>
      </c>
      <c r="AF40" s="90">
        <f t="shared" si="0"/>
        <v>1068</v>
      </c>
      <c r="AG40" s="90">
        <f t="shared" si="0"/>
        <v>0</v>
      </c>
      <c r="AH40" s="90">
        <f t="shared" si="0"/>
        <v>16276</v>
      </c>
      <c r="AI40" s="90">
        <f t="shared" si="0"/>
        <v>50.999999999999986</v>
      </c>
      <c r="AJ40" s="90">
        <f t="shared" si="0"/>
        <v>171210.5</v>
      </c>
      <c r="AK40" s="90">
        <f t="shared" si="0"/>
        <v>15</v>
      </c>
      <c r="AL40" s="90">
        <f t="shared" si="0"/>
        <v>508953</v>
      </c>
      <c r="AM40" s="90">
        <f t="shared" si="0"/>
        <v>0</v>
      </c>
      <c r="AN40" s="90">
        <f t="shared" si="0"/>
        <v>320</v>
      </c>
      <c r="AO40" s="90">
        <f t="shared" si="0"/>
        <v>82341</v>
      </c>
      <c r="AP40" s="90">
        <f t="shared" si="0"/>
        <v>25460.75</v>
      </c>
      <c r="AQ40" s="90">
        <f t="shared" si="0"/>
        <v>1491112.7000000002</v>
      </c>
      <c r="AR40" s="90">
        <f t="shared" si="0"/>
        <v>776431</v>
      </c>
      <c r="AS40" s="90">
        <f t="shared" si="0"/>
        <v>212851</v>
      </c>
      <c r="AT40" s="90">
        <f t="shared" si="0"/>
        <v>255082</v>
      </c>
      <c r="AU40" s="90">
        <f t="shared" si="0"/>
        <v>122622</v>
      </c>
      <c r="AV40" s="90">
        <f t="shared" si="0"/>
        <v>813564.1</v>
      </c>
      <c r="AW40" s="90">
        <f t="shared" si="0"/>
        <v>61498</v>
      </c>
      <c r="AX40" s="90">
        <f t="shared" si="0"/>
        <v>0</v>
      </c>
      <c r="AY40" s="90">
        <f t="shared" si="0"/>
        <v>60357</v>
      </c>
      <c r="AZ40" s="90">
        <f t="shared" si="0"/>
        <v>927</v>
      </c>
      <c r="BA40" s="90">
        <f t="shared" si="0"/>
        <v>0</v>
      </c>
      <c r="BB40" s="90">
        <f t="shared" si="0"/>
        <v>4093</v>
      </c>
      <c r="BC40" s="90">
        <f t="shared" si="0"/>
        <v>96</v>
      </c>
      <c r="BD40" s="90">
        <f t="shared" si="0"/>
        <v>264868.5</v>
      </c>
      <c r="BE40" s="90">
        <f t="shared" si="0"/>
        <v>574</v>
      </c>
      <c r="BF40" s="90">
        <f t="shared" si="0"/>
        <v>1322385.5</v>
      </c>
      <c r="BG40" s="90">
        <f t="shared" si="0"/>
        <v>0</v>
      </c>
      <c r="BH40" s="90">
        <f t="shared" si="0"/>
        <v>34506</v>
      </c>
      <c r="BI40" s="90">
        <f t="shared" si="0"/>
        <v>127437</v>
      </c>
      <c r="BJ40" s="90">
        <f t="shared" si="0"/>
        <v>294561.04999999993</v>
      </c>
      <c r="BK40" s="90">
        <f t="shared" si="0"/>
        <v>291347.5</v>
      </c>
      <c r="BL40" s="90">
        <f t="shared" si="0"/>
        <v>203630.5</v>
      </c>
      <c r="BM40" s="90">
        <f t="shared" si="0"/>
        <v>29889</v>
      </c>
      <c r="BN40" s="90">
        <f t="shared" si="0"/>
        <v>250410</v>
      </c>
      <c r="BO40" s="90">
        <f t="shared" si="0"/>
        <v>19226.999999999996</v>
      </c>
      <c r="BP40" s="90">
        <f t="shared" si="0"/>
        <v>334178.57500000001</v>
      </c>
      <c r="BQ40" s="90">
        <f t="shared" si="0"/>
        <v>11434</v>
      </c>
      <c r="BR40" s="90">
        <f t="shared" si="0"/>
        <v>0</v>
      </c>
      <c r="BS40" s="90">
        <f t="shared" si="0"/>
        <v>82740</v>
      </c>
      <c r="BT40" s="90">
        <f t="shared" si="0"/>
        <v>20161</v>
      </c>
      <c r="BU40" s="90">
        <f t="shared" si="0"/>
        <v>0</v>
      </c>
      <c r="BV40" s="90">
        <f t="shared" si="0"/>
        <v>0</v>
      </c>
      <c r="BW40" s="90">
        <f t="shared" si="0"/>
        <v>0</v>
      </c>
      <c r="BX40" s="90">
        <f t="shared" si="0"/>
        <v>108307.5</v>
      </c>
      <c r="BY40" s="90">
        <f t="shared" si="0"/>
        <v>1625.5000000000005</v>
      </c>
      <c r="BZ40" s="90">
        <f t="shared" si="0"/>
        <v>428373.5</v>
      </c>
      <c r="CA40" s="90">
        <f t="shared" si="0"/>
        <v>0</v>
      </c>
      <c r="CB40" s="90">
        <f t="shared" si="0"/>
        <v>0</v>
      </c>
      <c r="CC40" s="90">
        <f t="shared" si="0"/>
        <v>23578</v>
      </c>
      <c r="CD40" s="90">
        <f t="shared" si="0"/>
        <v>88401</v>
      </c>
      <c r="CE40" s="90">
        <f t="shared" si="0"/>
        <v>85766.5</v>
      </c>
      <c r="CF40" s="90">
        <f t="shared" si="0"/>
        <v>88568.299999999988</v>
      </c>
      <c r="CG40" s="90">
        <f t="shared" si="0"/>
        <v>10796</v>
      </c>
      <c r="CH40" s="90">
        <f t="shared" si="0"/>
        <v>56525</v>
      </c>
      <c r="CI40" s="90">
        <f t="shared" si="0"/>
        <v>10281</v>
      </c>
      <c r="CJ40" s="90">
        <f t="shared" ref="CJ40:EU40" si="1">SUM(CJ2:CJ39)</f>
        <v>111456</v>
      </c>
      <c r="CK40" s="90">
        <f t="shared" si="1"/>
        <v>1678</v>
      </c>
      <c r="CL40" s="90">
        <f t="shared" si="1"/>
        <v>0</v>
      </c>
      <c r="CM40" s="90">
        <f t="shared" si="1"/>
        <v>2273</v>
      </c>
      <c r="CN40" s="90">
        <f t="shared" si="1"/>
        <v>838</v>
      </c>
      <c r="CO40" s="90">
        <f t="shared" si="1"/>
        <v>0</v>
      </c>
      <c r="CP40" s="90">
        <f t="shared" si="1"/>
        <v>0</v>
      </c>
      <c r="CQ40" s="90">
        <f t="shared" si="1"/>
        <v>0</v>
      </c>
      <c r="CR40" s="90">
        <f t="shared" si="1"/>
        <v>17176.999999999996</v>
      </c>
      <c r="CS40" s="90">
        <f t="shared" si="1"/>
        <v>2511</v>
      </c>
      <c r="CT40" s="90">
        <f t="shared" si="1"/>
        <v>13931</v>
      </c>
      <c r="CU40" s="90">
        <f t="shared" si="1"/>
        <v>0</v>
      </c>
      <c r="CV40" s="90">
        <f t="shared" si="1"/>
        <v>0</v>
      </c>
      <c r="CW40" s="90">
        <f t="shared" si="1"/>
        <v>716</v>
      </c>
      <c r="CX40" s="90">
        <f t="shared" si="1"/>
        <v>6859</v>
      </c>
      <c r="CY40" s="90">
        <f t="shared" si="1"/>
        <v>0</v>
      </c>
      <c r="CZ40" s="90">
        <f t="shared" si="1"/>
        <v>0</v>
      </c>
      <c r="DA40" s="90">
        <f t="shared" si="1"/>
        <v>0</v>
      </c>
      <c r="DB40" s="90">
        <f t="shared" si="1"/>
        <v>0</v>
      </c>
      <c r="DC40" s="90">
        <f t="shared" si="1"/>
        <v>0</v>
      </c>
      <c r="DD40" s="90">
        <f t="shared" si="1"/>
        <v>0</v>
      </c>
      <c r="DE40" s="90">
        <f t="shared" si="1"/>
        <v>0</v>
      </c>
      <c r="DF40" s="90">
        <f t="shared" si="1"/>
        <v>108736.5</v>
      </c>
      <c r="DG40" s="90">
        <f t="shared" si="1"/>
        <v>0</v>
      </c>
      <c r="DH40" s="90">
        <f t="shared" si="1"/>
        <v>0</v>
      </c>
      <c r="DI40" s="90">
        <f t="shared" si="1"/>
        <v>19344</v>
      </c>
      <c r="DJ40" s="90">
        <f t="shared" si="1"/>
        <v>0</v>
      </c>
      <c r="DK40" s="90">
        <f t="shared" si="1"/>
        <v>0</v>
      </c>
      <c r="DL40" s="90">
        <f t="shared" si="1"/>
        <v>23905.999999999993</v>
      </c>
      <c r="DM40" s="90">
        <f t="shared" si="1"/>
        <v>51776.649999999943</v>
      </c>
      <c r="DN40" s="90">
        <f t="shared" si="1"/>
        <v>0</v>
      </c>
      <c r="DO40" s="90">
        <f t="shared" si="1"/>
        <v>15568.000000000007</v>
      </c>
      <c r="DP40" s="90">
        <f t="shared" si="1"/>
        <v>0</v>
      </c>
      <c r="DQ40" s="90">
        <f t="shared" si="1"/>
        <v>0</v>
      </c>
      <c r="DR40" s="90">
        <f t="shared" si="1"/>
        <v>0</v>
      </c>
      <c r="DS40" s="90">
        <f t="shared" si="1"/>
        <v>250868644.30021644</v>
      </c>
      <c r="DT40" s="90">
        <f t="shared" si="1"/>
        <v>96402897.368614823</v>
      </c>
      <c r="DU40" s="90">
        <f t="shared" si="1"/>
        <v>57634813.143813722</v>
      </c>
      <c r="DV40" s="90">
        <f t="shared" si="1"/>
        <v>7056473.8074111054</v>
      </c>
      <c r="DW40" s="90">
        <f t="shared" si="1"/>
        <v>7297498.5987005755</v>
      </c>
      <c r="DX40" s="90">
        <f t="shared" si="1"/>
        <v>52499635.12752229</v>
      </c>
      <c r="DY40" s="90">
        <f t="shared" si="1"/>
        <v>4889506.6470918385</v>
      </c>
      <c r="DZ40" s="90">
        <f t="shared" si="1"/>
        <v>0</v>
      </c>
      <c r="EA40" s="90">
        <f t="shared" si="1"/>
        <v>2277589.8819552045</v>
      </c>
      <c r="EB40" s="90">
        <f t="shared" si="1"/>
        <v>170457.06156878039</v>
      </c>
      <c r="EC40" s="90">
        <f t="shared" si="1"/>
        <v>0</v>
      </c>
      <c r="ED40" s="90">
        <f t="shared" si="1"/>
        <v>1834015.4528883419</v>
      </c>
      <c r="EE40" s="90">
        <f t="shared" si="1"/>
        <v>331.36363636363637</v>
      </c>
      <c r="EF40" s="90">
        <f t="shared" si="1"/>
        <v>9198215.8231793307</v>
      </c>
      <c r="EG40" s="90">
        <f t="shared" si="1"/>
        <v>3640.6362363127064</v>
      </c>
      <c r="EH40" s="90">
        <f t="shared" si="1"/>
        <v>37396702.318266176</v>
      </c>
      <c r="EI40" s="90">
        <f t="shared" si="1"/>
        <v>0</v>
      </c>
      <c r="EJ40" s="90">
        <f t="shared" si="1"/>
        <v>30314.50818111733</v>
      </c>
      <c r="EK40" s="90">
        <f t="shared" si="1"/>
        <v>7883039.7668606555</v>
      </c>
      <c r="EL40" s="90">
        <f t="shared" si="1"/>
        <v>2036467.8682593149</v>
      </c>
      <c r="EM40" s="90">
        <f t="shared" si="1"/>
        <v>190220840.08068874</v>
      </c>
      <c r="EN40" s="90">
        <f t="shared" si="1"/>
        <v>108343326.60257408</v>
      </c>
      <c r="EO40" s="90">
        <f t="shared" si="1"/>
        <v>48040284.648798957</v>
      </c>
      <c r="EP40" s="90">
        <f t="shared" si="1"/>
        <v>32002831.712250248</v>
      </c>
      <c r="EQ40" s="90">
        <f t="shared" si="1"/>
        <v>15802276.304711265</v>
      </c>
      <c r="ER40" s="90">
        <f t="shared" si="1"/>
        <v>122136794.90182255</v>
      </c>
      <c r="ES40" s="90">
        <f t="shared" si="1"/>
        <v>6862408.2189223906</v>
      </c>
      <c r="ET40" s="90">
        <f t="shared" si="1"/>
        <v>0</v>
      </c>
      <c r="EU40" s="90">
        <f t="shared" si="1"/>
        <v>8161058.6054041134</v>
      </c>
      <c r="EV40" s="90">
        <f t="shared" ref="EV40:HG40" si="2">SUM(EV2:EV39)</f>
        <v>125622.68269765035</v>
      </c>
      <c r="EW40" s="90">
        <f t="shared" si="2"/>
        <v>0</v>
      </c>
      <c r="EX40" s="90">
        <f t="shared" si="2"/>
        <v>894540.19729681464</v>
      </c>
      <c r="EY40" s="90">
        <f t="shared" si="2"/>
        <v>8366.136363636364</v>
      </c>
      <c r="EZ40" s="90">
        <f t="shared" si="2"/>
        <v>25558352.686307356</v>
      </c>
      <c r="FA40" s="90">
        <f t="shared" si="2"/>
        <v>84052.527891282341</v>
      </c>
      <c r="FB40" s="90">
        <f t="shared" si="2"/>
        <v>167058478.40229958</v>
      </c>
      <c r="FC40" s="90">
        <f t="shared" si="2"/>
        <v>0</v>
      </c>
      <c r="FD40" s="90">
        <f t="shared" si="2"/>
        <v>6092911.0217061313</v>
      </c>
      <c r="FE40" s="90">
        <f t="shared" si="2"/>
        <v>17181215.092882067</v>
      </c>
      <c r="FF40" s="90">
        <f t="shared" si="2"/>
        <v>42375289.886376902</v>
      </c>
      <c r="FG40" s="90">
        <f t="shared" si="2"/>
        <v>111183682.19807969</v>
      </c>
      <c r="FH40" s="90">
        <f t="shared" si="2"/>
        <v>68344175.131332487</v>
      </c>
      <c r="FI40" s="90">
        <f t="shared" si="2"/>
        <v>23059548.126129322</v>
      </c>
      <c r="FJ40" s="90">
        <f t="shared" si="2"/>
        <v>42300506.397301756</v>
      </c>
      <c r="FK40" s="90">
        <f t="shared" si="2"/>
        <v>11414792.996651864</v>
      </c>
      <c r="FL40" s="90">
        <f t="shared" si="2"/>
        <v>108063313.85380596</v>
      </c>
      <c r="FM40" s="90">
        <f t="shared" si="2"/>
        <v>3022615.0622140793</v>
      </c>
      <c r="FN40" s="90">
        <f t="shared" si="2"/>
        <v>0</v>
      </c>
      <c r="FO40" s="90">
        <f t="shared" si="2"/>
        <v>13332321.472365163</v>
      </c>
      <c r="FP40" s="90">
        <f t="shared" si="2"/>
        <v>4443637.6964371568</v>
      </c>
      <c r="FQ40" s="90">
        <f t="shared" si="2"/>
        <v>0</v>
      </c>
      <c r="FR40" s="90">
        <f t="shared" si="2"/>
        <v>0</v>
      </c>
      <c r="FS40" s="90">
        <f t="shared" si="2"/>
        <v>0</v>
      </c>
      <c r="FT40" s="90">
        <f t="shared" si="2"/>
        <v>21947801.788018487</v>
      </c>
      <c r="FU40" s="90">
        <f t="shared" si="2"/>
        <v>2707951.482344416</v>
      </c>
      <c r="FV40" s="90">
        <f t="shared" si="2"/>
        <v>99830561.492941067</v>
      </c>
      <c r="FW40" s="90">
        <f t="shared" si="2"/>
        <v>0</v>
      </c>
      <c r="FX40" s="90">
        <f t="shared" si="2"/>
        <v>0</v>
      </c>
      <c r="FY40" s="90">
        <f t="shared" si="2"/>
        <v>6213986.5470171133</v>
      </c>
      <c r="FZ40" s="90">
        <f t="shared" si="2"/>
        <v>16378012.516952649</v>
      </c>
      <c r="GA40" s="90">
        <f t="shared" si="2"/>
        <v>117082194.81156379</v>
      </c>
      <c r="GB40" s="90">
        <f t="shared" si="2"/>
        <v>104223597.96260142</v>
      </c>
      <c r="GC40" s="90">
        <f t="shared" si="2"/>
        <v>10977281.223496305</v>
      </c>
      <c r="GD40" s="90">
        <f t="shared" si="2"/>
        <v>31175308.464386854</v>
      </c>
      <c r="GE40" s="90">
        <f t="shared" si="2"/>
        <v>11237962.087506874</v>
      </c>
      <c r="GF40" s="90">
        <f t="shared" si="2"/>
        <v>137613955.1323486</v>
      </c>
      <c r="GG40" s="90">
        <f t="shared" si="2"/>
        <v>2657338.1682440089</v>
      </c>
      <c r="GH40" s="90">
        <f t="shared" si="2"/>
        <v>0</v>
      </c>
      <c r="GI40" s="90">
        <f t="shared" si="2"/>
        <v>3235954.8857610873</v>
      </c>
      <c r="GJ40" s="90">
        <f t="shared" si="2"/>
        <v>1653156.2755703498</v>
      </c>
      <c r="GK40" s="90">
        <f t="shared" si="2"/>
        <v>0</v>
      </c>
      <c r="GL40" s="90">
        <f t="shared" si="2"/>
        <v>0</v>
      </c>
      <c r="GM40" s="90">
        <f t="shared" si="2"/>
        <v>0</v>
      </c>
      <c r="GN40" s="90">
        <f t="shared" si="2"/>
        <v>8435547.5142738558</v>
      </c>
      <c r="GO40" s="90">
        <f t="shared" si="2"/>
        <v>6058348.5491922218</v>
      </c>
      <c r="GP40" s="90">
        <f t="shared" si="2"/>
        <v>45194173.891637325</v>
      </c>
      <c r="GQ40" s="90">
        <f t="shared" si="2"/>
        <v>0</v>
      </c>
      <c r="GR40" s="90">
        <f t="shared" si="2"/>
        <v>0</v>
      </c>
      <c r="GS40" s="90">
        <f t="shared" si="2"/>
        <v>201796.77071250655</v>
      </c>
      <c r="GT40" s="90">
        <f t="shared" si="2"/>
        <v>5817167.2314467067</v>
      </c>
      <c r="GU40" s="90">
        <f t="shared" si="2"/>
        <v>0</v>
      </c>
      <c r="GV40" s="90">
        <f t="shared" si="2"/>
        <v>0</v>
      </c>
      <c r="GW40" s="90">
        <f t="shared" si="2"/>
        <v>0</v>
      </c>
      <c r="GX40" s="90">
        <f t="shared" si="2"/>
        <v>0</v>
      </c>
      <c r="GY40" s="90">
        <f t="shared" si="2"/>
        <v>0</v>
      </c>
      <c r="GZ40" s="90">
        <f t="shared" si="2"/>
        <v>0</v>
      </c>
      <c r="HA40" s="90">
        <f t="shared" si="2"/>
        <v>0</v>
      </c>
      <c r="HB40" s="90">
        <f t="shared" si="2"/>
        <v>48400423.853409588</v>
      </c>
      <c r="HC40" s="90">
        <f t="shared" si="2"/>
        <v>0</v>
      </c>
      <c r="HD40" s="90">
        <f t="shared" si="2"/>
        <v>0</v>
      </c>
      <c r="HE40" s="90">
        <f t="shared" si="2"/>
        <v>6180741.5627683382</v>
      </c>
      <c r="HF40" s="90">
        <f t="shared" si="2"/>
        <v>0</v>
      </c>
      <c r="HG40" s="90">
        <f t="shared" si="2"/>
        <v>0</v>
      </c>
      <c r="HH40" s="90">
        <f t="shared" ref="HH40:HN40" si="3">SUM(HH2:HH39)</f>
        <v>7201563.962964898</v>
      </c>
      <c r="HI40" s="90">
        <f t="shared" si="3"/>
        <v>14864314.207155684</v>
      </c>
      <c r="HJ40" s="90">
        <f t="shared" si="3"/>
        <v>0</v>
      </c>
      <c r="HK40" s="90">
        <f t="shared" si="3"/>
        <v>3750478.6753412085</v>
      </c>
      <c r="HL40" s="90">
        <f t="shared" si="3"/>
        <v>0</v>
      </c>
      <c r="HM40" s="90">
        <f t="shared" si="3"/>
        <v>0</v>
      </c>
      <c r="HN40" s="90">
        <f t="shared" si="3"/>
        <v>0</v>
      </c>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c r="IV40" s="85"/>
      <c r="IW40" s="85"/>
      <c r="IX40" s="85"/>
      <c r="IY40" s="85"/>
      <c r="IZ40" s="85"/>
      <c r="JA40" s="85"/>
      <c r="JB40" s="85"/>
      <c r="JC40" s="85"/>
      <c r="JD40" s="85"/>
      <c r="JE40" s="85"/>
      <c r="JF40" s="85"/>
      <c r="JG40" s="85"/>
      <c r="JH40" s="85"/>
      <c r="JI40" s="85"/>
      <c r="JJ40" s="85"/>
      <c r="JK40" s="85"/>
      <c r="JL40" s="85"/>
      <c r="JM40" s="85"/>
      <c r="JN40" s="85"/>
      <c r="JO40" s="85"/>
      <c r="JP40" s="85"/>
      <c r="JQ40" s="85"/>
      <c r="JR40" s="85"/>
      <c r="JS40" s="85"/>
      <c r="JT40" s="85"/>
      <c r="JU40" s="85"/>
      <c r="JV40" s="85"/>
      <c r="JW40" s="85"/>
      <c r="JX40" s="85"/>
      <c r="JY40" s="85"/>
      <c r="JZ40" s="85"/>
      <c r="KA40" s="85"/>
      <c r="KB40" s="85"/>
      <c r="KC40" s="85"/>
      <c r="KD40" s="85"/>
      <c r="KE40" s="85"/>
      <c r="KF40" s="85"/>
      <c r="KG40" s="85"/>
      <c r="KH40" s="85"/>
      <c r="KI40" s="85"/>
      <c r="KJ40" s="85"/>
      <c r="KK40" s="85"/>
      <c r="KL40" s="85"/>
      <c r="KM40" s="85"/>
      <c r="KN40" s="85"/>
      <c r="KO40" s="85"/>
      <c r="KP40" s="85"/>
      <c r="KQ40" s="85"/>
      <c r="KR40" s="85"/>
      <c r="KS40" s="85"/>
      <c r="KT40" s="85"/>
      <c r="KU40" s="85"/>
      <c r="KV40" s="85"/>
      <c r="KW40" s="85"/>
      <c r="KX40" s="85"/>
      <c r="KY40" s="85"/>
      <c r="KZ40" s="85"/>
      <c r="LA40" s="85"/>
      <c r="LB40" s="85"/>
      <c r="LC40" s="85"/>
      <c r="LD40" s="85"/>
      <c r="LE40" s="85"/>
      <c r="LF40" s="85"/>
      <c r="LG40" s="85"/>
      <c r="LH40" s="85"/>
      <c r="LI40" s="85"/>
      <c r="LJ40" s="85"/>
      <c r="LK40" s="85"/>
      <c r="LL40" s="85"/>
      <c r="LM40" s="85"/>
      <c r="LN40" s="85"/>
      <c r="LO40" s="85"/>
      <c r="LP40" s="85"/>
      <c r="LQ40" s="85"/>
      <c r="LR40" s="85"/>
      <c r="LS40" s="85"/>
      <c r="LT40" s="85"/>
      <c r="LU40" s="85"/>
      <c r="LV40" s="85"/>
      <c r="LW40" s="85"/>
      <c r="LX40" s="85"/>
      <c r="LY40" s="85"/>
      <c r="LZ40" s="85"/>
      <c r="MA40" s="85"/>
      <c r="MB40" s="85"/>
      <c r="MC40" s="85"/>
      <c r="MD40" s="85"/>
      <c r="ME40" s="85"/>
      <c r="MF40" s="85"/>
      <c r="MG40" s="85"/>
      <c r="MH40" s="85"/>
      <c r="MI40" s="85"/>
      <c r="MJ40" s="85"/>
      <c r="MK40" s="85"/>
      <c r="ML40" s="85"/>
      <c r="MM40" s="85"/>
      <c r="MN40" s="85"/>
      <c r="MO40" s="85"/>
      <c r="MP40" s="85"/>
      <c r="MQ40" s="85"/>
      <c r="MR40" s="85"/>
      <c r="MS40" s="85"/>
      <c r="MT40" s="85"/>
      <c r="MU40" s="85"/>
      <c r="MV40" s="85"/>
      <c r="MW40" s="85"/>
      <c r="MX40" s="85"/>
      <c r="MY40" s="85"/>
      <c r="MZ40" s="85"/>
      <c r="NA40" s="85"/>
      <c r="NB40" s="85"/>
      <c r="NC40" s="85"/>
      <c r="ND40" s="85"/>
      <c r="NE40" s="85"/>
      <c r="NF40" s="85"/>
      <c r="NG40" s="85"/>
      <c r="NH40" s="85"/>
      <c r="NI40" s="85"/>
      <c r="NJ40" s="85"/>
      <c r="NK40" s="85"/>
      <c r="NL40" s="85"/>
      <c r="NM40" s="85"/>
      <c r="NN40" s="85"/>
      <c r="NO40" s="85"/>
      <c r="NP40" s="85"/>
      <c r="NQ40" s="85"/>
      <c r="NR40" s="85"/>
      <c r="NS40" s="85"/>
      <c r="NT40" s="85"/>
      <c r="NU40" s="85"/>
      <c r="NV40" s="85"/>
      <c r="NW40" s="85"/>
      <c r="NX40" s="85"/>
      <c r="NY40" s="85"/>
      <c r="NZ40" s="85"/>
      <c r="OA40" s="85"/>
      <c r="OB40" s="85"/>
      <c r="OC40" s="85"/>
      <c r="OD40" s="85"/>
      <c r="OE40" s="85"/>
      <c r="OF40" s="85"/>
      <c r="OG40" s="85"/>
      <c r="OH40" s="85"/>
      <c r="OI40" s="85"/>
      <c r="OJ40" s="85"/>
      <c r="OK40" s="85"/>
      <c r="OL40" s="85"/>
      <c r="OM40" s="85"/>
      <c r="ON40" s="85"/>
      <c r="OO40" s="85"/>
      <c r="OP40" s="85"/>
      <c r="OQ40" s="85"/>
      <c r="OR40" s="85"/>
      <c r="OS40" s="85"/>
      <c r="OT40" s="85"/>
      <c r="OU40" s="85"/>
      <c r="OV40" s="85"/>
      <c r="OW40" s="85"/>
      <c r="OX40" s="85"/>
      <c r="OY40" s="85"/>
      <c r="OZ40" s="85"/>
      <c r="PA40" s="85"/>
      <c r="PB40" s="85"/>
      <c r="PC40" s="85"/>
      <c r="PD40" s="85"/>
      <c r="PE40" s="85"/>
      <c r="PF40" s="85"/>
      <c r="PG40" s="85"/>
      <c r="PH40" s="85"/>
      <c r="PI40" s="85"/>
      <c r="PJ40" s="85"/>
      <c r="PK40" s="85"/>
      <c r="PL40" s="85"/>
      <c r="PM40" s="85"/>
      <c r="PN40" s="85"/>
      <c r="PO40" s="85"/>
      <c r="PP40" s="85"/>
      <c r="PQ40" s="85"/>
      <c r="PR40" s="85"/>
      <c r="PS40" s="85"/>
      <c r="PT40" s="85"/>
      <c r="PU40" s="85"/>
      <c r="PV40" s="85"/>
      <c r="PW40" s="85"/>
      <c r="PX40" s="85"/>
      <c r="PY40" s="85"/>
      <c r="PZ40" s="85"/>
      <c r="QA40" s="85"/>
      <c r="QB40" s="85"/>
      <c r="QC40" s="85"/>
      <c r="QD40" s="85"/>
    </row>
    <row r="41" spans="1:446">
      <c r="G41" s="96"/>
      <c r="H41" s="96"/>
      <c r="I41" s="96"/>
      <c r="J41" s="96"/>
      <c r="K41" s="96"/>
      <c r="L41" s="96"/>
      <c r="O41" s="85" t="s">
        <v>873</v>
      </c>
      <c r="P41" s="85" t="s">
        <v>873</v>
      </c>
      <c r="Q41" s="85" t="s">
        <v>873</v>
      </c>
      <c r="R41" s="85" t="s">
        <v>873</v>
      </c>
      <c r="S41" s="85" t="s">
        <v>873</v>
      </c>
      <c r="T41" s="99"/>
      <c r="U41" s="85"/>
      <c r="V41" s="85"/>
      <c r="W41" s="100"/>
      <c r="X41" s="100"/>
      <c r="Y41" s="100"/>
      <c r="Z41" s="100"/>
      <c r="AA41" s="100"/>
      <c r="AB41" s="100"/>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row>
    <row r="42" spans="1:446">
      <c r="A42" s="68" t="s">
        <v>873</v>
      </c>
      <c r="O42" s="84"/>
      <c r="P42" s="84"/>
      <c r="Q42" s="84"/>
      <c r="R42" s="84"/>
      <c r="S42" s="84"/>
      <c r="T42" s="84"/>
      <c r="U42" s="84"/>
      <c r="V42" s="84"/>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c r="FA42" s="96"/>
      <c r="FB42" s="96"/>
      <c r="FC42" s="96"/>
      <c r="FD42" s="96"/>
      <c r="FE42" s="96"/>
      <c r="FF42" s="96"/>
      <c r="FG42" s="96"/>
      <c r="FH42" s="96"/>
      <c r="FI42" s="96"/>
      <c r="FJ42" s="96"/>
      <c r="FK42" s="96"/>
      <c r="FL42" s="96"/>
      <c r="FM42" s="96"/>
      <c r="FN42" s="96"/>
      <c r="FO42" s="96"/>
      <c r="FP42" s="96"/>
      <c r="FQ42" s="96"/>
      <c r="FR42" s="96"/>
      <c r="FS42" s="96"/>
      <c r="FT42" s="96"/>
      <c r="FU42" s="96"/>
      <c r="FV42" s="96"/>
      <c r="FW42" s="96"/>
      <c r="FX42" s="96"/>
      <c r="FY42" s="96"/>
      <c r="FZ42" s="96"/>
      <c r="GA42" s="96"/>
      <c r="GB42" s="96"/>
      <c r="GC42" s="96"/>
      <c r="GD42" s="96"/>
      <c r="GE42" s="96"/>
      <c r="GF42" s="96"/>
      <c r="GG42" s="96"/>
      <c r="GH42" s="96"/>
      <c r="GI42" s="96"/>
      <c r="GJ42" s="96"/>
      <c r="GK42" s="96"/>
      <c r="GL42" s="96"/>
      <c r="GM42" s="96"/>
      <c r="GN42" s="96"/>
      <c r="GO42" s="96"/>
      <c r="GP42" s="96"/>
      <c r="GQ42" s="96"/>
      <c r="GR42" s="96"/>
      <c r="GS42" s="96"/>
      <c r="GT42" s="96"/>
      <c r="GU42" s="96"/>
      <c r="GV42" s="96"/>
      <c r="GW42" s="96"/>
      <c r="GX42" s="96"/>
      <c r="GY42" s="96"/>
      <c r="GZ42" s="96"/>
      <c r="HA42" s="96"/>
      <c r="HB42" s="96"/>
      <c r="HC42" s="96"/>
      <c r="HD42" s="96"/>
      <c r="HE42" s="96"/>
      <c r="HF42" s="96"/>
      <c r="HG42" s="96"/>
      <c r="HH42" s="96"/>
      <c r="HI42" s="96"/>
      <c r="HJ42" s="96"/>
      <c r="HK42" s="96"/>
      <c r="HL42" s="96"/>
      <c r="HM42" s="96"/>
      <c r="HN42" s="96"/>
    </row>
    <row r="43" spans="1:446">
      <c r="A43" s="68" t="s">
        <v>873</v>
      </c>
      <c r="O43" s="84"/>
      <c r="P43" s="84"/>
      <c r="Q43" s="84"/>
      <c r="R43" s="84"/>
      <c r="S43" s="84"/>
      <c r="T43" s="84"/>
      <c r="U43" s="84"/>
      <c r="V43" s="84"/>
    </row>
    <row r="44" spans="1:446">
      <c r="D44" s="85"/>
      <c r="E44" s="84"/>
      <c r="F44" s="84"/>
      <c r="G44" s="85"/>
      <c r="H44" s="85"/>
      <c r="I44" s="85"/>
      <c r="J44" s="85"/>
      <c r="K44" s="85"/>
      <c r="L44" s="85"/>
      <c r="M44" s="85"/>
      <c r="N44" s="85"/>
      <c r="O44" s="84"/>
      <c r="P44" s="84"/>
      <c r="Q44" s="84"/>
      <c r="R44" s="84"/>
      <c r="S44" s="84"/>
      <c r="T44" s="84"/>
      <c r="U44" s="84"/>
    </row>
    <row r="45" spans="1:446">
      <c r="O45" s="84"/>
      <c r="P45" s="84"/>
    </row>
    <row r="46" spans="1:446">
      <c r="O46" s="84"/>
      <c r="P46" s="84"/>
    </row>
    <row r="47" spans="1:446">
      <c r="O47" s="84"/>
      <c r="P47" s="84"/>
    </row>
    <row r="48" spans="1:446">
      <c r="O48" s="84"/>
      <c r="P48" s="84"/>
    </row>
    <row r="49" spans="3:222">
      <c r="C49" s="90"/>
      <c r="O49" s="84"/>
      <c r="P49" s="84"/>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row>
    <row r="50" spans="3:222">
      <c r="O50" s="84"/>
      <c r="P50" s="84"/>
    </row>
    <row r="51" spans="3:222">
      <c r="O51" s="84"/>
      <c r="P51" s="84"/>
    </row>
    <row r="52" spans="3:222">
      <c r="O52" s="84"/>
      <c r="P52" s="84"/>
    </row>
    <row r="53" spans="3:222">
      <c r="O53" s="84"/>
      <c r="P53" s="84"/>
    </row>
    <row r="54" spans="3:222">
      <c r="O54" s="84"/>
      <c r="P54" s="84"/>
    </row>
    <row r="55" spans="3:222">
      <c r="O55" s="84"/>
      <c r="P55" s="84"/>
    </row>
    <row r="56" spans="3:222">
      <c r="O56" s="84"/>
      <c r="P56" s="84"/>
    </row>
    <row r="57" spans="3:222">
      <c r="O57" s="84"/>
      <c r="P57" s="84"/>
    </row>
    <row r="58" spans="3:222">
      <c r="O58" s="84"/>
      <c r="P58" s="84"/>
    </row>
    <row r="59" spans="3:222">
      <c r="O59" s="84"/>
      <c r="P59" s="84"/>
    </row>
    <row r="60" spans="3:222">
      <c r="O60" s="84"/>
      <c r="P60" s="84"/>
    </row>
    <row r="61" spans="3:222">
      <c r="O61" s="84"/>
      <c r="P61" s="84"/>
    </row>
    <row r="62" spans="3:222">
      <c r="O62" s="84"/>
      <c r="P62" s="84"/>
    </row>
    <row r="63" spans="3:222">
      <c r="O63" s="84"/>
      <c r="P63" s="84"/>
    </row>
    <row r="64" spans="3:222">
      <c r="O64" s="84"/>
      <c r="P64" s="84"/>
    </row>
    <row r="65" spans="15:16">
      <c r="O65" s="84"/>
      <c r="P65" s="84"/>
    </row>
    <row r="66" spans="15:16">
      <c r="O66" s="84"/>
      <c r="P66" s="84"/>
    </row>
    <row r="67" spans="15:16">
      <c r="O67" s="84"/>
      <c r="P67" s="84"/>
    </row>
    <row r="68" spans="15:16">
      <c r="O68" s="84"/>
      <c r="P68" s="84"/>
    </row>
    <row r="69" spans="15:16">
      <c r="O69" s="84"/>
      <c r="P69" s="84"/>
    </row>
    <row r="70" spans="15:16">
      <c r="O70" s="84"/>
      <c r="P70" s="84"/>
    </row>
    <row r="71" spans="15:16">
      <c r="O71" s="84"/>
      <c r="P71" s="84"/>
    </row>
    <row r="72" spans="15:16">
      <c r="O72" s="84"/>
      <c r="P72" s="84"/>
    </row>
    <row r="73" spans="15:16">
      <c r="O73" s="84"/>
      <c r="P73" s="84"/>
    </row>
    <row r="74" spans="15:16">
      <c r="O74" s="84"/>
      <c r="P74" s="84"/>
    </row>
    <row r="75" spans="15:16">
      <c r="O75" s="84"/>
      <c r="P75" s="84"/>
    </row>
    <row r="76" spans="15:16">
      <c r="O76" s="84"/>
      <c r="P76" s="84"/>
    </row>
    <row r="77" spans="15:16">
      <c r="O77" s="84"/>
      <c r="P77" s="84"/>
    </row>
    <row r="78" spans="15:16">
      <c r="O78" s="84"/>
      <c r="P78" s="84"/>
    </row>
    <row r="79" spans="15:16">
      <c r="O79" s="84"/>
      <c r="P79" s="84"/>
    </row>
    <row r="92" spans="117:117">
      <c r="DM92" s="82"/>
    </row>
  </sheetData>
  <phoneticPr fontId="51" type="noConversion"/>
  <conditionalFormatting sqref="C2:C37">
    <cfRule type="cellIs" dxfId="0" priority="1" operator="notBetween">
      <formula>10</formula>
      <formula>-10</formula>
    </cfRule>
  </conditionalFormatting>
  <hyperlinks>
    <hyperlink ref="N10" r:id="rId1" xr:uid="{46A14A5C-1981-4B4C-853C-D2CDD2382372}"/>
    <hyperlink ref="N11:N21" r:id="rId2" display="nhranicky@tamus.edu" xr:uid="{C6DF6F4A-E585-4B8B-B678-40FA9C0A26E2}"/>
  </hyperlinks>
  <pageMargins left="0.7" right="0.7" top="0.75" bottom="0.75" header="0.3" footer="0.3"/>
  <pageSetup scale="92" fitToWidth="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pageSetUpPr fitToPage="1"/>
  </sheetPr>
  <dimension ref="A1:V67"/>
  <sheetViews>
    <sheetView showGridLines="0" zoomScale="70" zoomScaleNormal="70" workbookViewId="0">
      <selection activeCell="B23" sqref="B23"/>
    </sheetView>
  </sheetViews>
  <sheetFormatPr defaultColWidth="9.109375" defaultRowHeight="13.8"/>
  <cols>
    <col min="1" max="1" width="41" style="215" customWidth="1"/>
    <col min="2" max="2" width="8.33203125" style="197" bestFit="1" customWidth="1"/>
    <col min="3" max="5" width="7.5546875" style="197" bestFit="1" customWidth="1"/>
    <col min="6" max="6" width="9.109375" style="197" customWidth="1"/>
    <col min="7" max="7" width="8" style="197" bestFit="1" customWidth="1"/>
    <col min="8" max="8" width="7.44140625" style="197" customWidth="1"/>
    <col min="9" max="9" width="7.109375" style="197" bestFit="1" customWidth="1"/>
    <col min="10" max="10" width="7.44140625" style="197" bestFit="1" customWidth="1"/>
    <col min="11" max="11" width="7.109375" style="197" bestFit="1" customWidth="1"/>
    <col min="12" max="12" width="7.109375" style="197" customWidth="1"/>
    <col min="13" max="13" width="8" style="197" customWidth="1"/>
    <col min="14" max="14" width="7.44140625" style="197" bestFit="1" customWidth="1"/>
    <col min="15" max="15" width="7.5546875" style="197" bestFit="1" customWidth="1"/>
    <col min="16" max="16" width="7.109375" style="197" bestFit="1" customWidth="1"/>
    <col min="17" max="17" width="7.5546875" style="197" bestFit="1" customWidth="1"/>
    <col min="18" max="18" width="7.109375" style="197" bestFit="1" customWidth="1"/>
    <col min="19" max="21" width="7.5546875" style="197" bestFit="1" customWidth="1"/>
    <col min="22" max="22" width="9.109375" style="107" bestFit="1" customWidth="1"/>
    <col min="23" max="16384" width="9.109375" style="107"/>
  </cols>
  <sheetData>
    <row r="1" spans="1:22">
      <c r="A1" s="117" t="str">
        <f>'Relative Weights'!A1</f>
        <v>THECB Texas Public University Expenditure Study - Fiscal Year 2024</v>
      </c>
    </row>
    <row r="2" spans="1:22">
      <c r="A2" s="120" t="str">
        <f>'Relative Weights'!A2</f>
        <v>Institution Survey for the Year Ended August 31, 2024</v>
      </c>
    </row>
    <row r="3" spans="1:22">
      <c r="A3" s="120" t="s">
        <v>223</v>
      </c>
    </row>
    <row r="4" spans="1:22" ht="14.4" thickBot="1">
      <c r="A4" s="223" t="s">
        <v>174</v>
      </c>
      <c r="B4" s="224" t="s">
        <v>179</v>
      </c>
      <c r="C4" s="224" t="s">
        <v>180</v>
      </c>
      <c r="D4" s="224" t="s">
        <v>181</v>
      </c>
      <c r="E4" s="224" t="s">
        <v>182</v>
      </c>
      <c r="F4" s="224" t="s">
        <v>178</v>
      </c>
      <c r="G4" s="224" t="s">
        <v>183</v>
      </c>
      <c r="H4" s="224" t="s">
        <v>184</v>
      </c>
      <c r="I4" s="224" t="s">
        <v>175</v>
      </c>
      <c r="J4" s="224" t="s">
        <v>185</v>
      </c>
      <c r="K4" s="224" t="s">
        <v>186</v>
      </c>
      <c r="L4" s="224" t="s">
        <v>678</v>
      </c>
      <c r="M4" s="224" t="s">
        <v>187</v>
      </c>
      <c r="N4" s="224" t="s">
        <v>188</v>
      </c>
      <c r="O4" s="224" t="s">
        <v>189</v>
      </c>
      <c r="P4" s="224" t="s">
        <v>190</v>
      </c>
      <c r="Q4" s="224" t="s">
        <v>191</v>
      </c>
      <c r="R4" s="224" t="s">
        <v>192</v>
      </c>
      <c r="S4" s="224" t="s">
        <v>193</v>
      </c>
      <c r="T4" s="224" t="s">
        <v>194</v>
      </c>
      <c r="U4" s="224" t="s">
        <v>195</v>
      </c>
      <c r="V4" s="225" t="s">
        <v>33</v>
      </c>
    </row>
    <row r="5" spans="1:22">
      <c r="A5" s="226" t="s">
        <v>694</v>
      </c>
      <c r="B5" s="227">
        <f>UTA!$H$293</f>
        <v>402.17632346452831</v>
      </c>
      <c r="C5" s="228">
        <f>UTA!$H$294</f>
        <v>592.9281261218498</v>
      </c>
      <c r="D5" s="227">
        <f>UTA!$H$295</f>
        <v>522.42284500373307</v>
      </c>
      <c r="E5" s="227">
        <f>UTA!$H$296</f>
        <v>741.82283598652896</v>
      </c>
      <c r="F5" s="227">
        <f>UTA!$H$297</f>
        <v>0</v>
      </c>
      <c r="G5" s="227">
        <f>UTA!$H$298</f>
        <v>1262.024353291476</v>
      </c>
      <c r="H5" s="227">
        <f>UTA!$H$299</f>
        <v>258.98135580200818</v>
      </c>
      <c r="I5" s="227">
        <f>UTA!$H$300</f>
        <v>0</v>
      </c>
      <c r="J5" s="227">
        <f>UTA!$H$301</f>
        <v>549.7394624790096</v>
      </c>
      <c r="K5" s="227">
        <f>UTA!$H$302</f>
        <v>710.42682291898302</v>
      </c>
      <c r="L5" s="227">
        <f>UTA!$H$303</f>
        <v>0</v>
      </c>
      <c r="M5" s="227">
        <f>UTA!$H$304</f>
        <v>0</v>
      </c>
      <c r="N5" s="227">
        <f>UTA!$H$305</f>
        <v>0</v>
      </c>
      <c r="O5" s="227">
        <f>UTA!$H$306</f>
        <v>316.47508756970558</v>
      </c>
      <c r="P5" s="227">
        <f>UTA!$H$307</f>
        <v>0</v>
      </c>
      <c r="Q5" s="227">
        <f>UTA!$H$308</f>
        <v>729.9073759720012</v>
      </c>
      <c r="R5" s="227">
        <f>UTA!$H$309</f>
        <v>0</v>
      </c>
      <c r="S5" s="227">
        <f>UTA!$H$310</f>
        <v>1149.2724269375847</v>
      </c>
      <c r="T5" s="227">
        <f>UTA!$H$311</f>
        <v>635.43517152028755</v>
      </c>
      <c r="U5" s="227">
        <f>UTA!$H$312</f>
        <v>535.05077629464938</v>
      </c>
      <c r="V5" s="229">
        <f>UTA!$H$313</f>
        <v>630.75963678453809</v>
      </c>
    </row>
    <row r="6" spans="1:22">
      <c r="A6" s="230" t="s">
        <v>695</v>
      </c>
      <c r="B6" s="227">
        <f>UT!$H$293</f>
        <v>969.60892348596872</v>
      </c>
      <c r="C6" s="227">
        <f>UT!$H$294</f>
        <v>2742.1265719212606</v>
      </c>
      <c r="D6" s="227">
        <f>UT!$H$295</f>
        <v>1414.6319441968844</v>
      </c>
      <c r="E6" s="227">
        <f>UT!$H$296</f>
        <v>2667.10923141578</v>
      </c>
      <c r="F6" s="227">
        <f>UT!$H$297</f>
        <v>0</v>
      </c>
      <c r="G6" s="227">
        <f>UT!$H$298</f>
        <v>3102.7405861044067</v>
      </c>
      <c r="H6" s="227">
        <f>UT!$H$299</f>
        <v>948.89001338753769</v>
      </c>
      <c r="I6" s="227">
        <f>UT!$H$300</f>
        <v>2183.6159869563749</v>
      </c>
      <c r="J6" s="227">
        <f>UT!$H$301</f>
        <v>2198.5154137749555</v>
      </c>
      <c r="K6" s="227">
        <f>UT!$H$302</f>
        <v>3043.5086084941026</v>
      </c>
      <c r="L6" s="227">
        <f>UT!$H$303</f>
        <v>0</v>
      </c>
      <c r="M6" s="227">
        <f>UT!$H$304</f>
        <v>0</v>
      </c>
      <c r="N6" s="227">
        <f>UT!$H$305</f>
        <v>0</v>
      </c>
      <c r="O6" s="227">
        <f>UT!$H$306</f>
        <v>1167.7359019434841</v>
      </c>
      <c r="P6" s="227">
        <f>UT!$H$307</f>
        <v>2788.7546779313875</v>
      </c>
      <c r="Q6" s="227">
        <f>UT!$H$308</f>
        <v>1466.7301014015457</v>
      </c>
      <c r="R6" s="227">
        <f>UT!$H$309</f>
        <v>0</v>
      </c>
      <c r="S6" s="227">
        <f>UT!$H$310</f>
        <v>0</v>
      </c>
      <c r="T6" s="227">
        <f>UT!$H$311</f>
        <v>538.0171672131047</v>
      </c>
      <c r="U6" s="227">
        <f>UT!$H$312</f>
        <v>2344.964474518828</v>
      </c>
      <c r="V6" s="229">
        <f>UT!$H$313</f>
        <v>1760.7035536216454</v>
      </c>
    </row>
    <row r="7" spans="1:22">
      <c r="A7" s="230" t="s">
        <v>696</v>
      </c>
      <c r="B7" s="227">
        <f>UTD!$H$293</f>
        <v>688.73587425062271</v>
      </c>
      <c r="C7" s="227">
        <f>UTD!$H$294</f>
        <v>746.046958110378</v>
      </c>
      <c r="D7" s="227">
        <f>UTD!$H$295</f>
        <v>775.58277953094466</v>
      </c>
      <c r="E7" s="227">
        <f>UTD!$H$296</f>
        <v>914.23039494323132</v>
      </c>
      <c r="F7" s="227">
        <f>UTD!$H$297</f>
        <v>0</v>
      </c>
      <c r="G7" s="227">
        <f>UTD!$H$298</f>
        <v>869.57532136907366</v>
      </c>
      <c r="H7" s="227">
        <f>UTD!$H$299</f>
        <v>0</v>
      </c>
      <c r="I7" s="227">
        <f>UTD!$H$300</f>
        <v>0</v>
      </c>
      <c r="J7" s="227">
        <f>UTD!$H$301</f>
        <v>0</v>
      </c>
      <c r="K7" s="227">
        <f>UTD!$H$302</f>
        <v>1910.3634741301096</v>
      </c>
      <c r="L7" s="227">
        <f>UTD!$H$303</f>
        <v>0</v>
      </c>
      <c r="M7" s="227">
        <f>UTD!$H$304</f>
        <v>0</v>
      </c>
      <c r="N7" s="227">
        <f>UTD!$H$305</f>
        <v>0</v>
      </c>
      <c r="O7" s="227">
        <f>UTD!$H$306</f>
        <v>933.72392354679403</v>
      </c>
      <c r="P7" s="227">
        <f>UTD!$H$307</f>
        <v>0</v>
      </c>
      <c r="Q7" s="227">
        <f>UTD!$H$308</f>
        <v>916.14162964609966</v>
      </c>
      <c r="R7" s="227">
        <f>UTD!$H$309</f>
        <v>0</v>
      </c>
      <c r="S7" s="227">
        <f>UTD!$H$310</f>
        <v>1350.8934388556142</v>
      </c>
      <c r="T7" s="227">
        <f>UTD!$H$311</f>
        <v>1004.1779611939526</v>
      </c>
      <c r="U7" s="227">
        <f>UTD!$H$312</f>
        <v>0</v>
      </c>
      <c r="V7" s="229">
        <f>UTD!$H$313</f>
        <v>808.2015678389854</v>
      </c>
    </row>
    <row r="8" spans="1:22">
      <c r="A8" s="230" t="s">
        <v>697</v>
      </c>
      <c r="B8" s="227">
        <f>UTEP!$H$293</f>
        <v>370.15632870680167</v>
      </c>
      <c r="C8" s="227">
        <f>UTEP!$H$294</f>
        <v>773.26859596008603</v>
      </c>
      <c r="D8" s="227">
        <f>UTEP!$H$295</f>
        <v>392.29708531765806</v>
      </c>
      <c r="E8" s="227">
        <f>UTEP!$H$296</f>
        <v>795.50584357026787</v>
      </c>
      <c r="F8" s="227">
        <f>UTEP!$H$297</f>
        <v>0</v>
      </c>
      <c r="G8" s="227">
        <f>UTEP!$H$298</f>
        <v>1451.6089847027299</v>
      </c>
      <c r="H8" s="227">
        <f>UTEP!$H$299</f>
        <v>0</v>
      </c>
      <c r="I8" s="227">
        <f>UTEP!$H$300</f>
        <v>0</v>
      </c>
      <c r="J8" s="227">
        <f>UTEP!$H$301</f>
        <v>593.39118311225366</v>
      </c>
      <c r="K8" s="227">
        <f>UTEP!$H$302</f>
        <v>0</v>
      </c>
      <c r="L8" s="227">
        <f>UTEP!$H$303</f>
        <v>0</v>
      </c>
      <c r="M8" s="227">
        <f>UTEP!$H$304</f>
        <v>0</v>
      </c>
      <c r="N8" s="227">
        <f>UTEP!$H$305</f>
        <v>0</v>
      </c>
      <c r="O8" s="227">
        <f>UTEP!$H$306</f>
        <v>783.30409930771611</v>
      </c>
      <c r="P8" s="227">
        <f>UTEP!$H$307</f>
        <v>1116.4889582962996</v>
      </c>
      <c r="Q8" s="227">
        <f>UTEP!$H$308</f>
        <v>662.72614827770587</v>
      </c>
      <c r="R8" s="227">
        <f>UTEP!$H$309</f>
        <v>0</v>
      </c>
      <c r="S8" s="227">
        <f>UTEP!$H$310</f>
        <v>330.74767040445482</v>
      </c>
      <c r="T8" s="227">
        <f>UTEP!$H$311</f>
        <v>559.09259378456125</v>
      </c>
      <c r="U8" s="227">
        <f>UTEP!$H$312</f>
        <v>520.81066072256669</v>
      </c>
      <c r="V8" s="229">
        <f>UTEP!$H$313</f>
        <v>630.54923274717612</v>
      </c>
    </row>
    <row r="9" spans="1:22">
      <c r="A9" s="230" t="s">
        <v>788</v>
      </c>
      <c r="B9" s="227">
        <f>UTRGV!$H$293</f>
        <v>341.81116845457569</v>
      </c>
      <c r="C9" s="227">
        <f>UTRGV!$H$294</f>
        <v>559.58180793297993</v>
      </c>
      <c r="D9" s="227">
        <f>UTRGV!$H$295</f>
        <v>448.35212343084635</v>
      </c>
      <c r="E9" s="227">
        <f>UTRGV!$H$296</f>
        <v>709.04242289643878</v>
      </c>
      <c r="F9" s="227">
        <f>UTRGV!$H$297</f>
        <v>1039.0918527462295</v>
      </c>
      <c r="G9" s="227">
        <f>UTRGV!$H$298</f>
        <v>763.11065420518855</v>
      </c>
      <c r="H9" s="227">
        <f>UTRGV!$H$299</f>
        <v>281.62593820295444</v>
      </c>
      <c r="I9" s="227">
        <f>UTRGV!$H$300</f>
        <v>0</v>
      </c>
      <c r="J9" s="227">
        <f>UTRGV!$H$301</f>
        <v>574.17450329750079</v>
      </c>
      <c r="K9" s="227">
        <f>UTRGV!$H$302</f>
        <v>1451.5629529031603</v>
      </c>
      <c r="L9" s="227">
        <f>UTRGV!$H$303</f>
        <v>0</v>
      </c>
      <c r="M9" s="227">
        <f>UTRGV!$H$304</f>
        <v>0</v>
      </c>
      <c r="N9" s="227">
        <f>UTRGV!$H$305</f>
        <v>0</v>
      </c>
      <c r="O9" s="227">
        <f>UTRGV!$H$306</f>
        <v>643.10141649894013</v>
      </c>
      <c r="P9" s="227">
        <f>UTRGV!$H$307</f>
        <v>0</v>
      </c>
      <c r="Q9" s="227">
        <f>UTRGV!$H$308</f>
        <v>494.41986193063161</v>
      </c>
      <c r="R9" s="227">
        <f>UTRGV!$H$309</f>
        <v>0</v>
      </c>
      <c r="S9" s="227">
        <f>UTRGV!$H$310</f>
        <v>806.49723390453528</v>
      </c>
      <c r="T9" s="227">
        <f>UTRGV!$H$311</f>
        <v>444.81267917656669</v>
      </c>
      <c r="U9" s="227">
        <f>UTRGV!$H$312</f>
        <v>875.07134751150647</v>
      </c>
      <c r="V9" s="229">
        <f>UTRGV!$H$313</f>
        <v>485.84216702838182</v>
      </c>
    </row>
    <row r="10" spans="1:22">
      <c r="A10" s="230" t="s">
        <v>698</v>
      </c>
      <c r="B10" s="227">
        <f>UTPB!$H$293</f>
        <v>450.8290433806394</v>
      </c>
      <c r="C10" s="227">
        <f>UTPB!$H$294</f>
        <v>575.16448398814407</v>
      </c>
      <c r="D10" s="227">
        <f>UTPB!$H$295</f>
        <v>644.57405054526589</v>
      </c>
      <c r="E10" s="227">
        <f>UTPB!$H$296</f>
        <v>764.53405683438268</v>
      </c>
      <c r="F10" s="227">
        <f>UTPB!$H$297</f>
        <v>0</v>
      </c>
      <c r="G10" s="227">
        <f>UTPB!$H$298</f>
        <v>984.66150739248008</v>
      </c>
      <c r="H10" s="227">
        <f>UTPB!$H$299</f>
        <v>822.3782287709829</v>
      </c>
      <c r="I10" s="227">
        <f>UTPB!$H$300</f>
        <v>0</v>
      </c>
      <c r="J10" s="227">
        <f>UTPB!$H$301</f>
        <v>969.11903010527715</v>
      </c>
      <c r="K10" s="227">
        <f>UTPB!$H$302</f>
        <v>152.54019240798766</v>
      </c>
      <c r="L10" s="227">
        <f>UTPB!$H$303</f>
        <v>0</v>
      </c>
      <c r="M10" s="227">
        <f>UTPB!$H$304</f>
        <v>0</v>
      </c>
      <c r="N10" s="227">
        <f>UTPB!$H$305</f>
        <v>0</v>
      </c>
      <c r="O10" s="227">
        <f>UTPB!$H$306</f>
        <v>823.13930120938244</v>
      </c>
      <c r="P10" s="227">
        <f>UTPB!$H$307</f>
        <v>0</v>
      </c>
      <c r="Q10" s="227">
        <f>UTPB!$H$308</f>
        <v>558.51750493153668</v>
      </c>
      <c r="R10" s="227">
        <f>UTPB!$H$309</f>
        <v>0</v>
      </c>
      <c r="S10" s="227">
        <f>UTPB!$H$310</f>
        <v>2255.8514913373992</v>
      </c>
      <c r="T10" s="227">
        <f>UTPB!$H$311</f>
        <v>782.05457758086516</v>
      </c>
      <c r="U10" s="227">
        <f>UTPB!$H$312</f>
        <v>427.61489165880124</v>
      </c>
      <c r="V10" s="229">
        <f>UTPB!$H$313</f>
        <v>567.76668975328857</v>
      </c>
    </row>
    <row r="11" spans="1:22">
      <c r="A11" s="230" t="s">
        <v>699</v>
      </c>
      <c r="B11" s="227">
        <f>UTSA!$H$293</f>
        <v>371.4743277885263</v>
      </c>
      <c r="C11" s="227">
        <f>UTSA!$H$294</f>
        <v>718.91338074869714</v>
      </c>
      <c r="D11" s="227">
        <f>UTSA!$H$295</f>
        <v>517.99740982686569</v>
      </c>
      <c r="E11" s="227">
        <f>UTSA!$H$296</f>
        <v>1236.6221595383029</v>
      </c>
      <c r="F11" s="227">
        <f>UTSA!$H$297</f>
        <v>606.87948961432051</v>
      </c>
      <c r="G11" s="227">
        <f>UTSA!$H$298</f>
        <v>837.04474202161316</v>
      </c>
      <c r="H11" s="227">
        <f>UTSA!$H$299</f>
        <v>437.05966860398212</v>
      </c>
      <c r="I11" s="227">
        <f>UTSA!$H$300</f>
        <v>0</v>
      </c>
      <c r="J11" s="227">
        <f>UTSA!$H$301</f>
        <v>1562.2252174835101</v>
      </c>
      <c r="K11" s="227">
        <f>UTSA!$H$302</f>
        <v>8232.3476717000522</v>
      </c>
      <c r="L11" s="227">
        <f>UTSA!$H$303</f>
        <v>0</v>
      </c>
      <c r="M11" s="227">
        <f>UTSA!$H$304</f>
        <v>0</v>
      </c>
      <c r="N11" s="227">
        <f>UTSA!$H$305</f>
        <v>72.972080048638219</v>
      </c>
      <c r="O11" s="227">
        <f>UTSA!$H$306</f>
        <v>945.63925664416354</v>
      </c>
      <c r="P11" s="227">
        <f>UTSA!$H$307</f>
        <v>0</v>
      </c>
      <c r="Q11" s="227">
        <f>UTSA!$H$308</f>
        <v>547.68411352314376</v>
      </c>
      <c r="R11" s="227">
        <f>UTSA!$H$309</f>
        <v>0</v>
      </c>
      <c r="S11" s="227">
        <f>UTSA!$H$310</f>
        <v>538.87523421366063</v>
      </c>
      <c r="T11" s="227">
        <f>UTSA!$H$311</f>
        <v>517.39348903083783</v>
      </c>
      <c r="U11" s="227">
        <f>UTSA!$H$312</f>
        <v>0</v>
      </c>
      <c r="V11" s="229">
        <f>UTSA!$H$313</f>
        <v>588.36613647143531</v>
      </c>
    </row>
    <row r="12" spans="1:22">
      <c r="A12" s="230" t="s">
        <v>700</v>
      </c>
      <c r="B12" s="227">
        <f>UTT!$H$293</f>
        <v>411.71897197786825</v>
      </c>
      <c r="C12" s="227">
        <f>UTT!$H$294</f>
        <v>463.51806100086736</v>
      </c>
      <c r="D12" s="227">
        <f>UTT!$H$295</f>
        <v>536.21332005947841</v>
      </c>
      <c r="E12" s="227">
        <f>UTT!$H$296</f>
        <v>624.07582022086729</v>
      </c>
      <c r="F12" s="227">
        <f>UTT!$H$297</f>
        <v>581.96205892702426</v>
      </c>
      <c r="G12" s="227">
        <f>UTT!$H$298</f>
        <v>784.01201035945599</v>
      </c>
      <c r="H12" s="227">
        <f>UTT!$H$299</f>
        <v>183.05742598834726</v>
      </c>
      <c r="I12" s="227">
        <f>UTT!$H$300</f>
        <v>0</v>
      </c>
      <c r="J12" s="227">
        <f>UTT!$H$301</f>
        <v>594.56343653265219</v>
      </c>
      <c r="K12" s="227">
        <f>UTT!$H$302</f>
        <v>0</v>
      </c>
      <c r="L12" s="227">
        <f>UTT!$H$303</f>
        <v>0</v>
      </c>
      <c r="M12" s="227">
        <f>UTT!$H$304</f>
        <v>0</v>
      </c>
      <c r="N12" s="227">
        <f>UTT!$H$305</f>
        <v>0</v>
      </c>
      <c r="O12" s="227">
        <f>UTT!$H$306</f>
        <v>569.85619481507501</v>
      </c>
      <c r="P12" s="227">
        <f>UTT!$H$307</f>
        <v>1758.4698549578916</v>
      </c>
      <c r="Q12" s="227">
        <f>UTT!$H$308</f>
        <v>599.99509015108424</v>
      </c>
      <c r="R12" s="227">
        <f>UTT!$H$309</f>
        <v>0</v>
      </c>
      <c r="S12" s="227">
        <f>UTT!$H$310</f>
        <v>478.88001061382641</v>
      </c>
      <c r="T12" s="227">
        <f>UTT!$H$311</f>
        <v>628.56403289183527</v>
      </c>
      <c r="U12" s="227">
        <f>UTT!$H$312</f>
        <v>613.93402389814673</v>
      </c>
      <c r="V12" s="229">
        <f>UTT!$H$313</f>
        <v>560.44163911056523</v>
      </c>
    </row>
    <row r="13" spans="1:22">
      <c r="A13" s="230" t="s">
        <v>101</v>
      </c>
      <c r="B13" s="227">
        <f>TAMU!$H$293</f>
        <v>612.04535994968637</v>
      </c>
      <c r="C13" s="227">
        <f>TAMU!$H$294</f>
        <v>884.74762281885501</v>
      </c>
      <c r="D13" s="227">
        <f>TAMU!$H$295</f>
        <v>535.68410633379449</v>
      </c>
      <c r="E13" s="227">
        <f>TAMU!$H$296</f>
        <v>1207.7997891493076</v>
      </c>
      <c r="F13" s="227">
        <f>TAMU!$H$297</f>
        <v>997.61182124175104</v>
      </c>
      <c r="G13" s="227">
        <f>TAMU!$H$298</f>
        <v>1199.0946122838511</v>
      </c>
      <c r="H13" s="227">
        <f>TAMU!$H$299</f>
        <v>508.77357383388897</v>
      </c>
      <c r="I13" s="227">
        <f>TAMU!$H$300</f>
        <v>2870.2190386400407</v>
      </c>
      <c r="J13" s="227">
        <f>TAMU!$H$301</f>
        <v>0</v>
      </c>
      <c r="K13" s="227">
        <f>TAMU!$H$302</f>
        <v>896.47202325173578</v>
      </c>
      <c r="L13" s="227">
        <f>TAMU!$H$303</f>
        <v>7126.6858769719838</v>
      </c>
      <c r="M13" s="227">
        <f>TAMU!$H$304</f>
        <v>0</v>
      </c>
      <c r="N13" s="227">
        <f>TAMU!$H$305</f>
        <v>0</v>
      </c>
      <c r="O13" s="227">
        <f>TAMU!$H$306</f>
        <v>370.3547361774514</v>
      </c>
      <c r="P13" s="227">
        <f>TAMU!$H$307</f>
        <v>0</v>
      </c>
      <c r="Q13" s="227">
        <f>TAMU!$H$308</f>
        <v>814.40322612847763</v>
      </c>
      <c r="R13" s="227">
        <f>TAMU!$H$309</f>
        <v>0</v>
      </c>
      <c r="S13" s="227">
        <f>TAMU!$H$310</f>
        <v>381.01408461305772</v>
      </c>
      <c r="T13" s="227">
        <f>TAMU!$H$311</f>
        <v>708.17346063379227</v>
      </c>
      <c r="U13" s="227">
        <f>TAMU!$H$312</f>
        <v>0</v>
      </c>
      <c r="V13" s="229">
        <f>TAMU!$H$313</f>
        <v>934.68954034168917</v>
      </c>
    </row>
    <row r="14" spans="1:22">
      <c r="A14" s="230" t="s">
        <v>687</v>
      </c>
      <c r="B14" s="227">
        <f>TAMUG!$H$293</f>
        <v>624.41522799119537</v>
      </c>
      <c r="C14" s="227">
        <f>TAMUG!$H$294</f>
        <v>1372.8558635750614</v>
      </c>
      <c r="D14" s="227">
        <f>TAMUG!$H$295</f>
        <v>535.8599900145332</v>
      </c>
      <c r="E14" s="227">
        <f>TAMUG!$H$296</f>
        <v>0</v>
      </c>
      <c r="F14" s="227">
        <f>TAMUG!$H$297</f>
        <v>5842.5348185056982</v>
      </c>
      <c r="G14" s="227">
        <f>TAMUG!$H$298</f>
        <v>1142.0918242068226</v>
      </c>
      <c r="H14" s="227">
        <f>TAMUG!$H$299</f>
        <v>0</v>
      </c>
      <c r="I14" s="227">
        <f>TAMUG!$H$300</f>
        <v>0</v>
      </c>
      <c r="J14" s="227">
        <f>TAMUG!$H$301</f>
        <v>0</v>
      </c>
      <c r="K14" s="227">
        <f>TAMUG!$H$302</f>
        <v>820.15147728288571</v>
      </c>
      <c r="L14" s="227">
        <f>TAMUG!$H$303</f>
        <v>0</v>
      </c>
      <c r="M14" s="227">
        <f>TAMUG!$H$304</f>
        <v>1010.7857064366618</v>
      </c>
      <c r="N14" s="227">
        <f>TAMUG!$H$305</f>
        <v>0</v>
      </c>
      <c r="O14" s="227">
        <f>TAMUG!$H$306</f>
        <v>665.60090303003005</v>
      </c>
      <c r="P14" s="227">
        <f>TAMUG!$H$307</f>
        <v>0</v>
      </c>
      <c r="Q14" s="227">
        <f>TAMUG!$H$308</f>
        <v>1058.1572734878737</v>
      </c>
      <c r="R14" s="227">
        <f>TAMUG!$H$309</f>
        <v>0</v>
      </c>
      <c r="S14" s="227">
        <f>TAMUG!$H$310</f>
        <v>0</v>
      </c>
      <c r="T14" s="227">
        <f>TAMUG!$H$311</f>
        <v>1972.0612433552426</v>
      </c>
      <c r="U14" s="227">
        <f>TAMUG!$H$312</f>
        <v>0</v>
      </c>
      <c r="V14" s="229">
        <f>TAMUG!$H$313</f>
        <v>1081.8047635458333</v>
      </c>
    </row>
    <row r="15" spans="1:22">
      <c r="A15" s="230" t="s">
        <v>683</v>
      </c>
      <c r="B15" s="227">
        <f>PVAMU!$H$293</f>
        <v>453.19450754990953</v>
      </c>
      <c r="C15" s="227">
        <f>PVAMU!$H$294</f>
        <v>538.5008021662062</v>
      </c>
      <c r="D15" s="227">
        <f>PVAMU!$H$295</f>
        <v>642.23835899637038</v>
      </c>
      <c r="E15" s="227">
        <f>PVAMU!$H$296</f>
        <v>952.55990320913531</v>
      </c>
      <c r="F15" s="227">
        <f>PVAMU!$H$297</f>
        <v>3759.6851672246385</v>
      </c>
      <c r="G15" s="227">
        <f>PVAMU!$H$298</f>
        <v>1430.8352707252143</v>
      </c>
      <c r="H15" s="227">
        <f>PVAMU!$H$299</f>
        <v>419.64452494283285</v>
      </c>
      <c r="I15" s="227">
        <f>PVAMU!$H$300</f>
        <v>0</v>
      </c>
      <c r="J15" s="227">
        <f>PVAMU!$H$301</f>
        <v>833.35001802281499</v>
      </c>
      <c r="K15" s="227">
        <f>PVAMU!$H$302</f>
        <v>0</v>
      </c>
      <c r="L15" s="227">
        <f>PVAMU!$H$303</f>
        <v>0</v>
      </c>
      <c r="M15" s="227">
        <f>PVAMU!$H$304</f>
        <v>400.03107761800089</v>
      </c>
      <c r="N15" s="227">
        <f>PVAMU!$H$305</f>
        <v>0</v>
      </c>
      <c r="O15" s="227">
        <f>PVAMU!$H$306</f>
        <v>419.81610173483574</v>
      </c>
      <c r="P15" s="227">
        <f>PVAMU!$H$307</f>
        <v>0</v>
      </c>
      <c r="Q15" s="227">
        <f>PVAMU!$H$308</f>
        <v>542.12899837983207</v>
      </c>
      <c r="R15" s="227">
        <f>PVAMU!$H$309</f>
        <v>0</v>
      </c>
      <c r="S15" s="227">
        <f>PVAMU!$H$310</f>
        <v>5774.1948919974429</v>
      </c>
      <c r="T15" s="227">
        <f>PVAMU!$H$311</f>
        <v>662.12467693734175</v>
      </c>
      <c r="U15" s="227">
        <f>PVAMU!$H$312</f>
        <v>1286.1285573832236</v>
      </c>
      <c r="V15" s="229">
        <f>PVAMU!$H$313</f>
        <v>696.23636327992449</v>
      </c>
    </row>
    <row r="16" spans="1:22">
      <c r="A16" s="230" t="s">
        <v>686</v>
      </c>
      <c r="B16" s="227">
        <f>TAR!$H$293</f>
        <v>389.58127757512636</v>
      </c>
      <c r="C16" s="227">
        <f>TAR!$H$294</f>
        <v>374.22048500560254</v>
      </c>
      <c r="D16" s="227">
        <f>TAR!$H$295</f>
        <v>591.19663339095371</v>
      </c>
      <c r="E16" s="227">
        <f>TAR!$H$296</f>
        <v>510.26342437188453</v>
      </c>
      <c r="F16" s="227">
        <f>TAR!$H$297</f>
        <v>395.82630092987199</v>
      </c>
      <c r="G16" s="227">
        <f>TAR!$H$298</f>
        <v>525.49804141651941</v>
      </c>
      <c r="H16" s="227">
        <f>TAR!$H$299</f>
        <v>306.81473631741812</v>
      </c>
      <c r="I16" s="227">
        <f>TAR!$H$300</f>
        <v>0</v>
      </c>
      <c r="J16" s="227">
        <f>TAR!$H$301</f>
        <v>600.51442828297024</v>
      </c>
      <c r="K16" s="227">
        <f>TAR!$H$302</f>
        <v>0</v>
      </c>
      <c r="L16" s="227">
        <f>TAR!$H$303</f>
        <v>0</v>
      </c>
      <c r="M16" s="227">
        <f>TAR!$H$304</f>
        <v>0</v>
      </c>
      <c r="N16" s="227">
        <f>TAR!$H$305</f>
        <v>0</v>
      </c>
      <c r="O16" s="227">
        <f>TAR!$H$306</f>
        <v>510.81860662041151</v>
      </c>
      <c r="P16" s="227">
        <f>TAR!$H$307</f>
        <v>0</v>
      </c>
      <c r="Q16" s="227">
        <f>TAR!$H$308</f>
        <v>462.68842914434356</v>
      </c>
      <c r="R16" s="227">
        <f>TAR!$H$309</f>
        <v>0</v>
      </c>
      <c r="S16" s="227">
        <f>TAR!$H$310</f>
        <v>328.09569171980974</v>
      </c>
      <c r="T16" s="227">
        <f>TAR!$H$311</f>
        <v>591.2370392870431</v>
      </c>
      <c r="U16" s="227">
        <f>TAR!$H$312</f>
        <v>363.74654263747055</v>
      </c>
      <c r="V16" s="229">
        <f>TAR!$H$313</f>
        <v>429.1775034007635</v>
      </c>
    </row>
    <row r="17" spans="1:22">
      <c r="A17" s="231" t="s">
        <v>692</v>
      </c>
      <c r="B17" s="227">
        <f>TAMUCT!$H$293</f>
        <v>671.67312812392811</v>
      </c>
      <c r="C17" s="227">
        <f>TAMUCT!$H$294</f>
        <v>843.07974461971185</v>
      </c>
      <c r="D17" s="227">
        <f>TAMUCT!$H$295</f>
        <v>1204.3118525450252</v>
      </c>
      <c r="E17" s="227">
        <f>TAMUCT!$H$296</f>
        <v>928.02707802151826</v>
      </c>
      <c r="F17" s="227">
        <f>TAMUCT!$H$297</f>
        <v>0</v>
      </c>
      <c r="G17" s="227">
        <f>TAMUCT!$H$298</f>
        <v>666.32058357278652</v>
      </c>
      <c r="H17" s="227">
        <f>TAMUCT!$H$299</f>
        <v>0</v>
      </c>
      <c r="I17" s="227">
        <f>TAMUCT!$H$300</f>
        <v>0</v>
      </c>
      <c r="J17" s="227">
        <f>TAMUCT!$H$301</f>
        <v>900.97790941479536</v>
      </c>
      <c r="K17" s="227">
        <f>TAMUCT!$H$302</f>
        <v>0</v>
      </c>
      <c r="L17" s="227">
        <f>TAMUCT!$H$303</f>
        <v>0</v>
      </c>
      <c r="M17" s="227">
        <f>TAMUCT!$H$304</f>
        <v>0</v>
      </c>
      <c r="N17" s="227">
        <f>TAMUCT!$H$305</f>
        <v>0</v>
      </c>
      <c r="O17" s="227">
        <f>TAMUCT!$H$306</f>
        <v>972.24165670596312</v>
      </c>
      <c r="P17" s="227">
        <f>TAMUCT!$H$307</f>
        <v>0</v>
      </c>
      <c r="Q17" s="227">
        <f>TAMUCT!$H$308</f>
        <v>814.65650362071915</v>
      </c>
      <c r="R17" s="227">
        <f>TAMUCT!$H$309</f>
        <v>0</v>
      </c>
      <c r="S17" s="227">
        <f>TAMUCT!$H$310</f>
        <v>812.90476523437746</v>
      </c>
      <c r="T17" s="227">
        <f>TAMUCT!$H$311</f>
        <v>792.05031571572715</v>
      </c>
      <c r="U17" s="227">
        <f>TAMUCT!$H$312</f>
        <v>1297.3079022034756</v>
      </c>
      <c r="V17" s="229">
        <f>TAMUCT!$H$313</f>
        <v>768.12884605115846</v>
      </c>
    </row>
    <row r="18" spans="1:22">
      <c r="A18" s="230" t="s">
        <v>688</v>
      </c>
      <c r="B18" s="227">
        <f>TAMUCC!$H$293</f>
        <v>464.14870667412737</v>
      </c>
      <c r="C18" s="227">
        <f>TAMUCC!$H$294</f>
        <v>1009.9102624012129</v>
      </c>
      <c r="D18" s="227">
        <f>TAMUCC!$H$295</f>
        <v>693.86300306113571</v>
      </c>
      <c r="E18" s="227">
        <f>TAMUCC!$H$296</f>
        <v>1380.9916837262624</v>
      </c>
      <c r="F18" s="227">
        <f>TAMUCC!$H$297</f>
        <v>392.32080970153089</v>
      </c>
      <c r="G18" s="227">
        <f>TAMUCC!$H$298</f>
        <v>918.36862333299257</v>
      </c>
      <c r="H18" s="227">
        <f>TAMUCC!$H$299</f>
        <v>0</v>
      </c>
      <c r="I18" s="227">
        <f>TAMUCC!$H$300</f>
        <v>0</v>
      </c>
      <c r="J18" s="227">
        <f>TAMUCC!$H$301</f>
        <v>497.04683528773853</v>
      </c>
      <c r="K18" s="227">
        <f>TAMUCC!$H$302</f>
        <v>0</v>
      </c>
      <c r="L18" s="227">
        <f>TAMUCC!$H$303</f>
        <v>0</v>
      </c>
      <c r="M18" s="227">
        <f>TAMUCC!$H$304</f>
        <v>0</v>
      </c>
      <c r="N18" s="227">
        <f>TAMUCC!$H$305</f>
        <v>0</v>
      </c>
      <c r="O18" s="227">
        <f>TAMUCC!$H$306</f>
        <v>621.1448268367318</v>
      </c>
      <c r="P18" s="227">
        <f>TAMUCC!$H$307</f>
        <v>0</v>
      </c>
      <c r="Q18" s="227">
        <f>TAMUCC!$H$308</f>
        <v>706.87039958615628</v>
      </c>
      <c r="R18" s="227">
        <f>TAMUCC!$H$309</f>
        <v>0</v>
      </c>
      <c r="S18" s="227">
        <f>TAMUCC!$H$310</f>
        <v>587.58035102063798</v>
      </c>
      <c r="T18" s="227">
        <f>TAMUCC!$H$311</f>
        <v>585.75535237643328</v>
      </c>
      <c r="U18" s="227">
        <f>TAMUCC!$H$312</f>
        <v>937.87897316963688</v>
      </c>
      <c r="V18" s="229">
        <f>TAMUCC!$H$313</f>
        <v>728.54396213308462</v>
      </c>
    </row>
    <row r="19" spans="1:22">
      <c r="A19" s="231" t="s">
        <v>689</v>
      </c>
      <c r="B19" s="227">
        <f>TAMUK!$H$293</f>
        <v>455.65490940947689</v>
      </c>
      <c r="C19" s="227">
        <f>TAMUK!$H$294</f>
        <v>734.28567841365225</v>
      </c>
      <c r="D19" s="227">
        <f>TAMUK!$H$295</f>
        <v>884.69221939180409</v>
      </c>
      <c r="E19" s="227">
        <f>TAMUK!$H$296</f>
        <v>984.74949366672467</v>
      </c>
      <c r="F19" s="227">
        <f>TAMUK!$H$297</f>
        <v>2134.6900956434611</v>
      </c>
      <c r="G19" s="227">
        <f>TAMUK!$H$298</f>
        <v>1057.3611207228018</v>
      </c>
      <c r="H19" s="227">
        <f>TAMUK!$H$299</f>
        <v>234.63386967483751</v>
      </c>
      <c r="I19" s="227">
        <f>TAMUK!$H$300</f>
        <v>0</v>
      </c>
      <c r="J19" s="227">
        <f>TAMUK!$H$301</f>
        <v>515.79309530882131</v>
      </c>
      <c r="K19" s="227">
        <f>TAMUK!$H$302</f>
        <v>176.78550268649417</v>
      </c>
      <c r="L19" s="227">
        <f>TAMUK!$H$303</f>
        <v>0</v>
      </c>
      <c r="M19" s="227">
        <f>TAMUK!$H$304</f>
        <v>3296.0010275315608</v>
      </c>
      <c r="N19" s="227">
        <f>TAMUK!$H$305</f>
        <v>0</v>
      </c>
      <c r="O19" s="227">
        <f>TAMUK!$H$306</f>
        <v>669.22785731456327</v>
      </c>
      <c r="P19" s="227">
        <f>TAMUK!$H$307</f>
        <v>0</v>
      </c>
      <c r="Q19" s="227">
        <f>TAMUK!$H$308</f>
        <v>714.79195128351171</v>
      </c>
      <c r="R19" s="227">
        <f>TAMUK!$H$309</f>
        <v>0</v>
      </c>
      <c r="S19" s="227">
        <f>TAMUK!$H$310</f>
        <v>1064.7476675203163</v>
      </c>
      <c r="T19" s="227">
        <f>TAMUK!$H$311</f>
        <v>1376.2518083099189</v>
      </c>
      <c r="U19" s="227">
        <f>TAMUK!$H$312</f>
        <v>0</v>
      </c>
      <c r="V19" s="229">
        <f>TAMUK!$H$313</f>
        <v>808.96337805771338</v>
      </c>
    </row>
    <row r="20" spans="1:22">
      <c r="A20" s="231" t="s">
        <v>690</v>
      </c>
      <c r="B20" s="227">
        <f>TAMUSA!$H$293</f>
        <v>489.07674175387405</v>
      </c>
      <c r="C20" s="227">
        <f>TAMUSA!$H$294</f>
        <v>526.73070269489847</v>
      </c>
      <c r="D20" s="227">
        <f>TAMUSA!$H$295</f>
        <v>400.93896399349035</v>
      </c>
      <c r="E20" s="227">
        <f>TAMUSA!$H$296</f>
        <v>661.31521984327992</v>
      </c>
      <c r="F20" s="227">
        <f>TAMUSA!$H$297</f>
        <v>0</v>
      </c>
      <c r="G20" s="227">
        <f>TAMUSA!$H$298</f>
        <v>544.94654597712315</v>
      </c>
      <c r="H20" s="227">
        <f>TAMUSA!$H$299</f>
        <v>772.03872363462403</v>
      </c>
      <c r="I20" s="227">
        <f>TAMUSA!$H$300</f>
        <v>0</v>
      </c>
      <c r="J20" s="227">
        <f>TAMUSA!$H$301</f>
        <v>0</v>
      </c>
      <c r="K20" s="227">
        <f>TAMUSA!$H$302</f>
        <v>0</v>
      </c>
      <c r="L20" s="227">
        <f>TAMUSA!$H$303</f>
        <v>0</v>
      </c>
      <c r="M20" s="227">
        <f>TAMUSA!$H$304</f>
        <v>0</v>
      </c>
      <c r="N20" s="227">
        <f>TAMUSA!$H$305</f>
        <v>0</v>
      </c>
      <c r="O20" s="227">
        <f>TAMUSA!$H$306</f>
        <v>355.5022223965849</v>
      </c>
      <c r="P20" s="227">
        <f>TAMUSA!$H$307</f>
        <v>0</v>
      </c>
      <c r="Q20" s="227">
        <f>TAMUSA!$H$308</f>
        <v>636.57554254298373</v>
      </c>
      <c r="R20" s="227">
        <f>TAMUSA!$H$309</f>
        <v>0</v>
      </c>
      <c r="S20" s="227">
        <f>TAMUSA!$H$310</f>
        <v>1195.6662927075749</v>
      </c>
      <c r="T20" s="227">
        <f>TAMUSA!$H$311</f>
        <v>581.15635828410757</v>
      </c>
      <c r="U20" s="227">
        <f>TAMUSA!$H$312</f>
        <v>0</v>
      </c>
      <c r="V20" s="229">
        <f>TAMUSA!$H$313</f>
        <v>552.03093984929239</v>
      </c>
    </row>
    <row r="21" spans="1:22">
      <c r="A21" s="230" t="s">
        <v>705</v>
      </c>
      <c r="B21" s="227">
        <f>TAMIU!$H$293</f>
        <v>417.94787826537208</v>
      </c>
      <c r="C21" s="227">
        <f>TAMIU!$H$294</f>
        <v>405.57192245604779</v>
      </c>
      <c r="D21" s="227">
        <f>TAMIU!$H$295</f>
        <v>829.08922556318601</v>
      </c>
      <c r="E21" s="227">
        <f>TAMIU!$H$296</f>
        <v>429.30122252325248</v>
      </c>
      <c r="F21" s="227">
        <f>TAMIU!$H$297</f>
        <v>0</v>
      </c>
      <c r="G21" s="227">
        <f>TAMIU!$H$298</f>
        <v>830.16962654224244</v>
      </c>
      <c r="H21" s="227">
        <f>TAMIU!$H$299</f>
        <v>464.49536291117084</v>
      </c>
      <c r="I21" s="227">
        <f>TAMIU!$H$300</f>
        <v>0</v>
      </c>
      <c r="J21" s="227">
        <f>TAMIU!$H$301</f>
        <v>0</v>
      </c>
      <c r="K21" s="227">
        <f>TAMIU!$H$302</f>
        <v>0</v>
      </c>
      <c r="L21" s="227">
        <f>TAMIU!$H$303</f>
        <v>0</v>
      </c>
      <c r="M21" s="227">
        <f>TAMIU!$H$304</f>
        <v>0</v>
      </c>
      <c r="N21" s="227">
        <f>TAMIU!$H$305</f>
        <v>0</v>
      </c>
      <c r="O21" s="227">
        <f>TAMIU!$H$306</f>
        <v>529.48112742065985</v>
      </c>
      <c r="P21" s="227">
        <f>TAMIU!$H$307</f>
        <v>0</v>
      </c>
      <c r="Q21" s="227">
        <f>TAMIU!$H$308</f>
        <v>584.64776570324284</v>
      </c>
      <c r="R21" s="227">
        <f>TAMIU!$H$309</f>
        <v>0</v>
      </c>
      <c r="S21" s="227">
        <f>TAMIU!$H$310</f>
        <v>550.84701554306446</v>
      </c>
      <c r="T21" s="227">
        <f>TAMIU!$H$311</f>
        <v>350.20568680155674</v>
      </c>
      <c r="U21" s="227">
        <f>TAMIU!$H$312</f>
        <v>711.2874325630421</v>
      </c>
      <c r="V21" s="229">
        <f>TAMIU!$H$313</f>
        <v>493.07804501357776</v>
      </c>
    </row>
    <row r="22" spans="1:22">
      <c r="A22" s="230" t="s">
        <v>119</v>
      </c>
      <c r="B22" s="227">
        <f>WTAMU!$H$293</f>
        <v>392.21612060413395</v>
      </c>
      <c r="C22" s="227">
        <f>WTAMU!$H$294</f>
        <v>426.20223161866437</v>
      </c>
      <c r="D22" s="227">
        <f>WTAMU!$H$295</f>
        <v>759.50112642873569</v>
      </c>
      <c r="E22" s="227">
        <f>WTAMU!$H$296</f>
        <v>646.77439482195928</v>
      </c>
      <c r="F22" s="227">
        <f>WTAMU!$H$297</f>
        <v>542.80868326763402</v>
      </c>
      <c r="G22" s="227">
        <f>WTAMU!$H$298</f>
        <v>735.6612967479399</v>
      </c>
      <c r="H22" s="227">
        <f>WTAMU!$H$299</f>
        <v>0</v>
      </c>
      <c r="I22" s="227">
        <f>WTAMU!$H$300</f>
        <v>0</v>
      </c>
      <c r="J22" s="227">
        <f>WTAMU!$H$301</f>
        <v>447.15761889932395</v>
      </c>
      <c r="K22" s="227">
        <f>WTAMU!$H$302</f>
        <v>4231.5941653034561</v>
      </c>
      <c r="L22" s="227">
        <f>WTAMU!$H$303</f>
        <v>0</v>
      </c>
      <c r="M22" s="227">
        <f>WTAMU!$H$304</f>
        <v>1753.0965725218948</v>
      </c>
      <c r="N22" s="227">
        <f>WTAMU!$H$305</f>
        <v>0</v>
      </c>
      <c r="O22" s="227">
        <f>WTAMU!$H$306</f>
        <v>593.74574637151602</v>
      </c>
      <c r="P22" s="227">
        <f>WTAMU!$H$307</f>
        <v>0</v>
      </c>
      <c r="Q22" s="227">
        <f>WTAMU!$H$308</f>
        <v>503.83235979292334</v>
      </c>
      <c r="R22" s="227">
        <f>WTAMU!$H$309</f>
        <v>0</v>
      </c>
      <c r="S22" s="227">
        <f>WTAMU!$H$310</f>
        <v>545.21637218721844</v>
      </c>
      <c r="T22" s="227">
        <f>WTAMU!$H$311</f>
        <v>543.81517382062043</v>
      </c>
      <c r="U22" s="227">
        <f>WTAMU!$H$312</f>
        <v>643.15188299052477</v>
      </c>
      <c r="V22" s="229">
        <f>WTAMU!$H$313</f>
        <v>505.29475920293862</v>
      </c>
    </row>
    <row r="23" spans="1:22">
      <c r="A23" s="230" t="s">
        <v>947</v>
      </c>
      <c r="B23" s="227">
        <f>ETAMU!$H$293</f>
        <v>394.26233238383497</v>
      </c>
      <c r="C23" s="227">
        <f>ETAMU!$H$294</f>
        <v>450.59218047410297</v>
      </c>
      <c r="D23" s="227">
        <f>ETAMU!$H$295</f>
        <v>594.68794390484982</v>
      </c>
      <c r="E23" s="227">
        <f>ETAMU!$H$296</f>
        <v>806.27576003065167</v>
      </c>
      <c r="F23" s="227">
        <f>ETAMU!$H$297</f>
        <v>468.93372930760898</v>
      </c>
      <c r="G23" s="227">
        <f>ETAMU!$H$298</f>
        <v>699.72119905835655</v>
      </c>
      <c r="H23" s="227">
        <f>ETAMU!$H$299</f>
        <v>523.46054971237174</v>
      </c>
      <c r="I23" s="227">
        <f>ETAMU!$H$300</f>
        <v>0</v>
      </c>
      <c r="J23" s="227">
        <f>ETAMU!$H$301</f>
        <v>607.38868770682348</v>
      </c>
      <c r="K23" s="227">
        <f>ETAMU!$H$302</f>
        <v>492.59242996541923</v>
      </c>
      <c r="L23" s="227">
        <f>ETAMU!$H$303</f>
        <v>0</v>
      </c>
      <c r="M23" s="227">
        <f>ETAMU!$H$304</f>
        <v>469.12200242339838</v>
      </c>
      <c r="N23" s="227">
        <f>ETAMU!$H$305</f>
        <v>0</v>
      </c>
      <c r="O23" s="227">
        <f>ETAMU!$H$306</f>
        <v>500.43313577395116</v>
      </c>
      <c r="P23" s="227">
        <f>ETAMU!$H$307</f>
        <v>0</v>
      </c>
      <c r="Q23" s="227">
        <f>ETAMU!$H$308</f>
        <v>453.30639854889773</v>
      </c>
      <c r="R23" s="227">
        <f>ETAMU!$H$309</f>
        <v>0</v>
      </c>
      <c r="S23" s="227">
        <f>ETAMU!$H$310</f>
        <v>162.10339296025816</v>
      </c>
      <c r="T23" s="227">
        <f>ETAMU!$H$311</f>
        <v>698.87916042734673</v>
      </c>
      <c r="U23" s="227">
        <f>ETAMU!$H$312</f>
        <v>809.64319216828289</v>
      </c>
      <c r="V23" s="229">
        <f>ETAMU!$H$313</f>
        <v>493.86585637823373</v>
      </c>
    </row>
    <row r="24" spans="1:22">
      <c r="A24" s="230" t="s">
        <v>691</v>
      </c>
      <c r="B24" s="227">
        <f>TAMUT!$H$293</f>
        <v>721.26981581036989</v>
      </c>
      <c r="C24" s="227">
        <f>TAMUT!$H$294</f>
        <v>821.41448562937285</v>
      </c>
      <c r="D24" s="227">
        <f>TAMUT!$H$295</f>
        <v>574.08440898774199</v>
      </c>
      <c r="E24" s="227">
        <f>TAMUT!$H$296</f>
        <v>1144.9342756891911</v>
      </c>
      <c r="F24" s="227">
        <f>TAMUT!$H$297</f>
        <v>0</v>
      </c>
      <c r="G24" s="227">
        <f>TAMUT!$H$298</f>
        <v>1150.9394590643892</v>
      </c>
      <c r="H24" s="227">
        <f>TAMUT!$H$299</f>
        <v>871.56754911893267</v>
      </c>
      <c r="I24" s="227">
        <f>TAMUT!$H$300</f>
        <v>0</v>
      </c>
      <c r="J24" s="227">
        <f>TAMUT!$H$301</f>
        <v>1665.833671232291</v>
      </c>
      <c r="K24" s="227">
        <f>TAMUT!$H$302</f>
        <v>0</v>
      </c>
      <c r="L24" s="227">
        <f>TAMUT!$H$303</f>
        <v>0</v>
      </c>
      <c r="M24" s="227">
        <f>TAMUT!$H$304</f>
        <v>0</v>
      </c>
      <c r="N24" s="227">
        <f>TAMUT!$H$305</f>
        <v>0</v>
      </c>
      <c r="O24" s="227">
        <f>TAMUT!$H$306</f>
        <v>699.06723536017671</v>
      </c>
      <c r="P24" s="227">
        <f>TAMUT!$H$307</f>
        <v>0</v>
      </c>
      <c r="Q24" s="227">
        <f>TAMUT!$H$308</f>
        <v>1016.4031105570863</v>
      </c>
      <c r="R24" s="227">
        <f>TAMUT!$H$309</f>
        <v>0</v>
      </c>
      <c r="S24" s="227">
        <f>TAMUT!$H$310</f>
        <v>4714.9792698010715</v>
      </c>
      <c r="T24" s="227">
        <f>TAMUT!$H$311</f>
        <v>1446.6851378533515</v>
      </c>
      <c r="U24" s="227">
        <f>TAMUT!$H$312</f>
        <v>1678.2549497451937</v>
      </c>
      <c r="V24" s="229">
        <f>TAMUT!$H$313</f>
        <v>906.72476220302053</v>
      </c>
    </row>
    <row r="25" spans="1:22">
      <c r="A25" s="230" t="s">
        <v>111</v>
      </c>
      <c r="B25" s="227">
        <f>UH!$H$293</f>
        <v>431.31358881164635</v>
      </c>
      <c r="C25" s="227">
        <f>UH!$H$294</f>
        <v>871.0524667810887</v>
      </c>
      <c r="D25" s="227">
        <f>UH!$H$295</f>
        <v>613.74476297161345</v>
      </c>
      <c r="E25" s="227">
        <f>UH!$H$296</f>
        <v>893.05071252103971</v>
      </c>
      <c r="F25" s="227">
        <f>UH!$H$297</f>
        <v>0</v>
      </c>
      <c r="G25" s="227">
        <f>UH!$H$298</f>
        <v>1269.2175249800807</v>
      </c>
      <c r="H25" s="227">
        <f>UH!$H$299</f>
        <v>298.00728473275149</v>
      </c>
      <c r="I25" s="227">
        <f>UH!$H$300</f>
        <v>782.47560840751635</v>
      </c>
      <c r="J25" s="227">
        <f>UH!$H$301</f>
        <v>1107.0645972491311</v>
      </c>
      <c r="K25" s="227">
        <f>UH!$H$302</f>
        <v>0</v>
      </c>
      <c r="L25" s="227">
        <f>UH!$H$303</f>
        <v>0</v>
      </c>
      <c r="M25" s="227">
        <f>UH!$H$304</f>
        <v>273.37499527628199</v>
      </c>
      <c r="N25" s="227">
        <f>UH!$H$305</f>
        <v>0</v>
      </c>
      <c r="O25" s="227">
        <f>UH!$H$306</f>
        <v>360.70197987670025</v>
      </c>
      <c r="P25" s="227">
        <f>UH!$H$307</f>
        <v>2412.7322372325061</v>
      </c>
      <c r="Q25" s="227">
        <f>UH!$H$308</f>
        <v>508.97980732935633</v>
      </c>
      <c r="R25" s="227">
        <f>UH!$H$309</f>
        <v>2872.4091996923562</v>
      </c>
      <c r="S25" s="227">
        <f>UH!$H$310</f>
        <v>504.52058908401722</v>
      </c>
      <c r="T25" s="227">
        <f>UH!$H$311</f>
        <v>534.68378739991761</v>
      </c>
      <c r="U25" s="227">
        <f>UH!$H$312</f>
        <v>947.09197251493242</v>
      </c>
      <c r="V25" s="229">
        <f>UH!$H$313</f>
        <v>693.93923553786215</v>
      </c>
    </row>
    <row r="26" spans="1:22">
      <c r="A26" s="230" t="s">
        <v>701</v>
      </c>
      <c r="B26" s="227">
        <f>UHCL!$H$293</f>
        <v>527.84389113834391</v>
      </c>
      <c r="C26" s="227">
        <f>UHCL!$H$294</f>
        <v>670.26758750345493</v>
      </c>
      <c r="D26" s="227">
        <f>UHCL!$H$295</f>
        <v>623.70531010247907</v>
      </c>
      <c r="E26" s="227">
        <f>UHCL!$H$296</f>
        <v>740.21566522369369</v>
      </c>
      <c r="F26" s="227">
        <f>UHCL!$H$297</f>
        <v>0</v>
      </c>
      <c r="G26" s="227">
        <f>UHCL!$H$298</f>
        <v>857.87456101016596</v>
      </c>
      <c r="H26" s="227">
        <f>UHCL!$H$299</f>
        <v>791.01446346613182</v>
      </c>
      <c r="I26" s="227">
        <f>UHCL!$H$300</f>
        <v>0</v>
      </c>
      <c r="J26" s="227">
        <f>UHCL!$H$301</f>
        <v>672.30635942571314</v>
      </c>
      <c r="K26" s="227">
        <f>UHCL!$H$302</f>
        <v>1318.4373202434861</v>
      </c>
      <c r="L26" s="227">
        <f>UHCL!$H$303</f>
        <v>0</v>
      </c>
      <c r="M26" s="227">
        <f>UHCL!$H$304</f>
        <v>646.8046494846169</v>
      </c>
      <c r="N26" s="227">
        <f>UHCL!$H$305</f>
        <v>0</v>
      </c>
      <c r="O26" s="227">
        <f>UHCL!$H$306</f>
        <v>719.69651439300753</v>
      </c>
      <c r="P26" s="227">
        <f>UHCL!$H$307</f>
        <v>0</v>
      </c>
      <c r="Q26" s="227">
        <f>UHCL!$H$308</f>
        <v>741.61823949069299</v>
      </c>
      <c r="R26" s="227">
        <f>UHCL!$H$309</f>
        <v>0</v>
      </c>
      <c r="S26" s="227">
        <f>UHCL!$H$310</f>
        <v>201.08970740622658</v>
      </c>
      <c r="T26" s="227">
        <f>UHCL!$H$311</f>
        <v>1016.3421674617836</v>
      </c>
      <c r="U26" s="227">
        <f>UHCL!$H$312</f>
        <v>1857.853341192799</v>
      </c>
      <c r="V26" s="229">
        <f>UHCL!$H$313</f>
        <v>669.33303167865745</v>
      </c>
    </row>
    <row r="27" spans="1:22">
      <c r="A27" s="230" t="s">
        <v>702</v>
      </c>
      <c r="B27" s="227">
        <f>UHD!$H$293</f>
        <v>390.73631443777793</v>
      </c>
      <c r="C27" s="227">
        <f>UHD!$H$294</f>
        <v>505.18346544777279</v>
      </c>
      <c r="D27" s="227">
        <f>UHD!$H$295</f>
        <v>378.29264288990305</v>
      </c>
      <c r="E27" s="227">
        <f>UHD!$H$296</f>
        <v>642.93099402858343</v>
      </c>
      <c r="F27" s="227">
        <f>UHD!$H$297</f>
        <v>0</v>
      </c>
      <c r="G27" s="227">
        <f>UHD!$H$298</f>
        <v>562.3617996823242</v>
      </c>
      <c r="H27" s="227">
        <f>UHD!$H$299</f>
        <v>516.57910864091514</v>
      </c>
      <c r="I27" s="227">
        <f>UHD!$H$300</f>
        <v>0</v>
      </c>
      <c r="J27" s="227">
        <f>UHD!$H$301</f>
        <v>524.69209651575147</v>
      </c>
      <c r="K27" s="227">
        <f>UHD!$H$302</f>
        <v>0</v>
      </c>
      <c r="L27" s="227">
        <f>UHD!$H$303</f>
        <v>0</v>
      </c>
      <c r="M27" s="227">
        <f>UHD!$H$304</f>
        <v>0</v>
      </c>
      <c r="N27" s="227">
        <f>UHD!$H$305</f>
        <v>0</v>
      </c>
      <c r="O27" s="227">
        <f>UHD!$H$306</f>
        <v>509.06092781254813</v>
      </c>
      <c r="P27" s="227">
        <f>UHD!$H$307</f>
        <v>0</v>
      </c>
      <c r="Q27" s="227">
        <f>UHD!$H$308</f>
        <v>484.49336185243374</v>
      </c>
      <c r="R27" s="227">
        <f>UHD!$H$309</f>
        <v>0</v>
      </c>
      <c r="S27" s="227">
        <f>UHD!$H$310</f>
        <v>527.82751477657143</v>
      </c>
      <c r="T27" s="227">
        <f>UHD!$H$311</f>
        <v>629.77457346392248</v>
      </c>
      <c r="U27" s="227">
        <f>UHD!$H$312</f>
        <v>1045.0535121058856</v>
      </c>
      <c r="V27" s="229">
        <f>UHD!$H$313</f>
        <v>455.63616679071185</v>
      </c>
    </row>
    <row r="28" spans="1:22">
      <c r="A28" s="230" t="s">
        <v>703</v>
      </c>
      <c r="B28" s="227">
        <f>UHV!$H$293</f>
        <v>389.24637979392645</v>
      </c>
      <c r="C28" s="227">
        <f>UHV!$H$294</f>
        <v>397.52612126686529</v>
      </c>
      <c r="D28" s="227">
        <f>UHV!$H$295</f>
        <v>446.1659800756986</v>
      </c>
      <c r="E28" s="227">
        <f>UHV!$H$296</f>
        <v>576.23591074189108</v>
      </c>
      <c r="F28" s="227">
        <f>UHV!$H$297</f>
        <v>0</v>
      </c>
      <c r="G28" s="227">
        <f>UHV!$H$298</f>
        <v>428.40234721875839</v>
      </c>
      <c r="H28" s="227">
        <f>UHV!$H$299</f>
        <v>207.83645615313881</v>
      </c>
      <c r="I28" s="227">
        <f>UHV!$H$300</f>
        <v>0</v>
      </c>
      <c r="J28" s="227">
        <f>UHV!$H$301</f>
        <v>0</v>
      </c>
      <c r="K28" s="227">
        <f>UHV!$H$302</f>
        <v>0</v>
      </c>
      <c r="L28" s="227">
        <f>UHV!$H$303</f>
        <v>0</v>
      </c>
      <c r="M28" s="227">
        <f>UHV!$H$304</f>
        <v>0</v>
      </c>
      <c r="N28" s="227">
        <f>UHV!$H$305</f>
        <v>0</v>
      </c>
      <c r="O28" s="227">
        <f>UHV!$H$306</f>
        <v>391.90392816176831</v>
      </c>
      <c r="P28" s="227">
        <f>UHV!$H$307</f>
        <v>0</v>
      </c>
      <c r="Q28" s="227">
        <f>UHV!$H$308</f>
        <v>724.57948137501114</v>
      </c>
      <c r="R28" s="227">
        <f>UHV!$H$309</f>
        <v>0</v>
      </c>
      <c r="S28" s="227">
        <f>UHV!$H$310</f>
        <v>1018.1855674699224</v>
      </c>
      <c r="T28" s="227">
        <f>UHV!$H$311</f>
        <v>428.4057950681127</v>
      </c>
      <c r="U28" s="227">
        <f>UHV!$H$312</f>
        <v>720.989150580765</v>
      </c>
      <c r="V28" s="229">
        <f>UHV!$H$313</f>
        <v>497.74544692242398</v>
      </c>
    </row>
    <row r="29" spans="1:22">
      <c r="A29" s="230" t="s">
        <v>682</v>
      </c>
      <c r="B29" s="227">
        <f>MID!$H$293</f>
        <v>458.7977452148416</v>
      </c>
      <c r="C29" s="227">
        <f>MID!$H$294</f>
        <v>555.55276881759619</v>
      </c>
      <c r="D29" s="227">
        <f>MID!$H$295</f>
        <v>707.29685319707687</v>
      </c>
      <c r="E29" s="227">
        <f>MID!$H$296</f>
        <v>516.22589383626098</v>
      </c>
      <c r="F29" s="227">
        <f>MID!$H$297</f>
        <v>788.22962537066928</v>
      </c>
      <c r="G29" s="227">
        <f>MID!$H$298</f>
        <v>906.62136262663421</v>
      </c>
      <c r="H29" s="227">
        <f>MID!$H$299</f>
        <v>412.31386905467821</v>
      </c>
      <c r="I29" s="227">
        <f>MID!$H$300</f>
        <v>0</v>
      </c>
      <c r="J29" s="227">
        <f>MID!$H$301</f>
        <v>543.82864119042915</v>
      </c>
      <c r="K29" s="227">
        <f>MID!$H$302</f>
        <v>0</v>
      </c>
      <c r="L29" s="227">
        <f>MID!$H$303</f>
        <v>0</v>
      </c>
      <c r="M29" s="227">
        <f>MID!$H$304</f>
        <v>280.43085517847379</v>
      </c>
      <c r="N29" s="227">
        <f>MID!$H$305</f>
        <v>0</v>
      </c>
      <c r="O29" s="227">
        <f>MID!$H$306</f>
        <v>507.11273988721626</v>
      </c>
      <c r="P29" s="227">
        <f>MID!$H$307</f>
        <v>0</v>
      </c>
      <c r="Q29" s="227">
        <f>MID!$H$308</f>
        <v>730.2940805856033</v>
      </c>
      <c r="R29" s="227">
        <f>MID!$H$309</f>
        <v>0</v>
      </c>
      <c r="S29" s="227">
        <f>MID!$H$310</f>
        <v>1188.8320569412406</v>
      </c>
      <c r="T29" s="227">
        <f>MID!$H$311</f>
        <v>775.87839082749485</v>
      </c>
      <c r="U29" s="227">
        <f>MID!$H$312</f>
        <v>713.83101593738218</v>
      </c>
      <c r="V29" s="229">
        <f>MID!$H$313</f>
        <v>562.09457038488222</v>
      </c>
    </row>
    <row r="30" spans="1:22">
      <c r="A30" s="230" t="s">
        <v>89</v>
      </c>
      <c r="B30" s="227">
        <f>UNT!$H$293</f>
        <v>385.46306650340779</v>
      </c>
      <c r="C30" s="227">
        <f>UNT!$H$294</f>
        <v>606.35957219117608</v>
      </c>
      <c r="D30" s="227">
        <f>UNT!$H$295</f>
        <v>618.49623503727219</v>
      </c>
      <c r="E30" s="227">
        <f>UNT!$H$296</f>
        <v>688.13870300410713</v>
      </c>
      <c r="F30" s="227">
        <f>UNT!$H$297</f>
        <v>147.2537683225822</v>
      </c>
      <c r="G30" s="227">
        <f>UNT!$H$298</f>
        <v>828.95169341008966</v>
      </c>
      <c r="H30" s="227">
        <f>UNT!$H$299</f>
        <v>288.36706657359417</v>
      </c>
      <c r="I30" s="227">
        <f>UNT!$H$300</f>
        <v>0</v>
      </c>
      <c r="J30" s="227">
        <f>UNT!$H$301</f>
        <v>243.80700054735885</v>
      </c>
      <c r="K30" s="227">
        <f>UNT!$H$302</f>
        <v>496.00736854498638</v>
      </c>
      <c r="L30" s="227">
        <f>UNT!$H$303</f>
        <v>0</v>
      </c>
      <c r="M30" s="227">
        <f>UNT!$H$304</f>
        <v>819.63886848968127</v>
      </c>
      <c r="N30" s="227">
        <f>UNT!$H$305</f>
        <v>0</v>
      </c>
      <c r="O30" s="227">
        <f>UNT!$H$306</f>
        <v>380.92634684503878</v>
      </c>
      <c r="P30" s="227">
        <f>UNT!$H$307</f>
        <v>0</v>
      </c>
      <c r="Q30" s="227">
        <f>UNT!$H$308</f>
        <v>469.55133880336001</v>
      </c>
      <c r="R30" s="227">
        <f>UNT!$H$309</f>
        <v>0</v>
      </c>
      <c r="S30" s="227">
        <f>UNT!$H$310</f>
        <v>701.10488170018357</v>
      </c>
      <c r="T30" s="227">
        <f>UNT!$H$311</f>
        <v>719.17769947320255</v>
      </c>
      <c r="U30" s="227">
        <f>UNT!$H$312</f>
        <v>0</v>
      </c>
      <c r="V30" s="229">
        <f>UNT!$H$313</f>
        <v>508.097638365102</v>
      </c>
    </row>
    <row r="31" spans="1:22">
      <c r="A31" s="231" t="s">
        <v>704</v>
      </c>
      <c r="B31" s="227">
        <f>UNTD!$H$293</f>
        <v>488.83726107164341</v>
      </c>
      <c r="C31" s="227">
        <f>UNTD!$H$294</f>
        <v>539.01474360577413</v>
      </c>
      <c r="D31" s="227">
        <f>UNTD!$H$295</f>
        <v>279.32868518133563</v>
      </c>
      <c r="E31" s="227">
        <f>UNTD!$H$296</f>
        <v>915.65324196027416</v>
      </c>
      <c r="F31" s="227">
        <f>UNTD!$H$297</f>
        <v>439.98297508328318</v>
      </c>
      <c r="G31" s="227">
        <f>UNTD!$H$298</f>
        <v>545.16318710306643</v>
      </c>
      <c r="H31" s="227">
        <f>UNTD!$H$299</f>
        <v>667.72340950924229</v>
      </c>
      <c r="I31" s="227">
        <f>UNTD!$H$300</f>
        <v>690.73884940863456</v>
      </c>
      <c r="J31" s="227">
        <f>UNTD!$H$301</f>
        <v>443.89166133529216</v>
      </c>
      <c r="K31" s="227">
        <f>UNTD!$H$302</f>
        <v>0</v>
      </c>
      <c r="L31" s="227">
        <f>UNTD!$H$303</f>
        <v>0</v>
      </c>
      <c r="M31" s="227">
        <f>UNTD!$H$304</f>
        <v>148.35473180454002</v>
      </c>
      <c r="N31" s="227">
        <f>UNTD!$H$305</f>
        <v>0</v>
      </c>
      <c r="O31" s="227">
        <f>UNTD!$H$306</f>
        <v>499.0625489035944</v>
      </c>
      <c r="P31" s="227">
        <f>UNTD!$H$307</f>
        <v>0</v>
      </c>
      <c r="Q31" s="227">
        <f>UNTD!$H$308</f>
        <v>569.41726547875567</v>
      </c>
      <c r="R31" s="227">
        <f>UNTD!$H$309</f>
        <v>0</v>
      </c>
      <c r="S31" s="227">
        <f>UNTD!$H$310</f>
        <v>309.21650833776067</v>
      </c>
      <c r="T31" s="227">
        <f>UNTD!$H$311</f>
        <v>534.11907109406388</v>
      </c>
      <c r="U31" s="227">
        <f>UNTD!$H$312</f>
        <v>0</v>
      </c>
      <c r="V31" s="229">
        <f>UNTD!$H$313</f>
        <v>556.02750331518212</v>
      </c>
    </row>
    <row r="32" spans="1:22">
      <c r="A32" s="230" t="s">
        <v>95</v>
      </c>
      <c r="B32" s="227">
        <f>SFASU!$H$293</f>
        <v>440.75081635416393</v>
      </c>
      <c r="C32" s="227">
        <f>SFASU!$H$294</f>
        <v>564.0318741035519</v>
      </c>
      <c r="D32" s="227">
        <f>SFASU!$H$295</f>
        <v>653.72175499842069</v>
      </c>
      <c r="E32" s="227">
        <f>SFASU!$H$296</f>
        <v>599.22428399791704</v>
      </c>
      <c r="F32" s="227">
        <f>SFASU!$H$297</f>
        <v>775.66764778258448</v>
      </c>
      <c r="G32" s="227">
        <f>SFASU!$H$298</f>
        <v>620.30249430922561</v>
      </c>
      <c r="H32" s="227">
        <f>SFASU!$H$299</f>
        <v>437.52155141211557</v>
      </c>
      <c r="I32" s="227">
        <f>SFASU!$H$300</f>
        <v>0</v>
      </c>
      <c r="J32" s="227">
        <f>SFASU!$H$301</f>
        <v>850.84191435330933</v>
      </c>
      <c r="K32" s="227">
        <f>SFASU!$H$302</f>
        <v>1340.4264960043192</v>
      </c>
      <c r="L32" s="227">
        <f>SFASU!$H$303</f>
        <v>0</v>
      </c>
      <c r="M32" s="227">
        <f>SFASU!$H$304</f>
        <v>462.84075674884656</v>
      </c>
      <c r="N32" s="227">
        <f>SFASU!$H$305</f>
        <v>0</v>
      </c>
      <c r="O32" s="227">
        <f>SFASU!$H$306</f>
        <v>632.46645466894824</v>
      </c>
      <c r="P32" s="227">
        <f>SFASU!$H$307</f>
        <v>0</v>
      </c>
      <c r="Q32" s="227">
        <f>SFASU!$H$308</f>
        <v>619.7840685025725</v>
      </c>
      <c r="R32" s="227">
        <f>SFASU!$H$309</f>
        <v>0</v>
      </c>
      <c r="S32" s="227">
        <f>SFASU!$H$310</f>
        <v>522.08536592657254</v>
      </c>
      <c r="T32" s="227">
        <f>SFASU!$H$311</f>
        <v>562.10140320948642</v>
      </c>
      <c r="U32" s="227">
        <f>SFASU!$H$312</f>
        <v>941.68396363869272</v>
      </c>
      <c r="V32" s="229">
        <f>SFASU!$H$313</f>
        <v>561.53504558452528</v>
      </c>
    </row>
    <row r="33" spans="1:22">
      <c r="A33" s="230" t="s">
        <v>105</v>
      </c>
      <c r="B33" s="227">
        <f>TSU!$H$293</f>
        <v>436.51964109009663</v>
      </c>
      <c r="C33" s="227">
        <f>TSU!$H$294</f>
        <v>498.70040416120759</v>
      </c>
      <c r="D33" s="227">
        <f>TSU!$H$295</f>
        <v>575.91542390426491</v>
      </c>
      <c r="E33" s="227">
        <f>TSU!$H$296</f>
        <v>869.94617188784014</v>
      </c>
      <c r="F33" s="227">
        <f>TSU!$H$297</f>
        <v>0</v>
      </c>
      <c r="G33" s="227">
        <f>TSU!$H$298</f>
        <v>620.95562008610375</v>
      </c>
      <c r="H33" s="227">
        <f>TSU!$H$299</f>
        <v>547.64483540974834</v>
      </c>
      <c r="I33" s="227">
        <f>TSU!$H$300</f>
        <v>785.6969032345562</v>
      </c>
      <c r="J33" s="227">
        <f>TSU!$H$301</f>
        <v>1036.6869389808223</v>
      </c>
      <c r="K33" s="227">
        <f>TSU!$H$302</f>
        <v>0</v>
      </c>
      <c r="L33" s="227">
        <f>TSU!$H$303</f>
        <v>0</v>
      </c>
      <c r="M33" s="227">
        <f>TSU!$H$304</f>
        <v>448.54424779315502</v>
      </c>
      <c r="N33" s="227">
        <f>TSU!$H$305</f>
        <v>0</v>
      </c>
      <c r="O33" s="227">
        <f>TSU!$H$306</f>
        <v>580.25910716457292</v>
      </c>
      <c r="P33" s="227">
        <f>TSU!$H$307</f>
        <v>964.41426424741394</v>
      </c>
      <c r="Q33" s="227">
        <f>TSU!$H$308</f>
        <v>555.43238210428115</v>
      </c>
      <c r="R33" s="227">
        <f>TSU!$H$309</f>
        <v>0</v>
      </c>
      <c r="S33" s="227">
        <f>TSU!$H$310</f>
        <v>1331.7962282481935</v>
      </c>
      <c r="T33" s="227">
        <f>TSU!$H$311</f>
        <v>1293.8838202659083</v>
      </c>
      <c r="U33" s="227">
        <f>TSU!$H$312</f>
        <v>0</v>
      </c>
      <c r="V33" s="229">
        <f>TSU!$H$313</f>
        <v>564.10358645441647</v>
      </c>
    </row>
    <row r="34" spans="1:22">
      <c r="A34" s="230" t="s">
        <v>107</v>
      </c>
      <c r="B34" s="227">
        <f>TTU!$H$293</f>
        <v>464.92549754407185</v>
      </c>
      <c r="C34" s="227">
        <f>TTU!$H$294</f>
        <v>689.5325574679382</v>
      </c>
      <c r="D34" s="227">
        <f>TTU!$H$295</f>
        <v>904.58576309397404</v>
      </c>
      <c r="E34" s="227">
        <f>TTU!$H$296</f>
        <v>1122.5636798111916</v>
      </c>
      <c r="F34" s="227">
        <f>TTU!$H$297</f>
        <v>915.8948906652347</v>
      </c>
      <c r="G34" s="227">
        <f>TTU!$H$298</f>
        <v>1028.0089878501371</v>
      </c>
      <c r="H34" s="227">
        <f>TTU!$H$299</f>
        <v>474.14557199584635</v>
      </c>
      <c r="I34" s="227">
        <f>TTU!$H$300</f>
        <v>1651.2176153617704</v>
      </c>
      <c r="J34" s="227">
        <f>TTU!$H$301</f>
        <v>1091.8111412796738</v>
      </c>
      <c r="K34" s="227">
        <f>TTU!$H$302</f>
        <v>1613.730754895272</v>
      </c>
      <c r="L34" s="227">
        <f>TTU!$H$303</f>
        <v>4388.7418717405335</v>
      </c>
      <c r="M34" s="227">
        <f>TTU!$H$304</f>
        <v>0</v>
      </c>
      <c r="N34" s="227">
        <f>TTU!$H$305</f>
        <v>0</v>
      </c>
      <c r="O34" s="227">
        <f>TTU!$H$306</f>
        <v>554.37870918173098</v>
      </c>
      <c r="P34" s="227">
        <f>TTU!$H$307</f>
        <v>0</v>
      </c>
      <c r="Q34" s="227">
        <f>TTU!$H$308</f>
        <v>817.07877199273173</v>
      </c>
      <c r="R34" s="227">
        <f>TTU!$H$309</f>
        <v>0</v>
      </c>
      <c r="S34" s="227">
        <f>TTU!$H$310</f>
        <v>1580.7865208788462</v>
      </c>
      <c r="T34" s="227">
        <f>TTU!$H$311</f>
        <v>1405.9461624642615</v>
      </c>
      <c r="U34" s="227">
        <f>TTU!$H$312</f>
        <v>0</v>
      </c>
      <c r="V34" s="229">
        <f>TTU!$H$313</f>
        <v>721.18959125766889</v>
      </c>
    </row>
    <row r="35" spans="1:22">
      <c r="A35" s="230" t="s">
        <v>680</v>
      </c>
      <c r="B35" s="227">
        <f>ASU!$H$293</f>
        <v>343.86394429716455</v>
      </c>
      <c r="C35" s="227">
        <f>ASU!$H$294</f>
        <v>476.23933200082928</v>
      </c>
      <c r="D35" s="227">
        <f>ASU!$H$295</f>
        <v>550.44864200413065</v>
      </c>
      <c r="E35" s="227">
        <f>ASU!$H$296</f>
        <v>359.81865992530049</v>
      </c>
      <c r="F35" s="227">
        <f>ASU!$H$297</f>
        <v>407.21014912656079</v>
      </c>
      <c r="G35" s="227">
        <f>ASU!$H$298</f>
        <v>719.97348261185539</v>
      </c>
      <c r="H35" s="227">
        <f>ASU!$H$299</f>
        <v>408.25179507134169</v>
      </c>
      <c r="I35" s="227">
        <f>ASU!$H$300</f>
        <v>0</v>
      </c>
      <c r="J35" s="227">
        <f>ASU!$H$301</f>
        <v>582.94116043651445</v>
      </c>
      <c r="K35" s="227">
        <f>ASU!$H$302</f>
        <v>0</v>
      </c>
      <c r="L35" s="227">
        <f>ASU!$H$303</f>
        <v>0</v>
      </c>
      <c r="M35" s="227">
        <f>ASU!$H$304</f>
        <v>0</v>
      </c>
      <c r="N35" s="227">
        <f>ASU!$H$305</f>
        <v>0</v>
      </c>
      <c r="O35" s="227">
        <f>ASU!$H$306</f>
        <v>555.44067858974768</v>
      </c>
      <c r="P35" s="227">
        <f>ASU!$H$307</f>
        <v>0</v>
      </c>
      <c r="Q35" s="227">
        <f>ASU!$H$308</f>
        <v>486.22808060264748</v>
      </c>
      <c r="R35" s="227">
        <f>ASU!$H$309</f>
        <v>0</v>
      </c>
      <c r="S35" s="227">
        <f>ASU!$H$310</f>
        <v>139.15196568770591</v>
      </c>
      <c r="T35" s="227">
        <f>ASU!$H$311</f>
        <v>421.04402757907621</v>
      </c>
      <c r="U35" s="227">
        <f>ASU!$H$312</f>
        <v>999.9380285995984</v>
      </c>
      <c r="V35" s="229">
        <f>ASU!$H$313</f>
        <v>434.20104071486082</v>
      </c>
    </row>
    <row r="36" spans="1:22">
      <c r="A36" s="230" t="s">
        <v>109</v>
      </c>
      <c r="B36" s="227">
        <f>TWU!$H$293</f>
        <v>370.78179742004858</v>
      </c>
      <c r="C36" s="227">
        <f>TWU!$H$294</f>
        <v>499.06533574137626</v>
      </c>
      <c r="D36" s="227">
        <f>TWU!$H$295</f>
        <v>576.29156441962425</v>
      </c>
      <c r="E36" s="227">
        <f>TWU!$H$296</f>
        <v>668.96774038546801</v>
      </c>
      <c r="F36" s="227">
        <f>TWU!$H$297</f>
        <v>862.95982105334292</v>
      </c>
      <c r="G36" s="227">
        <f>TWU!$H$298</f>
        <v>603.98594467044222</v>
      </c>
      <c r="H36" s="227">
        <f>TWU!$H$299</f>
        <v>502.14805309746987</v>
      </c>
      <c r="I36" s="227">
        <f>TWU!$H$300</f>
        <v>0</v>
      </c>
      <c r="J36" s="227">
        <f>TWU!$H$301</f>
        <v>793.29389922369808</v>
      </c>
      <c r="K36" s="227">
        <f>TWU!$H$302</f>
        <v>659.03947935852659</v>
      </c>
      <c r="L36" s="227">
        <f>TWU!$H$303</f>
        <v>0</v>
      </c>
      <c r="M36" s="227">
        <f>TWU!$H$304</f>
        <v>0</v>
      </c>
      <c r="N36" s="227">
        <f>TWU!$H$305</f>
        <v>0</v>
      </c>
      <c r="O36" s="227">
        <f>TWU!$H$306</f>
        <v>683.97872673809707</v>
      </c>
      <c r="P36" s="227">
        <f>TWU!$H$307</f>
        <v>0</v>
      </c>
      <c r="Q36" s="227">
        <f>TWU!$H$308</f>
        <v>506.4748126768356</v>
      </c>
      <c r="R36" s="227">
        <f>TWU!$H$309</f>
        <v>0</v>
      </c>
      <c r="S36" s="227">
        <f>TWU!$H$310</f>
        <v>1063.6811991980835</v>
      </c>
      <c r="T36" s="227">
        <f>TWU!$H$311</f>
        <v>1641.1093131628249</v>
      </c>
      <c r="U36" s="227">
        <f>TWU!$H$312</f>
        <v>802.51005985493862</v>
      </c>
      <c r="V36" s="229">
        <f>TWU!$H$313</f>
        <v>543.97074273697831</v>
      </c>
    </row>
    <row r="37" spans="1:22">
      <c r="A37" s="230" t="s">
        <v>681</v>
      </c>
      <c r="B37" s="227">
        <f>LU!$H$293</f>
        <v>436.11947750841267</v>
      </c>
      <c r="C37" s="227">
        <f>LU!$H$294</f>
        <v>414.97695592035546</v>
      </c>
      <c r="D37" s="227">
        <f>LU!$H$295</f>
        <v>1015.5157681255137</v>
      </c>
      <c r="E37" s="227">
        <f>LU!$H$296</f>
        <v>298.84469636406675</v>
      </c>
      <c r="F37" s="227">
        <f>LU!$H$297</f>
        <v>0</v>
      </c>
      <c r="G37" s="227">
        <f>LU!$H$298</f>
        <v>741.11058128609614</v>
      </c>
      <c r="H37" s="227">
        <f>LU!$H$299</f>
        <v>162.84019990552665</v>
      </c>
      <c r="I37" s="227">
        <f>LU!$H$300</f>
        <v>0</v>
      </c>
      <c r="J37" s="227">
        <f>LU!$H$301</f>
        <v>644.44033533420486</v>
      </c>
      <c r="K37" s="227">
        <f>LU!$H$302</f>
        <v>58.692614870708361</v>
      </c>
      <c r="L37" s="227">
        <f>LU!$H$303</f>
        <v>0</v>
      </c>
      <c r="M37" s="227">
        <f>LU!$H$304</f>
        <v>0</v>
      </c>
      <c r="N37" s="227">
        <f>LU!$H$305</f>
        <v>0</v>
      </c>
      <c r="O37" s="227">
        <f>LU!$H$306</f>
        <v>339.58066959062046</v>
      </c>
      <c r="P37" s="227">
        <f>LU!$H$307</f>
        <v>0</v>
      </c>
      <c r="Q37" s="227">
        <f>LU!$H$308</f>
        <v>408.2351132308396</v>
      </c>
      <c r="R37" s="227">
        <f>LU!$H$309</f>
        <v>0</v>
      </c>
      <c r="S37" s="227">
        <f>LU!$H$310</f>
        <v>250.96103843181578</v>
      </c>
      <c r="T37" s="227">
        <f>LU!$H$311</f>
        <v>385.29567214644453</v>
      </c>
      <c r="U37" s="227">
        <f>LU!$H$312</f>
        <v>806.22339882234598</v>
      </c>
      <c r="V37" s="229">
        <f>LU!$H$313</f>
        <v>440.86799203292497</v>
      </c>
    </row>
    <row r="38" spans="1:22">
      <c r="A38" s="230" t="s">
        <v>684</v>
      </c>
      <c r="B38" s="227">
        <f>SHSU!$H$293</f>
        <v>440.58042101501559</v>
      </c>
      <c r="C38" s="227">
        <f>SHSU!$H$294</f>
        <v>409.77259850124636</v>
      </c>
      <c r="D38" s="227">
        <f>SHSU!$H$295</f>
        <v>640.62009127030535</v>
      </c>
      <c r="E38" s="227">
        <f>SHSU!$H$296</f>
        <v>726.29535111855103</v>
      </c>
      <c r="F38" s="227">
        <f>SHSU!$H$297</f>
        <v>492.85728224422991</v>
      </c>
      <c r="G38" s="227">
        <f>SHSU!$H$298</f>
        <v>680.11771887702321</v>
      </c>
      <c r="H38" s="227">
        <f>SHSU!$H$299</f>
        <v>626.78617830096528</v>
      </c>
      <c r="I38" s="227">
        <f>SHSU!$H$300</f>
        <v>0</v>
      </c>
      <c r="J38" s="227">
        <f>SHSU!$H$301</f>
        <v>0</v>
      </c>
      <c r="K38" s="227">
        <f>SHSU!$H$302</f>
        <v>752.68984276304934</v>
      </c>
      <c r="L38" s="227">
        <f>SHSU!$H$303</f>
        <v>0</v>
      </c>
      <c r="M38" s="227">
        <f>SHSU!$H$304</f>
        <v>597.079531364378</v>
      </c>
      <c r="N38" s="227">
        <f>SHSU!$H$305</f>
        <v>0</v>
      </c>
      <c r="O38" s="227">
        <f>SHSU!$H$306</f>
        <v>471.2764465477826</v>
      </c>
      <c r="P38" s="227">
        <f>SHSU!$H$307</f>
        <v>0</v>
      </c>
      <c r="Q38" s="227">
        <f>SHSU!$H$308</f>
        <v>620.98365534688219</v>
      </c>
      <c r="R38" s="227">
        <f>SHSU!$H$309</f>
        <v>0</v>
      </c>
      <c r="S38" s="227">
        <f>SHSU!$H$310</f>
        <v>1084.7345200079176</v>
      </c>
      <c r="T38" s="227">
        <f>SHSU!$H$311</f>
        <v>520.72387057268656</v>
      </c>
      <c r="U38" s="227">
        <f>SHSU!$H$312</f>
        <v>1154.0062202554784</v>
      </c>
      <c r="V38" s="229">
        <f>SHSU!$H$313</f>
        <v>513.8105287344855</v>
      </c>
    </row>
    <row r="39" spans="1:22">
      <c r="A39" s="230" t="s">
        <v>693</v>
      </c>
      <c r="B39" s="227">
        <f>TXST!$H$293</f>
        <v>454.87857090837451</v>
      </c>
      <c r="C39" s="227">
        <f>TXST!$H$294</f>
        <v>484.28460440975851</v>
      </c>
      <c r="D39" s="227">
        <f>TXST!$H$295</f>
        <v>494.75964420504431</v>
      </c>
      <c r="E39" s="227">
        <f>TXST!$H$296</f>
        <v>648.57085139880053</v>
      </c>
      <c r="F39" s="227">
        <f>TXST!$H$297</f>
        <v>626.71387431419282</v>
      </c>
      <c r="G39" s="227">
        <f>TXST!$H$298</f>
        <v>858.28396841194353</v>
      </c>
      <c r="H39" s="227">
        <f>TXST!$H$299</f>
        <v>415.03092761887478</v>
      </c>
      <c r="I39" s="227">
        <f>TXST!$H$300</f>
        <v>0</v>
      </c>
      <c r="J39" s="227">
        <f>TXST!$H$301</f>
        <v>608.89378556207816</v>
      </c>
      <c r="K39" s="227">
        <f>TXST!$H$302</f>
        <v>0</v>
      </c>
      <c r="L39" s="227">
        <f>TXST!$H$303</f>
        <v>0</v>
      </c>
      <c r="M39" s="227">
        <f>TXST!$H$304</f>
        <v>248.9967760314295</v>
      </c>
      <c r="N39" s="227">
        <f>TXST!$H$305</f>
        <v>0</v>
      </c>
      <c r="O39" s="227">
        <f>TXST!$H$306</f>
        <v>607.22185950092035</v>
      </c>
      <c r="P39" s="227">
        <f>TXST!$H$307</f>
        <v>0</v>
      </c>
      <c r="Q39" s="227">
        <f>TXST!$H$308</f>
        <v>445.12047668342865</v>
      </c>
      <c r="R39" s="227">
        <f>TXST!$H$309</f>
        <v>0</v>
      </c>
      <c r="S39" s="227">
        <f>TXST!$H$310</f>
        <v>1770.0970612561596</v>
      </c>
      <c r="T39" s="227">
        <f>TXST!$H$311</f>
        <v>662.05242013624149</v>
      </c>
      <c r="U39" s="227">
        <f>TXST!$H$312</f>
        <v>1072.1600448705544</v>
      </c>
      <c r="V39" s="229">
        <f>TXST!$H$313</f>
        <v>509.22122390518774</v>
      </c>
    </row>
    <row r="40" spans="1:22">
      <c r="A40" s="230" t="s">
        <v>685</v>
      </c>
      <c r="B40" s="227">
        <f>SRSU!$H$293</f>
        <v>711.82487803394497</v>
      </c>
      <c r="C40" s="227">
        <f>SRSU!$H$294</f>
        <v>990.10645679344861</v>
      </c>
      <c r="D40" s="227">
        <f>SRSU!$H$295</f>
        <v>1259.308999453792</v>
      </c>
      <c r="E40" s="227">
        <f>SRSU!$H$296</f>
        <v>981.5751608795091</v>
      </c>
      <c r="F40" s="227">
        <f>SRSU!$H$297</f>
        <v>1310.496199297708</v>
      </c>
      <c r="G40" s="227">
        <f>SRSU!$H$298</f>
        <v>3021.8572073226328</v>
      </c>
      <c r="H40" s="227">
        <f>SRSU!$H$299</f>
        <v>502.76463957849148</v>
      </c>
      <c r="I40" s="227">
        <f>SRSU!$H$300</f>
        <v>0</v>
      </c>
      <c r="J40" s="227">
        <f>SRSU!$H$301</f>
        <v>0</v>
      </c>
      <c r="K40" s="227">
        <f>SRSU!$H$302</f>
        <v>0</v>
      </c>
      <c r="L40" s="227">
        <f>SRSU!$H$303</f>
        <v>0</v>
      </c>
      <c r="M40" s="227">
        <f>SRSU!$H$304</f>
        <v>800.81373089941599</v>
      </c>
      <c r="N40" s="227">
        <f>SRSU!$H$305</f>
        <v>1573.296484020949</v>
      </c>
      <c r="O40" s="227">
        <f>SRSU!$H$306</f>
        <v>713.67899209325913</v>
      </c>
      <c r="P40" s="227">
        <f>SRSU!$H$307</f>
        <v>0</v>
      </c>
      <c r="Q40" s="227">
        <f>SRSU!$H$308</f>
        <v>910.84363411321362</v>
      </c>
      <c r="R40" s="227">
        <f>SRSU!$H$309</f>
        <v>0</v>
      </c>
      <c r="S40" s="227">
        <f>SRSU!$H$310</f>
        <v>1519.3880675957289</v>
      </c>
      <c r="T40" s="227">
        <f>SRSU!$H$311</f>
        <v>698.07656525411073</v>
      </c>
      <c r="U40" s="227">
        <f>SRSU!$H$312</f>
        <v>1582.9552522821589</v>
      </c>
      <c r="V40" s="229">
        <f>SRSU!$H$313</f>
        <v>874.09714516271913</v>
      </c>
    </row>
    <row r="41" spans="1:22">
      <c r="A41" s="230" t="s">
        <v>1</v>
      </c>
      <c r="B41" s="227">
        <f>Total!$H$237</f>
        <v>497.0334962404587</v>
      </c>
      <c r="C41" s="227">
        <f>Total!$H$238</f>
        <v>860.80674715638202</v>
      </c>
      <c r="D41" s="227">
        <f>Total!$H$239</f>
        <v>669.17842367563139</v>
      </c>
      <c r="E41" s="227">
        <f>Total!$H$240</f>
        <v>803.50888718644308</v>
      </c>
      <c r="F41" s="227">
        <f>Total!$H$241</f>
        <v>912.37581492759853</v>
      </c>
      <c r="G41" s="227">
        <f>Total!$H$242</f>
        <v>1250.1200582827253</v>
      </c>
      <c r="H41" s="227">
        <f>Total!$H$243</f>
        <v>493.73376645482551</v>
      </c>
      <c r="I41" s="227">
        <f>Total!$H$244</f>
        <v>1514.533390470503</v>
      </c>
      <c r="J41" s="227">
        <f>Total!$H$245</f>
        <v>784.61094536480857</v>
      </c>
      <c r="K41" s="227">
        <f>Total!$H$246</f>
        <v>1258.4695015545756</v>
      </c>
      <c r="L41" s="227">
        <f>Total!$H$247</f>
        <v>6613.7459950985976</v>
      </c>
      <c r="M41" s="227">
        <f>Total!$H$248</f>
        <v>538.17732755390705</v>
      </c>
      <c r="N41" s="227">
        <f>Total!$H$249</f>
        <v>1144.6323686002888</v>
      </c>
      <c r="O41" s="227">
        <f>Total!$H$250</f>
        <v>564.36578639453603</v>
      </c>
      <c r="P41" s="227">
        <f>Total!$H$251</f>
        <v>2083.6074547015569</v>
      </c>
      <c r="Q41" s="227">
        <f>Total!$H$252</f>
        <v>673.61939154617221</v>
      </c>
      <c r="R41" s="227">
        <f>Total!$H$253</f>
        <v>2872.4091996923562</v>
      </c>
      <c r="S41" s="227">
        <f>Total!$H$254</f>
        <v>810.0323284424187</v>
      </c>
      <c r="T41" s="227">
        <f>Total!$H$255</f>
        <v>652.97884761418425</v>
      </c>
      <c r="U41" s="227">
        <f>Total!$H$256</f>
        <v>732.90774261371416</v>
      </c>
      <c r="V41" s="227">
        <f>Total!$H$257</f>
        <v>730.93783127057657</v>
      </c>
    </row>
    <row r="42" spans="1:22">
      <c r="A42" s="230" t="s">
        <v>219</v>
      </c>
      <c r="B42" s="232">
        <f t="array" ref="B42">AVERAGE(IF(B5:B40&gt;0,B5:B40))</f>
        <v>479.56889607620695</v>
      </c>
      <c r="C42" s="232">
        <f t="array" ref="C42">AVERAGE(IF(C5:C40&gt;0,C5:C40))</f>
        <v>686.98130034364158</v>
      </c>
      <c r="D42" s="232">
        <f t="array" ref="D42">AVERAGE(IF(D5:D40&gt;0,D5:D40))</f>
        <v>662.1227086514931</v>
      </c>
      <c r="E42" s="232">
        <f t="array" ref="E42">AVERAGE(IF(E5:E40&gt;0,E5:E40))</f>
        <v>838.69122078695625</v>
      </c>
      <c r="F42" s="232">
        <f t="array" ref="F42">AVERAGE(IF(F5:F40&gt;0,F5:F40))</f>
        <v>1120.457669541436</v>
      </c>
      <c r="G42" s="232">
        <f t="array" ref="G42">AVERAGE(IF(G5:G40&gt;0,G5:G40))</f>
        <v>979.13819012650106</v>
      </c>
      <c r="H42" s="232">
        <f t="array" ref="H42">AVERAGE(IF(H5:H40&gt;0,H5:H40))</f>
        <v>476.41323104742401</v>
      </c>
      <c r="I42" s="232">
        <f t="array" ref="I42">AVERAGE(IF(I5:I40&gt;0,I5:I40))</f>
        <v>1493.9940003348156</v>
      </c>
      <c r="J42" s="232">
        <f t="array" ref="J42">AVERAGE(IF(J5:J40&gt;0,J5:J40))</f>
        <v>794.79607294195432</v>
      </c>
      <c r="K42" s="232">
        <f t="array" ref="K42">AVERAGE(IF(K5:K40&gt;0,K5:K40))</f>
        <v>1575.4093998735962</v>
      </c>
      <c r="L42" s="232">
        <f t="array" ref="L42">AVERAGE(IF(L5:L40&gt;0,L5:L40))</f>
        <v>5757.7138743562591</v>
      </c>
      <c r="M42" s="232">
        <f t="array" ref="M42">AVERAGE(IF(M5:M40&gt;0,M5:M40))</f>
        <v>777.06103530682242</v>
      </c>
      <c r="N42" s="232">
        <f t="array" ref="N42">AVERAGE(IF(N5:N40&gt;0,N5:N40))</f>
        <v>823.13428203479361</v>
      </c>
      <c r="O42" s="232">
        <f t="array" ref="O42">AVERAGE(IF(O5:O40&gt;0,O5:O40))</f>
        <v>599.92099908982482</v>
      </c>
      <c r="P42" s="232">
        <f t="array" ref="P42">AVERAGE(IF(P5:P40&gt;0,P5:P40))</f>
        <v>1808.1719985330997</v>
      </c>
      <c r="Q42" s="232">
        <f t="array" ref="Q42">AVERAGE(IF(Q5:Q40&gt;0,Q5:Q40))</f>
        <v>663.43606541051236</v>
      </c>
      <c r="R42" s="232">
        <f t="array" ref="R42">AVERAGE(IF(R5:R40&gt;0,R5:R40))</f>
        <v>2872.4091996923562</v>
      </c>
      <c r="S42" s="232">
        <f t="array" ref="S42">AVERAGE(IF(S5:S40&gt;0,S5:S40))</f>
        <v>1080.6419439564365</v>
      </c>
      <c r="T42" s="232">
        <f t="array" ref="T42">AVERAGE(IF(T5:T40&gt;0,T5:T40))</f>
        <v>767.95993960483418</v>
      </c>
      <c r="U42" s="232">
        <f t="array" ref="U42">AVERAGE(IF(U5:U40&gt;0,U5:U40))</f>
        <v>988.04390646618776</v>
      </c>
      <c r="V42" s="232">
        <f t="array" ref="V42">AVERAGE(IF(V5:V40&gt;0,V5:V40))</f>
        <v>653.80666201088434</v>
      </c>
    </row>
    <row r="43" spans="1:22">
      <c r="A43" s="230" t="s">
        <v>196</v>
      </c>
      <c r="B43" s="232">
        <f>MAX(B5:B40)</f>
        <v>969.60892348596872</v>
      </c>
      <c r="C43" s="232">
        <f t="shared" ref="C43:V43" si="0">MAX(C5:C40)</f>
        <v>2742.1265719212606</v>
      </c>
      <c r="D43" s="232">
        <f t="shared" si="0"/>
        <v>1414.6319441968844</v>
      </c>
      <c r="E43" s="232">
        <f t="shared" si="0"/>
        <v>2667.10923141578</v>
      </c>
      <c r="F43" s="232">
        <f t="shared" si="0"/>
        <v>5842.5348185056982</v>
      </c>
      <c r="G43" s="232">
        <f t="shared" si="0"/>
        <v>3102.7405861044067</v>
      </c>
      <c r="H43" s="232">
        <f t="shared" si="0"/>
        <v>948.89001338753769</v>
      </c>
      <c r="I43" s="232">
        <f t="shared" si="0"/>
        <v>2870.2190386400407</v>
      </c>
      <c r="J43" s="232">
        <f t="shared" si="0"/>
        <v>2198.5154137749555</v>
      </c>
      <c r="K43" s="232">
        <f t="shared" si="0"/>
        <v>8232.3476717000522</v>
      </c>
      <c r="L43" s="232">
        <f>MAX(L5:L40)</f>
        <v>7126.6858769719838</v>
      </c>
      <c r="M43" s="232">
        <f t="shared" si="0"/>
        <v>3296.0010275315608</v>
      </c>
      <c r="N43" s="232">
        <f t="shared" si="0"/>
        <v>1573.296484020949</v>
      </c>
      <c r="O43" s="232">
        <f t="shared" si="0"/>
        <v>1167.7359019434841</v>
      </c>
      <c r="P43" s="232">
        <f t="shared" si="0"/>
        <v>2788.7546779313875</v>
      </c>
      <c r="Q43" s="232">
        <f t="shared" si="0"/>
        <v>1466.7301014015457</v>
      </c>
      <c r="R43" s="232">
        <f t="shared" si="0"/>
        <v>2872.4091996923562</v>
      </c>
      <c r="S43" s="232">
        <f t="shared" si="0"/>
        <v>5774.1948919974429</v>
      </c>
      <c r="T43" s="232">
        <f t="shared" si="0"/>
        <v>1972.0612433552426</v>
      </c>
      <c r="U43" s="232">
        <f t="shared" si="0"/>
        <v>2344.964474518828</v>
      </c>
      <c r="V43" s="232">
        <f t="shared" si="0"/>
        <v>1760.7035536216454</v>
      </c>
    </row>
    <row r="44" spans="1:22">
      <c r="A44" s="230" t="s">
        <v>217</v>
      </c>
      <c r="B44" s="232">
        <f t="array" ref="B44">MIN(IF(B5:B40&gt;0,B5:B40))</f>
        <v>341.81116845457569</v>
      </c>
      <c r="C44" s="232">
        <f t="array" ref="C44">MIN(IF(C5:C40&gt;0,C5:C40))</f>
        <v>374.22048500560254</v>
      </c>
      <c r="D44" s="232">
        <f t="array" ref="D44">MIN(IF(D5:D40&gt;0,D5:D40))</f>
        <v>279.32868518133563</v>
      </c>
      <c r="E44" s="232">
        <f t="array" ref="E44">MIN(IF(E5:E40&gt;0,E5:E40))</f>
        <v>298.84469636406675</v>
      </c>
      <c r="F44" s="232">
        <f t="array" ref="F44">MIN(IF(F5:F40&gt;0,F5:F40))</f>
        <v>147.2537683225822</v>
      </c>
      <c r="G44" s="232">
        <f t="array" ref="G44">MIN(IF(G5:G40&gt;0,G5:G40))</f>
        <v>428.40234721875839</v>
      </c>
      <c r="H44" s="232">
        <f t="array" ref="H44">MIN(IF(H5:H40&gt;0,H5:H40))</f>
        <v>162.84019990552665</v>
      </c>
      <c r="I44" s="232">
        <f t="array" ref="I44">MIN(IF(I5:I40&gt;0,I5:I40))</f>
        <v>690.73884940863456</v>
      </c>
      <c r="J44" s="232">
        <f t="array" ref="J44">MIN(IF(J5:J40&gt;0,J5:J40))</f>
        <v>243.80700054735885</v>
      </c>
      <c r="K44" s="232">
        <f t="array" ref="K44">MIN(IF(K5:K40&gt;0,K5:K40))</f>
        <v>58.692614870708361</v>
      </c>
      <c r="L44" s="232">
        <f t="array" ref="L44">MIN(IF(L5:L40&gt;0,L5:L40))</f>
        <v>4388.7418717405335</v>
      </c>
      <c r="M44" s="232">
        <f t="array" ref="M44">MIN(IF(M5:M40&gt;0,M5:M40))</f>
        <v>148.35473180454002</v>
      </c>
      <c r="N44" s="232">
        <f t="array" ref="N44">MIN(IF(N5:N40&gt;0,N5:N40))</f>
        <v>72.972080048638219</v>
      </c>
      <c r="O44" s="232">
        <f t="array" ref="O44">MIN(IF(O5:O40&gt;0,O5:O40))</f>
        <v>316.47508756970558</v>
      </c>
      <c r="P44" s="232">
        <f t="array" ref="P44">MIN(IF(P5:P40&gt;0,P5:P40))</f>
        <v>964.41426424741394</v>
      </c>
      <c r="Q44" s="232">
        <f t="array" ref="Q44">MIN(IF(Q5:Q40&gt;0,Q5:Q40))</f>
        <v>408.2351132308396</v>
      </c>
      <c r="R44" s="232">
        <f t="array" ref="R44">MIN(IF(R5:R40&gt;0,R5:R40))</f>
        <v>2872.4091996923562</v>
      </c>
      <c r="S44" s="232">
        <f t="array" ref="S44">MIN(IF(S5:S40&gt;0,S5:S40))</f>
        <v>139.15196568770591</v>
      </c>
      <c r="T44" s="232">
        <f t="array" ref="T44">MIN(IF(T5:T40&gt;0,T5:T40))</f>
        <v>350.20568680155674</v>
      </c>
      <c r="U44" s="232">
        <f t="array" ref="U44">MIN(IF(U5:U40&gt;0,U5:U40))</f>
        <v>363.74654263747055</v>
      </c>
      <c r="V44" s="232">
        <f t="array" ref="V44">MIN(IF(V5:V40&gt;0,V5:V40))</f>
        <v>429.1775034007635</v>
      </c>
    </row>
    <row r="45" spans="1:22">
      <c r="A45" s="230" t="s">
        <v>218</v>
      </c>
      <c r="B45" s="232">
        <f t="array" ref="B45">MEDIAN(IF(B5:B40&gt;0,B5:B40))</f>
        <v>440.66561868458973</v>
      </c>
      <c r="C45" s="232">
        <f t="array" ref="C45">MEDIAN(IF(C5:C40&gt;0,C5:C40))</f>
        <v>561.80684101826591</v>
      </c>
      <c r="D45" s="232">
        <f t="array" ref="D45">MEDIAN(IF(D5:D40&gt;0,D5:D40))</f>
        <v>604.21635343823164</v>
      </c>
      <c r="E45" s="232">
        <f t="array" ref="E45">MEDIAN(IF(E5:E40&gt;0,E5:E40))</f>
        <v>741.82283598652896</v>
      </c>
      <c r="F45" s="232">
        <f t="array" ref="F45">MEDIAN(IF(F5:F40&gt;0,F5:F40))</f>
        <v>626.71387431419282</v>
      </c>
      <c r="G45" s="232">
        <f t="array" ref="G45">MEDIAN(IF(G5:G40&gt;0,G5:G40))</f>
        <v>833.60718428192786</v>
      </c>
      <c r="H45" s="232">
        <f t="array" ref="H45">MEDIAN(IF(H5:H40&gt;0,H5:H40))</f>
        <v>451.00845716164321</v>
      </c>
      <c r="I45" s="232">
        <f t="array" ref="I45">MEDIAN(IF(I5:I40&gt;0,I5:I40))</f>
        <v>1218.4572592981633</v>
      </c>
      <c r="J45" s="232">
        <f t="array" ref="J45">MEDIAN(IF(J5:J40&gt;0,J5:J40))</f>
        <v>608.14123663445082</v>
      </c>
      <c r="K45" s="232">
        <f t="array" ref="K45">MEDIAN(IF(K5:K40&gt;0,K5:K40))</f>
        <v>858.3117502673108</v>
      </c>
      <c r="L45" s="232">
        <f t="array" ref="L45">MEDIAN(IF(L5:L40&gt;0,L5:L40))</f>
        <v>5757.7138743562591</v>
      </c>
      <c r="M45" s="232">
        <f t="array" ref="M45">MEDIAN(IF(M5:M40&gt;0,M5:M40))</f>
        <v>469.12200242339838</v>
      </c>
      <c r="N45" s="232">
        <f t="array" ref="N45">MEDIAN(IF(N5:N40&gt;0,N5:N40))</f>
        <v>823.13428203479361</v>
      </c>
      <c r="O45" s="232">
        <f t="array" ref="O45">MEDIAN(IF(O5:O40&gt;0,O5:O40))</f>
        <v>575.05765098982397</v>
      </c>
      <c r="P45" s="232">
        <f t="array" ref="P45">MEDIAN(IF(P5:P40&gt;0,P5:P40))</f>
        <v>1758.4698549578916</v>
      </c>
      <c r="Q45" s="232">
        <f t="array" ref="Q45">MEDIAN(IF(Q5:Q40&gt;0,Q5:Q40))</f>
        <v>609.88957932682843</v>
      </c>
      <c r="R45" s="232">
        <f t="array" ref="R45">MEDIAN(IF(R5:R40&gt;0,R5:R40))</f>
        <v>2872.4091996923562</v>
      </c>
      <c r="S45" s="232">
        <f t="array" ref="S45">MEDIAN(IF(S5:S40&gt;0,S5:S40))</f>
        <v>753.80105780235942</v>
      </c>
      <c r="T45" s="232">
        <f t="array" ref="T45">MEDIAN(IF(T5:T40&gt;0,T5:T40))</f>
        <v>632.60487249210496</v>
      </c>
      <c r="U45" s="232">
        <f t="array" ref="U45">MEDIAN(IF(U5:U40&gt;0,U5:U40))</f>
        <v>906.47516034057162</v>
      </c>
      <c r="V45" s="232">
        <f t="array" ref="V45">MEDIAN(IF(V5:V40&gt;0,V5:V40))</f>
        <v>563.09907841964935</v>
      </c>
    </row>
    <row r="46" spans="1:22" ht="14.4" thickBot="1">
      <c r="B46" s="233"/>
      <c r="C46" s="233"/>
      <c r="D46" s="233"/>
      <c r="E46" s="233"/>
      <c r="F46" s="233"/>
      <c r="G46" s="233"/>
      <c r="H46" s="233"/>
      <c r="I46" s="233"/>
      <c r="J46" s="233"/>
      <c r="K46" s="233"/>
      <c r="L46" s="233"/>
      <c r="M46" s="233"/>
      <c r="N46" s="233"/>
      <c r="O46" s="233"/>
      <c r="P46" s="233"/>
      <c r="Q46" s="233"/>
      <c r="R46" s="233"/>
      <c r="S46" s="233"/>
      <c r="T46" s="233"/>
      <c r="U46" s="233"/>
      <c r="V46" s="233"/>
    </row>
    <row r="47" spans="1:22">
      <c r="A47" s="234" t="s">
        <v>31</v>
      </c>
      <c r="B47" s="235" t="s">
        <v>215</v>
      </c>
      <c r="C47" s="461" t="s">
        <v>31</v>
      </c>
      <c r="D47" s="462"/>
      <c r="E47" s="462"/>
      <c r="F47" s="462"/>
      <c r="G47" s="462"/>
      <c r="H47" s="236" t="s">
        <v>215</v>
      </c>
      <c r="I47" s="461" t="s">
        <v>31</v>
      </c>
      <c r="J47" s="462"/>
      <c r="K47" s="462"/>
      <c r="L47" s="462"/>
      <c r="M47" s="462"/>
      <c r="N47" s="236" t="s">
        <v>215</v>
      </c>
      <c r="O47" s="461" t="s">
        <v>31</v>
      </c>
      <c r="P47" s="462"/>
      <c r="Q47" s="462"/>
      <c r="R47" s="462"/>
      <c r="S47" s="462"/>
      <c r="T47" s="235" t="s">
        <v>215</v>
      </c>
      <c r="U47" s="107"/>
    </row>
    <row r="48" spans="1:22">
      <c r="A48" s="237" t="s">
        <v>42</v>
      </c>
      <c r="B48" s="238" t="s">
        <v>179</v>
      </c>
      <c r="C48" s="458" t="s">
        <v>47</v>
      </c>
      <c r="D48" s="457"/>
      <c r="E48" s="457"/>
      <c r="F48" s="457"/>
      <c r="G48" s="457"/>
      <c r="H48" s="239" t="s">
        <v>183</v>
      </c>
      <c r="I48" s="458" t="s">
        <v>52</v>
      </c>
      <c r="J48" s="457"/>
      <c r="K48" s="457"/>
      <c r="L48" s="457"/>
      <c r="M48" s="457"/>
      <c r="N48" s="240" t="s">
        <v>678</v>
      </c>
      <c r="O48" s="458" t="s">
        <v>57</v>
      </c>
      <c r="P48" s="457"/>
      <c r="Q48" s="457"/>
      <c r="R48" s="457"/>
      <c r="S48" s="457"/>
      <c r="T48" s="238" t="s">
        <v>191</v>
      </c>
    </row>
    <row r="49" spans="1:20">
      <c r="A49" s="237" t="s">
        <v>43</v>
      </c>
      <c r="B49" s="238" t="s">
        <v>180</v>
      </c>
      <c r="C49" s="458" t="s">
        <v>48</v>
      </c>
      <c r="D49" s="457"/>
      <c r="E49" s="457"/>
      <c r="F49" s="457"/>
      <c r="G49" s="457"/>
      <c r="H49" s="239" t="s">
        <v>184</v>
      </c>
      <c r="I49" s="458" t="s">
        <v>53</v>
      </c>
      <c r="J49" s="457"/>
      <c r="K49" s="457"/>
      <c r="L49" s="457"/>
      <c r="M49" s="457"/>
      <c r="N49" s="239" t="s">
        <v>187</v>
      </c>
      <c r="O49" s="456" t="s">
        <v>58</v>
      </c>
      <c r="P49" s="457"/>
      <c r="Q49" s="457"/>
      <c r="R49" s="457"/>
      <c r="S49" s="457"/>
      <c r="T49" s="238" t="s">
        <v>192</v>
      </c>
    </row>
    <row r="50" spans="1:20">
      <c r="A50" s="237" t="s">
        <v>44</v>
      </c>
      <c r="B50" s="238" t="s">
        <v>181</v>
      </c>
      <c r="C50" s="458" t="s">
        <v>49</v>
      </c>
      <c r="D50" s="457"/>
      <c r="E50" s="457"/>
      <c r="F50" s="457"/>
      <c r="G50" s="457"/>
      <c r="H50" s="239" t="s">
        <v>175</v>
      </c>
      <c r="I50" s="458" t="s">
        <v>54</v>
      </c>
      <c r="J50" s="457"/>
      <c r="K50" s="457"/>
      <c r="L50" s="457"/>
      <c r="M50" s="457"/>
      <c r="N50" s="239" t="s">
        <v>188</v>
      </c>
      <c r="O50" s="458" t="s">
        <v>216</v>
      </c>
      <c r="P50" s="457"/>
      <c r="Q50" s="457"/>
      <c r="R50" s="457"/>
      <c r="S50" s="457"/>
      <c r="T50" s="238" t="s">
        <v>193</v>
      </c>
    </row>
    <row r="51" spans="1:20">
      <c r="A51" s="237" t="s">
        <v>45</v>
      </c>
      <c r="B51" s="238" t="s">
        <v>182</v>
      </c>
      <c r="C51" s="458" t="s">
        <v>50</v>
      </c>
      <c r="D51" s="457"/>
      <c r="E51" s="457"/>
      <c r="F51" s="457"/>
      <c r="G51" s="457"/>
      <c r="H51" s="239" t="s">
        <v>185</v>
      </c>
      <c r="I51" s="458" t="s">
        <v>55</v>
      </c>
      <c r="J51" s="457"/>
      <c r="K51" s="457"/>
      <c r="L51" s="457"/>
      <c r="M51" s="457"/>
      <c r="N51" s="239" t="s">
        <v>189</v>
      </c>
      <c r="O51" s="458" t="s">
        <v>60</v>
      </c>
      <c r="P51" s="457"/>
      <c r="Q51" s="457"/>
      <c r="R51" s="457"/>
      <c r="S51" s="457"/>
      <c r="T51" s="238" t="s">
        <v>194</v>
      </c>
    </row>
    <row r="52" spans="1:20" ht="14.4" thickBot="1">
      <c r="A52" s="241" t="s">
        <v>46</v>
      </c>
      <c r="B52" s="242" t="s">
        <v>178</v>
      </c>
      <c r="C52" s="459" t="s">
        <v>51</v>
      </c>
      <c r="D52" s="460"/>
      <c r="E52" s="460"/>
      <c r="F52" s="460"/>
      <c r="G52" s="460"/>
      <c r="H52" s="243" t="s">
        <v>186</v>
      </c>
      <c r="I52" s="459" t="s">
        <v>56</v>
      </c>
      <c r="J52" s="460"/>
      <c r="K52" s="460"/>
      <c r="L52" s="460"/>
      <c r="M52" s="460"/>
      <c r="N52" s="243" t="s">
        <v>190</v>
      </c>
      <c r="O52" s="459" t="s">
        <v>0</v>
      </c>
      <c r="P52" s="460"/>
      <c r="Q52" s="460"/>
      <c r="R52" s="460"/>
      <c r="S52" s="460"/>
      <c r="T52" s="242" t="s">
        <v>195</v>
      </c>
    </row>
    <row r="57" spans="1:20">
      <c r="A57" s="107"/>
      <c r="B57" s="107"/>
    </row>
    <row r="58" spans="1:20">
      <c r="A58" s="107"/>
      <c r="B58" s="107"/>
    </row>
    <row r="59" spans="1:20">
      <c r="A59" s="107"/>
      <c r="B59" s="107"/>
    </row>
    <row r="60" spans="1:20">
      <c r="A60" s="107"/>
      <c r="B60" s="107"/>
    </row>
    <row r="61" spans="1:20">
      <c r="A61" s="107"/>
      <c r="B61" s="107"/>
    </row>
    <row r="62" spans="1:20">
      <c r="A62" s="107"/>
      <c r="B62" s="107"/>
    </row>
    <row r="63" spans="1:20">
      <c r="A63" s="107"/>
      <c r="B63" s="107"/>
    </row>
    <row r="64" spans="1:20">
      <c r="A64" s="107"/>
      <c r="B64" s="107"/>
    </row>
    <row r="65" spans="1:2">
      <c r="A65" s="107"/>
      <c r="B65" s="107"/>
    </row>
    <row r="66" spans="1:2">
      <c r="A66" s="107"/>
      <c r="B66" s="107"/>
    </row>
    <row r="67" spans="1:2">
      <c r="A67" s="107"/>
      <c r="B67" s="107"/>
    </row>
  </sheetData>
  <mergeCells count="18">
    <mergeCell ref="I47:M47"/>
    <mergeCell ref="O47:S47"/>
    <mergeCell ref="O48:S48"/>
    <mergeCell ref="C48:G48"/>
    <mergeCell ref="I48:M48"/>
    <mergeCell ref="C49:G49"/>
    <mergeCell ref="C50:G50"/>
    <mergeCell ref="C51:G51"/>
    <mergeCell ref="C52:G52"/>
    <mergeCell ref="C47:G47"/>
    <mergeCell ref="O49:S49"/>
    <mergeCell ref="O50:S50"/>
    <mergeCell ref="O51:S51"/>
    <mergeCell ref="O52:S52"/>
    <mergeCell ref="I49:M49"/>
    <mergeCell ref="I50:M50"/>
    <mergeCell ref="I51:M51"/>
    <mergeCell ref="I52:M52"/>
  </mergeCells>
  <pageMargins left="0.22" right="0.24" top="0.17" bottom="0.49" header="0.17" footer="0.17"/>
  <pageSetup scale="67"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pageSetUpPr autoPageBreaks="0"/>
  </sheetPr>
  <dimension ref="A1:AR170"/>
  <sheetViews>
    <sheetView showGridLines="0" zoomScale="70" zoomScaleNormal="70" workbookViewId="0"/>
  </sheetViews>
  <sheetFormatPr defaultColWidth="9.109375" defaultRowHeight="13.8" outlineLevelCol="1"/>
  <cols>
    <col min="1" max="1" width="22.88671875" style="215" customWidth="1"/>
    <col min="2" max="4" width="16" style="107" customWidth="1" outlineLevel="1"/>
    <col min="5" max="5" width="15.33203125" style="107" customWidth="1" outlineLevel="1"/>
    <col min="6" max="6" width="14.6640625" style="107" customWidth="1" outlineLevel="1"/>
    <col min="7" max="7" width="17.33203125" style="107" bestFit="1" customWidth="1"/>
    <col min="8" max="8" width="11.44140625" style="107" customWidth="1"/>
    <col min="9" max="9" width="8.88671875" style="107" bestFit="1" customWidth="1"/>
    <col min="10" max="13" width="15.88671875" style="107" customWidth="1" outlineLevel="1"/>
    <col min="14" max="14" width="14.5546875" style="107" customWidth="1" outlineLevel="1"/>
    <col min="15" max="15" width="17.33203125" style="107" customWidth="1"/>
    <col min="16" max="16" width="8.33203125" style="107" customWidth="1"/>
    <col min="17" max="20" width="15.88671875" style="107" customWidth="1" outlineLevel="1"/>
    <col min="21" max="21" width="13.88671875" style="107" customWidth="1" outlineLevel="1"/>
    <col min="22" max="22" width="16.44140625" style="107" customWidth="1"/>
    <col min="23" max="23" width="8.33203125" style="107" customWidth="1"/>
    <col min="24" max="25" width="15.88671875" style="107" customWidth="1" outlineLevel="1"/>
    <col min="26" max="28" width="14.5546875" style="107" customWidth="1" outlineLevel="1"/>
    <col min="29" max="29" width="16.88671875" style="107" bestFit="1" customWidth="1"/>
    <col min="30" max="30" width="10.6640625" style="107" bestFit="1" customWidth="1"/>
    <col min="31" max="32" width="15.88671875" style="107" customWidth="1" outlineLevel="1"/>
    <col min="33" max="34" width="14.5546875" style="107" customWidth="1" outlineLevel="1"/>
    <col min="35" max="35" width="13.109375" style="107" customWidth="1" outlineLevel="1"/>
    <col min="36" max="36" width="16" style="107" bestFit="1" customWidth="1"/>
    <col min="37" max="37" width="10.6640625" style="107" bestFit="1" customWidth="1"/>
    <col min="38" max="41" width="15.88671875" style="107" customWidth="1" outlineLevel="1"/>
    <col min="42" max="42" width="14.5546875" style="107" customWidth="1" outlineLevel="1"/>
    <col min="43" max="43" width="17.5546875" style="107" customWidth="1"/>
    <col min="44" max="44" width="10.6640625" style="107" bestFit="1" customWidth="1"/>
    <col min="45" max="16384" width="9.109375" style="107"/>
  </cols>
  <sheetData>
    <row r="1" spans="1:44">
      <c r="A1" s="120" t="str">
        <f>'Relative Weights'!A1</f>
        <v>THECB Texas Public University Expenditure Study - Fiscal Year 2024</v>
      </c>
    </row>
    <row r="2" spans="1:44">
      <c r="A2" s="120" t="str">
        <f>'Relative Weights'!A2</f>
        <v>Institution Survey for the Year Ended August 31, 2024</v>
      </c>
    </row>
    <row r="3" spans="1:44">
      <c r="A3" s="120">
        <v>1</v>
      </c>
      <c r="L3" s="244"/>
      <c r="S3" s="244"/>
      <c r="Z3" s="244"/>
      <c r="AG3" s="244"/>
      <c r="AN3" s="244"/>
    </row>
    <row r="4" spans="1:44">
      <c r="B4" s="107" t="s">
        <v>908</v>
      </c>
      <c r="V4" s="244" t="s">
        <v>197</v>
      </c>
      <c r="AC4" s="244" t="s">
        <v>198</v>
      </c>
      <c r="AJ4" s="244" t="s">
        <v>199</v>
      </c>
    </row>
    <row r="5" spans="1:44" ht="14.4" thickBot="1">
      <c r="B5" s="117"/>
      <c r="D5" s="244"/>
      <c r="G5" s="244" t="s">
        <v>200</v>
      </c>
      <c r="J5" s="117"/>
      <c r="L5" s="244"/>
      <c r="O5" s="244" t="s">
        <v>201</v>
      </c>
      <c r="V5" s="244" t="s">
        <v>202</v>
      </c>
      <c r="Z5" s="244"/>
      <c r="AC5" s="244" t="s">
        <v>202</v>
      </c>
      <c r="AG5" s="244"/>
      <c r="AJ5" s="244" t="s">
        <v>203</v>
      </c>
      <c r="AN5" s="244"/>
      <c r="AQ5" s="244" t="s">
        <v>204</v>
      </c>
    </row>
    <row r="6" spans="1:44">
      <c r="A6" s="245" t="s">
        <v>176</v>
      </c>
      <c r="B6" s="246" t="s">
        <v>205</v>
      </c>
      <c r="C6" s="247" t="s">
        <v>206</v>
      </c>
      <c r="D6" s="247" t="s">
        <v>207</v>
      </c>
      <c r="E6" s="247" t="s">
        <v>208</v>
      </c>
      <c r="F6" s="247" t="s">
        <v>209</v>
      </c>
      <c r="G6" s="248" t="s">
        <v>30</v>
      </c>
      <c r="H6" s="249" t="s">
        <v>821</v>
      </c>
      <c r="I6" s="250" t="s">
        <v>210</v>
      </c>
      <c r="J6" s="251" t="s">
        <v>205</v>
      </c>
      <c r="K6" s="247" t="s">
        <v>206</v>
      </c>
      <c r="L6" s="247" t="s">
        <v>207</v>
      </c>
      <c r="M6" s="247" t="s">
        <v>208</v>
      </c>
      <c r="N6" s="247" t="s">
        <v>209</v>
      </c>
      <c r="O6" s="248" t="s">
        <v>30</v>
      </c>
      <c r="P6" s="248" t="s">
        <v>211</v>
      </c>
      <c r="Q6" s="251" t="s">
        <v>205</v>
      </c>
      <c r="R6" s="247" t="s">
        <v>206</v>
      </c>
      <c r="S6" s="247" t="s">
        <v>207</v>
      </c>
      <c r="T6" s="247" t="s">
        <v>208</v>
      </c>
      <c r="U6" s="247" t="s">
        <v>209</v>
      </c>
      <c r="V6" s="247" t="s">
        <v>30</v>
      </c>
      <c r="W6" s="248" t="s">
        <v>211</v>
      </c>
      <c r="X6" s="251" t="s">
        <v>205</v>
      </c>
      <c r="Y6" s="247" t="s">
        <v>206</v>
      </c>
      <c r="Z6" s="247" t="s">
        <v>207</v>
      </c>
      <c r="AA6" s="247" t="s">
        <v>208</v>
      </c>
      <c r="AB6" s="247" t="s">
        <v>209</v>
      </c>
      <c r="AC6" s="247" t="s">
        <v>30</v>
      </c>
      <c r="AD6" s="248" t="s">
        <v>211</v>
      </c>
      <c r="AE6" s="251" t="s">
        <v>205</v>
      </c>
      <c r="AF6" s="247" t="s">
        <v>206</v>
      </c>
      <c r="AG6" s="247" t="s">
        <v>207</v>
      </c>
      <c r="AH6" s="247" t="s">
        <v>208</v>
      </c>
      <c r="AI6" s="247" t="s">
        <v>209</v>
      </c>
      <c r="AJ6" s="247" t="s">
        <v>30</v>
      </c>
      <c r="AK6" s="248" t="s">
        <v>211</v>
      </c>
      <c r="AL6" s="251" t="s">
        <v>205</v>
      </c>
      <c r="AM6" s="247" t="s">
        <v>206</v>
      </c>
      <c r="AN6" s="247" t="s">
        <v>207</v>
      </c>
      <c r="AO6" s="247" t="s">
        <v>208</v>
      </c>
      <c r="AP6" s="247" t="s">
        <v>209</v>
      </c>
      <c r="AQ6" s="247" t="s">
        <v>30</v>
      </c>
      <c r="AR6" s="248" t="s">
        <v>211</v>
      </c>
    </row>
    <row r="7" spans="1:44">
      <c r="A7" s="252" t="s">
        <v>694</v>
      </c>
      <c r="B7" s="253">
        <f ca="1">OFFSET(UTA!C$31,'Discipline Analysis'!$A$3,0)</f>
        <v>191191</v>
      </c>
      <c r="C7" s="254">
        <f ca="1">OFFSET(UTA!D$31,'Discipline Analysis'!$A$3,0)</f>
        <v>57599</v>
      </c>
      <c r="D7" s="254">
        <f ca="1">OFFSET(UTA!E$31,'Discipline Analysis'!$A$3,0)</f>
        <v>8525</v>
      </c>
      <c r="E7" s="254">
        <f ca="1">OFFSET(UTA!F$31,'Discipline Analysis'!$A$3,0)</f>
        <v>2484</v>
      </c>
      <c r="F7" s="255">
        <f ca="1">OFFSET(UTA!G$31,'Discipline Analysis'!$A$3,0)</f>
        <v>0</v>
      </c>
      <c r="G7" s="256">
        <f ca="1">SUM(B7:F7)</f>
        <v>259799</v>
      </c>
      <c r="H7" s="257">
        <f ca="1">(B7/30)+(C7/30)+(D7/24)+(E7/18)+(F7/24)</f>
        <v>8786.2083333333339</v>
      </c>
      <c r="I7" s="258">
        <f ca="1">IF((G7=0),0,(O7+V7+AC7+AJ7+AQ7)/G7)</f>
        <v>402.17632346452831</v>
      </c>
      <c r="J7" s="253">
        <f ca="1">OFFSET(UTA!C$115,'Discipline Analysis'!$A$3,0)</f>
        <v>9623875.9160468876</v>
      </c>
      <c r="K7" s="254">
        <f ca="1">OFFSET(UTA!D$115,'Discipline Analysis'!$A$3,0)</f>
        <v>8372689.1602301905</v>
      </c>
      <c r="L7" s="254">
        <f ca="1">OFFSET(UTA!E$115,'Discipline Analysis'!$A$3,0)</f>
        <v>3529831.9424786279</v>
      </c>
      <c r="M7" s="254">
        <f ca="1">OFFSET(UTA!F$115,'Discipline Analysis'!$A$3,0)</f>
        <v>2335464.824450233</v>
      </c>
      <c r="N7" s="254">
        <f ca="1">OFFSET(UTA!G$115,'Discipline Analysis'!$A$3,0)</f>
        <v>0</v>
      </c>
      <c r="O7" s="256">
        <f t="shared" ref="O7:O42" ca="1" si="0">SUM(J7:N7)</f>
        <v>23861861.843205936</v>
      </c>
      <c r="P7" s="259">
        <f t="shared" ref="P7:P43" ca="1" si="1">O7/O$43</f>
        <v>3.1953374413549077E-2</v>
      </c>
      <c r="Q7" s="253">
        <f ca="1">OFFSET(UTA!C$192,'Discipline Analysis'!$A$3,0)</f>
        <v>4866317.899022772</v>
      </c>
      <c r="R7" s="254">
        <f ca="1">OFFSET(UTA!D$192,'Discipline Analysis'!$A$3,0)</f>
        <v>4233654.6604310563</v>
      </c>
      <c r="S7" s="254">
        <f ca="1">OFFSET(UTA!E$192,'Discipline Analysis'!$A$3,0)</f>
        <v>1784861.3710391459</v>
      </c>
      <c r="T7" s="254">
        <f ca="1">OFFSET(UTA!F$192,'Discipline Analysis'!$A$3,0)</f>
        <v>1180929.0120636332</v>
      </c>
      <c r="U7" s="254">
        <f ca="1">OFFSET(UTA!G$192,'Discipline Analysis'!$A$3,0)</f>
        <v>0</v>
      </c>
      <c r="V7" s="256">
        <f t="shared" ref="V7:V42" ca="1" si="2">SUM(Q7:U7)</f>
        <v>12065762.942556608</v>
      </c>
      <c r="W7" s="259">
        <f t="shared" ref="W7:W43" ca="1" si="3">V7/V$43</f>
        <v>1.991136666060769E-2</v>
      </c>
      <c r="X7" s="253">
        <f ca="1">OFFSET(UTA!C$217,'Discipline Analysis'!$A$3,0)</f>
        <v>7840873.4866209803</v>
      </c>
      <c r="Y7" s="254">
        <f ca="1">OFFSET(UTA!D$217,'Discipline Analysis'!$A$3,0)</f>
        <v>4906490.4971803967</v>
      </c>
      <c r="Z7" s="254">
        <f ca="1">OFFSET(UTA!E$217,'Discipline Analysis'!$A$3,0)</f>
        <v>740857.33230227081</v>
      </c>
      <c r="AA7" s="254">
        <f ca="1">OFFSET(UTA!F$217,'Discipline Analysis'!$A$3,0)</f>
        <v>265845.20887885318</v>
      </c>
      <c r="AB7" s="254">
        <f ca="1">OFFSET(UTA!G$217,'Discipline Analysis'!$A$3,0)</f>
        <v>0</v>
      </c>
      <c r="AC7" s="256">
        <f t="shared" ref="AC7:AC42" ca="1" si="4">SUM(X7:AB7)</f>
        <v>13754066.524982499</v>
      </c>
      <c r="AD7" s="260">
        <f t="shared" ref="AD7:AD43" ca="1" si="5">AC7/AC$43</f>
        <v>3.0371252384408683E-2</v>
      </c>
      <c r="AE7" s="253">
        <f ca="1">OFFSET(UTA!C$242,'Discipline Analysis'!$A$3,0)</f>
        <v>11264795.281832309</v>
      </c>
      <c r="AF7" s="254">
        <f ca="1">OFFSET(UTA!D$242,'Discipline Analysis'!$A$3,0)</f>
        <v>7049037.4697796116</v>
      </c>
      <c r="AG7" s="254">
        <f ca="1">OFFSET(UTA!E$242,'Discipline Analysis'!$A$3,0)</f>
        <v>1064371.9983072991</v>
      </c>
      <c r="AH7" s="254">
        <f ca="1">OFFSET(UTA!F$242,'Discipline Analysis'!$A$3,0)</f>
        <v>381933.44909672695</v>
      </c>
      <c r="AI7" s="254">
        <f ca="1">OFFSET(UTA!G$242,'Discipline Analysis'!$A$3,0)</f>
        <v>0</v>
      </c>
      <c r="AJ7" s="256">
        <f t="shared" ref="AJ7:AJ42" ca="1" si="6">SUM(AE7:AI7)</f>
        <v>19760138.199015949</v>
      </c>
      <c r="AK7" s="260">
        <f t="shared" ref="AK7:AK43" ca="1" si="7">AJ7/AJ$43</f>
        <v>6.8055397052530373E-2</v>
      </c>
      <c r="AL7" s="253">
        <f ca="1">OFFSET(UTA!C$167,'Discipline Analysis'!$A$3,0)</f>
        <v>14133481.738000818</v>
      </c>
      <c r="AM7" s="254">
        <f ca="1">OFFSET(UTA!D$167,'Discipline Analysis'!$A$3,0)</f>
        <v>12296007.385834863</v>
      </c>
      <c r="AN7" s="254">
        <f ca="1">OFFSET(UTA!E$167,'Discipline Analysis'!$A$3,0)</f>
        <v>5183858.9495993843</v>
      </c>
      <c r="AO7" s="254">
        <f ca="1">OFFSET(UTA!F$167,'Discipline Analysis'!$A$3,0)</f>
        <v>3429829.0765649383</v>
      </c>
      <c r="AP7" s="254">
        <f ca="1">OFFSET(UTA!G$167,'Discipline Analysis'!$A$3,0)</f>
        <v>0</v>
      </c>
      <c r="AQ7" s="256">
        <f t="shared" ref="AQ7:AQ42" ca="1" si="8">SUM(AL7:AP7)</f>
        <v>35043177.150000006</v>
      </c>
      <c r="AR7" s="260">
        <f t="shared" ref="AR7:AR43" ca="1" si="9">AQ7/AQ$43</f>
        <v>4.1008682176663584E-2</v>
      </c>
    </row>
    <row r="8" spans="1:44">
      <c r="A8" s="261" t="s">
        <v>695</v>
      </c>
      <c r="B8" s="253">
        <f ca="1">OFFSET(UT!C$31,'Discipline Analysis'!$A$3,0)</f>
        <v>372545</v>
      </c>
      <c r="C8" s="254">
        <f ca="1">OFFSET(UT!D$31,'Discipline Analysis'!$A$3,0)</f>
        <v>187858</v>
      </c>
      <c r="D8" s="254">
        <f ca="1">OFFSET(UT!E$31,'Discipline Analysis'!$A$3,0)</f>
        <v>19057</v>
      </c>
      <c r="E8" s="254">
        <f ca="1">OFFSET(UT!F$31,'Discipline Analysis'!$A$3,0)</f>
        <v>22876.5</v>
      </c>
      <c r="F8" s="255">
        <f ca="1">OFFSET(UT!G$31,'Discipline Analysis'!$A$3,0)</f>
        <v>0</v>
      </c>
      <c r="G8" s="256">
        <f t="shared" ref="G8:G42" ca="1" si="10">SUM(B8:F8)</f>
        <v>602336.5</v>
      </c>
      <c r="H8" s="257">
        <f t="shared" ref="H8:H43" ca="1" si="11">(B8/30)+(C8/30)+(D8/24)+(E8/18)+(F8/24)</f>
        <v>20745.058333333334</v>
      </c>
      <c r="I8" s="258">
        <f t="shared" ref="I8:I43" ca="1" si="12">IF((G8=0),0,(O8+V8+AC8+AJ8+AQ8)/G8)</f>
        <v>969.60892348596849</v>
      </c>
      <c r="J8" s="253">
        <f ca="1">OFFSET(UT!C$115,'Discipline Analysis'!$A$3,0)</f>
        <v>44705620.786628395</v>
      </c>
      <c r="K8" s="254">
        <f ca="1">OFFSET(UT!D$115,'Discipline Analysis'!$A$3,0)</f>
        <v>48655089.315654263</v>
      </c>
      <c r="L8" s="254">
        <f ca="1">OFFSET(UT!E$115,'Discipline Analysis'!$A$3,0)</f>
        <v>19584759.804079488</v>
      </c>
      <c r="M8" s="254">
        <f ca="1">OFFSET(UT!F$115,'Discipline Analysis'!$A$3,0)</f>
        <v>50463917.222799882</v>
      </c>
      <c r="N8" s="254">
        <f ca="1">OFFSET(UT!G$115,'Discipline Analysis'!$A$3,0)</f>
        <v>0</v>
      </c>
      <c r="O8" s="256">
        <f t="shared" ca="1" si="0"/>
        <v>163409387.12916201</v>
      </c>
      <c r="P8" s="259">
        <f t="shared" ca="1" si="1"/>
        <v>0.2188212036402091</v>
      </c>
      <c r="Q8" s="253">
        <f ca="1">OFFSET(UT!C$192,'Discipline Analysis'!$A$3,0)</f>
        <v>48110682.811345771</v>
      </c>
      <c r="R8" s="254">
        <f ca="1">OFFSET(UT!D$192,'Discipline Analysis'!$A$3,0)</f>
        <v>52360967.771714538</v>
      </c>
      <c r="S8" s="254">
        <f ca="1">OFFSET(UT!E$192,'Discipline Analysis'!$A$3,0)</f>
        <v>21076458.626255978</v>
      </c>
      <c r="T8" s="254">
        <f ca="1">OFFSET(UT!F$192,'Discipline Analysis'!$A$3,0)</f>
        <v>54307567.4200304</v>
      </c>
      <c r="U8" s="254">
        <f ca="1">OFFSET(UT!G$192,'Discipline Analysis'!$A$3,0)</f>
        <v>0</v>
      </c>
      <c r="V8" s="256">
        <f t="shared" ca="1" si="2"/>
        <v>175855676.62934667</v>
      </c>
      <c r="W8" s="259">
        <f t="shared" ca="1" si="3"/>
        <v>0.29020351828445945</v>
      </c>
      <c r="X8" s="253">
        <f ca="1">OFFSET(UT!C$217,'Discipline Analysis'!$A$3,0)</f>
        <v>45356303.1075738</v>
      </c>
      <c r="Y8" s="254">
        <f ca="1">OFFSET(UT!D$217,'Discipline Analysis'!$A$3,0)</f>
        <v>42220583.194109</v>
      </c>
      <c r="Z8" s="254">
        <f ca="1">OFFSET(UT!E$217,'Discipline Analysis'!$A$3,0)</f>
        <v>4295500.2287409464</v>
      </c>
      <c r="AA8" s="254">
        <f ca="1">OFFSET(UT!F$217,'Discipline Analysis'!$A$3,0)</f>
        <v>5596279.6496082991</v>
      </c>
      <c r="AB8" s="254">
        <f ca="1">OFFSET(UT!G$217,'Discipline Analysis'!$A$3,0)</f>
        <v>0</v>
      </c>
      <c r="AC8" s="256">
        <f t="shared" ca="1" si="4"/>
        <v>97468666.180032045</v>
      </c>
      <c r="AD8" s="260">
        <f t="shared" ca="1" si="5"/>
        <v>0.21522692614206321</v>
      </c>
      <c r="AE8" s="253">
        <f ca="1">OFFSET(UT!C$242,'Discipline Analysis'!$A$3,0)</f>
        <v>10159125.340700459</v>
      </c>
      <c r="AF8" s="254">
        <f ca="1">OFFSET(UT!D$242,'Discipline Analysis'!$A$3,0)</f>
        <v>9456771.5452717543</v>
      </c>
      <c r="AG8" s="254">
        <f ca="1">OFFSET(UT!E$242,'Discipline Analysis'!$A$3,0)</f>
        <v>962127.03053172387</v>
      </c>
      <c r="AH8" s="254">
        <f ca="1">OFFSET(UT!F$242,'Discipline Analysis'!$A$3,0)</f>
        <v>1253481.9309929239</v>
      </c>
      <c r="AI8" s="254">
        <f ca="1">OFFSET(UT!G$242,'Discipline Analysis'!$A$3,0)</f>
        <v>0</v>
      </c>
      <c r="AJ8" s="256">
        <f t="shared" ca="1" si="6"/>
        <v>21831505.84749686</v>
      </c>
      <c r="AK8" s="260">
        <f t="shared" ca="1" si="7"/>
        <v>7.518934249053115E-2</v>
      </c>
      <c r="AL8" s="253">
        <f ca="1">OFFSET(UT!C$167,'Discipline Analysis'!$A$3,0)</f>
        <v>33984655.02583953</v>
      </c>
      <c r="AM8" s="254">
        <f ca="1">OFFSET(UT!D$167,'Discipline Analysis'!$A$3,0)</f>
        <v>37068035.286985449</v>
      </c>
      <c r="AN8" s="254">
        <f ca="1">OFFSET(UT!E$167,'Discipline Analysis'!$A$3,0)</f>
        <v>14849145.721146829</v>
      </c>
      <c r="AO8" s="254">
        <f ca="1">OFFSET(UT!F$167,'Discipline Analysis'!$A$3,0)</f>
        <v>39563773.52129674</v>
      </c>
      <c r="AP8" s="254">
        <f ca="1">OFFSET(UT!G$167,'Discipline Analysis'!$A$3,0)</f>
        <v>0</v>
      </c>
      <c r="AQ8" s="256">
        <f t="shared" ca="1" si="8"/>
        <v>125465609.55526856</v>
      </c>
      <c r="AR8" s="260">
        <f t="shared" ca="1" si="9"/>
        <v>0.14682399613282132</v>
      </c>
    </row>
    <row r="9" spans="1:44">
      <c r="A9" s="261" t="s">
        <v>696</v>
      </c>
      <c r="B9" s="253">
        <f ca="1">OFFSET(UTD!C$31,'Discipline Analysis'!$A$3,0)</f>
        <v>108070</v>
      </c>
      <c r="C9" s="254">
        <f ca="1">OFFSET(UTD!D$31,'Discipline Analysis'!$A$3,0)</f>
        <v>44851.200000000004</v>
      </c>
      <c r="D9" s="254">
        <f ca="1">OFFSET(UTD!E$31,'Discipline Analysis'!$A$3,0)</f>
        <v>8491</v>
      </c>
      <c r="E9" s="254">
        <f ca="1">OFFSET(UTD!F$31,'Discipline Analysis'!$A$3,0)</f>
        <v>6710.9999999999991</v>
      </c>
      <c r="F9" s="255">
        <f ca="1">OFFSET(UTD!G$31,'Discipline Analysis'!$A$3,0)</f>
        <v>0</v>
      </c>
      <c r="G9" s="256">
        <f t="shared" ca="1" si="10"/>
        <v>168123.2</v>
      </c>
      <c r="H9" s="257">
        <f t="shared" ca="1" si="11"/>
        <v>5823.9983333333339</v>
      </c>
      <c r="I9" s="258">
        <f t="shared" ca="1" si="12"/>
        <v>688.73587425062271</v>
      </c>
      <c r="J9" s="253">
        <f ca="1">OFFSET(UTD!C$115,'Discipline Analysis'!$A$3,0)</f>
        <v>11240311.613149289</v>
      </c>
      <c r="K9" s="254">
        <f ca="1">OFFSET(UTD!D$115,'Discipline Analysis'!$A$3,0)</f>
        <v>8263888.130849231</v>
      </c>
      <c r="L9" s="254">
        <f ca="1">OFFSET(UTD!E$115,'Discipline Analysis'!$A$3,0)</f>
        <v>4500883.589300734</v>
      </c>
      <c r="M9" s="254">
        <f ca="1">OFFSET(UTD!F$115,'Discipline Analysis'!$A$3,0)</f>
        <v>7109226.8970865421</v>
      </c>
      <c r="N9" s="254">
        <f ca="1">OFFSET(UTD!G$115,'Discipline Analysis'!$A$3,0)</f>
        <v>0</v>
      </c>
      <c r="O9" s="256">
        <f t="shared" ca="1" si="0"/>
        <v>31114310.230385795</v>
      </c>
      <c r="P9" s="259">
        <f t="shared" ca="1" si="1"/>
        <v>4.1665114438415592E-2</v>
      </c>
      <c r="Q9" s="253">
        <f ca="1">OFFSET(UTD!C$192,'Discipline Analysis'!$A$3,0)</f>
        <v>7543697.3257695707</v>
      </c>
      <c r="R9" s="254">
        <f ca="1">OFFSET(UTD!D$192,'Discipline Analysis'!$A$3,0)</f>
        <v>5546133.6783776097</v>
      </c>
      <c r="S9" s="254">
        <f ca="1">OFFSET(UTD!E$192,'Discipline Analysis'!$A$3,0)</f>
        <v>3020672.7949150796</v>
      </c>
      <c r="T9" s="254">
        <f ca="1">OFFSET(UTD!F$192,'Discipline Analysis'!$A$3,0)</f>
        <v>4771207.2207235666</v>
      </c>
      <c r="U9" s="254">
        <f ca="1">OFFSET(UTD!G$192,'Discipline Analysis'!$A$3,0)</f>
        <v>0</v>
      </c>
      <c r="V9" s="256">
        <f t="shared" ca="1" si="2"/>
        <v>20881711.019785825</v>
      </c>
      <c r="W9" s="259">
        <f t="shared" ca="1" si="3"/>
        <v>3.4459769066845891E-2</v>
      </c>
      <c r="X9" s="253">
        <f ca="1">OFFSET(UTD!C$217,'Discipline Analysis'!$A$3,0)</f>
        <v>4991944.9155925838</v>
      </c>
      <c r="Y9" s="254">
        <f ca="1">OFFSET(UTD!D$217,'Discipline Analysis'!$A$3,0)</f>
        <v>3631279.0141388644</v>
      </c>
      <c r="Z9" s="254">
        <f ca="1">OFFSET(UTD!E$217,'Discipline Analysis'!$A$3,0)</f>
        <v>887034.94630860654</v>
      </c>
      <c r="AA9" s="254">
        <f ca="1">OFFSET(UTD!F$217,'Discipline Analysis'!$A$3,0)</f>
        <v>572672.22482203995</v>
      </c>
      <c r="AB9" s="254">
        <f ca="1">OFFSET(UTD!G$217,'Discipline Analysis'!$A$3,0)</f>
        <v>0</v>
      </c>
      <c r="AC9" s="256">
        <f t="shared" ca="1" si="4"/>
        <v>10082931.100862095</v>
      </c>
      <c r="AD9" s="260">
        <f t="shared" ca="1" si="5"/>
        <v>2.2264778542597317E-2</v>
      </c>
      <c r="AE9" s="253">
        <f ca="1">OFFSET(UTD!C$242,'Discipline Analysis'!$A$3,0)</f>
        <v>2542527.492381244</v>
      </c>
      <c r="AF9" s="254">
        <f ca="1">OFFSET(UTD!D$242,'Discipline Analysis'!$A$3,0)</f>
        <v>1849504.9288537942</v>
      </c>
      <c r="AG9" s="254">
        <f ca="1">OFFSET(UTD!E$242,'Discipline Analysis'!$A$3,0)</f>
        <v>451789.98883741267</v>
      </c>
      <c r="AH9" s="254">
        <f ca="1">OFFSET(UTD!F$242,'Discipline Analysis'!$A$3,0)</f>
        <v>291676.87151057558</v>
      </c>
      <c r="AI9" s="254">
        <f ca="1">OFFSET(UTD!G$242,'Discipline Analysis'!$A$3,0)</f>
        <v>0</v>
      </c>
      <c r="AJ9" s="256">
        <f t="shared" ca="1" si="6"/>
        <v>5135499.2815830261</v>
      </c>
      <c r="AK9" s="260">
        <f t="shared" ca="1" si="7"/>
        <v>1.7687044450353202E-2</v>
      </c>
      <c r="AL9" s="253">
        <f ca="1">OFFSET(UTD!C$167,'Discipline Analysis'!$A$3,0)</f>
        <v>17549229.361746442</v>
      </c>
      <c r="AM9" s="254">
        <f ca="1">OFFSET(UTD!D$167,'Discipline Analysis'!$A$3,0)</f>
        <v>12902210.652099036</v>
      </c>
      <c r="AN9" s="254">
        <f ca="1">OFFSET(UTD!E$167,'Discipline Analysis'!$A$3,0)</f>
        <v>7027121.7700724145</v>
      </c>
      <c r="AO9" s="254">
        <f ca="1">OFFSET(UTD!F$167,'Discipline Analysis'!$A$3,0)</f>
        <v>11099465.71727768</v>
      </c>
      <c r="AP9" s="254">
        <f ca="1">OFFSET(UTD!G$167,'Discipline Analysis'!$A$3,0)</f>
        <v>0</v>
      </c>
      <c r="AQ9" s="256">
        <f t="shared" ca="1" si="8"/>
        <v>48578027.501195565</v>
      </c>
      <c r="AR9" s="260">
        <f t="shared" ca="1" si="9"/>
        <v>5.6847610650102014E-2</v>
      </c>
    </row>
    <row r="10" spans="1:44">
      <c r="A10" s="261" t="s">
        <v>697</v>
      </c>
      <c r="B10" s="253">
        <f ca="1">OFFSET(UTEP!C$31,'Discipline Analysis'!$A$3,0)</f>
        <v>164211.25000000003</v>
      </c>
      <c r="C10" s="254">
        <f ca="1">OFFSET(UTEP!D$31,'Discipline Analysis'!$A$3,0)</f>
        <v>66261</v>
      </c>
      <c r="D10" s="254">
        <f ca="1">OFFSET(UTEP!E$31,'Discipline Analysis'!$A$3,0)</f>
        <v>9129</v>
      </c>
      <c r="E10" s="254">
        <f ca="1">OFFSET(UTEP!F$31,'Discipline Analysis'!$A$3,0)</f>
        <v>2098</v>
      </c>
      <c r="F10" s="255">
        <f ca="1">OFFSET(UTEP!G$31,'Discipline Analysis'!$A$3,0)</f>
        <v>0</v>
      </c>
      <c r="G10" s="256">
        <f t="shared" ca="1" si="10"/>
        <v>241699.25000000003</v>
      </c>
      <c r="H10" s="257">
        <f t="shared" ca="1" si="11"/>
        <v>8179.3388888888894</v>
      </c>
      <c r="I10" s="258">
        <f t="shared" ca="1" si="12"/>
        <v>370.15632870680173</v>
      </c>
      <c r="J10" s="253">
        <f ca="1">OFFSET(UTEP!C$115,'Discipline Analysis'!$A$3,0)</f>
        <v>9850063.421335496</v>
      </c>
      <c r="K10" s="254">
        <f ca="1">OFFSET(UTEP!D$115,'Discipline Analysis'!$A$3,0)</f>
        <v>6561151.810574322</v>
      </c>
      <c r="L10" s="254">
        <f ca="1">OFFSET(UTEP!E$115,'Discipline Analysis'!$A$3,0)</f>
        <v>3893509.6581006837</v>
      </c>
      <c r="M10" s="254">
        <f ca="1">OFFSET(UTEP!F$115,'Discipline Analysis'!$A$3,0)</f>
        <v>1922215.1280496458</v>
      </c>
      <c r="N10" s="254">
        <f ca="1">OFFSET(UTEP!G$115,'Discipline Analysis'!$A$3,0)</f>
        <v>0</v>
      </c>
      <c r="O10" s="256">
        <f t="shared" ca="1" si="0"/>
        <v>22226940.018060148</v>
      </c>
      <c r="P10" s="259">
        <f t="shared" ca="1" si="1"/>
        <v>2.9764053665694661E-2</v>
      </c>
      <c r="Q10" s="253">
        <f ca="1">OFFSET(UTEP!C$192,'Discipline Analysis'!$A$3,0)</f>
        <v>3616192.9857802414</v>
      </c>
      <c r="R10" s="254">
        <f ca="1">OFFSET(UTEP!D$192,'Discipline Analysis'!$A$3,0)</f>
        <v>2408755.1664536707</v>
      </c>
      <c r="S10" s="254">
        <f ca="1">OFFSET(UTEP!E$192,'Discipline Analysis'!$A$3,0)</f>
        <v>1429400.1686521487</v>
      </c>
      <c r="T10" s="254">
        <f ca="1">OFFSET(UTEP!F$192,'Discipline Analysis'!$A$3,0)</f>
        <v>705690.97536545107</v>
      </c>
      <c r="U10" s="254">
        <f ca="1">OFFSET(UTEP!G$192,'Discipline Analysis'!$A$3,0)</f>
        <v>0</v>
      </c>
      <c r="V10" s="256">
        <f t="shared" ca="1" si="2"/>
        <v>8160039.2962515112</v>
      </c>
      <c r="W10" s="259">
        <f t="shared" ca="1" si="3"/>
        <v>1.3465997564030019E-2</v>
      </c>
      <c r="X10" s="253">
        <f ca="1">OFFSET(UTEP!C$217,'Discipline Analysis'!$A$3,0)</f>
        <v>8558379.692665223</v>
      </c>
      <c r="Y10" s="254">
        <f ca="1">OFFSET(UTEP!D$217,'Discipline Analysis'!$A$3,0)</f>
        <v>7086365.1838367647</v>
      </c>
      <c r="Z10" s="254">
        <f ca="1">OFFSET(UTEP!E$217,'Discipline Analysis'!$A$3,0)</f>
        <v>936967.78773235937</v>
      </c>
      <c r="AA10" s="254">
        <f ca="1">OFFSET(UTEP!F$217,'Discipline Analysis'!$A$3,0)</f>
        <v>255927.99732107014</v>
      </c>
      <c r="AB10" s="254">
        <f ca="1">OFFSET(UTEP!G$217,'Discipline Analysis'!$A$3,0)</f>
        <v>0</v>
      </c>
      <c r="AC10" s="256">
        <f t="shared" ca="1" si="4"/>
        <v>16837640.661555417</v>
      </c>
      <c r="AD10" s="260">
        <f t="shared" ca="1" si="5"/>
        <v>3.7180293781568154E-2</v>
      </c>
      <c r="AE10" s="253">
        <f ca="1">OFFSET(UTEP!C$242,'Discipline Analysis'!$A$3,0)</f>
        <v>4983071.2609448489</v>
      </c>
      <c r="AF10" s="254">
        <f ca="1">OFFSET(UTEP!D$242,'Discipline Analysis'!$A$3,0)</f>
        <v>4125998.6072364161</v>
      </c>
      <c r="AG10" s="254">
        <f ca="1">OFFSET(UTEP!E$242,'Discipline Analysis'!$A$3,0)</f>
        <v>545544.53332815331</v>
      </c>
      <c r="AH10" s="254">
        <f ca="1">OFFSET(UTEP!F$242,'Discipline Analysis'!$A$3,0)</f>
        <v>149012.72134663176</v>
      </c>
      <c r="AI10" s="254">
        <f ca="1">OFFSET(UTEP!G$242,'Discipline Analysis'!$A$3,0)</f>
        <v>0</v>
      </c>
      <c r="AJ10" s="256">
        <f t="shared" ca="1" si="6"/>
        <v>9803627.1228560507</v>
      </c>
      <c r="AK10" s="260">
        <f t="shared" ca="1" si="7"/>
        <v>3.3764426629068339E-2</v>
      </c>
      <c r="AL10" s="253">
        <f ca="1">OFFSET(UTEP!C$167,'Discipline Analysis'!$A$3,0)</f>
        <v>14347072.650285384</v>
      </c>
      <c r="AM10" s="254">
        <f ca="1">OFFSET(UTEP!D$167,'Discipline Analysis'!$A$3,0)</f>
        <v>9606315.970362423</v>
      </c>
      <c r="AN10" s="254">
        <f ca="1">OFFSET(UTEP!E$167,'Discipline Analysis'!$A$3,0)</f>
        <v>5695255.2992953798</v>
      </c>
      <c r="AO10" s="254">
        <f ca="1">OFFSET(UTEP!F$167,'Discipline Analysis'!$A$3,0)</f>
        <v>2789616.0125211421</v>
      </c>
      <c r="AP10" s="254">
        <f ca="1">OFFSET(UTEP!G$167,'Discipline Analysis'!$A$3,0)</f>
        <v>0</v>
      </c>
      <c r="AQ10" s="256">
        <f t="shared" ca="1" si="8"/>
        <v>32438259.932464331</v>
      </c>
      <c r="AR10" s="260">
        <f t="shared" ca="1" si="9"/>
        <v>3.7960322097519351E-2</v>
      </c>
    </row>
    <row r="11" spans="1:44">
      <c r="A11" s="261" t="s">
        <v>788</v>
      </c>
      <c r="B11" s="253">
        <f ca="1">OFFSET(UTRGV!C$31,'Discipline Analysis'!$A$3,0)</f>
        <v>232846</v>
      </c>
      <c r="C11" s="254">
        <f ca="1">OFFSET(UTRGV!D$31,'Discipline Analysis'!$A$3,0)</f>
        <v>92711.000000000015</v>
      </c>
      <c r="D11" s="254">
        <f ca="1">OFFSET(UTRGV!E$31,'Discipline Analysis'!$A$3,0)</f>
        <v>20210</v>
      </c>
      <c r="E11" s="254">
        <f ca="1">OFFSET(UTRGV!F$31,'Discipline Analysis'!$A$3,0)</f>
        <v>824</v>
      </c>
      <c r="F11" s="255">
        <f ca="1">OFFSET(UTRGV!G$31,'Discipline Analysis'!$A$3,0)</f>
        <v>0</v>
      </c>
      <c r="G11" s="256">
        <f t="shared" ca="1" si="10"/>
        <v>346591</v>
      </c>
      <c r="H11" s="257">
        <f t="shared" ca="1" si="11"/>
        <v>11739.761111111113</v>
      </c>
      <c r="I11" s="258">
        <f t="shared" ca="1" si="12"/>
        <v>341.81116845457564</v>
      </c>
      <c r="J11" s="253">
        <f ca="1">OFFSET(UTRGV!C$115,'Discipline Analysis'!$A$3,0)</f>
        <v>13375021.937406309</v>
      </c>
      <c r="K11" s="254">
        <f ca="1">OFFSET(UTRGV!D$115,'Discipline Analysis'!$A$3,0)</f>
        <v>6677437.2629463412</v>
      </c>
      <c r="L11" s="254">
        <f ca="1">OFFSET(UTRGV!E$115,'Discipline Analysis'!$A$3,0)</f>
        <v>3664569.3848762829</v>
      </c>
      <c r="M11" s="254">
        <f ca="1">OFFSET(UTRGV!F$115,'Discipline Analysis'!$A$3,0)</f>
        <v>480265.98849050456</v>
      </c>
      <c r="N11" s="254">
        <f ca="1">OFFSET(UTRGV!G$115,'Discipline Analysis'!$A$3,0)</f>
        <v>0</v>
      </c>
      <c r="O11" s="256">
        <f t="shared" ca="1" si="0"/>
        <v>24197294.573719438</v>
      </c>
      <c r="P11" s="259">
        <f t="shared" ca="1" si="1"/>
        <v>3.2402551753485304E-2</v>
      </c>
      <c r="Q11" s="253">
        <f ca="1">OFFSET(UTRGV!C$192,'Discipline Analysis'!$A$3,0)</f>
        <v>10435794.180704029</v>
      </c>
      <c r="R11" s="254">
        <f ca="1">OFFSET(UTRGV!D$192,'Discipline Analysis'!$A$3,0)</f>
        <v>5210037.1316613248</v>
      </c>
      <c r="S11" s="254">
        <f ca="1">OFFSET(UTRGV!E$192,'Discipline Analysis'!$A$3,0)</f>
        <v>2859261.9915279252</v>
      </c>
      <c r="T11" s="254">
        <f ca="1">OFFSET(UTRGV!F$192,'Discipline Analysis'!$A$3,0)</f>
        <v>374725.14298179885</v>
      </c>
      <c r="U11" s="254">
        <f ca="1">OFFSET(UTRGV!G$192,'Discipline Analysis'!$A$3,0)</f>
        <v>0</v>
      </c>
      <c r="V11" s="256">
        <f t="shared" ca="1" si="2"/>
        <v>18879818.446875077</v>
      </c>
      <c r="W11" s="259">
        <f t="shared" ca="1" si="3"/>
        <v>3.1156172168403329E-2</v>
      </c>
      <c r="X11" s="253">
        <f ca="1">OFFSET(UTRGV!C$217,'Discipline Analysis'!$A$3,0)</f>
        <v>8864977.5464995503</v>
      </c>
      <c r="Y11" s="254">
        <f ca="1">OFFSET(UTRGV!D$217,'Discipline Analysis'!$A$3,0)</f>
        <v>6446686.0275549274</v>
      </c>
      <c r="Z11" s="254">
        <f ca="1">OFFSET(UTRGV!E$217,'Discipline Analysis'!$A$3,0)</f>
        <v>1198462.183530617</v>
      </c>
      <c r="AA11" s="254">
        <f ca="1">OFFSET(UTRGV!F$217,'Discipline Analysis'!$A$3,0)</f>
        <v>68201.040487342994</v>
      </c>
      <c r="AB11" s="254">
        <f ca="1">OFFSET(UTRGV!G$217,'Discipline Analysis'!$A$3,0)</f>
        <v>0</v>
      </c>
      <c r="AC11" s="256">
        <f t="shared" ca="1" si="4"/>
        <v>16578326.798072439</v>
      </c>
      <c r="AD11" s="260">
        <f t="shared" ca="1" si="5"/>
        <v>3.6607685907357829E-2</v>
      </c>
      <c r="AE11" s="253">
        <f ca="1">OFFSET(UTRGV!C$242,'Discipline Analysis'!$A$3,0)</f>
        <v>6758874.7983802268</v>
      </c>
      <c r="AF11" s="254">
        <f ca="1">OFFSET(UTRGV!D$242,'Discipline Analysis'!$A$3,0)</f>
        <v>4915110.4440096449</v>
      </c>
      <c r="AG11" s="254">
        <f ca="1">OFFSET(UTRGV!E$242,'Discipline Analysis'!$A$3,0)</f>
        <v>913736.75867631671</v>
      </c>
      <c r="AH11" s="254">
        <f ca="1">OFFSET(UTRGV!F$242,'Discipline Analysis'!$A$3,0)</f>
        <v>51998.13438390816</v>
      </c>
      <c r="AI11" s="254">
        <f ca="1">OFFSET(UTRGV!G$242,'Discipline Analysis'!$A$3,0)</f>
        <v>0</v>
      </c>
      <c r="AJ11" s="256">
        <f t="shared" ca="1" si="6"/>
        <v>12639720.135450097</v>
      </c>
      <c r="AK11" s="260">
        <f t="shared" ca="1" si="7"/>
        <v>4.3532143540056682E-2</v>
      </c>
      <c r="AL11" s="253">
        <f ca="1">OFFSET(UTRGV!C$167,'Discipline Analysis'!$A$3,0)</f>
        <v>25451808.803562604</v>
      </c>
      <c r="AM11" s="254">
        <f ca="1">OFFSET(UTRGV!D$167,'Discipline Analysis'!$A$3,0)</f>
        <v>12215734.981656829</v>
      </c>
      <c r="AN11" s="254">
        <f ca="1">OFFSET(UTRGV!E$167,'Discipline Analysis'!$A$3,0)</f>
        <v>6619502.3967872225</v>
      </c>
      <c r="AO11" s="254">
        <f ca="1">OFFSET(UTRGV!F$167,'Discipline Analysis'!$A$3,0)</f>
        <v>1886468.5497161248</v>
      </c>
      <c r="AP11" s="254">
        <f ca="1">OFFSET(UTRGV!G$167,'Discipline Analysis'!$A$3,0)</f>
        <v>0</v>
      </c>
      <c r="AQ11" s="256">
        <f t="shared" ca="1" si="8"/>
        <v>46173514.73172278</v>
      </c>
      <c r="AR11" s="260">
        <f t="shared" ca="1" si="9"/>
        <v>5.4033770468575021E-2</v>
      </c>
    </row>
    <row r="12" spans="1:44">
      <c r="A12" s="262" t="s">
        <v>698</v>
      </c>
      <c r="B12" s="253">
        <f ca="1">OFFSET(UTPB!C$31,'Discipline Analysis'!$A$3,0)</f>
        <v>27892</v>
      </c>
      <c r="C12" s="254">
        <f ca="1">OFFSET(UTPB!D$31,'Discipline Analysis'!$A$3,0)</f>
        <v>13088</v>
      </c>
      <c r="D12" s="254">
        <f ca="1">OFFSET(UTPB!E$31,'Discipline Analysis'!$A$3,0)</f>
        <v>3449</v>
      </c>
      <c r="E12" s="254">
        <f ca="1">OFFSET(UTPB!F$31,'Discipline Analysis'!$A$3,0)</f>
        <v>0</v>
      </c>
      <c r="F12" s="255">
        <f ca="1">OFFSET(UTPB!G$31,'Discipline Analysis'!$A$3,0)</f>
        <v>0</v>
      </c>
      <c r="G12" s="256">
        <f t="shared" ca="1" si="10"/>
        <v>44429</v>
      </c>
      <c r="H12" s="257">
        <f t="shared" ca="1" si="11"/>
        <v>1509.7083333333333</v>
      </c>
      <c r="I12" s="258">
        <f t="shared" ca="1" si="12"/>
        <v>450.8290433806394</v>
      </c>
      <c r="J12" s="253">
        <f ca="1">OFFSET(UTPB!C$115,'Discipline Analysis'!$A$3,0)</f>
        <v>1925803.4116983144</v>
      </c>
      <c r="K12" s="254">
        <f ca="1">OFFSET(UTPB!D$115,'Discipline Analysis'!$A$3,0)</f>
        <v>1457218.3856574129</v>
      </c>
      <c r="L12" s="254">
        <f ca="1">OFFSET(UTPB!E$115,'Discipline Analysis'!$A$3,0)</f>
        <v>956405.10265675886</v>
      </c>
      <c r="M12" s="254">
        <f ca="1">OFFSET(UTPB!F$115,'Discipline Analysis'!$A$3,0)</f>
        <v>0</v>
      </c>
      <c r="N12" s="254">
        <f ca="1">OFFSET(UTPB!G$115,'Discipline Analysis'!$A$3,0)</f>
        <v>0</v>
      </c>
      <c r="O12" s="256">
        <f t="shared" ca="1" si="0"/>
        <v>4339426.9000124857</v>
      </c>
      <c r="P12" s="259">
        <f t="shared" ca="1" si="1"/>
        <v>5.8109184181621308E-3</v>
      </c>
      <c r="Q12" s="253">
        <f ca="1">OFFSET(UTPB!C$192,'Discipline Analysis'!$A$3,0)</f>
        <v>1493536.9116979134</v>
      </c>
      <c r="R12" s="254">
        <f ca="1">OFFSET(UTPB!D$192,'Discipline Analysis'!$A$3,0)</f>
        <v>1130130.6427040102</v>
      </c>
      <c r="S12" s="254">
        <f ca="1">OFFSET(UTPB!E$192,'Discipline Analysis'!$A$3,0)</f>
        <v>741730.08245655289</v>
      </c>
      <c r="T12" s="254">
        <f ca="1">OFFSET(UTPB!F$192,'Discipline Analysis'!$A$3,0)</f>
        <v>0</v>
      </c>
      <c r="U12" s="254">
        <f ca="1">OFFSET(UTPB!G$192,'Discipline Analysis'!$A$3,0)</f>
        <v>0</v>
      </c>
      <c r="V12" s="256">
        <f t="shared" ca="1" si="2"/>
        <v>3365397.6368584768</v>
      </c>
      <c r="W12" s="259">
        <f t="shared" ca="1" si="3"/>
        <v>5.5537032034571974E-3</v>
      </c>
      <c r="X12" s="253">
        <f ca="1">OFFSET(UTPB!C$217,'Discipline Analysis'!$A$3,0)</f>
        <v>2540505.3065716387</v>
      </c>
      <c r="Y12" s="254">
        <f ca="1">OFFSET(UTPB!D$217,'Discipline Analysis'!$A$3,0)</f>
        <v>1560912.8745181693</v>
      </c>
      <c r="Z12" s="254">
        <f ca="1">OFFSET(UTPB!E$217,'Discipline Analysis'!$A$3,0)</f>
        <v>453096.73791836546</v>
      </c>
      <c r="AA12" s="254">
        <f ca="1">OFFSET(UTPB!F$217,'Discipline Analysis'!$A$3,0)</f>
        <v>0</v>
      </c>
      <c r="AB12" s="254">
        <f ca="1">OFFSET(UTPB!G$217,'Discipline Analysis'!$A$3,0)</f>
        <v>0</v>
      </c>
      <c r="AC12" s="256">
        <f t="shared" ca="1" si="4"/>
        <v>4554514.919008174</v>
      </c>
      <c r="AD12" s="260">
        <f t="shared" ca="1" si="5"/>
        <v>1.0057121785945989E-2</v>
      </c>
      <c r="AE12" s="253">
        <f ca="1">OFFSET(UTPB!C$242,'Discipline Analysis'!$A$3,0)</f>
        <v>912852.03334811388</v>
      </c>
      <c r="AF12" s="254">
        <f ca="1">OFFSET(UTPB!D$242,'Discipline Analysis'!$A$3,0)</f>
        <v>560865.78040099062</v>
      </c>
      <c r="AG12" s="254">
        <f ca="1">OFFSET(UTPB!E$242,'Discipline Analysis'!$A$3,0)</f>
        <v>162806.30370748416</v>
      </c>
      <c r="AH12" s="254">
        <f ca="1">OFFSET(UTPB!F$242,'Discipline Analysis'!$A$3,0)</f>
        <v>0</v>
      </c>
      <c r="AI12" s="254">
        <f ca="1">OFFSET(UTPB!G$242,'Discipline Analysis'!$A$3,0)</f>
        <v>0</v>
      </c>
      <c r="AJ12" s="256">
        <f t="shared" ca="1" si="6"/>
        <v>1636524.1174565887</v>
      </c>
      <c r="AK12" s="260">
        <f t="shared" ca="1" si="7"/>
        <v>5.6363117240291576E-3</v>
      </c>
      <c r="AL12" s="253">
        <f ca="1">OFFSET(UTPB!C$167,'Discipline Analysis'!$A$3,0)</f>
        <v>2722229.6644302062</v>
      </c>
      <c r="AM12" s="254">
        <f ca="1">OFFSET(UTPB!D$167,'Discipline Analysis'!$A$3,0)</f>
        <v>2059858.8064040332</v>
      </c>
      <c r="AN12" s="254">
        <f ca="1">OFFSET(UTPB!E$167,'Discipline Analysis'!$A$3,0)</f>
        <v>1351931.5241884633</v>
      </c>
      <c r="AO12" s="254">
        <f ca="1">OFFSET(UTPB!F$167,'Discipline Analysis'!$A$3,0)</f>
        <v>0</v>
      </c>
      <c r="AP12" s="254">
        <f ca="1">OFFSET(UTPB!G$167,'Discipline Analysis'!$A$3,0)</f>
        <v>0</v>
      </c>
      <c r="AQ12" s="256">
        <f t="shared" ca="1" si="8"/>
        <v>6134019.995022703</v>
      </c>
      <c r="AR12" s="260">
        <f t="shared" ca="1" si="9"/>
        <v>7.1782325947345078E-3</v>
      </c>
    </row>
    <row r="13" spans="1:44">
      <c r="A13" s="261" t="s">
        <v>699</v>
      </c>
      <c r="B13" s="253">
        <f ca="1">OFFSET(UTSA!C$31,'Discipline Analysis'!$A$3,0)</f>
        <v>230541.00000000006</v>
      </c>
      <c r="C13" s="254">
        <f ca="1">OFFSET(UTSA!D$31,'Discipline Analysis'!$A$3,0)</f>
        <v>69300.000000000015</v>
      </c>
      <c r="D13" s="254">
        <f ca="1">OFFSET(UTSA!E$31,'Discipline Analysis'!$A$3,0)</f>
        <v>18264</v>
      </c>
      <c r="E13" s="254">
        <f ca="1">OFFSET(UTSA!F$31,'Discipline Analysis'!$A$3,0)</f>
        <v>4168</v>
      </c>
      <c r="F13" s="255">
        <f ca="1">OFFSET(UTSA!G$31,'Discipline Analysis'!$A$3,0)</f>
        <v>0</v>
      </c>
      <c r="G13" s="256">
        <f t="shared" ca="1" si="10"/>
        <v>322273.00000000006</v>
      </c>
      <c r="H13" s="257">
        <f t="shared" ca="1" si="11"/>
        <v>10987.255555555557</v>
      </c>
      <c r="I13" s="258">
        <f t="shared" ca="1" si="12"/>
        <v>371.4743277885263</v>
      </c>
      <c r="J13" s="253">
        <f ca="1">OFFSET(UTSA!C$115,'Discipline Analysis'!$A$3,0)</f>
        <v>13784939.135678977</v>
      </c>
      <c r="K13" s="254">
        <f ca="1">OFFSET(UTSA!D$115,'Discipline Analysis'!$A$3,0)</f>
        <v>8895121.8020303771</v>
      </c>
      <c r="L13" s="254">
        <f ca="1">OFFSET(UTSA!E$115,'Discipline Analysis'!$A$3,0)</f>
        <v>7851241.0813575052</v>
      </c>
      <c r="M13" s="254">
        <f ca="1">OFFSET(UTSA!F$115,'Discipline Analysis'!$A$3,0)</f>
        <v>4482499.9965863666</v>
      </c>
      <c r="N13" s="254">
        <f ca="1">OFFSET(UTSA!G$115,'Discipline Analysis'!$A$3,0)</f>
        <v>0</v>
      </c>
      <c r="O13" s="256">
        <f t="shared" ca="1" si="0"/>
        <v>35013802.015653223</v>
      </c>
      <c r="P13" s="259">
        <f t="shared" ca="1" si="1"/>
        <v>4.6886916570032841E-2</v>
      </c>
      <c r="Q13" s="253">
        <f ca="1">OFFSET(UTSA!C$192,'Discipline Analysis'!$A$3,0)</f>
        <v>11455991.066989832</v>
      </c>
      <c r="R13" s="254">
        <f ca="1">OFFSET(UTSA!D$192,'Discipline Analysis'!$A$3,0)</f>
        <v>7392302.2003119867</v>
      </c>
      <c r="S13" s="254">
        <f ca="1">OFFSET(UTSA!E$192,'Discipline Analysis'!$A$3,0)</f>
        <v>6524783.8098913012</v>
      </c>
      <c r="T13" s="254">
        <f ca="1">OFFSET(UTSA!F$192,'Discipline Analysis'!$A$3,0)</f>
        <v>3725187.2796278442</v>
      </c>
      <c r="U13" s="254">
        <f ca="1">OFFSET(UTSA!G$192,'Discipline Analysis'!$A$3,0)</f>
        <v>0</v>
      </c>
      <c r="V13" s="256">
        <f t="shared" ca="1" si="2"/>
        <v>29098264.356820967</v>
      </c>
      <c r="W13" s="259">
        <f t="shared" ca="1" si="3"/>
        <v>4.8019028183657338E-2</v>
      </c>
      <c r="X13" s="253">
        <f ca="1">OFFSET(UTSA!C$217,'Discipline Analysis'!$A$3,0)</f>
        <v>9596166.2851310484</v>
      </c>
      <c r="Y13" s="254">
        <f ca="1">OFFSET(UTSA!D$217,'Discipline Analysis'!$A$3,0)</f>
        <v>6178758.4279389624</v>
      </c>
      <c r="Z13" s="254">
        <f ca="1">OFFSET(UTSA!E$217,'Discipline Analysis'!$A$3,0)</f>
        <v>1643079.1583011611</v>
      </c>
      <c r="AA13" s="254">
        <f ca="1">OFFSET(UTSA!F$217,'Discipline Analysis'!$A$3,0)</f>
        <v>403467.01860688883</v>
      </c>
      <c r="AB13" s="254">
        <f ca="1">OFFSET(UTSA!G$217,'Discipline Analysis'!$A$3,0)</f>
        <v>0</v>
      </c>
      <c r="AC13" s="256">
        <f t="shared" ca="1" si="4"/>
        <v>17821470.889978062</v>
      </c>
      <c r="AD13" s="260">
        <f t="shared" ca="1" si="5"/>
        <v>3.9352753549489236E-2</v>
      </c>
      <c r="AE13" s="253">
        <f ca="1">OFFSET(UTSA!C$242,'Discipline Analysis'!$A$3,0)</f>
        <v>7226890.0213620607</v>
      </c>
      <c r="AF13" s="254">
        <f ca="1">OFFSET(UTSA!D$242,'Discipline Analysis'!$A$3,0)</f>
        <v>4653234.0416471874</v>
      </c>
      <c r="AG13" s="254">
        <f ca="1">OFFSET(UTSA!E$242,'Discipline Analysis'!$A$3,0)</f>
        <v>1237405.8577781799</v>
      </c>
      <c r="AH13" s="254">
        <f ca="1">OFFSET(UTSA!F$242,'Discipline Analysis'!$A$3,0)</f>
        <v>303851.73454494867</v>
      </c>
      <c r="AI13" s="254">
        <f ca="1">OFFSET(UTSA!G$242,'Discipline Analysis'!$A$3,0)</f>
        <v>0</v>
      </c>
      <c r="AJ13" s="256">
        <f t="shared" ca="1" si="6"/>
        <v>13421381.655332375</v>
      </c>
      <c r="AK13" s="260">
        <f t="shared" ca="1" si="7"/>
        <v>4.6224244402940422E-2</v>
      </c>
      <c r="AL13" s="253">
        <f ca="1">OFFSET(UTSA!C$167,'Discipline Analysis'!$A$3,0)</f>
        <v>9591018.7928656209</v>
      </c>
      <c r="AM13" s="254">
        <f ca="1">OFFSET(UTSA!D$167,'Discipline Analysis'!$A$3,0)</f>
        <v>6188876.1008229125</v>
      </c>
      <c r="AN13" s="254">
        <f ca="1">OFFSET(UTSA!E$167,'Discipline Analysis'!$A$3,0)</f>
        <v>5462584.9281930448</v>
      </c>
      <c r="AO13" s="254">
        <f ca="1">OFFSET(UTSA!F$167,'Discipline Analysis'!$A$3,0)</f>
        <v>3118747.2997255549</v>
      </c>
      <c r="AP13" s="254">
        <f ca="1">OFFSET(UTSA!G$167,'Discipline Analysis'!$A$3,0)</f>
        <v>0</v>
      </c>
      <c r="AQ13" s="256">
        <f t="shared" ca="1" si="8"/>
        <v>24361227.121607132</v>
      </c>
      <c r="AR13" s="260">
        <f t="shared" ca="1" si="9"/>
        <v>2.8508311794540116E-2</v>
      </c>
    </row>
    <row r="14" spans="1:44">
      <c r="A14" s="261" t="s">
        <v>700</v>
      </c>
      <c r="B14" s="253">
        <f ca="1">OFFSET(UTT!C$31,'Discipline Analysis'!$A$3,0)</f>
        <v>44642</v>
      </c>
      <c r="C14" s="254">
        <f ca="1">OFFSET(UTT!D$31,'Discipline Analysis'!$A$3,0)</f>
        <v>16303</v>
      </c>
      <c r="D14" s="254">
        <f ca="1">OFFSET(UTT!E$31,'Discipline Analysis'!$A$3,0)</f>
        <v>5865</v>
      </c>
      <c r="E14" s="254">
        <f ca="1">OFFSET(UTT!F$31,'Discipline Analysis'!$A$3,0)</f>
        <v>325</v>
      </c>
      <c r="F14" s="255">
        <f ca="1">OFFSET(UTT!G$31,'Discipline Analysis'!$A$3,0)</f>
        <v>0</v>
      </c>
      <c r="G14" s="256">
        <f t="shared" ca="1" si="10"/>
        <v>67135</v>
      </c>
      <c r="H14" s="257">
        <f t="shared" ca="1" si="11"/>
        <v>2293.9305555555557</v>
      </c>
      <c r="I14" s="258">
        <f t="shared" ca="1" si="12"/>
        <v>411.71897197786825</v>
      </c>
      <c r="J14" s="253">
        <f ca="1">OFFSET(UTT!C$115,'Discipline Analysis'!$A$3,0)</f>
        <v>2609975.1617446812</v>
      </c>
      <c r="K14" s="254">
        <f ca="1">OFFSET(UTT!D$115,'Discipline Analysis'!$A$3,0)</f>
        <v>1304055.0679756831</v>
      </c>
      <c r="L14" s="254">
        <f ca="1">OFFSET(UTT!E$115,'Discipline Analysis'!$A$3,0)</f>
        <v>1511378.5699272265</v>
      </c>
      <c r="M14" s="254">
        <f ca="1">OFFSET(UTT!F$115,'Discipline Analysis'!$A$3,0)</f>
        <v>189077.60221841076</v>
      </c>
      <c r="N14" s="254">
        <f ca="1">OFFSET(UTT!G$115,'Discipline Analysis'!$A$3,0)</f>
        <v>0</v>
      </c>
      <c r="O14" s="256">
        <f t="shared" ca="1" si="0"/>
        <v>5614486.401866002</v>
      </c>
      <c r="P14" s="259">
        <f t="shared" ca="1" si="1"/>
        <v>7.5183482042363962E-3</v>
      </c>
      <c r="Q14" s="253">
        <f ca="1">OFFSET(UTT!C$192,'Discipline Analysis'!$A$3,0)</f>
        <v>1501971.6985362319</v>
      </c>
      <c r="R14" s="254">
        <f ca="1">OFFSET(UTT!D$192,'Discipline Analysis'!$A$3,0)</f>
        <v>750449.21275148203</v>
      </c>
      <c r="S14" s="254">
        <f ca="1">OFFSET(UTT!E$192,'Discipline Analysis'!$A$3,0)</f>
        <v>869758.40654644638</v>
      </c>
      <c r="T14" s="254">
        <f ca="1">OFFSET(UTT!F$192,'Discipline Analysis'!$A$3,0)</f>
        <v>108809.16091527365</v>
      </c>
      <c r="U14" s="254">
        <f ca="1">OFFSET(UTT!G$192,'Discipline Analysis'!$A$3,0)</f>
        <v>0</v>
      </c>
      <c r="V14" s="256">
        <f t="shared" ca="1" si="2"/>
        <v>3230988.478749434</v>
      </c>
      <c r="W14" s="259">
        <f t="shared" ca="1" si="3"/>
        <v>5.3318962574402662E-3</v>
      </c>
      <c r="X14" s="253">
        <f ca="1">OFFSET(UTT!C$217,'Discipline Analysis'!$A$3,0)</f>
        <v>2597804.1094295694</v>
      </c>
      <c r="Y14" s="254">
        <f ca="1">OFFSET(UTT!D$217,'Discipline Analysis'!$A$3,0)</f>
        <v>1318605.0859606261</v>
      </c>
      <c r="Z14" s="254">
        <f ca="1">OFFSET(UTT!E$217,'Discipline Analysis'!$A$3,0)</f>
        <v>500197.84897908487</v>
      </c>
      <c r="AA14" s="254">
        <f ca="1">OFFSET(UTT!F$217,'Discipline Analysis'!$A$3,0)</f>
        <v>43146.343308075775</v>
      </c>
      <c r="AB14" s="254">
        <f ca="1">OFFSET(UTT!G$217,'Discipline Analysis'!$A$3,0)</f>
        <v>0</v>
      </c>
      <c r="AC14" s="256">
        <f t="shared" ca="1" si="4"/>
        <v>4459753.3876773557</v>
      </c>
      <c r="AD14" s="260">
        <f t="shared" ca="1" si="5"/>
        <v>9.8478726610305486E-3</v>
      </c>
      <c r="AE14" s="253">
        <f ca="1">OFFSET(UTT!C$242,'Discipline Analysis'!$A$3,0)</f>
        <v>2435866.6963413255</v>
      </c>
      <c r="AF14" s="254">
        <f ca="1">OFFSET(UTT!D$242,'Discipline Analysis'!$A$3,0)</f>
        <v>1236408.1659810233</v>
      </c>
      <c r="AG14" s="254">
        <f ca="1">OFFSET(UTT!E$242,'Discipline Analysis'!$A$3,0)</f>
        <v>469017.38182917208</v>
      </c>
      <c r="AH14" s="254">
        <f ca="1">OFFSET(UTT!F$242,'Discipline Analysis'!$A$3,0)</f>
        <v>40456.761289876071</v>
      </c>
      <c r="AI14" s="254">
        <f ca="1">OFFSET(UTT!G$242,'Discipline Analysis'!$A$3,0)</f>
        <v>0</v>
      </c>
      <c r="AJ14" s="256">
        <f t="shared" ca="1" si="6"/>
        <v>4181749.005441397</v>
      </c>
      <c r="AK14" s="260">
        <f t="shared" ca="1" si="7"/>
        <v>1.4402257012226303E-2</v>
      </c>
      <c r="AL14" s="253">
        <f ca="1">OFFSET(UTT!C$167,'Discipline Analysis'!$A$3,0)</f>
        <v>4720129.5053833816</v>
      </c>
      <c r="AM14" s="254">
        <f ca="1">OFFSET(UTT!D$167,'Discipline Analysis'!$A$3,0)</f>
        <v>2358378.3068962758</v>
      </c>
      <c r="AN14" s="254">
        <f ca="1">OFFSET(UTT!E$167,'Discipline Analysis'!$A$3,0)</f>
        <v>2733322.0201792526</v>
      </c>
      <c r="AO14" s="254">
        <f ca="1">OFFSET(UTT!F$167,'Discipline Analysis'!$A$3,0)</f>
        <v>341946.07754108903</v>
      </c>
      <c r="AP14" s="254">
        <f ca="1">OFFSET(UTT!G$167,'Discipline Analysis'!$A$3,0)</f>
        <v>0</v>
      </c>
      <c r="AQ14" s="256">
        <f t="shared" ca="1" si="8"/>
        <v>10153775.909999998</v>
      </c>
      <c r="AR14" s="260">
        <f t="shared" ca="1" si="9"/>
        <v>1.1882283601281652E-2</v>
      </c>
    </row>
    <row r="15" spans="1:44">
      <c r="A15" s="261" t="s">
        <v>101</v>
      </c>
      <c r="B15" s="253">
        <f ca="1">OFFSET(TAMU!C$31,'Discipline Analysis'!$A$3,0)</f>
        <v>313980.99999999994</v>
      </c>
      <c r="C15" s="254">
        <f ca="1">OFFSET(TAMU!D$31,'Discipline Analysis'!$A$3,0)</f>
        <v>103414</v>
      </c>
      <c r="D15" s="254">
        <f ca="1">OFFSET(TAMU!E$31,'Discipline Analysis'!$A$3,0)</f>
        <v>23041</v>
      </c>
      <c r="E15" s="254">
        <f ca="1">OFFSET(TAMU!F$31,'Discipline Analysis'!$A$3,0)</f>
        <v>12872.999999999998</v>
      </c>
      <c r="F15" s="255">
        <f ca="1">OFFSET(TAMU!G$31,'Discipline Analysis'!$A$3,0)</f>
        <v>0</v>
      </c>
      <c r="G15" s="256">
        <f t="shared" ca="1" si="10"/>
        <v>453308.99999999994</v>
      </c>
      <c r="H15" s="257">
        <f t="shared" ca="1" si="11"/>
        <v>15588.374999999996</v>
      </c>
      <c r="I15" s="258">
        <f t="shared" ca="1" si="12"/>
        <v>612.04535994968626</v>
      </c>
      <c r="J15" s="253">
        <f ca="1">OFFSET(TAMU!C$115,'Discipline Analysis'!$A$3,0)</f>
        <v>17240849.243614294</v>
      </c>
      <c r="K15" s="254">
        <f ca="1">OFFSET(TAMU!D$115,'Discipline Analysis'!$A$3,0)</f>
        <v>14236179.243377371</v>
      </c>
      <c r="L15" s="254">
        <f ca="1">OFFSET(TAMU!E$115,'Discipline Analysis'!$A$3,0)</f>
        <v>12779179.644063102</v>
      </c>
      <c r="M15" s="254">
        <f ca="1">OFFSET(TAMU!F$115,'Discipline Analysis'!$A$3,0)</f>
        <v>24878316.066643983</v>
      </c>
      <c r="N15" s="254">
        <f ca="1">OFFSET(TAMU!G$115,'Discipline Analysis'!$A$3,0)</f>
        <v>0</v>
      </c>
      <c r="O15" s="256">
        <f t="shared" ca="1" si="0"/>
        <v>69134524.197698742</v>
      </c>
      <c r="P15" s="259">
        <f t="shared" ca="1" si="1"/>
        <v>9.2577911610892044E-2</v>
      </c>
      <c r="Q15" s="253">
        <f ca="1">OFFSET(TAMU!C$192,'Discipline Analysis'!$A$3,0)</f>
        <v>16577122.649612654</v>
      </c>
      <c r="R15" s="254">
        <f ca="1">OFFSET(TAMU!D$192,'Discipline Analysis'!$A$3,0)</f>
        <v>13688124.409924001</v>
      </c>
      <c r="S15" s="254">
        <f ca="1">OFFSET(TAMU!E$192,'Discipline Analysis'!$A$3,0)</f>
        <v>12287215.399179364</v>
      </c>
      <c r="T15" s="254">
        <f ca="1">OFFSET(TAMU!F$192,'Discipline Analysis'!$A$3,0)</f>
        <v>23920567.422474045</v>
      </c>
      <c r="U15" s="254">
        <f ca="1">OFFSET(TAMU!G$192,'Discipline Analysis'!$A$3,0)</f>
        <v>0</v>
      </c>
      <c r="V15" s="256">
        <f t="shared" ca="1" si="2"/>
        <v>66473029.881190062</v>
      </c>
      <c r="W15" s="259">
        <f t="shared" ca="1" si="3"/>
        <v>0.10969624360326245</v>
      </c>
      <c r="X15" s="253">
        <f ca="1">OFFSET(TAMU!C$217,'Discipline Analysis'!$A$3,0)</f>
        <v>17677928.78461206</v>
      </c>
      <c r="Y15" s="254">
        <f ca="1">OFFSET(TAMU!D$217,'Discipline Analysis'!$A$3,0)</f>
        <v>9448223.1155331247</v>
      </c>
      <c r="Z15" s="254">
        <f ca="1">OFFSET(TAMU!E$217,'Discipline Analysis'!$A$3,0)</f>
        <v>2190827.8634392275</v>
      </c>
      <c r="AA15" s="254">
        <f ca="1">OFFSET(TAMU!F$217,'Discipline Analysis'!$A$3,0)</f>
        <v>1271518.6721338048</v>
      </c>
      <c r="AB15" s="254">
        <f ca="1">OFFSET(TAMU!G$217,'Discipline Analysis'!$A$3,0)</f>
        <v>0</v>
      </c>
      <c r="AC15" s="256">
        <f t="shared" ca="1" si="4"/>
        <v>30588498.435718216</v>
      </c>
      <c r="AD15" s="260">
        <f t="shared" ca="1" si="5"/>
        <v>6.7544460713772084E-2</v>
      </c>
      <c r="AE15" s="253">
        <f ca="1">OFFSET(TAMU!C$242,'Discipline Analysis'!$A$3,0)</f>
        <v>13090617.847725369</v>
      </c>
      <c r="AF15" s="254">
        <f ca="1">OFFSET(TAMU!D$242,'Discipline Analysis'!$A$3,0)</f>
        <v>6996468.8540407848</v>
      </c>
      <c r="AG15" s="254">
        <f ca="1">OFFSET(TAMU!E$242,'Discipline Analysis'!$A$3,0)</f>
        <v>1622321.8613368208</v>
      </c>
      <c r="AH15" s="254">
        <f ca="1">OFFSET(TAMU!F$242,'Discipline Analysis'!$A$3,0)</f>
        <v>941567.60251459072</v>
      </c>
      <c r="AI15" s="254">
        <f ca="1">OFFSET(TAMU!G$242,'Discipline Analysis'!$A$3,0)</f>
        <v>0</v>
      </c>
      <c r="AJ15" s="256">
        <f t="shared" ca="1" si="6"/>
        <v>22650976.165617567</v>
      </c>
      <c r="AK15" s="260">
        <f t="shared" ca="1" si="7"/>
        <v>7.8011659688456678E-2</v>
      </c>
      <c r="AL15" s="253">
        <f ca="1">OFFSET(TAMU!C$167,'Discipline Analysis'!$A$3,0)</f>
        <v>12988959.930509498</v>
      </c>
      <c r="AM15" s="254">
        <f ca="1">OFFSET(TAMU!D$167,'Discipline Analysis'!$A$3,0)</f>
        <v>10944066.329469455</v>
      </c>
      <c r="AN15" s="254">
        <f ca="1">OFFSET(TAMU!E$167,'Discipline Analysis'!$A$3,0)</f>
        <v>14519750.36722661</v>
      </c>
      <c r="AO15" s="254">
        <f ca="1">OFFSET(TAMU!F$167,'Discipline Analysis'!$A$3,0)</f>
        <v>50145864.766002133</v>
      </c>
      <c r="AP15" s="254">
        <f ca="1">OFFSET(TAMU!G$167,'Discipline Analysis'!$A$3,0)</f>
        <v>0</v>
      </c>
      <c r="AQ15" s="256">
        <f t="shared" ca="1" si="8"/>
        <v>88598641.393207699</v>
      </c>
      <c r="AR15" s="260">
        <f t="shared" ca="1" si="9"/>
        <v>0.10368105353650116</v>
      </c>
    </row>
    <row r="16" spans="1:44">
      <c r="A16" s="261" t="s">
        <v>687</v>
      </c>
      <c r="B16" s="253">
        <f ca="1">OFFSET(TAMUG!C$31,'Discipline Analysis'!$A$3,0)</f>
        <v>17518</v>
      </c>
      <c r="C16" s="254">
        <f ca="1">OFFSET(TAMUG!D$31,'Discipline Analysis'!$A$3,0)</f>
        <v>596</v>
      </c>
      <c r="D16" s="254">
        <f ca="1">OFFSET(TAMUG!E$31,'Discipline Analysis'!$A$3,0)</f>
        <v>81</v>
      </c>
      <c r="E16" s="254">
        <f ca="1">OFFSET(TAMUG!F$31,'Discipline Analysis'!$A$3,0)</f>
        <v>12</v>
      </c>
      <c r="F16" s="255">
        <f ca="1">OFFSET(TAMUG!G$31,'Discipline Analysis'!$A$3,0)</f>
        <v>0</v>
      </c>
      <c r="G16" s="256">
        <f t="shared" ca="1" si="10"/>
        <v>18207</v>
      </c>
      <c r="H16" s="257">
        <f t="shared" ca="1" si="11"/>
        <v>607.84166666666658</v>
      </c>
      <c r="I16" s="258">
        <f t="shared" ca="1" si="12"/>
        <v>624.41522799119537</v>
      </c>
      <c r="J16" s="253">
        <f ca="1">OFFSET(TAMUG!C$115,'Discipline Analysis'!$A$3,0)</f>
        <v>1814481.9566827505</v>
      </c>
      <c r="K16" s="254">
        <f ca="1">OFFSET(TAMUG!D$115,'Discipline Analysis'!$A$3,0)</f>
        <v>280901.04906198761</v>
      </c>
      <c r="L16" s="254">
        <f ca="1">OFFSET(TAMUG!E$115,'Discipline Analysis'!$A$3,0)</f>
        <v>62969.184722159473</v>
      </c>
      <c r="M16" s="254">
        <f ca="1">OFFSET(TAMUG!F$115,'Discipline Analysis'!$A$3,0)</f>
        <v>28881.338818875785</v>
      </c>
      <c r="N16" s="254">
        <f ca="1">OFFSET(TAMUG!G$115,'Discipline Analysis'!$A$3,0)</f>
        <v>0</v>
      </c>
      <c r="O16" s="256">
        <f t="shared" ca="1" si="0"/>
        <v>2187233.5292857732</v>
      </c>
      <c r="P16" s="259">
        <f t="shared" ca="1" si="1"/>
        <v>2.9289203143649891E-3</v>
      </c>
      <c r="Q16" s="253">
        <f ca="1">OFFSET(TAMUG!C$192,'Discipline Analysis'!$A$3,0)</f>
        <v>1079613.5374595181</v>
      </c>
      <c r="R16" s="254">
        <f ca="1">OFFSET(TAMUG!D$192,'Discipline Analysis'!$A$3,0)</f>
        <v>167135.62465417548</v>
      </c>
      <c r="S16" s="254">
        <f ca="1">OFFSET(TAMUG!E$192,'Discipline Analysis'!$A$3,0)</f>
        <v>37466.552929034537</v>
      </c>
      <c r="T16" s="254">
        <f ca="1">OFFSET(TAMUG!F$192,'Discipline Analysis'!$A$3,0)</f>
        <v>17184.345236377081</v>
      </c>
      <c r="U16" s="254">
        <f ca="1">OFFSET(TAMUG!G$192,'Discipline Analysis'!$A$3,0)</f>
        <v>0</v>
      </c>
      <c r="V16" s="256">
        <f t="shared" ca="1" si="2"/>
        <v>1301400.0602791051</v>
      </c>
      <c r="W16" s="259">
        <f t="shared" ca="1" si="3"/>
        <v>2.1476183392397721E-3</v>
      </c>
      <c r="X16" s="253">
        <f ca="1">OFFSET(TAMUG!C$217,'Discipline Analysis'!$A$3,0)</f>
        <v>2133757.9695113143</v>
      </c>
      <c r="Y16" s="254">
        <f ca="1">OFFSET(TAMUG!D$217,'Discipline Analysis'!$A$3,0)</f>
        <v>104949.92926903805</v>
      </c>
      <c r="Z16" s="254">
        <f ca="1">OFFSET(TAMUG!E$217,'Discipline Analysis'!$A$3,0)</f>
        <v>16924.417561358438</v>
      </c>
      <c r="AA16" s="254">
        <f ca="1">OFFSET(TAMUG!F$217,'Discipline Analysis'!$A$3,0)</f>
        <v>1453.419144693501</v>
      </c>
      <c r="AB16" s="254">
        <f ca="1">OFFSET(TAMUG!G$217,'Discipline Analysis'!$A$3,0)</f>
        <v>0</v>
      </c>
      <c r="AC16" s="256">
        <f t="shared" ca="1" si="4"/>
        <v>2257085.735486404</v>
      </c>
      <c r="AD16" s="260">
        <f t="shared" ca="1" si="5"/>
        <v>4.9840183920292257E-3</v>
      </c>
      <c r="AE16" s="253">
        <f ca="1">OFFSET(TAMUG!C$242,'Discipline Analysis'!$A$3,0)</f>
        <v>1027518.9372395674</v>
      </c>
      <c r="AF16" s="254">
        <f ca="1">OFFSET(TAMUG!D$242,'Discipline Analysis'!$A$3,0)</f>
        <v>50539.021447960877</v>
      </c>
      <c r="AG16" s="254">
        <f ca="1">OFFSET(TAMUG!E$242,'Discipline Analysis'!$A$3,0)</f>
        <v>8150.0150413162801</v>
      </c>
      <c r="AH16" s="254">
        <f ca="1">OFFSET(TAMUG!F$242,'Discipline Analysis'!$A$3,0)</f>
        <v>699.89929329292113</v>
      </c>
      <c r="AI16" s="254">
        <f ca="1">OFFSET(TAMUG!G$242,'Discipline Analysis'!$A$3,0)</f>
        <v>0</v>
      </c>
      <c r="AJ16" s="256">
        <f t="shared" ca="1" si="6"/>
        <v>1086907.8730221377</v>
      </c>
      <c r="AK16" s="260">
        <f t="shared" ca="1" si="7"/>
        <v>3.7433921824355731E-3</v>
      </c>
      <c r="AL16" s="253">
        <f ca="1">OFFSET(TAMUG!C$167,'Discipline Analysis'!$A$3,0)</f>
        <v>3655040.2294749464</v>
      </c>
      <c r="AM16" s="254">
        <f ca="1">OFFSET(TAMUG!D$167,'Discipline Analysis'!$A$3,0)</f>
        <v>562687.94743626344</v>
      </c>
      <c r="AN16" s="254">
        <f ca="1">OFFSET(TAMUG!E$167,'Discipline Analysis'!$A$3,0)</f>
        <v>243308.43514235495</v>
      </c>
      <c r="AO16" s="254">
        <f ca="1">OFFSET(TAMUG!F$167,'Discipline Analysis'!$A$3,0)</f>
        <v>75064.245908708326</v>
      </c>
      <c r="AP16" s="254">
        <f ca="1">OFFSET(TAMUG!G$167,'Discipline Analysis'!$A$3,0)</f>
        <v>0</v>
      </c>
      <c r="AQ16" s="256">
        <f t="shared" ca="1" si="8"/>
        <v>4536100.8579622731</v>
      </c>
      <c r="AR16" s="260">
        <f t="shared" ca="1" si="9"/>
        <v>5.308294896014182E-3</v>
      </c>
    </row>
    <row r="17" spans="1:44">
      <c r="A17" s="261" t="s">
        <v>683</v>
      </c>
      <c r="B17" s="253">
        <f ca="1">OFFSET(PVAMU!C$31,'Discipline Analysis'!$A$3,0)</f>
        <v>83497</v>
      </c>
      <c r="C17" s="254">
        <f ca="1">OFFSET(PVAMU!D$31,'Discipline Analysis'!$A$3,0)</f>
        <v>13153</v>
      </c>
      <c r="D17" s="254">
        <f ca="1">OFFSET(PVAMU!E$31,'Discipline Analysis'!$A$3,0)</f>
        <v>1683</v>
      </c>
      <c r="E17" s="254">
        <f ca="1">OFFSET(PVAMU!F$31,'Discipline Analysis'!$A$3,0)</f>
        <v>370</v>
      </c>
      <c r="F17" s="255">
        <f ca="1">OFFSET(PVAMU!G$31,'Discipline Analysis'!$A$3,0)</f>
        <v>0</v>
      </c>
      <c r="G17" s="256">
        <f t="shared" ca="1" si="10"/>
        <v>98703</v>
      </c>
      <c r="H17" s="257">
        <f t="shared" ca="1" si="11"/>
        <v>3312.3472222222222</v>
      </c>
      <c r="I17" s="258">
        <f t="shared" ca="1" si="12"/>
        <v>453.19450754990953</v>
      </c>
      <c r="J17" s="253">
        <f ca="1">OFFSET(PVAMU!C$115,'Discipline Analysis'!$A$3,0)</f>
        <v>7011548.3043114627</v>
      </c>
      <c r="K17" s="254">
        <f ca="1">OFFSET(PVAMU!D$115,'Discipline Analysis'!$A$3,0)</f>
        <v>1605453.7042721475</v>
      </c>
      <c r="L17" s="254">
        <f ca="1">OFFSET(PVAMU!E$115,'Discipline Analysis'!$A$3,0)</f>
        <v>534469.18609523796</v>
      </c>
      <c r="M17" s="254">
        <f ca="1">OFFSET(PVAMU!F$115,'Discipline Analysis'!$A$3,0)</f>
        <v>318331.68548534811</v>
      </c>
      <c r="N17" s="254">
        <f ca="1">OFFSET(PVAMU!G$115,'Discipline Analysis'!$A$3,0)</f>
        <v>0</v>
      </c>
      <c r="O17" s="256">
        <f t="shared" ca="1" si="0"/>
        <v>9469802.8801641967</v>
      </c>
      <c r="P17" s="259">
        <f t="shared" ca="1" si="1"/>
        <v>1.2680995265193337E-2</v>
      </c>
      <c r="Q17" s="253">
        <f ca="1">OFFSET(PVAMU!C$192,'Discipline Analysis'!$A$3,0)</f>
        <v>7101203.3665538356</v>
      </c>
      <c r="R17" s="254">
        <f ca="1">OFFSET(PVAMU!D$192,'Discipline Analysis'!$A$3,0)</f>
        <v>1625982.2730755971</v>
      </c>
      <c r="S17" s="254">
        <f ca="1">OFFSET(PVAMU!E$192,'Discipline Analysis'!$A$3,0)</f>
        <v>541303.32116302801</v>
      </c>
      <c r="T17" s="254">
        <f ca="1">OFFSET(PVAMU!F$192,'Discipline Analysis'!$A$3,0)</f>
        <v>322402.11983696755</v>
      </c>
      <c r="U17" s="254">
        <f ca="1">OFFSET(PVAMU!G$192,'Discipline Analysis'!$A$3,0)</f>
        <v>0</v>
      </c>
      <c r="V17" s="256">
        <f t="shared" ca="1" si="2"/>
        <v>9590891.0806294288</v>
      </c>
      <c r="W17" s="259">
        <f t="shared" ca="1" si="3"/>
        <v>1.5827241908989504E-2</v>
      </c>
      <c r="X17" s="253">
        <f ca="1">OFFSET(PVAMU!C$217,'Discipline Analysis'!$A$3,0)</f>
        <v>7173382.9873963855</v>
      </c>
      <c r="Y17" s="254">
        <f ca="1">OFFSET(PVAMU!D$217,'Discipline Analysis'!$A$3,0)</f>
        <v>2507845.1323891236</v>
      </c>
      <c r="Z17" s="254">
        <f ca="1">OFFSET(PVAMU!E$217,'Discipline Analysis'!$A$3,0)</f>
        <v>268545.4169526312</v>
      </c>
      <c r="AA17" s="254">
        <f ca="1">OFFSET(PVAMU!F$217,'Discipline Analysis'!$A$3,0)</f>
        <v>82641.644855515449</v>
      </c>
      <c r="AB17" s="254">
        <f ca="1">OFFSET(PVAMU!G$217,'Discipline Analysis'!$A$3,0)</f>
        <v>0</v>
      </c>
      <c r="AC17" s="256">
        <f t="shared" ca="1" si="4"/>
        <v>10032415.181593657</v>
      </c>
      <c r="AD17" s="260">
        <f t="shared" ca="1" si="5"/>
        <v>2.2153231042754601E-2</v>
      </c>
      <c r="AE17" s="253">
        <f ca="1">OFFSET(PVAMU!C$242,'Discipline Analysis'!$A$3,0)</f>
        <v>6089735.1385834021</v>
      </c>
      <c r="AF17" s="254">
        <f ca="1">OFFSET(PVAMU!D$242,'Discipline Analysis'!$A$3,0)</f>
        <v>2128997.2460230337</v>
      </c>
      <c r="AG17" s="254">
        <f ca="1">OFFSET(PVAMU!E$242,'Discipline Analysis'!$A$3,0)</f>
        <v>227977.57554494307</v>
      </c>
      <c r="AH17" s="254">
        <f ca="1">OFFSET(PVAMU!F$242,'Discipline Analysis'!$A$3,0)</f>
        <v>70157.376160062719</v>
      </c>
      <c r="AI17" s="254">
        <f ca="1">OFFSET(PVAMU!G$242,'Discipline Analysis'!$A$3,0)</f>
        <v>0</v>
      </c>
      <c r="AJ17" s="256">
        <f t="shared" ca="1" si="6"/>
        <v>8516867.3363114409</v>
      </c>
      <c r="AK17" s="260">
        <f t="shared" ca="1" si="7"/>
        <v>2.933272947682455E-2</v>
      </c>
      <c r="AL17" s="253">
        <f ca="1">OFFSET(PVAMU!C$167,'Discipline Analysis'!$A$3,0)</f>
        <v>5223427.8732236065</v>
      </c>
      <c r="AM17" s="254">
        <f ca="1">OFFSET(PVAMU!D$167,'Discipline Analysis'!$A$3,0)</f>
        <v>1195994.2605029766</v>
      </c>
      <c r="AN17" s="254">
        <f ca="1">OFFSET(PVAMU!E$167,'Discipline Analysis'!$A$3,0)</f>
        <v>535027.44809113059</v>
      </c>
      <c r="AO17" s="254">
        <f ca="1">OFFSET(PVAMU!F$167,'Discipline Analysis'!$A$3,0)</f>
        <v>167231.41818228632</v>
      </c>
      <c r="AP17" s="254">
        <f ca="1">OFFSET(PVAMU!G$167,'Discipline Analysis'!$A$3,0)</f>
        <v>0</v>
      </c>
      <c r="AQ17" s="256">
        <f t="shared" ca="1" si="8"/>
        <v>7121681</v>
      </c>
      <c r="AR17" s="260">
        <f t="shared" ca="1" si="9"/>
        <v>8.3340260913695053E-3</v>
      </c>
    </row>
    <row r="18" spans="1:44">
      <c r="A18" s="261" t="s">
        <v>686</v>
      </c>
      <c r="B18" s="253">
        <f ca="1">OFFSET(TAR!C$31,'Discipline Analysis'!$A$3,0)</f>
        <v>84070</v>
      </c>
      <c r="C18" s="254">
        <f ca="1">OFFSET(TAR!D$31,'Discipline Analysis'!$A$3,0)</f>
        <v>32010</v>
      </c>
      <c r="D18" s="254">
        <f ca="1">OFFSET(TAR!E$31,'Discipline Analysis'!$A$3,0)</f>
        <v>6786</v>
      </c>
      <c r="E18" s="254">
        <f ca="1">OFFSET(TAR!F$31,'Discipline Analysis'!$A$3,0)</f>
        <v>297</v>
      </c>
      <c r="F18" s="255">
        <f ca="1">OFFSET(TAR!G$31,'Discipline Analysis'!$A$3,0)</f>
        <v>0</v>
      </c>
      <c r="G18" s="256">
        <f t="shared" ca="1" si="10"/>
        <v>123163</v>
      </c>
      <c r="H18" s="257">
        <f t="shared" ca="1" si="11"/>
        <v>4168.5833333333339</v>
      </c>
      <c r="I18" s="258">
        <f t="shared" ca="1" si="12"/>
        <v>389.58127757512636</v>
      </c>
      <c r="J18" s="253">
        <f ca="1">OFFSET(TAR!C$115,'Discipline Analysis'!$A$3,0)</f>
        <v>5234016.3718496878</v>
      </c>
      <c r="K18" s="254">
        <f ca="1">OFFSET(TAR!D$115,'Discipline Analysis'!$A$3,0)</f>
        <v>2929119.4102254366</v>
      </c>
      <c r="L18" s="254">
        <f ca="1">OFFSET(TAR!E$115,'Discipline Analysis'!$A$3,0)</f>
        <v>1551357.1987471178</v>
      </c>
      <c r="M18" s="254">
        <f ca="1">OFFSET(TAR!F$115,'Discipline Analysis'!$A$3,0)</f>
        <v>118293.63737373738</v>
      </c>
      <c r="N18" s="254">
        <f ca="1">OFFSET(TAR!G$115,'Discipline Analysis'!$A$3,0)</f>
        <v>0</v>
      </c>
      <c r="O18" s="256">
        <f t="shared" ca="1" si="0"/>
        <v>9832786.6181959789</v>
      </c>
      <c r="P18" s="259">
        <f t="shared" ca="1" si="1"/>
        <v>1.3167066107593321E-2</v>
      </c>
      <c r="Q18" s="253">
        <f ca="1">OFFSET(TAR!C$192,'Discipline Analysis'!$A$3,0)</f>
        <v>5271527.8032069216</v>
      </c>
      <c r="R18" s="254">
        <f ca="1">OFFSET(TAR!D$192,'Discipline Analysis'!$A$3,0)</f>
        <v>2950111.9814915024</v>
      </c>
      <c r="S18" s="254">
        <f ca="1">OFFSET(TAR!E$192,'Discipline Analysis'!$A$3,0)</f>
        <v>1562475.5493476884</v>
      </c>
      <c r="T18" s="254">
        <f ca="1">OFFSET(TAR!F$192,'Discipline Analysis'!$A$3,0)</f>
        <v>119141.43060614071</v>
      </c>
      <c r="U18" s="254">
        <f ca="1">OFFSET(TAR!G$192,'Discipline Analysis'!$A$3,0)</f>
        <v>0</v>
      </c>
      <c r="V18" s="256">
        <f t="shared" ca="1" si="2"/>
        <v>9903256.7646522522</v>
      </c>
      <c r="W18" s="259">
        <f t="shared" ca="1" si="3"/>
        <v>1.6342719272201489E-2</v>
      </c>
      <c r="X18" s="253">
        <f ca="1">OFFSET(TAR!C$217,'Discipline Analysis'!$A$3,0)</f>
        <v>3607461.9679997941</v>
      </c>
      <c r="Y18" s="254">
        <f ca="1">OFFSET(TAR!D$217,'Discipline Analysis'!$A$3,0)</f>
        <v>2392508.252874929</v>
      </c>
      <c r="Z18" s="254">
        <f ca="1">OFFSET(TAR!E$217,'Discipline Analysis'!$A$3,0)</f>
        <v>595494.91087058967</v>
      </c>
      <c r="AA18" s="254">
        <f ca="1">OFFSET(TAR!F$217,'Discipline Analysis'!$A$3,0)</f>
        <v>28051.732681314461</v>
      </c>
      <c r="AB18" s="254">
        <f ca="1">OFFSET(TAR!G$217,'Discipline Analysis'!$A$3,0)</f>
        <v>0</v>
      </c>
      <c r="AC18" s="256">
        <f t="shared" ca="1" si="4"/>
        <v>6623516.8644266268</v>
      </c>
      <c r="AD18" s="260">
        <f t="shared" ca="1" si="5"/>
        <v>1.4625820079937724E-2</v>
      </c>
      <c r="AE18" s="253">
        <f ca="1">OFFSET(TAR!C$242,'Discipline Analysis'!$A$3,0)</f>
        <v>3304550.6383940168</v>
      </c>
      <c r="AF18" s="254">
        <f ca="1">OFFSET(TAR!D$242,'Discipline Analysis'!$A$3,0)</f>
        <v>2191614.1443854165</v>
      </c>
      <c r="AG18" s="254">
        <f ca="1">OFFSET(TAR!E$242,'Discipline Analysis'!$A$3,0)</f>
        <v>545492.40028963971</v>
      </c>
      <c r="AH18" s="254">
        <f ca="1">OFFSET(TAR!F$242,'Discipline Analysis'!$A$3,0)</f>
        <v>25696.285078645989</v>
      </c>
      <c r="AI18" s="254">
        <f ca="1">OFFSET(TAR!G$242,'Discipline Analysis'!$A$3,0)</f>
        <v>0</v>
      </c>
      <c r="AJ18" s="256">
        <f t="shared" ca="1" si="6"/>
        <v>6067353.4681477183</v>
      </c>
      <c r="AK18" s="260">
        <f t="shared" ca="1" si="7"/>
        <v>2.089642011478459E-2</v>
      </c>
      <c r="AL18" s="253">
        <f ca="1">OFFSET(TAR!C$167,'Discipline Analysis'!$A$3,0)</f>
        <v>8280009.8924667686</v>
      </c>
      <c r="AM18" s="254">
        <f ca="1">OFFSET(TAR!D$167,'Discipline Analysis'!$A$3,0)</f>
        <v>4633752.7378257029</v>
      </c>
      <c r="AN18" s="254">
        <f ca="1">OFFSET(TAR!E$167,'Discipline Analysis'!$A$3,0)</f>
        <v>2454186.6207109685</v>
      </c>
      <c r="AO18" s="254">
        <f ca="1">OFFSET(TAR!F$167,'Discipline Analysis'!$A$3,0)</f>
        <v>187135.92355926833</v>
      </c>
      <c r="AP18" s="254">
        <f ca="1">OFFSET(TAR!G$167,'Discipline Analysis'!$A$3,0)</f>
        <v>0</v>
      </c>
      <c r="AQ18" s="256">
        <f t="shared" ca="1" si="8"/>
        <v>15555085.174562709</v>
      </c>
      <c r="AR18" s="260">
        <f t="shared" ca="1" si="9"/>
        <v>1.8203073922895534E-2</v>
      </c>
    </row>
    <row r="19" spans="1:44">
      <c r="A19" s="262" t="s">
        <v>692</v>
      </c>
      <c r="B19" s="253">
        <f ca="1">OFFSET(TAMUCT!C$31,'Discipline Analysis'!$A$3,0)</f>
        <v>1329</v>
      </c>
      <c r="C19" s="254">
        <f ca="1">OFFSET(TAMUCT!D$31,'Discipline Analysis'!$A$3,0)</f>
        <v>11648</v>
      </c>
      <c r="D19" s="254">
        <f ca="1">OFFSET(TAMUCT!E$31,'Discipline Analysis'!$A$3,0)</f>
        <v>3365</v>
      </c>
      <c r="E19" s="254">
        <f ca="1">OFFSET(TAMUCT!F$31,'Discipline Analysis'!$A$3,0)</f>
        <v>0</v>
      </c>
      <c r="F19" s="255">
        <f ca="1">OFFSET(TAMUCT!G$31,'Discipline Analysis'!$A$3,0)</f>
        <v>0</v>
      </c>
      <c r="G19" s="256">
        <f ca="1">SUM(B19:F19)</f>
        <v>16342</v>
      </c>
      <c r="H19" s="257">
        <f ca="1">(B19/30)+(C19/30)+(D19/24)+(E19/18)+(F19/24)</f>
        <v>572.77499999999998</v>
      </c>
      <c r="I19" s="258">
        <f ca="1">IF((G19=0),0,(O19+V19+AC19+AJ19+AQ19)/G19)</f>
        <v>671.67312812392811</v>
      </c>
      <c r="J19" s="253">
        <f ca="1">OFFSET(TAMUCT!C$115,'Discipline Analysis'!$A$3,0)</f>
        <v>128947.66287396537</v>
      </c>
      <c r="K19" s="254">
        <f ca="1">OFFSET(TAMUCT!D$115,'Discipline Analysis'!$A$3,0)</f>
        <v>1220666.786755421</v>
      </c>
      <c r="L19" s="254">
        <f ca="1">OFFSET(TAMUCT!E$115,'Discipline Analysis'!$A$3,0)</f>
        <v>1059039.0074703449</v>
      </c>
      <c r="M19" s="254">
        <f ca="1">OFFSET(TAMUCT!F$115,'Discipline Analysis'!$A$3,0)</f>
        <v>0</v>
      </c>
      <c r="N19" s="254">
        <f ca="1">OFFSET(TAMUCT!G$115,'Discipline Analysis'!$A$3,0)</f>
        <v>0</v>
      </c>
      <c r="O19" s="256">
        <f ca="1">SUM(J19:N19)</f>
        <v>2408653.4570997311</v>
      </c>
      <c r="P19" s="259">
        <f t="shared" ca="1" si="1"/>
        <v>3.2254233241699373E-3</v>
      </c>
      <c r="Q19" s="253">
        <f ca="1">OFFSET(TAMUCT!C$192,'Discipline Analysis'!$A$3,0)</f>
        <v>119419.74663782631</v>
      </c>
      <c r="R19" s="254">
        <f ca="1">OFFSET(TAMUCT!D$192,'Discipline Analysis'!$A$3,0)</f>
        <v>1130471.9694378681</v>
      </c>
      <c r="S19" s="254">
        <f ca="1">OFFSET(TAMUCT!E$192,'Discipline Analysis'!$A$3,0)</f>
        <v>980786.83345580858</v>
      </c>
      <c r="T19" s="254">
        <f ca="1">OFFSET(TAMUCT!F$192,'Discipline Analysis'!$A$3,0)</f>
        <v>0</v>
      </c>
      <c r="U19" s="254">
        <f ca="1">OFFSET(TAMUCT!G$192,'Discipline Analysis'!$A$3,0)</f>
        <v>0</v>
      </c>
      <c r="V19" s="256">
        <f ca="1">SUM(Q19:U19)</f>
        <v>2230678.5495315031</v>
      </c>
      <c r="W19" s="259">
        <f t="shared" ca="1" si="3"/>
        <v>3.6811479483835302E-3</v>
      </c>
      <c r="X19" s="253">
        <f ca="1">OFFSET(TAMUCT!C$217,'Discipline Analysis'!$A$3,0)</f>
        <v>178177.43731873843</v>
      </c>
      <c r="Y19" s="254">
        <f ca="1">OFFSET(TAMUCT!D$217,'Discipline Analysis'!$A$3,0)</f>
        <v>1270254.8785150575</v>
      </c>
      <c r="Z19" s="254">
        <f ca="1">OFFSET(TAMUCT!E$217,'Discipline Analysis'!$A$3,0)</f>
        <v>394690.86991863977</v>
      </c>
      <c r="AA19" s="254">
        <f ca="1">OFFSET(TAMUCT!F$217,'Discipline Analysis'!$A$3,0)</f>
        <v>0</v>
      </c>
      <c r="AB19" s="254">
        <f ca="1">OFFSET(TAMUCT!G$217,'Discipline Analysis'!$A$3,0)</f>
        <v>0</v>
      </c>
      <c r="AC19" s="256">
        <f ca="1">SUM(X19:AB19)</f>
        <v>1843123.1857524356</v>
      </c>
      <c r="AD19" s="260">
        <f t="shared" ca="1" si="5"/>
        <v>4.0699206557104984E-3</v>
      </c>
      <c r="AE19" s="253">
        <f ca="1">OFFSET(TAMUCT!C$242,'Discipline Analysis'!$A$3,0)</f>
        <v>255389.22312571204</v>
      </c>
      <c r="AF19" s="254">
        <f ca="1">OFFSET(TAMUCT!D$242,'Discipline Analysis'!$A$3,0)</f>
        <v>1820709.8018548558</v>
      </c>
      <c r="AG19" s="254">
        <f ca="1">OFFSET(TAMUCT!E$242,'Discipline Analysis'!$A$3,0)</f>
        <v>565727.0424369945</v>
      </c>
      <c r="AH19" s="254">
        <f ca="1">OFFSET(TAMUCT!F$242,'Discipline Analysis'!$A$3,0)</f>
        <v>0</v>
      </c>
      <c r="AI19" s="254">
        <f ca="1">OFFSET(TAMUCT!G$242,'Discipline Analysis'!$A$3,0)</f>
        <v>0</v>
      </c>
      <c r="AJ19" s="256">
        <f ca="1">SUM(AE19:AI19)</f>
        <v>2641826.0674175625</v>
      </c>
      <c r="AK19" s="260">
        <f t="shared" ca="1" si="7"/>
        <v>9.098646990777658E-3</v>
      </c>
      <c r="AL19" s="253">
        <f ca="1">OFFSET(TAMUCT!C$167,'Discipline Analysis'!$A$3,0)</f>
        <v>99157.888163125826</v>
      </c>
      <c r="AM19" s="254">
        <f ca="1">OFFSET(TAMUCT!D$167,'Discipline Analysis'!$A$3,0)</f>
        <v>938665.64176382602</v>
      </c>
      <c r="AN19" s="254">
        <f ca="1">OFFSET(TAMUCT!E$167,'Discipline Analysis'!$A$3,0)</f>
        <v>814377.47007304814</v>
      </c>
      <c r="AO19" s="254">
        <f ca="1">OFFSET(TAMUCT!F$167,'Discipline Analysis'!$A$3,0)</f>
        <v>0</v>
      </c>
      <c r="AP19" s="254">
        <f ca="1">OFFSET(TAMUCT!G$167,'Discipline Analysis'!$A$3,0)</f>
        <v>0</v>
      </c>
      <c r="AQ19" s="256">
        <f ca="1">SUM(AL19:AP19)</f>
        <v>1852201</v>
      </c>
      <c r="AR19" s="260">
        <f t="shared" ca="1" si="9"/>
        <v>2.1675067249516916E-3</v>
      </c>
    </row>
    <row r="20" spans="1:44">
      <c r="A20" s="261" t="s">
        <v>688</v>
      </c>
      <c r="B20" s="253">
        <f ca="1">OFFSET(TAMUCC!C$31,'Discipline Analysis'!$A$3,0)</f>
        <v>69822</v>
      </c>
      <c r="C20" s="254">
        <f ca="1">OFFSET(TAMUCC!D$31,'Discipline Analysis'!$A$3,0)</f>
        <v>16585</v>
      </c>
      <c r="D20" s="254">
        <f ca="1">OFFSET(TAMUCC!E$31,'Discipline Analysis'!$A$3,0)</f>
        <v>4773</v>
      </c>
      <c r="E20" s="254">
        <f ca="1">OFFSET(TAMUCC!F$31,'Discipline Analysis'!$A$3,0)</f>
        <v>129</v>
      </c>
      <c r="F20" s="255">
        <f ca="1">OFFSET(TAMUCC!G$31,'Discipline Analysis'!$A$3,0)</f>
        <v>0</v>
      </c>
      <c r="G20" s="256">
        <f t="shared" ca="1" si="10"/>
        <v>91309</v>
      </c>
      <c r="H20" s="257">
        <f t="shared" ca="1" si="11"/>
        <v>3086.2750000000001</v>
      </c>
      <c r="I20" s="258">
        <f t="shared" ca="1" si="12"/>
        <v>464.14870667412742</v>
      </c>
      <c r="J20" s="253">
        <f ca="1">OFFSET(TAMUCC!C$115,'Discipline Analysis'!$A$3,0)</f>
        <v>6516284.3019433599</v>
      </c>
      <c r="K20" s="254">
        <f ca="1">OFFSET(TAMUCC!D$115,'Discipline Analysis'!$A$3,0)</f>
        <v>2932290.9474239256</v>
      </c>
      <c r="L20" s="254">
        <f ca="1">OFFSET(TAMUCC!E$115,'Discipline Analysis'!$A$3,0)</f>
        <v>1214182.8321261685</v>
      </c>
      <c r="M20" s="254">
        <f ca="1">OFFSET(TAMUCC!F$115,'Discipline Analysis'!$A$3,0)</f>
        <v>40132.4375</v>
      </c>
      <c r="N20" s="254">
        <f ca="1">OFFSET(TAMUCC!G$115,'Discipline Analysis'!$A$3,0)</f>
        <v>0</v>
      </c>
      <c r="O20" s="256">
        <f t="shared" ca="1" si="0"/>
        <v>10702890.518993454</v>
      </c>
      <c r="P20" s="259">
        <f t="shared" ca="1" si="1"/>
        <v>1.4332220608258884E-2</v>
      </c>
      <c r="Q20" s="253">
        <f ca="1">OFFSET(TAMUCC!C$192,'Discipline Analysis'!$A$3,0)</f>
        <v>4360306.9648587462</v>
      </c>
      <c r="R20" s="254">
        <f ca="1">OFFSET(TAMUCC!D$192,'Discipline Analysis'!$A$3,0)</f>
        <v>1962113.3837318455</v>
      </c>
      <c r="S20" s="254">
        <f ca="1">OFFSET(TAMUCC!E$192,'Discipline Analysis'!$A$3,0)</f>
        <v>812458.39104238455</v>
      </c>
      <c r="T20" s="254">
        <f ca="1">OFFSET(TAMUCC!F$192,'Discipline Analysis'!$A$3,0)</f>
        <v>26854.222228428695</v>
      </c>
      <c r="U20" s="254">
        <f ca="1">OFFSET(TAMUCC!G$192,'Discipline Analysis'!$A$3,0)</f>
        <v>0</v>
      </c>
      <c r="V20" s="256">
        <f t="shared" ca="1" si="2"/>
        <v>7161732.9618614046</v>
      </c>
      <c r="W20" s="259">
        <f t="shared" ca="1" si="3"/>
        <v>1.1818555660995517E-2</v>
      </c>
      <c r="X20" s="253">
        <f ca="1">OFFSET(TAMUCC!C$217,'Discipline Analysis'!$A$3,0)</f>
        <v>4422140.2665770557</v>
      </c>
      <c r="Y20" s="254">
        <f ca="1">OFFSET(TAMUCC!D$217,'Discipline Analysis'!$A$3,0)</f>
        <v>1579847.8258875352</v>
      </c>
      <c r="Z20" s="254">
        <f ca="1">OFFSET(TAMUCC!E$217,'Discipline Analysis'!$A$3,0)</f>
        <v>566586.80591326428</v>
      </c>
      <c r="AA20" s="254">
        <f ca="1">OFFSET(TAMUCC!F$217,'Discipline Analysis'!$A$3,0)</f>
        <v>14652.754092237581</v>
      </c>
      <c r="AB20" s="254">
        <f ca="1">OFFSET(TAMUCC!G$217,'Discipline Analysis'!$A$3,0)</f>
        <v>0</v>
      </c>
      <c r="AC20" s="256">
        <f t="shared" ca="1" si="4"/>
        <v>6583227.6524700923</v>
      </c>
      <c r="AD20" s="260">
        <f t="shared" ca="1" si="5"/>
        <v>1.4536854840277275E-2</v>
      </c>
      <c r="AE20" s="253">
        <f ca="1">OFFSET(TAMUCC!C$242,'Discipline Analysis'!$A$3,0)</f>
        <v>3557171.5117681958</v>
      </c>
      <c r="AF20" s="254">
        <f ca="1">OFFSET(TAMUCC!D$242,'Discipline Analysis'!$A$3,0)</f>
        <v>1270830.2632666246</v>
      </c>
      <c r="AG20" s="254">
        <f ca="1">OFFSET(TAMUCC!E$242,'Discipline Analysis'!$A$3,0)</f>
        <v>455762.66772253468</v>
      </c>
      <c r="AH20" s="254">
        <f ca="1">OFFSET(TAMUCC!F$242,'Discipline Analysis'!$A$3,0)</f>
        <v>11786.681625591567</v>
      </c>
      <c r="AI20" s="254">
        <f ca="1">OFFSET(TAMUCC!G$242,'Discipline Analysis'!$A$3,0)</f>
        <v>0</v>
      </c>
      <c r="AJ20" s="256">
        <f t="shared" ca="1" si="6"/>
        <v>5295551.1243829466</v>
      </c>
      <c r="AK20" s="260">
        <f t="shared" ca="1" si="7"/>
        <v>1.8238274993431093E-2</v>
      </c>
      <c r="AL20" s="253">
        <f ca="1">OFFSET(TAMUCC!C$167,'Discipline Analysis'!$A$3,0)</f>
        <v>7694172.1085957112</v>
      </c>
      <c r="AM20" s="254">
        <f ca="1">OFFSET(TAMUCC!D$167,'Discipline Analysis'!$A$3,0)</f>
        <v>3462333.7743609962</v>
      </c>
      <c r="AN20" s="254">
        <f ca="1">OFFSET(TAMUCC!E$167,'Discipline Analysis'!$A$3,0)</f>
        <v>1433659.3139275396</v>
      </c>
      <c r="AO20" s="254">
        <f ca="1">OFFSET(TAMUCC!F$167,'Discipline Analysis'!$A$3,0)</f>
        <v>47386.803115752788</v>
      </c>
      <c r="AP20" s="254">
        <f ca="1">OFFSET(TAMUCC!G$167,'Discipline Analysis'!$A$3,0)</f>
        <v>0</v>
      </c>
      <c r="AQ20" s="256">
        <f t="shared" ca="1" si="8"/>
        <v>12637552.000000002</v>
      </c>
      <c r="AR20" s="260">
        <f t="shared" ca="1" si="9"/>
        <v>1.47888803358419E-2</v>
      </c>
    </row>
    <row r="21" spans="1:44">
      <c r="A21" s="261" t="s">
        <v>689</v>
      </c>
      <c r="B21" s="253">
        <f ca="1">OFFSET(TAMUK!C$31,'Discipline Analysis'!$A$3,0)</f>
        <v>46709</v>
      </c>
      <c r="C21" s="254">
        <f ca="1">OFFSET(TAMUK!D$31,'Discipline Analysis'!$A$3,0)</f>
        <v>10172</v>
      </c>
      <c r="D21" s="254">
        <f ca="1">OFFSET(TAMUK!E$31,'Discipline Analysis'!$A$3,0)</f>
        <v>2220</v>
      </c>
      <c r="E21" s="254">
        <f ca="1">OFFSET(TAMUK!F$31,'Discipline Analysis'!$A$3,0)</f>
        <v>141</v>
      </c>
      <c r="F21" s="255">
        <f ca="1">OFFSET(TAMUK!G$31,'Discipline Analysis'!$A$3,0)</f>
        <v>0</v>
      </c>
      <c r="G21" s="256">
        <f t="shared" ca="1" si="10"/>
        <v>59242</v>
      </c>
      <c r="H21" s="257">
        <f t="shared" ca="1" si="11"/>
        <v>1996.3666666666666</v>
      </c>
      <c r="I21" s="258">
        <f t="shared" ca="1" si="12"/>
        <v>455.65490940947689</v>
      </c>
      <c r="J21" s="253">
        <f ca="1">OFFSET(TAMUK!C$115,'Discipline Analysis'!$A$3,0)</f>
        <v>3329154.6030671899</v>
      </c>
      <c r="K21" s="254">
        <f ca="1">OFFSET(TAMUK!D$115,'Discipline Analysis'!$A$3,0)</f>
        <v>1140332.476677744</v>
      </c>
      <c r="L21" s="254">
        <f ca="1">OFFSET(TAMUK!E$115,'Discipline Analysis'!$A$3,0)</f>
        <v>420784.33888888883</v>
      </c>
      <c r="M21" s="254">
        <f ca="1">OFFSET(TAMUK!F$115,'Discipline Analysis'!$A$3,0)</f>
        <v>33688.181818181816</v>
      </c>
      <c r="N21" s="254">
        <f ca="1">OFFSET(TAMUK!G$115,'Discipline Analysis'!$A$3,0)</f>
        <v>0</v>
      </c>
      <c r="O21" s="256">
        <f t="shared" ca="1" si="0"/>
        <v>4923959.6004520049</v>
      </c>
      <c r="P21" s="259">
        <f t="shared" ca="1" si="1"/>
        <v>6.5936650603494384E-3</v>
      </c>
      <c r="Q21" s="253">
        <f ca="1">OFFSET(TAMUK!C$192,'Discipline Analysis'!$A$3,0)</f>
        <v>2840398.3864840134</v>
      </c>
      <c r="R21" s="254">
        <f ca="1">OFFSET(TAMUK!D$192,'Discipline Analysis'!$A$3,0)</f>
        <v>972919.22815079079</v>
      </c>
      <c r="S21" s="254">
        <f ca="1">OFFSET(TAMUK!E$192,'Discipline Analysis'!$A$3,0)</f>
        <v>359008.6072111504</v>
      </c>
      <c r="T21" s="254">
        <f ca="1">OFFSET(TAMUK!F$192,'Discipline Analysis'!$A$3,0)</f>
        <v>28742.389191473816</v>
      </c>
      <c r="U21" s="254">
        <f ca="1">OFFSET(TAMUK!G$192,'Discipline Analysis'!$A$3,0)</f>
        <v>0</v>
      </c>
      <c r="V21" s="256">
        <f t="shared" ca="1" si="2"/>
        <v>4201068.6110374285</v>
      </c>
      <c r="W21" s="259">
        <f t="shared" ca="1" si="3"/>
        <v>6.9327582415614538E-3</v>
      </c>
      <c r="X21" s="253">
        <f ca="1">OFFSET(TAMUK!C$217,'Discipline Analysis'!$A$3,0)</f>
        <v>3747846.8366458644</v>
      </c>
      <c r="Y21" s="254">
        <f ca="1">OFFSET(TAMUK!D$217,'Discipline Analysis'!$A$3,0)</f>
        <v>1268197.6918617277</v>
      </c>
      <c r="Z21" s="254">
        <f ca="1">OFFSET(TAMUK!E$217,'Discipline Analysis'!$A$3,0)</f>
        <v>250527.45236973825</v>
      </c>
      <c r="AA21" s="254">
        <f ca="1">OFFSET(TAMUK!F$217,'Discipline Analysis'!$A$3,0)</f>
        <v>25357.435440200636</v>
      </c>
      <c r="AB21" s="254">
        <f ca="1">OFFSET(TAMUK!G$217,'Discipline Analysis'!$A$3,0)</f>
        <v>0</v>
      </c>
      <c r="AC21" s="256">
        <f t="shared" ca="1" si="4"/>
        <v>5291929.4163175309</v>
      </c>
      <c r="AD21" s="260">
        <f t="shared" ca="1" si="5"/>
        <v>1.168545488794346E-2</v>
      </c>
      <c r="AE21" s="253">
        <f ca="1">OFFSET(TAMUK!C$242,'Discipline Analysis'!$A$3,0)</f>
        <v>4509627.208337592</v>
      </c>
      <c r="AF21" s="254">
        <f ca="1">OFFSET(TAMUK!D$242,'Discipline Analysis'!$A$3,0)</f>
        <v>1525969.1940583377</v>
      </c>
      <c r="AG21" s="254">
        <f ca="1">OFFSET(TAMUK!E$242,'Discipline Analysis'!$A$3,0)</f>
        <v>301449.19600107596</v>
      </c>
      <c r="AH21" s="254">
        <f ca="1">OFFSET(TAMUK!F$242,'Discipline Analysis'!$A$3,0)</f>
        <v>30511.540566885211</v>
      </c>
      <c r="AI21" s="254">
        <f ca="1">OFFSET(TAMUK!G$242,'Discipline Analysis'!$A$3,0)</f>
        <v>0</v>
      </c>
      <c r="AJ21" s="256">
        <f t="shared" ca="1" si="6"/>
        <v>6367557.1389638912</v>
      </c>
      <c r="AK21" s="260">
        <f t="shared" ca="1" si="7"/>
        <v>2.1930344058446037E-2</v>
      </c>
      <c r="AL21" s="253">
        <f ca="1">OFFSET(TAMUK!C$167,'Discipline Analysis'!$A$3,0)</f>
        <v>4204203.506364869</v>
      </c>
      <c r="AM21" s="254">
        <f ca="1">OFFSET(TAMUK!D$167,'Discipline Analysis'!$A$3,0)</f>
        <v>1476988.8377701715</v>
      </c>
      <c r="AN21" s="254">
        <f ca="1">OFFSET(TAMUK!E$167,'Discipline Analysis'!$A$3,0)</f>
        <v>496813.14541829092</v>
      </c>
      <c r="AO21" s="254">
        <f ca="1">OFFSET(TAMUK!F$167,'Discipline Analysis'!$A$3,0)</f>
        <v>31387.886912043858</v>
      </c>
      <c r="AP21" s="254">
        <f ca="1">OFFSET(TAMUK!G$167,'Discipline Analysis'!$A$3,0)</f>
        <v>0</v>
      </c>
      <c r="AQ21" s="256">
        <f t="shared" ca="1" si="8"/>
        <v>6209393.3764653755</v>
      </c>
      <c r="AR21" s="260">
        <f t="shared" ca="1" si="9"/>
        <v>7.2664370126995894E-3</v>
      </c>
    </row>
    <row r="22" spans="1:44">
      <c r="A22" s="262" t="s">
        <v>690</v>
      </c>
      <c r="B22" s="253">
        <f ca="1">OFFSET(TAMUSA!C$31,'Discipline Analysis'!$A$3,0)</f>
        <v>42079</v>
      </c>
      <c r="C22" s="254">
        <f ca="1">OFFSET(TAMUSA!D$31,'Discipline Analysis'!$A$3,0)</f>
        <v>20719</v>
      </c>
      <c r="D22" s="254">
        <f ca="1">OFFSET(TAMUSA!E$31,'Discipline Analysis'!$A$3,0)</f>
        <v>2484</v>
      </c>
      <c r="E22" s="254">
        <f ca="1">OFFSET(TAMUSA!F$31,'Discipline Analysis'!$A$3,0)</f>
        <v>0</v>
      </c>
      <c r="F22" s="255">
        <f ca="1">OFFSET(TAMUSA!G$31,'Discipline Analysis'!$A$3,0)</f>
        <v>0</v>
      </c>
      <c r="G22" s="256">
        <f ca="1">SUM(B22:F22)</f>
        <v>65282</v>
      </c>
      <c r="H22" s="257">
        <f ca="1">(B22/30)+(C22/30)+(D22/24)+(E22/18)+(F22/24)</f>
        <v>2196.7666666666669</v>
      </c>
      <c r="I22" s="258">
        <f ca="1">IF((G22=0),0,(O22+V22+AC22+AJ22+AQ22)/G22)</f>
        <v>489.07674175387405</v>
      </c>
      <c r="J22" s="253">
        <f ca="1">OFFSET(TAMUSA!C$115,'Discipline Analysis'!$A$3,0)</f>
        <v>2986979.7792089875</v>
      </c>
      <c r="K22" s="254">
        <f ca="1">OFFSET(TAMUSA!D$115,'Discipline Analysis'!$A$3,0)</f>
        <v>2119774.5793720214</v>
      </c>
      <c r="L22" s="254">
        <f ca="1">OFFSET(TAMUSA!E$115,'Discipline Analysis'!$A$3,0)</f>
        <v>476774.45666666667</v>
      </c>
      <c r="M22" s="254">
        <f ca="1">OFFSET(TAMUSA!F$115,'Discipline Analysis'!$A$3,0)</f>
        <v>0</v>
      </c>
      <c r="N22" s="254">
        <f ca="1">OFFSET(TAMUSA!G$115,'Discipline Analysis'!$A$3,0)</f>
        <v>0</v>
      </c>
      <c r="O22" s="256">
        <f ca="1">SUM(J22:N22)</f>
        <v>5583528.8152476754</v>
      </c>
      <c r="P22" s="259">
        <f t="shared" ca="1" si="1"/>
        <v>7.4768929580927715E-3</v>
      </c>
      <c r="Q22" s="253">
        <f ca="1">OFFSET(TAMUSA!C$192,'Discipline Analysis'!$A$3,0)</f>
        <v>2332748.064970932</v>
      </c>
      <c r="R22" s="254">
        <f ca="1">OFFSET(TAMUSA!D$192,'Discipline Analysis'!$A$3,0)</f>
        <v>1655484.9425576506</v>
      </c>
      <c r="S22" s="254">
        <f ca="1">OFFSET(TAMUSA!E$192,'Discipline Analysis'!$A$3,0)</f>
        <v>372347.57963820756</v>
      </c>
      <c r="T22" s="254">
        <f ca="1">OFFSET(TAMUSA!F$192,'Discipline Analysis'!$A$3,0)</f>
        <v>0</v>
      </c>
      <c r="U22" s="254">
        <f ca="1">OFFSET(TAMUSA!G$192,'Discipline Analysis'!$A$3,0)</f>
        <v>0</v>
      </c>
      <c r="V22" s="256">
        <f ca="1">SUM(Q22:U22)</f>
        <v>4360580.5871667899</v>
      </c>
      <c r="W22" s="259">
        <f t="shared" ca="1" si="3"/>
        <v>7.1959907829756012E-3</v>
      </c>
      <c r="X22" s="253">
        <f ca="1">OFFSET(TAMUSA!C$217,'Discipline Analysis'!$A$3,0)</f>
        <v>2264324.5196150634</v>
      </c>
      <c r="Y22" s="254">
        <f ca="1">OFFSET(TAMUSA!D$217,'Discipline Analysis'!$A$3,0)</f>
        <v>2066414.1143443221</v>
      </c>
      <c r="Z22" s="254">
        <f ca="1">OFFSET(TAMUSA!E$217,'Discipline Analysis'!$A$3,0)</f>
        <v>252000.57352137216</v>
      </c>
      <c r="AA22" s="254">
        <f ca="1">OFFSET(TAMUSA!F$217,'Discipline Analysis'!$A$3,0)</f>
        <v>0</v>
      </c>
      <c r="AB22" s="254">
        <f ca="1">OFFSET(TAMUSA!G$217,'Discipline Analysis'!$A$3,0)</f>
        <v>0</v>
      </c>
      <c r="AC22" s="256">
        <f ca="1">SUM(X22:AB22)</f>
        <v>4582739.2074807575</v>
      </c>
      <c r="AD22" s="260">
        <f t="shared" ca="1" si="5"/>
        <v>1.0119445680265838E-2</v>
      </c>
      <c r="AE22" s="253">
        <f ca="1">OFFSET(TAMUSA!C$242,'Discipline Analysis'!$A$3,0)</f>
        <v>4343195.3871602258</v>
      </c>
      <c r="AF22" s="254">
        <f ca="1">OFFSET(TAMUSA!D$242,'Discipline Analysis'!$A$3,0)</f>
        <v>3963583.9172508591</v>
      </c>
      <c r="AG22" s="254">
        <f ca="1">OFFSET(TAMUSA!E$242,'Discipline Analysis'!$A$3,0)</f>
        <v>483361.69087009592</v>
      </c>
      <c r="AH22" s="254">
        <f ca="1">OFFSET(TAMUSA!F$242,'Discipline Analysis'!$A$3,0)</f>
        <v>0</v>
      </c>
      <c r="AI22" s="254">
        <f ca="1">OFFSET(TAMUSA!G$242,'Discipline Analysis'!$A$3,0)</f>
        <v>0</v>
      </c>
      <c r="AJ22" s="256">
        <f ca="1">SUM(AE22:AI22)</f>
        <v>8790140.9952811804</v>
      </c>
      <c r="AK22" s="260">
        <f t="shared" ca="1" si="7"/>
        <v>3.027390444118333E-2</v>
      </c>
      <c r="AL22" s="253">
        <f ca="1">OFFSET(TAMUSA!C$167,'Discipline Analysis'!$A$3,0)</f>
        <v>4606520.28</v>
      </c>
      <c r="AM22" s="254">
        <f ca="1">OFFSET(TAMUSA!D$167,'Discipline Analysis'!$A$3,0)</f>
        <v>3269116.39</v>
      </c>
      <c r="AN22" s="254">
        <f ca="1">OFFSET(TAMUSA!E$167,'Discipline Analysis'!$A$3,0)</f>
        <v>735281.58</v>
      </c>
      <c r="AO22" s="254">
        <f ca="1">OFFSET(TAMUSA!F$167,'Discipline Analysis'!$A$3,0)</f>
        <v>0</v>
      </c>
      <c r="AP22" s="254">
        <f ca="1">OFFSET(TAMUSA!G$167,'Discipline Analysis'!$A$3,0)</f>
        <v>0</v>
      </c>
      <c r="AQ22" s="256">
        <f ca="1">SUM(AL22:AP22)</f>
        <v>8610918.25</v>
      </c>
      <c r="AR22" s="260">
        <f t="shared" ca="1" si="9"/>
        <v>1.0076780659811895E-2</v>
      </c>
    </row>
    <row r="23" spans="1:44">
      <c r="A23" s="261" t="s">
        <v>705</v>
      </c>
      <c r="B23" s="253">
        <f ca="1">OFFSET(TAMIU!C$31,'Discipline Analysis'!$A$3,0)</f>
        <v>56777</v>
      </c>
      <c r="C23" s="254">
        <f ca="1">OFFSET(TAMIU!D$31,'Discipline Analysis'!$A$3,0)</f>
        <v>27454</v>
      </c>
      <c r="D23" s="254">
        <f ca="1">OFFSET(TAMIU!E$31,'Discipline Analysis'!$A$3,0)</f>
        <v>5679</v>
      </c>
      <c r="E23" s="254">
        <f ca="1">OFFSET(TAMIU!F$31,'Discipline Analysis'!$A$3,0)</f>
        <v>147</v>
      </c>
      <c r="F23" s="255">
        <f ca="1">OFFSET(TAMIU!G$31,'Discipline Analysis'!$A$3,0)</f>
        <v>0</v>
      </c>
      <c r="G23" s="256">
        <f t="shared" ca="1" si="10"/>
        <v>90057</v>
      </c>
      <c r="H23" s="257">
        <f t="shared" ca="1" si="11"/>
        <v>3052.4916666666663</v>
      </c>
      <c r="I23" s="258">
        <f t="shared" ca="1" si="12"/>
        <v>417.94787826537214</v>
      </c>
      <c r="J23" s="253">
        <f ca="1">OFFSET(TAMIU!C$115,'Discipline Analysis'!$A$3,0)</f>
        <v>3428594.1901400024</v>
      </c>
      <c r="K23" s="254">
        <f ca="1">OFFSET(TAMIU!D$115,'Discipline Analysis'!$A$3,0)</f>
        <v>1913327.9116604554</v>
      </c>
      <c r="L23" s="254">
        <f ca="1">OFFSET(TAMIU!E$115,'Discipline Analysis'!$A$3,0)</f>
        <v>1015286.6655364372</v>
      </c>
      <c r="M23" s="254">
        <f ca="1">OFFSET(TAMIU!F$115,'Discipline Analysis'!$A$3,0)</f>
        <v>150151.78684210533</v>
      </c>
      <c r="N23" s="254">
        <f ca="1">OFFSET(TAMIU!G$115,'Discipline Analysis'!$A$3,0)</f>
        <v>0</v>
      </c>
      <c r="O23" s="256">
        <f t="shared" ca="1" si="0"/>
        <v>6507360.5541789997</v>
      </c>
      <c r="P23" s="259">
        <f t="shared" ca="1" si="1"/>
        <v>8.7139943059742937E-3</v>
      </c>
      <c r="Q23" s="253">
        <f ca="1">OFFSET(TAMIU!C$192,'Discipline Analysis'!$A$3,0)</f>
        <v>5213492.362836265</v>
      </c>
      <c r="R23" s="254">
        <f ca="1">OFFSET(TAMIU!D$192,'Discipline Analysis'!$A$3,0)</f>
        <v>2909390.8178838515</v>
      </c>
      <c r="S23" s="254">
        <f ca="1">OFFSET(TAMIU!E$192,'Discipline Analysis'!$A$3,0)</f>
        <v>1543836.6232101591</v>
      </c>
      <c r="T23" s="254">
        <f ca="1">OFFSET(TAMIU!F$192,'Discipline Analysis'!$A$3,0)</f>
        <v>228319.5824745796</v>
      </c>
      <c r="U23" s="254">
        <f ca="1">OFFSET(TAMIU!G$192,'Discipline Analysis'!$A$3,0)</f>
        <v>0</v>
      </c>
      <c r="V23" s="256">
        <f t="shared" ca="1" si="2"/>
        <v>9895039.3864048552</v>
      </c>
      <c r="W23" s="259">
        <f t="shared" ca="1" si="3"/>
        <v>1.6329158651787197E-2</v>
      </c>
      <c r="X23" s="253">
        <f ca="1">OFFSET(TAMIU!C$217,'Discipline Analysis'!$A$3,0)</f>
        <v>1983023.5644651402</v>
      </c>
      <c r="Y23" s="254">
        <f ca="1">OFFSET(TAMIU!D$217,'Discipline Analysis'!$A$3,0)</f>
        <v>1730671.4624921584</v>
      </c>
      <c r="Z23" s="254">
        <f ca="1">OFFSET(TAMIU!E$217,'Discipline Analysis'!$A$3,0)</f>
        <v>310357.02252664499</v>
      </c>
      <c r="AA23" s="254">
        <f ca="1">OFFSET(TAMIU!F$217,'Discipline Analysis'!$A$3,0)</f>
        <v>8140.7814961552886</v>
      </c>
      <c r="AB23" s="254">
        <f ca="1">OFFSET(TAMIU!G$217,'Discipline Analysis'!$A$3,0)</f>
        <v>0</v>
      </c>
      <c r="AC23" s="256">
        <f t="shared" ca="1" si="4"/>
        <v>4032192.8309800988</v>
      </c>
      <c r="AD23" s="260">
        <f t="shared" ca="1" si="5"/>
        <v>8.9037482776357126E-3</v>
      </c>
      <c r="AE23" s="253">
        <f ca="1">OFFSET(TAMIU!C$242,'Discipline Analysis'!$A$3,0)</f>
        <v>3020367.0264820242</v>
      </c>
      <c r="AF23" s="254">
        <f ca="1">OFFSET(TAMIU!D$242,'Discipline Analysis'!$A$3,0)</f>
        <v>2636006.5067580934</v>
      </c>
      <c r="AG23" s="254">
        <f ca="1">OFFSET(TAMIU!E$242,'Discipline Analysis'!$A$3,0)</f>
        <v>472708.51142379141</v>
      </c>
      <c r="AH23" s="254">
        <f ca="1">OFFSET(TAMIU!F$242,'Discipline Analysis'!$A$3,0)</f>
        <v>12399.322146942985</v>
      </c>
      <c r="AI23" s="254">
        <f ca="1">OFFSET(TAMIU!G$242,'Discipline Analysis'!$A$3,0)</f>
        <v>0</v>
      </c>
      <c r="AJ23" s="256">
        <f t="shared" ca="1" si="6"/>
        <v>6141481.3668108517</v>
      </c>
      <c r="AK23" s="260">
        <f t="shared" ca="1" si="7"/>
        <v>2.115172215393938E-2</v>
      </c>
      <c r="AL23" s="253">
        <f ca="1">OFFSET(TAMIU!C$167,'Discipline Analysis'!$A$3,0)</f>
        <v>5828897.2685383717</v>
      </c>
      <c r="AM23" s="254">
        <f ca="1">OFFSET(TAMIU!D$167,'Discipline Analysis'!$A$3,0)</f>
        <v>3252817.6913350164</v>
      </c>
      <c r="AN23" s="254">
        <f ca="1">OFFSET(TAMIU!E$167,'Discipline Analysis'!$A$3,0)</f>
        <v>1726072.3618291831</v>
      </c>
      <c r="AO23" s="254">
        <f ca="1">OFFSET(TAMIU!F$167,'Discipline Analysis'!$A$3,0)</f>
        <v>255270.61286724193</v>
      </c>
      <c r="AP23" s="254">
        <f ca="1">OFFSET(TAMIU!G$167,'Discipline Analysis'!$A$3,0)</f>
        <v>0</v>
      </c>
      <c r="AQ23" s="256">
        <f t="shared" ca="1" si="8"/>
        <v>11063057.934569811</v>
      </c>
      <c r="AR23" s="260">
        <f t="shared" ca="1" si="9"/>
        <v>1.2946355428870968E-2</v>
      </c>
    </row>
    <row r="24" spans="1:44">
      <c r="A24" s="261" t="s">
        <v>119</v>
      </c>
      <c r="B24" s="253">
        <f ca="1">OFFSET(WTAMU!C$31,'Discipline Analysis'!$A$3,0)</f>
        <v>44241</v>
      </c>
      <c r="C24" s="254">
        <f ca="1">OFFSET(WTAMU!D$31,'Discipline Analysis'!$A$3,0)</f>
        <v>16484</v>
      </c>
      <c r="D24" s="254">
        <f ca="1">OFFSET(WTAMU!E$31,'Discipline Analysis'!$A$3,0)</f>
        <v>6896</v>
      </c>
      <c r="E24" s="254">
        <f ca="1">OFFSET(WTAMU!F$31,'Discipline Analysis'!$A$3,0)</f>
        <v>51</v>
      </c>
      <c r="F24" s="255">
        <f ca="1">OFFSET(WTAMU!G$31,'Discipline Analysis'!$A$3,0)</f>
        <v>0</v>
      </c>
      <c r="G24" s="256">
        <f ca="1">SUM(B24:F24)</f>
        <v>67672</v>
      </c>
      <c r="H24" s="257">
        <f ca="1">(B24/30)+(C24/30)+(D24/24)+(E24/18)+(F24/24)</f>
        <v>2314.3333333333335</v>
      </c>
      <c r="I24" s="258">
        <f ca="1">IF((G24=0),0,(O24+V24+AC24+AJ24+AQ24)/G24)</f>
        <v>392.21612060413389</v>
      </c>
      <c r="J24" s="253">
        <f ca="1">OFFSET(WTAMU!C$115,'Discipline Analysis'!$A$3,0)</f>
        <v>3816019.5908976528</v>
      </c>
      <c r="K24" s="254">
        <f ca="1">OFFSET(WTAMU!D$115,'Discipline Analysis'!$A$3,0)</f>
        <v>2121480.9382669004</v>
      </c>
      <c r="L24" s="254">
        <f ca="1">OFFSET(WTAMU!E$115,'Discipline Analysis'!$A$3,0)</f>
        <v>1489406.1021219464</v>
      </c>
      <c r="M24" s="254">
        <f ca="1">OFFSET(WTAMU!F$115,'Discipline Analysis'!$A$3,0)</f>
        <v>2489.3228758169935</v>
      </c>
      <c r="N24" s="254">
        <f ca="1">OFFSET(WTAMU!G$115,'Discipline Analysis'!$A$3,0)</f>
        <v>0</v>
      </c>
      <c r="O24" s="256">
        <f ca="1">SUM(J24:N24)</f>
        <v>7429395.9541623164</v>
      </c>
      <c r="P24" s="259">
        <f t="shared" ca="1" si="1"/>
        <v>9.9486901797416639E-3</v>
      </c>
      <c r="Q24" s="253">
        <f ca="1">OFFSET(WTAMU!C$192,'Discipline Analysis'!$A$3,0)</f>
        <v>2635104.1904752236</v>
      </c>
      <c r="R24" s="254">
        <f ca="1">OFFSET(WTAMU!D$192,'Discipline Analysis'!$A$3,0)</f>
        <v>1464961.9000319103</v>
      </c>
      <c r="S24" s="254">
        <f ca="1">OFFSET(WTAMU!E$192,'Discipline Analysis'!$A$3,0)</f>
        <v>1028490.5953791717</v>
      </c>
      <c r="T24" s="254">
        <f ca="1">OFFSET(WTAMU!F$192,'Discipline Analysis'!$A$3,0)</f>
        <v>1718.9705097840326</v>
      </c>
      <c r="U24" s="254">
        <f ca="1">OFFSET(WTAMU!G$192,'Discipline Analysis'!$A$3,0)</f>
        <v>0</v>
      </c>
      <c r="V24" s="256">
        <f ca="1">SUM(Q24:U24)</f>
        <v>5130275.6563960901</v>
      </c>
      <c r="W24" s="259">
        <f t="shared" ca="1" si="3"/>
        <v>8.4661699513588866E-3</v>
      </c>
      <c r="X24" s="253">
        <f ca="1">OFFSET(WTAMU!C$217,'Discipline Analysis'!$A$3,0)</f>
        <v>1907950.0635313329</v>
      </c>
      <c r="Y24" s="254">
        <f ca="1">OFFSET(WTAMU!D$217,'Discipline Analysis'!$A$3,0)</f>
        <v>1423920.5202894846</v>
      </c>
      <c r="Z24" s="254">
        <f ca="1">OFFSET(WTAMU!E$217,'Discipline Analysis'!$A$3,0)</f>
        <v>680147.46068911895</v>
      </c>
      <c r="AA24" s="254">
        <f ca="1">OFFSET(WTAMU!F$217,'Discipline Analysis'!$A$3,0)</f>
        <v>4126.6494476035195</v>
      </c>
      <c r="AB24" s="254">
        <f ca="1">OFFSET(WTAMU!G$217,'Discipline Analysis'!$A$3,0)</f>
        <v>0</v>
      </c>
      <c r="AC24" s="256">
        <f ca="1">SUM(X24:AB24)</f>
        <v>4016144.6939575402</v>
      </c>
      <c r="AD24" s="260">
        <f t="shared" ca="1" si="5"/>
        <v>8.8683113383911331E-3</v>
      </c>
      <c r="AE24" s="253">
        <f ca="1">OFFSET(WTAMU!C$242,'Discipline Analysis'!$A$3,0)</f>
        <v>1547212.611182393</v>
      </c>
      <c r="AF24" s="254">
        <f ca="1">OFFSET(WTAMU!D$242,'Discipline Analysis'!$A$3,0)</f>
        <v>1154698.8720635902</v>
      </c>
      <c r="AG24" s="254">
        <f ca="1">OFFSET(WTAMU!E$242,'Discipline Analysis'!$A$3,0)</f>
        <v>551551.50480939413</v>
      </c>
      <c r="AH24" s="254">
        <f ca="1">OFFSET(WTAMU!F$242,'Discipline Analysis'!$A$3,0)</f>
        <v>3346.4209516278929</v>
      </c>
      <c r="AI24" s="254">
        <f ca="1">OFFSET(WTAMU!G$242,'Discipline Analysis'!$A$3,0)</f>
        <v>0</v>
      </c>
      <c r="AJ24" s="256">
        <f ca="1">SUM(AE24:AI24)</f>
        <v>3256809.4090070049</v>
      </c>
      <c r="AK24" s="260">
        <f t="shared" ca="1" si="7"/>
        <v>1.1216695714477662E-2</v>
      </c>
      <c r="AL24" s="253">
        <f ca="1">OFFSET(WTAMU!C$167,'Discipline Analysis'!$A$3,0)</f>
        <v>3446214.4781618239</v>
      </c>
      <c r="AM24" s="254">
        <f ca="1">OFFSET(WTAMU!D$167,'Discipline Analysis'!$A$3,0)</f>
        <v>1915891.1924977615</v>
      </c>
      <c r="AN24" s="254">
        <f ca="1">OFFSET(WTAMU!E$167,'Discipline Analysis'!$A$3,0)</f>
        <v>1345069.8432572286</v>
      </c>
      <c r="AO24" s="254">
        <f ca="1">OFFSET(WTAMU!F$167,'Discipline Analysis'!$A$3,0)</f>
        <v>2248.0860831854247</v>
      </c>
      <c r="AP24" s="254">
        <f ca="1">OFFSET(WTAMU!G$167,'Discipline Analysis'!$A$3,0)</f>
        <v>0</v>
      </c>
      <c r="AQ24" s="256">
        <f ca="1">SUM(AL24:AP24)</f>
        <v>6709423.5999999996</v>
      </c>
      <c r="AR24" s="260">
        <f t="shared" ca="1" si="9"/>
        <v>7.8515888791495028E-3</v>
      </c>
    </row>
    <row r="25" spans="1:44">
      <c r="A25" s="261" t="s">
        <v>947</v>
      </c>
      <c r="B25" s="253">
        <f ca="1">OFFSET(ETAMU!C$31,'Discipline Analysis'!$A$3,0)</f>
        <v>58980</v>
      </c>
      <c r="C25" s="254">
        <f ca="1">OFFSET(ETAMU!D$31,'Discipline Analysis'!$A$3,0)</f>
        <v>23305</v>
      </c>
      <c r="D25" s="254">
        <f ca="1">OFFSET(ETAMU!E$31,'Discipline Analysis'!$A$3,0)</f>
        <v>5972</v>
      </c>
      <c r="E25" s="254">
        <f ca="1">OFFSET(ETAMU!F$31,'Discipline Analysis'!$A$3,0)</f>
        <v>834</v>
      </c>
      <c r="F25" s="255">
        <f ca="1">OFFSET(ETAMU!G$31,'Discipline Analysis'!$A$3,0)</f>
        <v>0</v>
      </c>
      <c r="G25" s="256">
        <f ca="1">SUM(B25:F25)</f>
        <v>89091</v>
      </c>
      <c r="H25" s="257">
        <f ca="1">(B25/30)+(C25/30)+(D25/24)+(E25/18)+(F25/24)</f>
        <v>3038.0000000000005</v>
      </c>
      <c r="I25" s="258">
        <f ca="1">IF((G25=0),0,(O25+V25+AC25+AJ25+AQ25)/G25)</f>
        <v>394.26233238383497</v>
      </c>
      <c r="J25" s="253">
        <f ca="1">OFFSET(ETAMU!C$115,'Discipline Analysis'!$A$3,0)</f>
        <v>4168572.5284239259</v>
      </c>
      <c r="K25" s="254">
        <f ca="1">OFFSET(ETAMU!D$115,'Discipline Analysis'!$A$3,0)</f>
        <v>2458223.6954685086</v>
      </c>
      <c r="L25" s="254">
        <f ca="1">OFFSET(ETAMU!E$115,'Discipline Analysis'!$A$3,0)</f>
        <v>1414419.7742553586</v>
      </c>
      <c r="M25" s="254">
        <f ca="1">OFFSET(ETAMU!F$115,'Discipline Analysis'!$A$3,0)</f>
        <v>174857.02503913324</v>
      </c>
      <c r="N25" s="254">
        <f ca="1">OFFSET(ETAMU!G$115,'Discipline Analysis'!$A$3,0)</f>
        <v>0</v>
      </c>
      <c r="O25" s="256">
        <f ca="1">SUM(J25:N25)</f>
        <v>8216073.0231869267</v>
      </c>
      <c r="P25" s="259">
        <f t="shared" ca="1" si="1"/>
        <v>1.1002127966544284E-2</v>
      </c>
      <c r="Q25" s="253">
        <f ca="1">OFFSET(ETAMU!C$192,'Discipline Analysis'!$A$3,0)</f>
        <v>2516141.6208967436</v>
      </c>
      <c r="R25" s="254">
        <f ca="1">OFFSET(ETAMU!D$192,'Discipline Analysis'!$A$3,0)</f>
        <v>1483778.6583939949</v>
      </c>
      <c r="S25" s="254">
        <f ca="1">OFFSET(ETAMU!E$192,'Discipline Analysis'!$A$3,0)</f>
        <v>853740.80435367709</v>
      </c>
      <c r="T25" s="254">
        <f ca="1">OFFSET(ETAMU!F$192,'Discipline Analysis'!$A$3,0)</f>
        <v>105543.33297722213</v>
      </c>
      <c r="U25" s="254">
        <f ca="1">OFFSET(ETAMU!G$192,'Discipline Analysis'!$A$3,0)</f>
        <v>0</v>
      </c>
      <c r="V25" s="256">
        <f ca="1">SUM(Q25:U25)</f>
        <v>4959204.4166216375</v>
      </c>
      <c r="W25" s="259">
        <f t="shared" ca="1" si="3"/>
        <v>8.183861887090544E-3</v>
      </c>
      <c r="X25" s="253">
        <f ca="1">OFFSET(ETAMU!C$217,'Discipline Analysis'!$A$3,0)</f>
        <v>3077680.3659155965</v>
      </c>
      <c r="Y25" s="254">
        <f ca="1">OFFSET(ETAMU!D$217,'Discipline Analysis'!$A$3,0)</f>
        <v>1679051.4388178235</v>
      </c>
      <c r="Z25" s="254">
        <f ca="1">OFFSET(ETAMU!E$217,'Discipline Analysis'!$A$3,0)</f>
        <v>490066.29750096169</v>
      </c>
      <c r="AA25" s="254">
        <f ca="1">OFFSET(ETAMU!F$217,'Discipline Analysis'!$A$3,0)</f>
        <v>107399.26557431325</v>
      </c>
      <c r="AB25" s="254">
        <f ca="1">OFFSET(ETAMU!G$217,'Discipline Analysis'!$A$3,0)</f>
        <v>0</v>
      </c>
      <c r="AC25" s="256">
        <f ca="1">SUM(X25:AB25)</f>
        <v>5354197.367808695</v>
      </c>
      <c r="AD25" s="260">
        <f t="shared" ca="1" si="5"/>
        <v>1.1822952817502199E-2</v>
      </c>
      <c r="AE25" s="253">
        <f ca="1">OFFSET(ETAMU!C$242,'Discipline Analysis'!$A$3,0)</f>
        <v>3847015.8386221584</v>
      </c>
      <c r="AF25" s="254">
        <f ca="1">OFFSET(ETAMU!D$242,'Discipline Analysis'!$A$3,0)</f>
        <v>2098768.1341209929</v>
      </c>
      <c r="AG25" s="254">
        <f ca="1">OFFSET(ETAMU!E$242,'Discipline Analysis'!$A$3,0)</f>
        <v>612569.39782967092</v>
      </c>
      <c r="AH25" s="254">
        <f ca="1">OFFSET(ETAMU!F$242,'Discipline Analysis'!$A$3,0)</f>
        <v>134246.12909659816</v>
      </c>
      <c r="AI25" s="254">
        <f ca="1">OFFSET(ETAMU!G$242,'Discipline Analysis'!$A$3,0)</f>
        <v>0</v>
      </c>
      <c r="AJ25" s="256">
        <f ca="1">SUM(AE25:AI25)</f>
        <v>6692599.4996694205</v>
      </c>
      <c r="AK25" s="260">
        <f t="shared" ca="1" si="7"/>
        <v>2.3049814311837696E-2</v>
      </c>
      <c r="AL25" s="253">
        <f ca="1">OFFSET(ETAMU!C$167,'Discipline Analysis'!$A$3,0)</f>
        <v>5024541.9801183781</v>
      </c>
      <c r="AM25" s="254">
        <f ca="1">OFFSET(ETAMU!D$167,'Discipline Analysis'!$A$3,0)</f>
        <v>2962992.2641823757</v>
      </c>
      <c r="AN25" s="254">
        <f ca="1">OFFSET(ETAMU!E$167,'Discipline Analysis'!$A$3,0)</f>
        <v>1704854.9556945304</v>
      </c>
      <c r="AO25" s="254">
        <f ca="1">OFFSET(ETAMU!F$167,'Discipline Analysis'!$A$3,0)</f>
        <v>210761.94712627726</v>
      </c>
      <c r="AP25" s="254">
        <f ca="1">OFFSET(ETAMU!G$167,'Discipline Analysis'!$A$3,0)</f>
        <v>0</v>
      </c>
      <c r="AQ25" s="256">
        <f ca="1">SUM(AL25:AP25)</f>
        <v>9903151.1471215617</v>
      </c>
      <c r="AR25" s="260">
        <f t="shared" ca="1" si="9"/>
        <v>1.1588994234210566E-2</v>
      </c>
    </row>
    <row r="26" spans="1:44">
      <c r="A26" s="261" t="s">
        <v>691</v>
      </c>
      <c r="B26" s="253">
        <f ca="1">OFFSET(TAMUT!C$31,'Discipline Analysis'!$A$3,0)</f>
        <v>12048</v>
      </c>
      <c r="C26" s="254">
        <f ca="1">OFFSET(TAMUT!D$31,'Discipline Analysis'!$A$3,0)</f>
        <v>7163</v>
      </c>
      <c r="D26" s="254">
        <f ca="1">OFFSET(TAMUT!E$31,'Discipline Analysis'!$A$3,0)</f>
        <v>966</v>
      </c>
      <c r="E26" s="254">
        <f ca="1">OFFSET(TAMUT!F$31,'Discipline Analysis'!$A$3,0)</f>
        <v>0</v>
      </c>
      <c r="F26" s="255">
        <f ca="1">OFFSET(TAMUT!G$31,'Discipline Analysis'!$A$3,0)</f>
        <v>0</v>
      </c>
      <c r="G26" s="256">
        <f t="shared" ca="1" si="10"/>
        <v>20177</v>
      </c>
      <c r="H26" s="257">
        <f t="shared" ca="1" si="11"/>
        <v>680.61666666666667</v>
      </c>
      <c r="I26" s="258">
        <f t="shared" ca="1" si="12"/>
        <v>721.26981581036978</v>
      </c>
      <c r="J26" s="253">
        <f ca="1">OFFSET(TAMUT!C$115,'Discipline Analysis'!$A$3,0)</f>
        <v>1448797.5415944988</v>
      </c>
      <c r="K26" s="254">
        <f ca="1">OFFSET(TAMUT!D$115,'Discipline Analysis'!$A$3,0)</f>
        <v>1055945.7527428947</v>
      </c>
      <c r="L26" s="254">
        <f ca="1">OFFSET(TAMUT!E$115,'Discipline Analysis'!$A$3,0)</f>
        <v>480098.32538951421</v>
      </c>
      <c r="M26" s="254">
        <f ca="1">OFFSET(TAMUT!F$115,'Discipline Analysis'!$A$3,0)</f>
        <v>0</v>
      </c>
      <c r="N26" s="254">
        <f ca="1">OFFSET(TAMUT!G$115,'Discipline Analysis'!$A$3,0)</f>
        <v>0</v>
      </c>
      <c r="O26" s="256">
        <f t="shared" ca="1" si="0"/>
        <v>2984841.6197269079</v>
      </c>
      <c r="P26" s="259">
        <f t="shared" ca="1" si="1"/>
        <v>3.9969958114326274E-3</v>
      </c>
      <c r="Q26" s="253">
        <f ca="1">OFFSET(TAMUT!C$192,'Discipline Analysis'!$A$3,0)</f>
        <v>745546.43216824124</v>
      </c>
      <c r="R26" s="254">
        <f ca="1">OFFSET(TAMUT!D$192,'Discipline Analysis'!$A$3,0)</f>
        <v>543386.19849826931</v>
      </c>
      <c r="S26" s="254">
        <f ca="1">OFFSET(TAMUT!E$192,'Discipline Analysis'!$A$3,0)</f>
        <v>247057.01335617091</v>
      </c>
      <c r="T26" s="254">
        <f ca="1">OFFSET(TAMUT!F$192,'Discipline Analysis'!$A$3,0)</f>
        <v>0</v>
      </c>
      <c r="U26" s="254">
        <f ca="1">OFFSET(TAMUT!G$192,'Discipline Analysis'!$A$3,0)</f>
        <v>0</v>
      </c>
      <c r="V26" s="256">
        <f t="shared" ca="1" si="2"/>
        <v>1535989.6440226815</v>
      </c>
      <c r="W26" s="259">
        <f t="shared" ca="1" si="3"/>
        <v>2.5347467155319011E-3</v>
      </c>
      <c r="X26" s="253">
        <f ca="1">OFFSET(TAMUT!C$217,'Discipline Analysis'!$A$3,0)</f>
        <v>1757194.578419287</v>
      </c>
      <c r="Y26" s="254">
        <f ca="1">OFFSET(TAMUT!D$217,'Discipline Analysis'!$A$3,0)</f>
        <v>1671219.1736127629</v>
      </c>
      <c r="Z26" s="254">
        <f ca="1">OFFSET(TAMUT!E$217,'Discipline Analysis'!$A$3,0)</f>
        <v>274168.99629146123</v>
      </c>
      <c r="AA26" s="254">
        <f ca="1">OFFSET(TAMUT!F$217,'Discipline Analysis'!$A$3,0)</f>
        <v>0</v>
      </c>
      <c r="AB26" s="254">
        <f ca="1">OFFSET(TAMUT!G$217,'Discipline Analysis'!$A$3,0)</f>
        <v>0</v>
      </c>
      <c r="AC26" s="256">
        <f t="shared" ca="1" si="4"/>
        <v>3702582.7483235113</v>
      </c>
      <c r="AD26" s="260">
        <f t="shared" ca="1" si="5"/>
        <v>8.1759147317803146E-3</v>
      </c>
      <c r="AE26" s="253">
        <f ca="1">OFFSET(TAMUT!C$242,'Discipline Analysis'!$A$3,0)</f>
        <v>836271.17296084168</v>
      </c>
      <c r="AF26" s="254">
        <f ca="1">OFFSET(TAMUT!D$242,'Discipline Analysis'!$A$3,0)</f>
        <v>795354.38804336672</v>
      </c>
      <c r="AG26" s="254">
        <f ca="1">OFFSET(TAMUT!E$242,'Discipline Analysis'!$A$3,0)</f>
        <v>130480.5005285238</v>
      </c>
      <c r="AH26" s="254">
        <f ca="1">OFFSET(TAMUT!F$242,'Discipline Analysis'!$A$3,0)</f>
        <v>0</v>
      </c>
      <c r="AI26" s="254">
        <f ca="1">OFFSET(TAMUT!G$242,'Discipline Analysis'!$A$3,0)</f>
        <v>0</v>
      </c>
      <c r="AJ26" s="256">
        <f t="shared" ca="1" si="6"/>
        <v>1762106.0615327321</v>
      </c>
      <c r="AK26" s="260">
        <f t="shared" ca="1" si="7"/>
        <v>6.0688253522565259E-3</v>
      </c>
      <c r="AL26" s="253">
        <f ca="1">OFFSET(TAMUT!C$167,'Discipline Analysis'!$A$3,0)</f>
        <v>2217016.1820973027</v>
      </c>
      <c r="AM26" s="254">
        <f ca="1">OFFSET(TAMUT!D$167,'Discipline Analysis'!$A$3,0)</f>
        <v>1615856.4285465544</v>
      </c>
      <c r="AN26" s="254">
        <f ca="1">OFFSET(TAMUT!E$167,'Discipline Analysis'!$A$3,0)</f>
        <v>734668.38935614249</v>
      </c>
      <c r="AO26" s="254">
        <f ca="1">OFFSET(TAMUT!F$167,'Discipline Analysis'!$A$3,0)</f>
        <v>0</v>
      </c>
      <c r="AP26" s="254">
        <f ca="1">OFFSET(TAMUT!G$167,'Discipline Analysis'!$A$3,0)</f>
        <v>0</v>
      </c>
      <c r="AQ26" s="256">
        <f t="shared" ca="1" si="8"/>
        <v>4567541</v>
      </c>
      <c r="AR26" s="260">
        <f t="shared" ca="1" si="9"/>
        <v>5.3450871876176368E-3</v>
      </c>
    </row>
    <row r="27" spans="1:44">
      <c r="A27" s="261" t="s">
        <v>111</v>
      </c>
      <c r="B27" s="253">
        <f ca="1">OFFSET(UH!C$31,'Discipline Analysis'!$A$3,0)</f>
        <v>263590.00000000012</v>
      </c>
      <c r="C27" s="254">
        <f ca="1">OFFSET(UH!D$31,'Discipline Analysis'!$A$3,0)</f>
        <v>81723</v>
      </c>
      <c r="D27" s="254">
        <f ca="1">OFFSET(UH!E$31,'Discipline Analysis'!$A$3,0)</f>
        <v>9689</v>
      </c>
      <c r="E27" s="254">
        <f ca="1">OFFSET(UH!F$31,'Discipline Analysis'!$A$3,0)</f>
        <v>7708.9999999999991</v>
      </c>
      <c r="F27" s="255">
        <f ca="1">OFFSET(UH!G$31,'Discipline Analysis'!$A$3,0)</f>
        <v>0</v>
      </c>
      <c r="G27" s="256">
        <f t="shared" ca="1" si="10"/>
        <v>362711.00000000012</v>
      </c>
      <c r="H27" s="257">
        <f t="shared" ca="1" si="11"/>
        <v>12342.419444444449</v>
      </c>
      <c r="I27" s="258">
        <f t="shared" ca="1" si="12"/>
        <v>431.31358881164635</v>
      </c>
      <c r="J27" s="253">
        <f ca="1">OFFSET(UH!C$115,'Discipline Analysis'!$A$3,0)</f>
        <v>20577456.381133147</v>
      </c>
      <c r="K27" s="254">
        <f ca="1">OFFSET(UH!D$115,'Discipline Analysis'!$A$3,0)</f>
        <v>14105868.459994387</v>
      </c>
      <c r="L27" s="254">
        <f ca="1">OFFSET(UH!E$115,'Discipline Analysis'!$A$3,0)</f>
        <v>8610943.668603763</v>
      </c>
      <c r="M27" s="254">
        <f ca="1">OFFSET(UH!F$115,'Discipline Analysis'!$A$3,0)</f>
        <v>11678716.785428522</v>
      </c>
      <c r="N27" s="254">
        <f ca="1">OFFSET(UH!G$115,'Discipline Analysis'!$A$3,0)</f>
        <v>0</v>
      </c>
      <c r="O27" s="256">
        <f t="shared" ca="1" si="0"/>
        <v>54972985.295159817</v>
      </c>
      <c r="P27" s="259">
        <f t="shared" ca="1" si="1"/>
        <v>7.3614221442947006E-2</v>
      </c>
      <c r="Q27" s="253">
        <f ca="1">OFFSET(UH!C$192,'Discipline Analysis'!$A$3,0)</f>
        <v>16486022.627012208</v>
      </c>
      <c r="R27" s="254">
        <f ca="1">OFFSET(UH!D$192,'Discipline Analysis'!$A$3,0)</f>
        <v>11301186.225249061</v>
      </c>
      <c r="S27" s="254">
        <f ca="1">OFFSET(UH!E$192,'Discipline Analysis'!$A$3,0)</f>
        <v>6898822.1639817543</v>
      </c>
      <c r="T27" s="254">
        <f ca="1">OFFSET(UH!F$192,'Discipline Analysis'!$A$3,0)</f>
        <v>9356627.2532873396</v>
      </c>
      <c r="U27" s="254">
        <f ca="1">OFFSET(UH!G$192,'Discipline Analysis'!$A$3,0)</f>
        <v>0</v>
      </c>
      <c r="V27" s="256">
        <f t="shared" ca="1" si="2"/>
        <v>44042658.269530363</v>
      </c>
      <c r="W27" s="259">
        <f t="shared" ca="1" si="3"/>
        <v>7.2680817755785276E-2</v>
      </c>
      <c r="X27" s="253">
        <f ca="1">OFFSET(UH!C$217,'Discipline Analysis'!$A$3,0)</f>
        <v>11947835.181805698</v>
      </c>
      <c r="Y27" s="254">
        <f ca="1">OFFSET(UH!D$217,'Discipline Analysis'!$A$3,0)</f>
        <v>8140573.3608927755</v>
      </c>
      <c r="Z27" s="254">
        <f ca="1">OFFSET(UH!E$217,'Discipline Analysis'!$A$3,0)</f>
        <v>924709.18212491961</v>
      </c>
      <c r="AA27" s="254">
        <f ca="1">OFFSET(UH!F$217,'Discipline Analysis'!$A$3,0)</f>
        <v>751725.7235649362</v>
      </c>
      <c r="AB27" s="254">
        <f ca="1">OFFSET(UH!G$217,'Discipline Analysis'!$A$3,0)</f>
        <v>0</v>
      </c>
      <c r="AC27" s="256">
        <f t="shared" ca="1" si="4"/>
        <v>21764843.448388331</v>
      </c>
      <c r="AD27" s="260">
        <f t="shared" ca="1" si="5"/>
        <v>4.8060371983622271E-2</v>
      </c>
      <c r="AE27" s="253">
        <f ca="1">OFFSET(UH!C$242,'Discipline Analysis'!$A$3,0)</f>
        <v>5189281.8857372105</v>
      </c>
      <c r="AF27" s="254">
        <f ca="1">OFFSET(UH!D$242,'Discipline Analysis'!$A$3,0)</f>
        <v>3535680.6683712052</v>
      </c>
      <c r="AG27" s="254">
        <f ca="1">OFFSET(UH!E$242,'Discipline Analysis'!$A$3,0)</f>
        <v>401627.28522427607</v>
      </c>
      <c r="AH27" s="254">
        <f ca="1">OFFSET(UH!F$242,'Discipline Analysis'!$A$3,0)</f>
        <v>326495.6890498944</v>
      </c>
      <c r="AI27" s="254">
        <f ca="1">OFFSET(UH!G$242,'Discipline Analysis'!$A$3,0)</f>
        <v>0</v>
      </c>
      <c r="AJ27" s="256">
        <f t="shared" ca="1" si="6"/>
        <v>9453085.5283825845</v>
      </c>
      <c r="AK27" s="260">
        <f t="shared" ca="1" si="7"/>
        <v>3.2557135103318438E-2</v>
      </c>
      <c r="AL27" s="253">
        <f ca="1">OFFSET(UH!C$167,'Discipline Analysis'!$A$3,0)</f>
        <v>9766673.3828548174</v>
      </c>
      <c r="AM27" s="254">
        <f ca="1">OFFSET(UH!D$167,'Discipline Analysis'!$A$3,0)</f>
        <v>6700535.058131895</v>
      </c>
      <c r="AN27" s="254">
        <f ca="1">OFFSET(UH!E$167,'Discipline Analysis'!$A$3,0)</f>
        <v>4126454.6322041438</v>
      </c>
      <c r="AO27" s="254">
        <f ca="1">OFFSET(UH!F$167,'Discipline Analysis'!$A$3,0)</f>
        <v>5614947.4968091445</v>
      </c>
      <c r="AP27" s="254">
        <f ca="1">OFFSET(UH!G$167,'Discipline Analysis'!$A$3,0)</f>
        <v>0</v>
      </c>
      <c r="AQ27" s="256">
        <f t="shared" ca="1" si="8"/>
        <v>26208610.57</v>
      </c>
      <c r="AR27" s="260">
        <f t="shared" ca="1" si="9"/>
        <v>3.067018086164244E-2</v>
      </c>
    </row>
    <row r="28" spans="1:44">
      <c r="A28" s="261" t="s">
        <v>701</v>
      </c>
      <c r="B28" s="253">
        <f ca="1">OFFSET(UHCL!C$31,'Discipline Analysis'!$A$3,0)</f>
        <v>21000</v>
      </c>
      <c r="C28" s="254">
        <f ca="1">OFFSET(UHCL!D$31,'Discipline Analysis'!$A$3,0)</f>
        <v>29256</v>
      </c>
      <c r="D28" s="254">
        <f ca="1">OFFSET(UHCL!E$31,'Discipline Analysis'!$A$3,0)</f>
        <v>7609</v>
      </c>
      <c r="E28" s="254">
        <f ca="1">OFFSET(UHCL!F$31,'Discipline Analysis'!$A$3,0)</f>
        <v>540</v>
      </c>
      <c r="F28" s="255">
        <f ca="1">OFFSET(UHCL!G$31,'Discipline Analysis'!$A$3,0)</f>
        <v>0</v>
      </c>
      <c r="G28" s="256">
        <f t="shared" ca="1" si="10"/>
        <v>58405</v>
      </c>
      <c r="H28" s="257">
        <f ca="1">(B28/30)+(C28/30)+(D28/24)+(E28/18)+(F28/24)</f>
        <v>2022.2416666666668</v>
      </c>
      <c r="I28" s="258">
        <f t="shared" ca="1" si="12"/>
        <v>527.84389113834368</v>
      </c>
      <c r="J28" s="253">
        <f ca="1">OFFSET(UHCL!C$115,'Discipline Analysis'!$A$3,0)</f>
        <v>2135087.6130147167</v>
      </c>
      <c r="K28" s="254">
        <f ca="1">OFFSET(UHCL!D$115,'Discipline Analysis'!$A$3,0)</f>
        <v>3397679.3887109058</v>
      </c>
      <c r="L28" s="254">
        <f ca="1">OFFSET(UHCL!E$115,'Discipline Analysis'!$A$3,0)</f>
        <v>2311948.4413310671</v>
      </c>
      <c r="M28" s="254">
        <f ca="1">OFFSET(UHCL!F$115,'Discipline Analysis'!$A$3,0)</f>
        <v>290349.14433487883</v>
      </c>
      <c r="N28" s="254">
        <f ca="1">OFFSET(UHCL!G$115,'Discipline Analysis'!$A$3,0)</f>
        <v>0</v>
      </c>
      <c r="O28" s="256">
        <f t="shared" ca="1" si="0"/>
        <v>8135064.5873915683</v>
      </c>
      <c r="P28" s="259">
        <f t="shared" ca="1" si="1"/>
        <v>1.0893649722196305E-2</v>
      </c>
      <c r="Q28" s="253">
        <f ca="1">OFFSET(UHCL!C$192,'Discipline Analysis'!$A$3,0)</f>
        <v>2154830.4636549214</v>
      </c>
      <c r="R28" s="254">
        <f ca="1">OFFSET(UHCL!D$192,'Discipline Analysis'!$A$3,0)</f>
        <v>3429097.2454235423</v>
      </c>
      <c r="S28" s="254">
        <f ca="1">OFFSET(UHCL!E$192,'Discipline Analysis'!$A$3,0)</f>
        <v>2333326.6988258981</v>
      </c>
      <c r="T28" s="254">
        <f ca="1">OFFSET(UHCL!F$192,'Discipline Analysis'!$A$3,0)</f>
        <v>293033.96146143263</v>
      </c>
      <c r="U28" s="254">
        <f ca="1">OFFSET(UHCL!G$192,'Discipline Analysis'!$A$3,0)</f>
        <v>0</v>
      </c>
      <c r="V28" s="256">
        <f t="shared" ca="1" si="2"/>
        <v>8210288.3693657946</v>
      </c>
      <c r="W28" s="259">
        <f t="shared" ca="1" si="3"/>
        <v>1.3548920436284145E-2</v>
      </c>
      <c r="X28" s="253">
        <f ca="1">OFFSET(UHCL!C$217,'Discipline Analysis'!$A$3,0)</f>
        <v>1065880.3152148877</v>
      </c>
      <c r="Y28" s="254">
        <f ca="1">OFFSET(UHCL!D$217,'Discipline Analysis'!$A$3,0)</f>
        <v>3932214.0137164122</v>
      </c>
      <c r="Z28" s="254">
        <f ca="1">OFFSET(UHCL!E$217,'Discipline Analysis'!$A$3,0)</f>
        <v>1026736.9869011923</v>
      </c>
      <c r="AA28" s="254">
        <f ca="1">OFFSET(UHCL!F$217,'Discipline Analysis'!$A$3,0)</f>
        <v>88962.316547164897</v>
      </c>
      <c r="AB28" s="254">
        <f ca="1">OFFSET(UHCL!G$217,'Discipline Analysis'!$A$3,0)</f>
        <v>0</v>
      </c>
      <c r="AC28" s="256">
        <f t="shared" ca="1" si="4"/>
        <v>6113793.6323796567</v>
      </c>
      <c r="AD28" s="260">
        <f t="shared" ca="1" si="5"/>
        <v>1.3500266928178867E-2</v>
      </c>
      <c r="AE28" s="253">
        <f ca="1">OFFSET(UHCL!C$242,'Discipline Analysis'!$A$3,0)</f>
        <v>528809.00089353626</v>
      </c>
      <c r="AF28" s="254">
        <f ca="1">OFFSET(UHCL!D$242,'Discipline Analysis'!$A$3,0)</f>
        <v>1950866.4661601526</v>
      </c>
      <c r="AG28" s="254">
        <f ca="1">OFFSET(UHCL!E$242,'Discipline Analysis'!$A$3,0)</f>
        <v>509389.0491018194</v>
      </c>
      <c r="AH28" s="254">
        <f ca="1">OFFSET(UHCL!F$242,'Discipline Analysis'!$A$3,0)</f>
        <v>44136.356642440107</v>
      </c>
      <c r="AI28" s="254">
        <f ca="1">OFFSET(UHCL!G$242,'Discipline Analysis'!$A$3,0)</f>
        <v>0</v>
      </c>
      <c r="AJ28" s="256">
        <f t="shared" ca="1" si="6"/>
        <v>3033200.8727979483</v>
      </c>
      <c r="AK28" s="260">
        <f t="shared" ca="1" si="7"/>
        <v>1.0446571155490502E-2</v>
      </c>
      <c r="AL28" s="253">
        <f ca="1">OFFSET(UHCL!C$167,'Discipline Analysis'!$A$3,0)</f>
        <v>1400557.7999417786</v>
      </c>
      <c r="AM28" s="254">
        <f ca="1">OFFSET(UHCL!D$167,'Discipline Analysis'!$A$3,0)</f>
        <v>2228782.7162470985</v>
      </c>
      <c r="AN28" s="254">
        <f ca="1">OFFSET(UHCL!E$167,'Discipline Analysis'!$A$3,0)</f>
        <v>1516573.5601816473</v>
      </c>
      <c r="AO28" s="254">
        <f ca="1">OFFSET(UHCL!F$167,'Discipline Analysis'!$A$3,0)</f>
        <v>190460.92362947587</v>
      </c>
      <c r="AP28" s="254">
        <f ca="1">OFFSET(UHCL!G$167,'Discipline Analysis'!$A$3,0)</f>
        <v>0</v>
      </c>
      <c r="AQ28" s="256">
        <f t="shared" ca="1" si="8"/>
        <v>5336375</v>
      </c>
      <c r="AR28" s="260">
        <f t="shared" ca="1" si="9"/>
        <v>6.2448021026681681E-3</v>
      </c>
    </row>
    <row r="29" spans="1:44">
      <c r="A29" s="261" t="s">
        <v>702</v>
      </c>
      <c r="B29" s="253">
        <f ca="1">OFFSET(UHD!C$31,'Discipline Analysis'!$A$3,0)</f>
        <v>84260</v>
      </c>
      <c r="C29" s="254">
        <f ca="1">OFFSET(UHD!D$31,'Discipline Analysis'!$A$3,0)</f>
        <v>41289</v>
      </c>
      <c r="D29" s="254">
        <f ca="1">OFFSET(UHD!E$31,'Discipline Analysis'!$A$3,0)</f>
        <v>2784</v>
      </c>
      <c r="E29" s="254">
        <f ca="1">OFFSET(UHD!F$31,'Discipline Analysis'!$A$3,0)</f>
        <v>0</v>
      </c>
      <c r="F29" s="255">
        <f ca="1">OFFSET(UHD!G$31,'Discipline Analysis'!$A$3,0)</f>
        <v>0</v>
      </c>
      <c r="G29" s="256">
        <f t="shared" ca="1" si="10"/>
        <v>128333</v>
      </c>
      <c r="H29" s="257">
        <f ca="1">(B29/30)+(C29/30)+(D29/24)+(E29/18)+(F29/24)</f>
        <v>4300.9666666666662</v>
      </c>
      <c r="I29" s="258">
        <f t="shared" ca="1" si="12"/>
        <v>390.73631443777799</v>
      </c>
      <c r="J29" s="253">
        <f ca="1">OFFSET(UHD!C$115,'Discipline Analysis'!$A$3,0)</f>
        <v>8444466.0916620288</v>
      </c>
      <c r="K29" s="254">
        <f ca="1">OFFSET(UHD!D$115,'Discipline Analysis'!$A$3,0)</f>
        <v>5883883.991590173</v>
      </c>
      <c r="L29" s="254">
        <f ca="1">OFFSET(UHD!E$115,'Discipline Analysis'!$A$3,0)</f>
        <v>1195677.3585991468</v>
      </c>
      <c r="M29" s="254">
        <f ca="1">OFFSET(UHD!F$115,'Discipline Analysis'!$A$3,0)</f>
        <v>0</v>
      </c>
      <c r="N29" s="254">
        <f ca="1">OFFSET(UHD!G$115,'Discipline Analysis'!$A$3,0)</f>
        <v>0</v>
      </c>
      <c r="O29" s="256">
        <f t="shared" ca="1" si="0"/>
        <v>15524027.44185135</v>
      </c>
      <c r="P29" s="259">
        <f t="shared" ca="1" si="1"/>
        <v>2.0788196014005628E-2</v>
      </c>
      <c r="Q29" s="253">
        <f ca="1">OFFSET(UHD!C$192,'Discipline Analysis'!$A$3,0)</f>
        <v>6831083.9830403654</v>
      </c>
      <c r="R29" s="254">
        <f ca="1">OFFSET(UHD!D$192,'Discipline Analysis'!$A$3,0)</f>
        <v>4759721.3674296895</v>
      </c>
      <c r="S29" s="254">
        <f ca="1">OFFSET(UHD!E$192,'Discipline Analysis'!$A$3,0)</f>
        <v>967233.73207400402</v>
      </c>
      <c r="T29" s="254">
        <f ca="1">OFFSET(UHD!F$192,'Discipline Analysis'!$A$3,0)</f>
        <v>0</v>
      </c>
      <c r="U29" s="254">
        <f ca="1">OFFSET(UHD!G$192,'Discipline Analysis'!$A$3,0)</f>
        <v>0</v>
      </c>
      <c r="V29" s="256">
        <f t="shared" ca="1" si="2"/>
        <v>12558039.082544059</v>
      </c>
      <c r="W29" s="259">
        <f t="shared" ca="1" si="3"/>
        <v>2.0723738888391723E-2</v>
      </c>
      <c r="X29" s="253">
        <f ca="1">OFFSET(UHD!C$217,'Discipline Analysis'!$A$3,0)</f>
        <v>5667243.1529149422</v>
      </c>
      <c r="Y29" s="254">
        <f ca="1">OFFSET(UHD!D$217,'Discipline Analysis'!$A$3,0)</f>
        <v>6082049.670315899</v>
      </c>
      <c r="Z29" s="254">
        <f ca="1">OFFSET(UHD!E$217,'Discipline Analysis'!$A$3,0)</f>
        <v>382685.85953292128</v>
      </c>
      <c r="AA29" s="254">
        <f ca="1">OFFSET(UHD!F$217,'Discipline Analysis'!$A$3,0)</f>
        <v>0</v>
      </c>
      <c r="AB29" s="254">
        <f ca="1">OFFSET(UHD!G$217,'Discipline Analysis'!$A$3,0)</f>
        <v>0</v>
      </c>
      <c r="AC29" s="256">
        <f t="shared" ca="1" si="4"/>
        <v>12131978.682763761</v>
      </c>
      <c r="AD29" s="260">
        <f t="shared" ca="1" si="5"/>
        <v>2.6789414303560164E-2</v>
      </c>
      <c r="AE29" s="253">
        <f ca="1">OFFSET(UHD!C$242,'Discipline Analysis'!$A$3,0)</f>
        <v>1483748.9433614053</v>
      </c>
      <c r="AF29" s="254">
        <f ca="1">OFFSET(UHD!D$242,'Discipline Analysis'!$A$3,0)</f>
        <v>1592350.0242196575</v>
      </c>
      <c r="AG29" s="254">
        <f ca="1">OFFSET(UHD!E$242,'Discipline Analysis'!$A$3,0)</f>
        <v>100191.52600312739</v>
      </c>
      <c r="AH29" s="254">
        <f ca="1">OFFSET(UHD!F$242,'Discipline Analysis'!$A$3,0)</f>
        <v>0</v>
      </c>
      <c r="AI29" s="254">
        <f ca="1">OFFSET(UHD!G$242,'Discipline Analysis'!$A$3,0)</f>
        <v>0</v>
      </c>
      <c r="AJ29" s="256">
        <f t="shared" ca="1" si="6"/>
        <v>3176290.49358419</v>
      </c>
      <c r="AK29" s="260">
        <f t="shared" ca="1" si="7"/>
        <v>1.0939382534572287E-2</v>
      </c>
      <c r="AL29" s="253">
        <f ca="1">OFFSET(UHD!C$167,'Discipline Analysis'!$A$3,0)</f>
        <v>3673927.9446785753</v>
      </c>
      <c r="AM29" s="254">
        <f ca="1">OFFSET(UHD!D$167,'Discipline Analysis'!$A$3,0)</f>
        <v>2559897.2848377475</v>
      </c>
      <c r="AN29" s="254">
        <f ca="1">OFFSET(UHD!E$167,'Discipline Analysis'!$A$3,0)</f>
        <v>520202.51048367698</v>
      </c>
      <c r="AO29" s="254">
        <f ca="1">OFFSET(UHD!F$167,'Discipline Analysis'!$A$3,0)</f>
        <v>0</v>
      </c>
      <c r="AP29" s="254">
        <f ca="1">OFFSET(UHD!G$167,'Discipline Analysis'!$A$3,0)</f>
        <v>0</v>
      </c>
      <c r="AQ29" s="256">
        <f t="shared" ca="1" si="8"/>
        <v>6754027.7399999993</v>
      </c>
      <c r="AR29" s="260">
        <f t="shared" ca="1" si="9"/>
        <v>7.9037861155243274E-3</v>
      </c>
    </row>
    <row r="30" spans="1:44">
      <c r="A30" s="261" t="s">
        <v>703</v>
      </c>
      <c r="B30" s="253">
        <f ca="1">OFFSET(UHV!C$31,'Discipline Analysis'!$A$3,0)</f>
        <v>13045</v>
      </c>
      <c r="C30" s="254">
        <f ca="1">OFFSET(UHV!D$31,'Discipline Analysis'!$A$3,0)</f>
        <v>13743.5</v>
      </c>
      <c r="D30" s="254">
        <f ca="1">OFFSET(UHV!E$31,'Discipline Analysis'!$A$3,0)</f>
        <v>3742.5</v>
      </c>
      <c r="E30" s="254">
        <f ca="1">OFFSET(UHV!F$31,'Discipline Analysis'!$A$3,0)</f>
        <v>0</v>
      </c>
      <c r="F30" s="255">
        <f ca="1">OFFSET(UHV!G$31,'Discipline Analysis'!$A$3,0)</f>
        <v>0</v>
      </c>
      <c r="G30" s="256">
        <f t="shared" ca="1" si="10"/>
        <v>30531</v>
      </c>
      <c r="H30" s="257">
        <f t="shared" ca="1" si="11"/>
        <v>1048.8875</v>
      </c>
      <c r="I30" s="258">
        <f t="shared" ca="1" si="12"/>
        <v>389.24637979392645</v>
      </c>
      <c r="J30" s="253">
        <f ca="1">OFFSET(UHV!C$115,'Discipline Analysis'!$A$3,0)</f>
        <v>1126279.1708887585</v>
      </c>
      <c r="K30" s="254">
        <f ca="1">OFFSET(UHV!D$115,'Discipline Analysis'!$A$3,0)</f>
        <v>1429602.5681837765</v>
      </c>
      <c r="L30" s="254">
        <f ca="1">OFFSET(UHV!E$115,'Discipline Analysis'!$A$3,0)</f>
        <v>930566.35313912004</v>
      </c>
      <c r="M30" s="254">
        <f ca="1">OFFSET(UHV!F$115,'Discipline Analysis'!$A$3,0)</f>
        <v>0</v>
      </c>
      <c r="N30" s="254">
        <f ca="1">OFFSET(UHV!G$115,'Discipline Analysis'!$A$3,0)</f>
        <v>0</v>
      </c>
      <c r="O30" s="256">
        <f t="shared" ca="1" si="0"/>
        <v>3486448.0922116553</v>
      </c>
      <c r="P30" s="259">
        <f t="shared" ca="1" si="1"/>
        <v>4.6686960973903353E-3</v>
      </c>
      <c r="Q30" s="253">
        <f ca="1">OFFSET(UHV!C$192,'Discipline Analysis'!$A$3,0)</f>
        <v>781233.91545617161</v>
      </c>
      <c r="R30" s="254">
        <f ca="1">OFFSET(UHV!D$192,'Discipline Analysis'!$A$3,0)</f>
        <v>991631.59610515507</v>
      </c>
      <c r="S30" s="254">
        <f ca="1">OFFSET(UHV!E$192,'Discipline Analysis'!$A$3,0)</f>
        <v>645479.39307176392</v>
      </c>
      <c r="T30" s="254">
        <f ca="1">OFFSET(UHV!F$192,'Discipline Analysis'!$A$3,0)</f>
        <v>0</v>
      </c>
      <c r="U30" s="254">
        <f ca="1">OFFSET(UHV!G$192,'Discipline Analysis'!$A$3,0)</f>
        <v>0</v>
      </c>
      <c r="V30" s="256">
        <f t="shared" ca="1" si="2"/>
        <v>2418344.9046330908</v>
      </c>
      <c r="W30" s="259">
        <f t="shared" ca="1" si="3"/>
        <v>3.9908418835351974E-3</v>
      </c>
      <c r="X30" s="253">
        <f ca="1">OFFSET(UHV!C$217,'Discipline Analysis'!$A$3,0)</f>
        <v>564163.39229497768</v>
      </c>
      <c r="Y30" s="254">
        <f ca="1">OFFSET(UHV!D$217,'Discipline Analysis'!$A$3,0)</f>
        <v>1091002.9915109682</v>
      </c>
      <c r="Z30" s="254">
        <f ca="1">OFFSET(UHV!E$217,'Discipline Analysis'!$A$3,0)</f>
        <v>304976.21336111287</v>
      </c>
      <c r="AA30" s="254">
        <f ca="1">OFFSET(UHV!F$217,'Discipline Analysis'!$A$3,0)</f>
        <v>0</v>
      </c>
      <c r="AB30" s="254">
        <f ca="1">OFFSET(UHV!G$217,'Discipline Analysis'!$A$3,0)</f>
        <v>0</v>
      </c>
      <c r="AC30" s="256">
        <f t="shared" ca="1" si="4"/>
        <v>1960142.5971670588</v>
      </c>
      <c r="AD30" s="260">
        <f t="shared" ca="1" si="5"/>
        <v>4.3283188589977257E-3</v>
      </c>
      <c r="AE30" s="253">
        <f ca="1">OFFSET(UHV!C$242,'Discipline Analysis'!$A$3,0)</f>
        <v>369108.48528621858</v>
      </c>
      <c r="AF30" s="254">
        <f ca="1">OFFSET(UHV!D$242,'Discipline Analysis'!$A$3,0)</f>
        <v>713797.57555908966</v>
      </c>
      <c r="AG30" s="254">
        <f ca="1">OFFSET(UHV!E$242,'Discipline Analysis'!$A$3,0)</f>
        <v>199533.16663125347</v>
      </c>
      <c r="AH30" s="254">
        <f ca="1">OFFSET(UHV!F$242,'Discipline Analysis'!$A$3,0)</f>
        <v>0</v>
      </c>
      <c r="AI30" s="254">
        <f ca="1">OFFSET(UHV!G$242,'Discipline Analysis'!$A$3,0)</f>
        <v>0</v>
      </c>
      <c r="AJ30" s="256">
        <f t="shared" ca="1" si="6"/>
        <v>1282439.2274765617</v>
      </c>
      <c r="AK30" s="260">
        <f t="shared" ca="1" si="7"/>
        <v>4.4168168229716176E-3</v>
      </c>
      <c r="AL30" s="253">
        <f ca="1">OFFSET(UHV!C$167,'Discipline Analysis'!$A$3,0)</f>
        <v>884078.96335627965</v>
      </c>
      <c r="AM30" s="254">
        <f ca="1">OFFSET(UHV!D$167,'Discipline Analysis'!$A$3,0)</f>
        <v>1122174.3144677407</v>
      </c>
      <c r="AN30" s="254">
        <f ca="1">OFFSET(UHV!E$167,'Discipline Analysis'!$A$3,0)</f>
        <v>730453.1221759792</v>
      </c>
      <c r="AO30" s="254">
        <f ca="1">OFFSET(UHV!F$167,'Discipline Analysis'!$A$3,0)</f>
        <v>0</v>
      </c>
      <c r="AP30" s="254">
        <f ca="1">OFFSET(UHV!G$167,'Discipline Analysis'!$A$3,0)</f>
        <v>0</v>
      </c>
      <c r="AQ30" s="256">
        <f t="shared" ca="1" si="8"/>
        <v>2736706.3999999994</v>
      </c>
      <c r="AR30" s="260">
        <f t="shared" ca="1" si="9"/>
        <v>3.2025841289462283E-3</v>
      </c>
    </row>
    <row r="31" spans="1:44">
      <c r="A31" s="261" t="s">
        <v>682</v>
      </c>
      <c r="B31" s="253">
        <f ca="1">OFFSET(MID!C$31,'Discipline Analysis'!$A$3,0)</f>
        <v>33412</v>
      </c>
      <c r="C31" s="254">
        <f ca="1">OFFSET(MID!D$31,'Discipline Analysis'!$A$3,0)</f>
        <v>7361</v>
      </c>
      <c r="D31" s="254">
        <f ca="1">OFFSET(MID!E$31,'Discipline Analysis'!$A$3,0)</f>
        <v>3424</v>
      </c>
      <c r="E31" s="254">
        <f ca="1">OFFSET(MID!F$31,'Discipline Analysis'!$A$3,0)</f>
        <v>0</v>
      </c>
      <c r="F31" s="255">
        <f ca="1">OFFSET(MID!G$31,'Discipline Analysis'!$A$3,0)</f>
        <v>0</v>
      </c>
      <c r="G31" s="256">
        <f t="shared" ca="1" si="10"/>
        <v>44197</v>
      </c>
      <c r="H31" s="257">
        <f t="shared" ca="1" si="11"/>
        <v>1501.7666666666667</v>
      </c>
      <c r="I31" s="258">
        <f t="shared" ca="1" si="12"/>
        <v>458.79774521484148</v>
      </c>
      <c r="J31" s="253">
        <f ca="1">OFFSET(MID!C$115,'Discipline Analysis'!$A$3,0)</f>
        <v>3381044.5772608966</v>
      </c>
      <c r="K31" s="254">
        <f ca="1">OFFSET(MID!D$115,'Discipline Analysis'!$A$3,0)</f>
        <v>1485788.8648058707</v>
      </c>
      <c r="L31" s="254">
        <f ca="1">OFFSET(MID!E$115,'Discipline Analysis'!$A$3,0)</f>
        <v>881681.69644390978</v>
      </c>
      <c r="M31" s="254">
        <f ca="1">OFFSET(MID!F$115,'Discipline Analysis'!$A$3,0)</f>
        <v>0</v>
      </c>
      <c r="N31" s="254">
        <f ca="1">OFFSET(MID!G$115,'Discipline Analysis'!$A$3,0)</f>
        <v>0</v>
      </c>
      <c r="O31" s="256">
        <f t="shared" ca="1" si="0"/>
        <v>5748515.138510677</v>
      </c>
      <c r="P31" s="259">
        <f t="shared" ca="1" si="1"/>
        <v>7.6978258339504271E-3</v>
      </c>
      <c r="Q31" s="253">
        <f ca="1">OFFSET(MID!C$192,'Discipline Analysis'!$A$3,0)</f>
        <v>1453829.7611440313</v>
      </c>
      <c r="R31" s="254">
        <f ca="1">OFFSET(MID!D$192,'Discipline Analysis'!$A$3,0)</f>
        <v>638880.68349017168</v>
      </c>
      <c r="S31" s="254">
        <f ca="1">OFFSET(MID!E$192,'Discipline Analysis'!$A$3,0)</f>
        <v>379118.06864864152</v>
      </c>
      <c r="T31" s="254">
        <f ca="1">OFFSET(MID!F$192,'Discipline Analysis'!$A$3,0)</f>
        <v>0</v>
      </c>
      <c r="U31" s="254">
        <f ca="1">OFFSET(MID!G$192,'Discipline Analysis'!$A$3,0)</f>
        <v>0</v>
      </c>
      <c r="V31" s="256">
        <f t="shared" ca="1" si="2"/>
        <v>2471828.5132828443</v>
      </c>
      <c r="W31" s="259">
        <f t="shared" ca="1" si="3"/>
        <v>4.0791025055304814E-3</v>
      </c>
      <c r="X31" s="253">
        <f ca="1">OFFSET(MID!C$217,'Discipline Analysis'!$A$3,0)</f>
        <v>1908759.460972101</v>
      </c>
      <c r="Y31" s="254">
        <f ca="1">OFFSET(MID!D$217,'Discipline Analysis'!$A$3,0)</f>
        <v>626738.81379705528</v>
      </c>
      <c r="Z31" s="254">
        <f ca="1">OFFSET(MID!E$217,'Discipline Analysis'!$A$3,0)</f>
        <v>290316.99047076434</v>
      </c>
      <c r="AA31" s="254">
        <f ca="1">OFFSET(MID!F$217,'Discipline Analysis'!$A$3,0)</f>
        <v>0</v>
      </c>
      <c r="AB31" s="254">
        <f ca="1">OFFSET(MID!G$217,'Discipline Analysis'!$A$3,0)</f>
        <v>0</v>
      </c>
      <c r="AC31" s="256">
        <f t="shared" ca="1" si="4"/>
        <v>2825815.2652399205</v>
      </c>
      <c r="AD31" s="260">
        <f t="shared" ca="1" si="5"/>
        <v>6.239867202650861E-3</v>
      </c>
      <c r="AE31" s="253">
        <f ca="1">OFFSET(MID!C$242,'Discipline Analysis'!$A$3,0)</f>
        <v>3153878.0208555986</v>
      </c>
      <c r="AF31" s="254">
        <f ca="1">OFFSET(MID!D$242,'Discipline Analysis'!$A$3,0)</f>
        <v>1035571.9565863798</v>
      </c>
      <c r="AG31" s="254">
        <f ca="1">OFFSET(MID!E$242,'Discipline Analysis'!$A$3,0)</f>
        <v>479696.05078492966</v>
      </c>
      <c r="AH31" s="254">
        <f ca="1">OFFSET(MID!F$242,'Discipline Analysis'!$A$3,0)</f>
        <v>0</v>
      </c>
      <c r="AI31" s="254">
        <f ca="1">OFFSET(MID!G$242,'Discipline Analysis'!$A$3,0)</f>
        <v>0</v>
      </c>
      <c r="AJ31" s="256">
        <f t="shared" ca="1" si="6"/>
        <v>4669146.0282269083</v>
      </c>
      <c r="AK31" s="260">
        <f t="shared" ca="1" si="7"/>
        <v>1.608088889090117E-2</v>
      </c>
      <c r="AL31" s="253">
        <f ca="1">OFFSET(MID!C$167,'Discipline Analysis'!$A$3,0)</f>
        <v>2683289.5446527125</v>
      </c>
      <c r="AM31" s="254">
        <f ca="1">OFFSET(MID!D$167,'Discipline Analysis'!$A$3,0)</f>
        <v>1179162.721872441</v>
      </c>
      <c r="AN31" s="254">
        <f ca="1">OFFSET(MID!E$167,'Discipline Analysis'!$A$3,0)</f>
        <v>699726.73347484635</v>
      </c>
      <c r="AO31" s="254">
        <f ca="1">OFFSET(MID!F$167,'Discipline Analysis'!$A$3,0)</f>
        <v>0</v>
      </c>
      <c r="AP31" s="254">
        <f ca="1">OFFSET(MID!G$167,'Discipline Analysis'!$A$3,0)</f>
        <v>0</v>
      </c>
      <c r="AQ31" s="256">
        <f t="shared" ca="1" si="8"/>
        <v>4562179</v>
      </c>
      <c r="AR31" s="260">
        <f t="shared" ca="1" si="9"/>
        <v>5.3388123982944522E-3</v>
      </c>
    </row>
    <row r="32" spans="1:44">
      <c r="A32" s="261" t="s">
        <v>89</v>
      </c>
      <c r="B32" s="253">
        <f ca="1">OFFSET(UNT!C$31,'Discipline Analysis'!$A$3,0)</f>
        <v>281908.5</v>
      </c>
      <c r="C32" s="254">
        <f ca="1">OFFSET(UNT!D$31,'Discipline Analysis'!$A$3,0)</f>
        <v>113223</v>
      </c>
      <c r="D32" s="254">
        <f ca="1">OFFSET(UNT!E$31,'Discipline Analysis'!$A$3,0)</f>
        <v>22273</v>
      </c>
      <c r="E32" s="254">
        <f ca="1">OFFSET(UNT!F$31,'Discipline Analysis'!$A$3,0)</f>
        <v>6893</v>
      </c>
      <c r="F32" s="255">
        <f ca="1">OFFSET(UNT!G$31,'Discipline Analysis'!$A$3,0)</f>
        <v>0</v>
      </c>
      <c r="G32" s="256">
        <f t="shared" ca="1" si="10"/>
        <v>424297.5</v>
      </c>
      <c r="H32" s="257">
        <f t="shared" ca="1" si="11"/>
        <v>14482.036111111112</v>
      </c>
      <c r="I32" s="258">
        <f t="shared" ca="1" si="12"/>
        <v>385.46306650340779</v>
      </c>
      <c r="J32" s="253">
        <f ca="1">OFFSET(UNT!C$115,'Discipline Analysis'!$A$3,0)</f>
        <v>16508082.175423346</v>
      </c>
      <c r="K32" s="254">
        <f ca="1">OFFSET(UNT!D$115,'Discipline Analysis'!$A$3,0)</f>
        <v>10563214.890458576</v>
      </c>
      <c r="L32" s="254">
        <f ca="1">OFFSET(UNT!E$115,'Discipline Analysis'!$A$3,0)</f>
        <v>6072978.5409161309</v>
      </c>
      <c r="M32" s="254">
        <f ca="1">OFFSET(UNT!F$115,'Discipline Analysis'!$A$3,0)</f>
        <v>6266995.1059260517</v>
      </c>
      <c r="N32" s="254">
        <f ca="1">OFFSET(UNT!G$115,'Discipline Analysis'!$A$3,0)</f>
        <v>0</v>
      </c>
      <c r="O32" s="256">
        <f t="shared" ca="1" si="0"/>
        <v>39411270.712724105</v>
      </c>
      <c r="P32" s="259">
        <f t="shared" ca="1" si="1"/>
        <v>5.2775558649710945E-2</v>
      </c>
      <c r="Q32" s="253">
        <f ca="1">OFFSET(UNT!C$192,'Discipline Analysis'!$A$3,0)</f>
        <v>9710861.3513794541</v>
      </c>
      <c r="R32" s="254">
        <f ca="1">OFFSET(UNT!D$192,'Discipline Analysis'!$A$3,0)</f>
        <v>6213799.6489249701</v>
      </c>
      <c r="S32" s="254">
        <f ca="1">OFFSET(UNT!E$192,'Discipline Analysis'!$A$3,0)</f>
        <v>3572423.0091692572</v>
      </c>
      <c r="T32" s="254">
        <f ca="1">OFFSET(UNT!F$192,'Discipline Analysis'!$A$3,0)</f>
        <v>3686553.0421228837</v>
      </c>
      <c r="U32" s="254">
        <f ca="1">OFFSET(UNT!G$192,'Discipline Analysis'!$A$3,0)</f>
        <v>0</v>
      </c>
      <c r="V32" s="256">
        <f t="shared" ca="1" si="2"/>
        <v>23183637.051596567</v>
      </c>
      <c r="W32" s="259">
        <f t="shared" ca="1" si="3"/>
        <v>3.8258492236130162E-2</v>
      </c>
      <c r="X32" s="253">
        <f ca="1">OFFSET(UNT!C$217,'Discipline Analysis'!$A$3,0)</f>
        <v>11397137.738580348</v>
      </c>
      <c r="Y32" s="254">
        <f ca="1">OFFSET(UNT!D$217,'Discipline Analysis'!$A$3,0)</f>
        <v>8221167.009275631</v>
      </c>
      <c r="Z32" s="254">
        <f ca="1">OFFSET(UNT!E$217,'Discipline Analysis'!$A$3,0)</f>
        <v>1709615.3612178613</v>
      </c>
      <c r="AA32" s="254">
        <f ca="1">OFFSET(UNT!F$217,'Discipline Analysis'!$A$3,0)</f>
        <v>797722.4759636973</v>
      </c>
      <c r="AB32" s="254">
        <f ca="1">OFFSET(UNT!G$217,'Discipline Analysis'!$A$3,0)</f>
        <v>0</v>
      </c>
      <c r="AC32" s="256">
        <f t="shared" ca="1" si="4"/>
        <v>22125642.585037537</v>
      </c>
      <c r="AD32" s="260">
        <f t="shared" ca="1" si="5"/>
        <v>4.8857076116130729E-2</v>
      </c>
      <c r="AE32" s="253">
        <f ca="1">OFFSET(UNT!C$242,'Discipline Analysis'!$A$3,0)</f>
        <v>12419976.719302552</v>
      </c>
      <c r="AF32" s="254">
        <f ca="1">OFFSET(UNT!D$242,'Discipline Analysis'!$A$3,0)</f>
        <v>8958977.7014856134</v>
      </c>
      <c r="AG32" s="254">
        <f ca="1">OFFSET(UNT!E$242,'Discipline Analysis'!$A$3,0)</f>
        <v>1863045.2199775493</v>
      </c>
      <c r="AH32" s="254">
        <f ca="1">OFFSET(UNT!F$242,'Discipline Analysis'!$A$3,0)</f>
        <v>869314.27935586497</v>
      </c>
      <c r="AI32" s="254">
        <f ca="1">OFFSET(UNT!G$242,'Discipline Analysis'!$A$3,0)</f>
        <v>0</v>
      </c>
      <c r="AJ32" s="256">
        <f t="shared" ca="1" si="6"/>
        <v>24111313.92012158</v>
      </c>
      <c r="AK32" s="260">
        <f t="shared" ca="1" si="7"/>
        <v>8.304117237266051E-2</v>
      </c>
      <c r="AL32" s="253">
        <f ca="1">OFFSET(UNT!C$167,'Discipline Analysis'!$A$3,0)</f>
        <v>22920048.708970506</v>
      </c>
      <c r="AM32" s="254">
        <f ca="1">OFFSET(UNT!D$167,'Discipline Analysis'!$A$3,0)</f>
        <v>14666113.073575387</v>
      </c>
      <c r="AN32" s="254">
        <f ca="1">OFFSET(UNT!E$167,'Discipline Analysis'!$A$3,0)</f>
        <v>8431807.0680285301</v>
      </c>
      <c r="AO32" s="254">
        <f ca="1">OFFSET(UNT!F$167,'Discipline Analysis'!$A$3,0)</f>
        <v>8701182.33967546</v>
      </c>
      <c r="AP32" s="254">
        <f ca="1">OFFSET(UNT!G$167,'Discipline Analysis'!$A$3,0)</f>
        <v>0</v>
      </c>
      <c r="AQ32" s="256">
        <f t="shared" ca="1" si="8"/>
        <v>54719151.19024989</v>
      </c>
      <c r="AR32" s="260">
        <f t="shared" ca="1" si="9"/>
        <v>6.4034156221984009E-2</v>
      </c>
    </row>
    <row r="33" spans="1:44">
      <c r="A33" s="262" t="s">
        <v>704</v>
      </c>
      <c r="B33" s="253">
        <f ca="1">OFFSET(UNTD!C$31,'Discipline Analysis'!$A$3,0)</f>
        <v>22406</v>
      </c>
      <c r="C33" s="254">
        <f ca="1">OFFSET(UNTD!D$31,'Discipline Analysis'!$A$3,0)</f>
        <v>13231</v>
      </c>
      <c r="D33" s="254">
        <f ca="1">OFFSET(UNTD!E$31,'Discipline Analysis'!$A$3,0)</f>
        <v>3432</v>
      </c>
      <c r="E33" s="254">
        <f ca="1">OFFSET(UNTD!F$31,'Discipline Analysis'!$A$3,0)</f>
        <v>0</v>
      </c>
      <c r="F33" s="255">
        <f ca="1">OFFSET(UNTD!G$31,'Discipline Analysis'!$A$3,0)</f>
        <v>0</v>
      </c>
      <c r="G33" s="256">
        <f t="shared" ca="1" si="10"/>
        <v>39069</v>
      </c>
      <c r="H33" s="257">
        <f t="shared" ca="1" si="11"/>
        <v>1330.9</v>
      </c>
      <c r="I33" s="258">
        <f t="shared" ca="1" si="12"/>
        <v>488.83726107164341</v>
      </c>
      <c r="J33" s="253">
        <f ca="1">OFFSET(UNTD!C$115,'Discipline Analysis'!$A$3,0)</f>
        <v>2016204.5116109292</v>
      </c>
      <c r="K33" s="254">
        <f ca="1">OFFSET(UNTD!D$115,'Discipline Analysis'!$A$3,0)</f>
        <v>1263519.9699123427</v>
      </c>
      <c r="L33" s="254">
        <f ca="1">OFFSET(UNTD!E$115,'Discipline Analysis'!$A$3,0)</f>
        <v>679599.30085635569</v>
      </c>
      <c r="M33" s="254">
        <f ca="1">OFFSET(UNTD!F$115,'Discipline Analysis'!$A$3,0)</f>
        <v>0</v>
      </c>
      <c r="N33" s="254">
        <f ca="1">OFFSET(UNTD!G$115,'Discipline Analysis'!$A$3,0)</f>
        <v>0</v>
      </c>
      <c r="O33" s="256">
        <f t="shared" ca="1" si="0"/>
        <v>3959323.7823796272</v>
      </c>
      <c r="P33" s="259">
        <f t="shared" ca="1" si="1"/>
        <v>5.3019230466656627E-3</v>
      </c>
      <c r="Q33" s="253">
        <f ca="1">OFFSET(UNTD!C$192,'Discipline Analysis'!$A$3,0)</f>
        <v>1434953.4779553236</v>
      </c>
      <c r="R33" s="254">
        <f ca="1">OFFSET(UNTD!D$192,'Discipline Analysis'!$A$3,0)</f>
        <v>899260.15185983176</v>
      </c>
      <c r="S33" s="254">
        <f ca="1">OFFSET(UNTD!E$192,'Discipline Analysis'!$A$3,0)</f>
        <v>483677.80885514594</v>
      </c>
      <c r="T33" s="254">
        <f ca="1">OFFSET(UNTD!F$192,'Discipline Analysis'!$A$3,0)</f>
        <v>0</v>
      </c>
      <c r="U33" s="254">
        <f ca="1">OFFSET(UNTD!G$192,'Discipline Analysis'!$A$3,0)</f>
        <v>0</v>
      </c>
      <c r="V33" s="256">
        <f t="shared" ca="1" si="2"/>
        <v>2817891.4386703018</v>
      </c>
      <c r="W33" s="259">
        <f t="shared" ca="1" si="3"/>
        <v>4.6501882982679394E-3</v>
      </c>
      <c r="X33" s="253">
        <f ca="1">OFFSET(UNTD!C$217,'Discipline Analysis'!$A$3,0)</f>
        <v>1434655.5387084438</v>
      </c>
      <c r="Y33" s="254">
        <f ca="1">OFFSET(UNTD!D$217,'Discipline Analysis'!$A$3,0)</f>
        <v>1765782.6536525378</v>
      </c>
      <c r="Z33" s="254">
        <f ca="1">OFFSET(UNTD!E$217,'Discipline Analysis'!$A$3,0)</f>
        <v>433601.44886832952</v>
      </c>
      <c r="AA33" s="254">
        <f ca="1">OFFSET(UNTD!F$217,'Discipline Analysis'!$A$3,0)</f>
        <v>0</v>
      </c>
      <c r="AB33" s="254">
        <f ca="1">OFFSET(UNTD!G$217,'Discipline Analysis'!$A$3,0)</f>
        <v>0</v>
      </c>
      <c r="AC33" s="256">
        <f t="shared" ca="1" si="4"/>
        <v>3634039.641229311</v>
      </c>
      <c r="AD33" s="260">
        <f t="shared" ca="1" si="5"/>
        <v>8.0245602213896393E-3</v>
      </c>
      <c r="AE33" s="253">
        <f ca="1">OFFSET(UNTD!C$242,'Discipline Analysis'!$A$3,0)</f>
        <v>1889380.5821040799</v>
      </c>
      <c r="AF33" s="254">
        <f ca="1">OFFSET(UNTD!D$242,'Discipline Analysis'!$A$3,0)</f>
        <v>2325460.9681643737</v>
      </c>
      <c r="AG33" s="254">
        <f ca="1">OFFSET(UNTD!E$242,'Discipline Analysis'!$A$3,0)</f>
        <v>571034.74371383979</v>
      </c>
      <c r="AH33" s="254">
        <f ca="1">OFFSET(UNTD!F$242,'Discipline Analysis'!$A$3,0)</f>
        <v>0</v>
      </c>
      <c r="AI33" s="254">
        <f ca="1">OFFSET(UNTD!G$242,'Discipline Analysis'!$A$3,0)</f>
        <v>0</v>
      </c>
      <c r="AJ33" s="256">
        <f t="shared" ca="1" si="6"/>
        <v>4785876.2939822935</v>
      </c>
      <c r="AK33" s="260">
        <f t="shared" ca="1" si="7"/>
        <v>1.6482916675525965E-2</v>
      </c>
      <c r="AL33" s="253">
        <f ca="1">OFFSET(UNTD!C$167,'Discipline Analysis'!$A$3,0)</f>
        <v>1986632.5426913826</v>
      </c>
      <c r="AM33" s="254">
        <f ca="1">OFFSET(UNTD!D$167,'Discipline Analysis'!$A$3,0)</f>
        <v>1244987.7361710244</v>
      </c>
      <c r="AN33" s="254">
        <f ca="1">OFFSET(UNTD!E$167,'Discipline Analysis'!$A$3,0)</f>
        <v>669631.51768409577</v>
      </c>
      <c r="AO33" s="254">
        <f ca="1">OFFSET(UNTD!F$167,'Discipline Analysis'!$A$3,0)</f>
        <v>0</v>
      </c>
      <c r="AP33" s="254">
        <f ca="1">OFFSET(UNTD!G$167,'Discipline Analysis'!$A$3,0)</f>
        <v>0</v>
      </c>
      <c r="AQ33" s="256">
        <f t="shared" ca="1" si="8"/>
        <v>3901251.796546503</v>
      </c>
      <c r="AR33" s="260">
        <f t="shared" ca="1" si="9"/>
        <v>4.5653735770277704E-3</v>
      </c>
    </row>
    <row r="34" spans="1:44">
      <c r="A34" s="261" t="s">
        <v>95</v>
      </c>
      <c r="B34" s="253">
        <f ca="1">OFFSET(SFASU!C$31,'Discipline Analysis'!$A$3,0)</f>
        <v>76862</v>
      </c>
      <c r="C34" s="254">
        <f ca="1">OFFSET(SFASU!D$31,'Discipline Analysis'!$A$3,0)</f>
        <v>12599</v>
      </c>
      <c r="D34" s="254">
        <f ca="1">OFFSET(SFASU!E$31,'Discipline Analysis'!$A$3,0)</f>
        <v>2631</v>
      </c>
      <c r="E34" s="254">
        <f ca="1">OFFSET(SFASU!F$31,'Discipline Analysis'!$A$3,0)</f>
        <v>731</v>
      </c>
      <c r="F34" s="255">
        <f ca="1">OFFSET(SFASU!G$31,'Discipline Analysis'!$A$3,0)</f>
        <v>0</v>
      </c>
      <c r="G34" s="256">
        <f t="shared" ca="1" si="10"/>
        <v>92823</v>
      </c>
      <c r="H34" s="257">
        <f t="shared" ca="1" si="11"/>
        <v>3132.2694444444446</v>
      </c>
      <c r="I34" s="258">
        <f t="shared" ca="1" si="12"/>
        <v>440.75081635416382</v>
      </c>
      <c r="J34" s="253">
        <f ca="1">OFFSET(SFASU!C$115,'Discipline Analysis'!$A$3,0)</f>
        <v>8947400.843912404</v>
      </c>
      <c r="K34" s="254">
        <f ca="1">OFFSET(SFASU!D$115,'Discipline Analysis'!$A$3,0)</f>
        <v>2795439.2031167811</v>
      </c>
      <c r="L34" s="254">
        <f ca="1">OFFSET(SFASU!E$115,'Discipline Analysis'!$A$3,0)</f>
        <v>1389747.2209324061</v>
      </c>
      <c r="M34" s="254">
        <f ca="1">OFFSET(SFASU!F$115,'Discipline Analysis'!$A$3,0)</f>
        <v>483995.14280266117</v>
      </c>
      <c r="N34" s="254">
        <f ca="1">OFFSET(SFASU!G$115,'Discipline Analysis'!$A$3,0)</f>
        <v>0</v>
      </c>
      <c r="O34" s="256">
        <f t="shared" ca="1" si="0"/>
        <v>13616582.410764253</v>
      </c>
      <c r="P34" s="259">
        <f t="shared" ca="1" si="1"/>
        <v>1.8233939952509593E-2</v>
      </c>
      <c r="Q34" s="253">
        <f ca="1">OFFSET(SFASU!C$192,'Discipline Analysis'!$A$3,0)</f>
        <v>3916848.2721312214</v>
      </c>
      <c r="R34" s="254">
        <f ca="1">OFFSET(SFASU!D$192,'Discipline Analysis'!$A$3,0)</f>
        <v>1223742.1127751854</v>
      </c>
      <c r="S34" s="254">
        <f ca="1">OFFSET(SFASU!E$192,'Discipline Analysis'!$A$3,0)</f>
        <v>608381.03667970118</v>
      </c>
      <c r="T34" s="254">
        <f ca="1">OFFSET(SFASU!F$192,'Discipline Analysis'!$A$3,0)</f>
        <v>211875.55714532669</v>
      </c>
      <c r="U34" s="254">
        <f ca="1">OFFSET(SFASU!G$192,'Discipline Analysis'!$A$3,0)</f>
        <v>0</v>
      </c>
      <c r="V34" s="256">
        <f t="shared" ca="1" si="2"/>
        <v>5960846.9787314339</v>
      </c>
      <c r="W34" s="259">
        <f t="shared" ca="1" si="3"/>
        <v>9.836809356056209E-3</v>
      </c>
      <c r="X34" s="253">
        <f ca="1">OFFSET(SFASU!C$217,'Discipline Analysis'!$A$3,0)</f>
        <v>8204212.9112216737</v>
      </c>
      <c r="Y34" s="254">
        <f ca="1">OFFSET(SFASU!D$217,'Discipline Analysis'!$A$3,0)</f>
        <v>2348866.3286365299</v>
      </c>
      <c r="Z34" s="254">
        <f ca="1">OFFSET(SFASU!E$217,'Discipline Analysis'!$A$3,0)</f>
        <v>459955.42451243766</v>
      </c>
      <c r="AA34" s="254">
        <f ca="1">OFFSET(SFASU!F$217,'Discipline Analysis'!$A$3,0)</f>
        <v>136005.42343676108</v>
      </c>
      <c r="AB34" s="254">
        <f ca="1">OFFSET(SFASU!G$217,'Discipline Analysis'!$A$3,0)</f>
        <v>0</v>
      </c>
      <c r="AC34" s="256">
        <f t="shared" ca="1" si="4"/>
        <v>11149040.087807402</v>
      </c>
      <c r="AD34" s="260">
        <f t="shared" ca="1" si="5"/>
        <v>2.4618923409716414E-2</v>
      </c>
      <c r="AE34" s="253">
        <f ca="1">OFFSET(SFASU!C$242,'Discipline Analysis'!$A$3,0)</f>
        <v>2794900.7056834162</v>
      </c>
      <c r="AF34" s="254">
        <f ca="1">OFFSET(SFASU!D$242,'Discipline Analysis'!$A$3,0)</f>
        <v>800180.13068418682</v>
      </c>
      <c r="AG34" s="254">
        <f ca="1">OFFSET(SFASU!E$242,'Discipline Analysis'!$A$3,0)</f>
        <v>156691.41628374698</v>
      </c>
      <c r="AH34" s="254">
        <f ca="1">OFFSET(SFASU!F$242,'Discipline Analysis'!$A$3,0)</f>
        <v>46332.495030723447</v>
      </c>
      <c r="AI34" s="254">
        <f ca="1">OFFSET(SFASU!G$242,'Discipline Analysis'!$A$3,0)</f>
        <v>0</v>
      </c>
      <c r="AJ34" s="256">
        <f t="shared" ca="1" si="6"/>
        <v>3798104.7476820736</v>
      </c>
      <c r="AK34" s="260">
        <f t="shared" ca="1" si="7"/>
        <v>1.3080957432953406E-2</v>
      </c>
      <c r="AL34" s="253">
        <f ca="1">OFFSET(SFASU!C$167,'Discipline Analysis'!$A$3,0)</f>
        <v>4241024.573319451</v>
      </c>
      <c r="AM34" s="254">
        <f ca="1">OFFSET(SFASU!D$167,'Discipline Analysis'!$A$3,0)</f>
        <v>1301694.6378913305</v>
      </c>
      <c r="AN34" s="254">
        <f ca="1">OFFSET(SFASU!E$167,'Discipline Analysis'!$A$3,0)</f>
        <v>627081.59838818817</v>
      </c>
      <c r="AO34" s="254">
        <f ca="1">OFFSET(SFASU!F$167,'Discipline Analysis'!$A$3,0)</f>
        <v>217437.991858422</v>
      </c>
      <c r="AP34" s="254">
        <f ca="1">OFFSET(SFASU!G$167,'Discipline Analysis'!$A$3,0)</f>
        <v>0</v>
      </c>
      <c r="AQ34" s="256">
        <f t="shared" ca="1" si="8"/>
        <v>6387238.8014573921</v>
      </c>
      <c r="AR34" s="260">
        <f t="shared" ca="1" si="9"/>
        <v>7.4745575971675209E-3</v>
      </c>
    </row>
    <row r="35" spans="1:44">
      <c r="A35" s="261" t="s">
        <v>105</v>
      </c>
      <c r="B35" s="253">
        <f ca="1">OFFSET(TSU!C$31,'Discipline Analysis'!$A$3,0)</f>
        <v>74339.999999999985</v>
      </c>
      <c r="C35" s="254">
        <f ca="1">OFFSET(TSU!D$31,'Discipline Analysis'!$A$3,0)</f>
        <v>13332</v>
      </c>
      <c r="D35" s="254">
        <f ca="1">OFFSET(TSU!E$31,'Discipline Analysis'!$A$3,0)</f>
        <v>5784</v>
      </c>
      <c r="E35" s="254">
        <f ca="1">OFFSET(TSU!F$31,'Discipline Analysis'!$A$3,0)</f>
        <v>351</v>
      </c>
      <c r="F35" s="255">
        <f ca="1">OFFSET(TSU!G$31,'Discipline Analysis'!$A$3,0)</f>
        <v>0</v>
      </c>
      <c r="G35" s="256">
        <f t="shared" ca="1" si="10"/>
        <v>93806.999999999985</v>
      </c>
      <c r="H35" s="257">
        <f t="shared" ca="1" si="11"/>
        <v>3182.8999999999996</v>
      </c>
      <c r="I35" s="258">
        <f t="shared" ca="1" si="12"/>
        <v>436.51964109009663</v>
      </c>
      <c r="J35" s="253">
        <f ca="1">OFFSET(TSU!C$115,'Discipline Analysis'!$A$3,0)</f>
        <v>5321063.7660553046</v>
      </c>
      <c r="K35" s="254">
        <f ca="1">OFFSET(TSU!D$115,'Discipline Analysis'!$A$3,0)</f>
        <v>1911427.2732425767</v>
      </c>
      <c r="L35" s="254">
        <f ca="1">OFFSET(TSU!E$115,'Discipline Analysis'!$A$3,0)</f>
        <v>2416410.6558260978</v>
      </c>
      <c r="M35" s="254">
        <f ca="1">OFFSET(TSU!F$115,'Discipline Analysis'!$A$3,0)</f>
        <v>88571.28705627704</v>
      </c>
      <c r="N35" s="254">
        <f ca="1">OFFSET(TSU!G$115,'Discipline Analysis'!$A$3,0)</f>
        <v>0</v>
      </c>
      <c r="O35" s="256">
        <f t="shared" ca="1" si="0"/>
        <v>9737472.9821802564</v>
      </c>
      <c r="P35" s="259">
        <f t="shared" ca="1" si="1"/>
        <v>1.3039431796476299E-2</v>
      </c>
      <c r="Q35" s="253">
        <f ca="1">OFFSET(TSU!C$192,'Discipline Analysis'!$A$3,0)</f>
        <v>1277359.8349024986</v>
      </c>
      <c r="R35" s="254">
        <f ca="1">OFFSET(TSU!D$192,'Discipline Analysis'!$A$3,0)</f>
        <v>458851.93892109697</v>
      </c>
      <c r="S35" s="254">
        <f ca="1">OFFSET(TSU!E$192,'Discipline Analysis'!$A$3,0)</f>
        <v>580076.85156362806</v>
      </c>
      <c r="T35" s="254">
        <f ca="1">OFFSET(TSU!F$192,'Discipline Analysis'!$A$3,0)</f>
        <v>21262.177937623299</v>
      </c>
      <c r="U35" s="254">
        <f ca="1">OFFSET(TSU!G$192,'Discipline Analysis'!$A$3,0)</f>
        <v>0</v>
      </c>
      <c r="V35" s="256">
        <f t="shared" ca="1" si="2"/>
        <v>2337550.8033248466</v>
      </c>
      <c r="W35" s="259">
        <f t="shared" ca="1" si="3"/>
        <v>3.8575124800965897E-3</v>
      </c>
      <c r="X35" s="253">
        <f ca="1">OFFSET(TSU!C$217,'Discipline Analysis'!$A$3,0)</f>
        <v>11660956.166612828</v>
      </c>
      <c r="Y35" s="254">
        <f ca="1">OFFSET(TSU!D$217,'Discipline Analysis'!$A$3,0)</f>
        <v>3869445.0553997834</v>
      </c>
      <c r="Z35" s="254">
        <f ca="1">OFFSET(TSU!E$217,'Discipline Analysis'!$A$3,0)</f>
        <v>1662620.3498210956</v>
      </c>
      <c r="AA35" s="254">
        <f ca="1">OFFSET(TSU!F$217,'Discipline Analysis'!$A$3,0)</f>
        <v>155609.29768071629</v>
      </c>
      <c r="AB35" s="254">
        <f ca="1">OFFSET(TSU!G$217,'Discipline Analysis'!$A$3,0)</f>
        <v>0</v>
      </c>
      <c r="AC35" s="256">
        <f t="shared" ca="1" si="4"/>
        <v>17348630.869514424</v>
      </c>
      <c r="AD35" s="260">
        <f t="shared" ca="1" si="5"/>
        <v>3.8308644625567309E-2</v>
      </c>
      <c r="AE35" s="253">
        <f ca="1">OFFSET(TSU!C$242,'Discipline Analysis'!$A$3,0)</f>
        <v>2875900.6014071763</v>
      </c>
      <c r="AF35" s="254">
        <f ca="1">OFFSET(TSU!D$242,'Discipline Analysis'!$A$3,0)</f>
        <v>954307.62305735215</v>
      </c>
      <c r="AG35" s="254">
        <f ca="1">OFFSET(TSU!E$242,'Discipline Analysis'!$A$3,0)</f>
        <v>410046.20853070193</v>
      </c>
      <c r="AH35" s="254">
        <f ca="1">OFFSET(TSU!F$242,'Discipline Analysis'!$A$3,0)</f>
        <v>38377.373723934594</v>
      </c>
      <c r="AI35" s="254">
        <f ca="1">OFFSET(TSU!G$242,'Discipline Analysis'!$A$3,0)</f>
        <v>0</v>
      </c>
      <c r="AJ35" s="256">
        <f t="shared" ca="1" si="6"/>
        <v>4278631.8067191644</v>
      </c>
      <c r="AK35" s="260">
        <f t="shared" ca="1" si="7"/>
        <v>1.4735928641549635E-2</v>
      </c>
      <c r="AL35" s="253">
        <f ca="1">OFFSET(TSU!C$167,'Discipline Analysis'!$A$3,0)</f>
        <v>3959763.039545523</v>
      </c>
      <c r="AM35" s="254">
        <f ca="1">OFFSET(TSU!D$167,'Discipline Analysis'!$A$3,0)</f>
        <v>1422422.1701023248</v>
      </c>
      <c r="AN35" s="254">
        <f ca="1">OFFSET(TSU!E$167,'Discipline Analysis'!$A$3,0)</f>
        <v>1798214.4217748302</v>
      </c>
      <c r="AO35" s="254">
        <f ca="1">OFFSET(TSU!F$167,'Discipline Analysis'!$A$3,0)</f>
        <v>65911.878577321564</v>
      </c>
      <c r="AP35" s="254">
        <f ca="1">OFFSET(TSU!G$167,'Discipline Analysis'!$A$3,0)</f>
        <v>0</v>
      </c>
      <c r="AQ35" s="256">
        <f t="shared" ca="1" si="8"/>
        <v>7246311.5099999998</v>
      </c>
      <c r="AR35" s="260">
        <f t="shared" ca="1" si="9"/>
        <v>8.4798728264480188E-3</v>
      </c>
    </row>
    <row r="36" spans="1:44">
      <c r="A36" s="261" t="s">
        <v>107</v>
      </c>
      <c r="B36" s="253">
        <f ca="1">OFFSET(TTU!C$31,'Discipline Analysis'!$A$3,0)</f>
        <v>290104</v>
      </c>
      <c r="C36" s="254">
        <f ca="1">OFFSET(TTU!D$31,'Discipline Analysis'!$A$3,0)</f>
        <v>88303</v>
      </c>
      <c r="D36" s="254">
        <f ca="1">OFFSET(TTU!E$31,'Discipline Analysis'!$A$3,0)</f>
        <v>14045</v>
      </c>
      <c r="E36" s="254">
        <f ca="1">OFFSET(TTU!F$31,'Discipline Analysis'!$A$3,0)</f>
        <v>9654</v>
      </c>
      <c r="F36" s="255">
        <f ca="1">OFFSET(TTU!G$31,'Discipline Analysis'!$A$3,0)</f>
        <v>0</v>
      </c>
      <c r="G36" s="256">
        <f t="shared" ca="1" si="10"/>
        <v>402106</v>
      </c>
      <c r="H36" s="257">
        <f t="shared" ca="1" si="11"/>
        <v>13735.108333333334</v>
      </c>
      <c r="I36" s="258">
        <f t="shared" ca="1" si="12"/>
        <v>464.9254975440719</v>
      </c>
      <c r="J36" s="253">
        <f ca="1">OFFSET(TTU!C$115,'Discipline Analysis'!$A$3,0)</f>
        <v>15957330.847792566</v>
      </c>
      <c r="K36" s="254">
        <f ca="1">OFFSET(TTU!D$115,'Discipline Analysis'!$A$3,0)</f>
        <v>13068204.694518333</v>
      </c>
      <c r="L36" s="254">
        <f ca="1">OFFSET(TTU!E$115,'Discipline Analysis'!$A$3,0)</f>
        <v>8362079.56403674</v>
      </c>
      <c r="M36" s="254">
        <f ca="1">OFFSET(TTU!F$115,'Discipline Analysis'!$A$3,0)</f>
        <v>10364192.005796345</v>
      </c>
      <c r="N36" s="254">
        <f ca="1">OFFSET(TTU!G$115,'Discipline Analysis'!$A$3,0)</f>
        <v>0</v>
      </c>
      <c r="O36" s="256">
        <f t="shared" ca="1" si="0"/>
        <v>47751807.112143986</v>
      </c>
      <c r="P36" s="259">
        <f t="shared" ca="1" si="1"/>
        <v>6.3944355289792892E-2</v>
      </c>
      <c r="Q36" s="253">
        <f ca="1">OFFSET(TTU!C$192,'Discipline Analysis'!$A$3,0)</f>
        <v>10821638.879280321</v>
      </c>
      <c r="R36" s="254">
        <f ca="1">OFFSET(TTU!D$192,'Discipline Analysis'!$A$3,0)</f>
        <v>8862346.3004877325</v>
      </c>
      <c r="S36" s="254">
        <f ca="1">OFFSET(TTU!E$192,'Discipline Analysis'!$A$3,0)</f>
        <v>5670835.9427374676</v>
      </c>
      <c r="T36" s="254">
        <f ca="1">OFFSET(TTU!F$192,'Discipline Analysis'!$A$3,0)</f>
        <v>7028590.4473659005</v>
      </c>
      <c r="U36" s="254">
        <f ca="1">OFFSET(TTU!G$192,'Discipline Analysis'!$A$3,0)</f>
        <v>0</v>
      </c>
      <c r="V36" s="256">
        <f t="shared" ca="1" si="2"/>
        <v>32383411.569871426</v>
      </c>
      <c r="W36" s="259">
        <f t="shared" ca="1" si="3"/>
        <v>5.3440299180322642E-2</v>
      </c>
      <c r="X36" s="253">
        <f ca="1">OFFSET(TTU!C$217,'Discipline Analysis'!$A$3,0)</f>
        <v>13314188.406803936</v>
      </c>
      <c r="Y36" s="254">
        <f ca="1">OFFSET(TTU!D$217,'Discipline Analysis'!$A$3,0)</f>
        <v>7780996.2481584586</v>
      </c>
      <c r="Z36" s="254">
        <f ca="1">OFFSET(TTU!E$217,'Discipline Analysis'!$A$3,0)</f>
        <v>1194636.656712852</v>
      </c>
      <c r="AA36" s="254">
        <f ca="1">OFFSET(TTU!F$217,'Discipline Analysis'!$A$3,0)</f>
        <v>861705.53228553908</v>
      </c>
      <c r="AB36" s="254">
        <f ca="1">OFFSET(TTU!G$217,'Discipline Analysis'!$A$3,0)</f>
        <v>0</v>
      </c>
      <c r="AC36" s="256">
        <f t="shared" ca="1" si="4"/>
        <v>23151526.843960784</v>
      </c>
      <c r="AD36" s="260">
        <f t="shared" ca="1" si="5"/>
        <v>5.1122398134775655E-2</v>
      </c>
      <c r="AE36" s="253">
        <f ca="1">OFFSET(TTU!C$242,'Discipline Analysis'!$A$3,0)</f>
        <v>14249062.724669591</v>
      </c>
      <c r="AF36" s="254">
        <f ca="1">OFFSET(TTU!D$242,'Discipline Analysis'!$A$3,0)</f>
        <v>8327349.757479012</v>
      </c>
      <c r="AG36" s="254">
        <f ca="1">OFFSET(TTU!E$242,'Discipline Analysis'!$A$3,0)</f>
        <v>1278519.7365835707</v>
      </c>
      <c r="AH36" s="254">
        <f ca="1">OFFSET(TTU!F$242,'Discipline Analysis'!$A$3,0)</f>
        <v>922211.38867591601</v>
      </c>
      <c r="AI36" s="254">
        <f ca="1">OFFSET(TTU!G$242,'Discipline Analysis'!$A$3,0)</f>
        <v>0</v>
      </c>
      <c r="AJ36" s="256">
        <f t="shared" ca="1" si="6"/>
        <v>24777143.607408091</v>
      </c>
      <c r="AK36" s="260">
        <f t="shared" ca="1" si="7"/>
        <v>8.5334339722062058E-2</v>
      </c>
      <c r="AL36" s="253">
        <f ca="1">OFFSET(TTU!C$167,'Discipline Analysis'!$A$3,0)</f>
        <v>16773056.766767927</v>
      </c>
      <c r="AM36" s="254">
        <f ca="1">OFFSET(TTU!D$167,'Discipline Analysis'!$A$3,0)</f>
        <v>13977059.753607642</v>
      </c>
      <c r="AN36" s="254">
        <f ca="1">OFFSET(TTU!E$167,'Discipline Analysis'!$A$3,0)</f>
        <v>13268875.53594337</v>
      </c>
      <c r="AO36" s="254">
        <f ca="1">OFFSET(TTU!F$167,'Discipline Analysis'!$A$3,0)</f>
        <v>14866450.925753351</v>
      </c>
      <c r="AP36" s="254">
        <f ca="1">OFFSET(TTU!G$167,'Discipline Analysis'!$A$3,0)</f>
        <v>0</v>
      </c>
      <c r="AQ36" s="256">
        <f t="shared" ca="1" si="8"/>
        <v>58885442.982072294</v>
      </c>
      <c r="AR36" s="260">
        <f t="shared" ca="1" si="9"/>
        <v>6.8909688346675699E-2</v>
      </c>
    </row>
    <row r="37" spans="1:44">
      <c r="A37" s="261" t="s">
        <v>680</v>
      </c>
      <c r="B37" s="253">
        <f ca="1">OFFSET(ASU!C$31,'Discipline Analysis'!$A$3,0)</f>
        <v>82894</v>
      </c>
      <c r="C37" s="254">
        <f ca="1">OFFSET(ASU!D$31,'Discipline Analysis'!$A$3,0)</f>
        <v>12313</v>
      </c>
      <c r="D37" s="254">
        <f ca="1">OFFSET(ASU!E$31,'Discipline Analysis'!$A$3,0)</f>
        <v>5514</v>
      </c>
      <c r="E37" s="254">
        <f ca="1">OFFSET(ASU!F$31,'Discipline Analysis'!$A$3,0)</f>
        <v>48</v>
      </c>
      <c r="F37" s="255">
        <f ca="1">OFFSET(ASU!G$31,'Discipline Analysis'!$A$3,0)</f>
        <v>0</v>
      </c>
      <c r="G37" s="256">
        <f ca="1">SUM(B37:F37)</f>
        <v>100769</v>
      </c>
      <c r="H37" s="257">
        <f ca="1">(B37/30)+(C37/30)+(D37/24)+(E37/18)+(F37/24)</f>
        <v>3405.9833333333331</v>
      </c>
      <c r="I37" s="258">
        <f ca="1">IF((G37=0),0,(O37+V37+AC37+AJ37+AQ37)/G37)</f>
        <v>343.86394429716455</v>
      </c>
      <c r="J37" s="253">
        <f ca="1">OFFSET(ASU!C$115,'Discipline Analysis'!$A$3,0)</f>
        <v>4703178.2645083005</v>
      </c>
      <c r="K37" s="254">
        <f ca="1">OFFSET(ASU!D$115,'Discipline Analysis'!$A$3,0)</f>
        <v>1436032.7700952999</v>
      </c>
      <c r="L37" s="254">
        <f ca="1">OFFSET(ASU!E$115,'Discipline Analysis'!$A$3,0)</f>
        <v>1290485.0032535396</v>
      </c>
      <c r="M37" s="254">
        <f ca="1">OFFSET(ASU!F$115,'Discipline Analysis'!$A$3,0)</f>
        <v>31065.814646177198</v>
      </c>
      <c r="N37" s="254">
        <f ca="1">OFFSET(ASU!G$115,'Discipline Analysis'!$A$3,0)</f>
        <v>0</v>
      </c>
      <c r="O37" s="256">
        <f ca="1">SUM(J37:N37)</f>
        <v>7460761.8525033165</v>
      </c>
      <c r="P37" s="259">
        <f t="shared" ca="1" si="1"/>
        <v>9.9906921953468557E-3</v>
      </c>
      <c r="Q37" s="253">
        <f ca="1">OFFSET(ASU!C$192,'Discipline Analysis'!$A$3,0)</f>
        <v>1589340.2106337273</v>
      </c>
      <c r="R37" s="254">
        <f ca="1">OFFSET(ASU!D$192,'Discipline Analysis'!$A$3,0)</f>
        <v>485277.0822070486</v>
      </c>
      <c r="S37" s="254">
        <f ca="1">OFFSET(ASU!E$192,'Discipline Analysis'!$A$3,0)</f>
        <v>436092.27453024749</v>
      </c>
      <c r="T37" s="254">
        <f ca="1">OFFSET(ASU!F$192,'Discipline Analysis'!$A$3,0)</f>
        <v>10498.038904001754</v>
      </c>
      <c r="U37" s="254">
        <f ca="1">OFFSET(ASU!G$192,'Discipline Analysis'!$A$3,0)</f>
        <v>0</v>
      </c>
      <c r="V37" s="256">
        <f ca="1">SUM(Q37:U37)</f>
        <v>2521207.6062750253</v>
      </c>
      <c r="W37" s="259">
        <f t="shared" ca="1" si="3"/>
        <v>4.1605897045262231E-3</v>
      </c>
      <c r="X37" s="253">
        <f ca="1">OFFSET(ASU!C$217,'Discipline Analysis'!$A$3,0)</f>
        <v>7881238.8886967087</v>
      </c>
      <c r="Y37" s="254">
        <f ca="1">OFFSET(ASU!D$217,'Discipline Analysis'!$A$3,0)</f>
        <v>1095433.0546868746</v>
      </c>
      <c r="Z37" s="254">
        <f ca="1">OFFSET(ASU!E$217,'Discipline Analysis'!$A$3,0)</f>
        <v>461482.70995866077</v>
      </c>
      <c r="AA37" s="254">
        <f ca="1">OFFSET(ASU!F$217,'Discipline Analysis'!$A$3,0)</f>
        <v>4682.0110162153806</v>
      </c>
      <c r="AB37" s="254">
        <f ca="1">OFFSET(ASU!G$217,'Discipline Analysis'!$A$3,0)</f>
        <v>0</v>
      </c>
      <c r="AC37" s="256">
        <f ca="1">SUM(X37:AB37)</f>
        <v>9442836.6643584613</v>
      </c>
      <c r="AD37" s="260">
        <f t="shared" ca="1" si="5"/>
        <v>2.0851344221511504E-2</v>
      </c>
      <c r="AE37" s="253">
        <f ca="1">OFFSET(ASU!C$242,'Discipline Analysis'!$A$3,0)</f>
        <v>4445888.247673817</v>
      </c>
      <c r="AF37" s="254">
        <f ca="1">OFFSET(ASU!D$242,'Discipline Analysis'!$A$3,0)</f>
        <v>617945.09882584831</v>
      </c>
      <c r="AG37" s="254">
        <f ca="1">OFFSET(ASU!E$242,'Discipline Analysis'!$A$3,0)</f>
        <v>260327.16247853218</v>
      </c>
      <c r="AH37" s="254">
        <f ca="1">OFFSET(ASU!F$242,'Discipline Analysis'!$A$3,0)</f>
        <v>2641.1707659724957</v>
      </c>
      <c r="AI37" s="254">
        <f ca="1">OFFSET(ASU!G$242,'Discipline Analysis'!$A$3,0)</f>
        <v>0</v>
      </c>
      <c r="AJ37" s="256">
        <f ca="1">SUM(AE37:AI37)</f>
        <v>5326801.67974417</v>
      </c>
      <c r="AK37" s="260">
        <f t="shared" ca="1" si="7"/>
        <v>1.8345904248439342E-2</v>
      </c>
      <c r="AL37" s="253">
        <f ca="1">OFFSET(ASU!C$167,'Discipline Analysis'!$A$3,0)</f>
        <v>6240352.909483064</v>
      </c>
      <c r="AM37" s="254">
        <f ca="1">OFFSET(ASU!D$167,'Discipline Analysis'!$A$3,0)</f>
        <v>1905382.0142439583</v>
      </c>
      <c r="AN37" s="254">
        <f ca="1">OFFSET(ASU!E$167,'Discipline Analysis'!$A$3,0)</f>
        <v>1712263.7909493332</v>
      </c>
      <c r="AO37" s="254">
        <f ca="1">OFFSET(ASU!F$167,'Discipline Analysis'!$A$3,0)</f>
        <v>41219.285323645068</v>
      </c>
      <c r="AP37" s="254">
        <f ca="1">OFFSET(ASU!G$167,'Discipline Analysis'!$A$3,0)</f>
        <v>0</v>
      </c>
      <c r="AQ37" s="256">
        <f ca="1">SUM(AL37:AP37)</f>
        <v>9899218.0000000019</v>
      </c>
      <c r="AR37" s="260">
        <f t="shared" ca="1" si="9"/>
        <v>1.1584391535671796E-2</v>
      </c>
    </row>
    <row r="38" spans="1:44">
      <c r="A38" s="261" t="s">
        <v>109</v>
      </c>
      <c r="B38" s="253">
        <f ca="1">OFFSET(TWU!C$31,'Discipline Analysis'!$A$3,0)</f>
        <v>71535</v>
      </c>
      <c r="C38" s="254">
        <f ca="1">OFFSET(TWU!D$31,'Discipline Analysis'!$A$3,0)</f>
        <v>19624</v>
      </c>
      <c r="D38" s="254">
        <f ca="1">OFFSET(TWU!E$31,'Discipline Analysis'!$A$3,0)</f>
        <v>5187</v>
      </c>
      <c r="E38" s="254">
        <f ca="1">OFFSET(TWU!F$31,'Discipline Analysis'!$A$3,0)</f>
        <v>2309</v>
      </c>
      <c r="F38" s="255">
        <f ca="1">OFFSET(TWU!G$31,'Discipline Analysis'!$A$3,0)</f>
        <v>0</v>
      </c>
      <c r="G38" s="256">
        <f t="shared" ca="1" si="10"/>
        <v>98655</v>
      </c>
      <c r="H38" s="257">
        <f t="shared" ca="1" si="11"/>
        <v>3383.036111111111</v>
      </c>
      <c r="I38" s="258">
        <f t="shared" ca="1" si="12"/>
        <v>370.78179742004858</v>
      </c>
      <c r="J38" s="253">
        <f ca="1">OFFSET(TWU!C$115,'Discipline Analysis'!$A$3,0)</f>
        <v>3719145.3447009204</v>
      </c>
      <c r="K38" s="254">
        <f ca="1">OFFSET(TWU!D$115,'Discipline Analysis'!$A$3,0)</f>
        <v>1866001.2154935407</v>
      </c>
      <c r="L38" s="254">
        <f ca="1">OFFSET(TWU!E$115,'Discipline Analysis'!$A$3,0)</f>
        <v>1575640.2817313187</v>
      </c>
      <c r="M38" s="254">
        <f ca="1">OFFSET(TWU!F$115,'Discipline Analysis'!$A$3,0)</f>
        <v>1779857.1111288434</v>
      </c>
      <c r="N38" s="254">
        <f ca="1">OFFSET(TWU!G$115,'Discipline Analysis'!$A$3,0)</f>
        <v>0</v>
      </c>
      <c r="O38" s="256">
        <f t="shared" ca="1" si="0"/>
        <v>8940643.9530546218</v>
      </c>
      <c r="P38" s="259">
        <f t="shared" ca="1" si="1"/>
        <v>1.1972399538954211E-2</v>
      </c>
      <c r="Q38" s="253">
        <f ca="1">OFFSET(TWU!C$192,'Discipline Analysis'!$A$3,0)</f>
        <v>2118533.721771054</v>
      </c>
      <c r="R38" s="254">
        <f ca="1">OFFSET(TWU!D$192,'Discipline Analysis'!$A$3,0)</f>
        <v>1062928.7466598703</v>
      </c>
      <c r="S38" s="254">
        <f ca="1">OFFSET(TWU!E$192,'Discipline Analysis'!$A$3,0)</f>
        <v>897530.68537230708</v>
      </c>
      <c r="T38" s="254">
        <f ca="1">OFFSET(TWU!F$192,'Discipline Analysis'!$A$3,0)</f>
        <v>1013858.5509256803</v>
      </c>
      <c r="U38" s="254">
        <f ca="1">OFFSET(TWU!G$192,'Discipline Analysis'!$A$3,0)</f>
        <v>0</v>
      </c>
      <c r="V38" s="256">
        <f t="shared" ca="1" si="2"/>
        <v>5092851.7047289116</v>
      </c>
      <c r="W38" s="259">
        <f t="shared" ca="1" si="3"/>
        <v>8.404411567153788E-3</v>
      </c>
      <c r="X38" s="253">
        <f ca="1">OFFSET(TWU!C$217,'Discipline Analysis'!$A$3,0)</f>
        <v>6713884.6485480592</v>
      </c>
      <c r="Y38" s="254">
        <f ca="1">OFFSET(TWU!D$217,'Discipline Analysis'!$A$3,0)</f>
        <v>2644884.0554270116</v>
      </c>
      <c r="Z38" s="254">
        <f ca="1">OFFSET(TWU!E$217,'Discipline Analysis'!$A$3,0)</f>
        <v>742072.29638254258</v>
      </c>
      <c r="AA38" s="254">
        <f ca="1">OFFSET(TWU!F$217,'Discipline Analysis'!$A$3,0)</f>
        <v>315319.40052154608</v>
      </c>
      <c r="AB38" s="254">
        <f ca="1">OFFSET(TWU!G$217,'Discipline Analysis'!$A$3,0)</f>
        <v>0</v>
      </c>
      <c r="AC38" s="256">
        <f t="shared" ca="1" si="4"/>
        <v>10416160.40087916</v>
      </c>
      <c r="AD38" s="260">
        <f t="shared" ca="1" si="5"/>
        <v>2.3000603918628133E-2</v>
      </c>
      <c r="AE38" s="253">
        <f ca="1">OFFSET(TWU!C$242,'Discipline Analysis'!$A$3,0)</f>
        <v>2703449.3192633656</v>
      </c>
      <c r="AF38" s="254">
        <f ca="1">OFFSET(TWU!D$242,'Discipline Analysis'!$A$3,0)</f>
        <v>1065003.4031670482</v>
      </c>
      <c r="AG38" s="254">
        <f ca="1">OFFSET(TWU!E$242,'Discipline Analysis'!$A$3,0)</f>
        <v>298806.86808246508</v>
      </c>
      <c r="AH38" s="254">
        <f ca="1">OFFSET(TWU!F$242,'Discipline Analysis'!$A$3,0)</f>
        <v>126968.22529932154</v>
      </c>
      <c r="AI38" s="254">
        <f ca="1">OFFSET(TWU!G$242,'Discipline Analysis'!$A$3,0)</f>
        <v>0</v>
      </c>
      <c r="AJ38" s="256">
        <f t="shared" ca="1" si="6"/>
        <v>4194227.8158122003</v>
      </c>
      <c r="AK38" s="260">
        <f t="shared" ca="1" si="7"/>
        <v>1.4445234970476136E-2</v>
      </c>
      <c r="AL38" s="253">
        <f ca="1">OFFSET(TWU!C$167,'Discipline Analysis'!$A$3,0)</f>
        <v>3301062.9815041372</v>
      </c>
      <c r="AM38" s="254">
        <f ca="1">OFFSET(TWU!D$167,'Discipline Analysis'!$A$3,0)</f>
        <v>1656237.3784837383</v>
      </c>
      <c r="AN38" s="254">
        <f ca="1">OFFSET(TWU!E$167,'Discipline Analysis'!$A$3,0)</f>
        <v>1398516.9505679198</v>
      </c>
      <c r="AO38" s="254">
        <f ca="1">OFFSET(TWU!F$167,'Discipline Analysis'!$A$3,0)</f>
        <v>1579777.0394442058</v>
      </c>
      <c r="AP38" s="254">
        <f ca="1">OFFSET(TWU!G$167,'Discipline Analysis'!$A$3,0)</f>
        <v>0</v>
      </c>
      <c r="AQ38" s="256">
        <f t="shared" ca="1" si="8"/>
        <v>7935594.3500000015</v>
      </c>
      <c r="AR38" s="260">
        <f t="shared" ca="1" si="9"/>
        <v>9.2864943492167694E-3</v>
      </c>
    </row>
    <row r="39" spans="1:44">
      <c r="A39" s="261" t="s">
        <v>681</v>
      </c>
      <c r="B39" s="253">
        <f ca="1">OFFSET(LU!C$31,'Discipline Analysis'!$A$3,0)</f>
        <v>58730</v>
      </c>
      <c r="C39" s="254">
        <f ca="1">OFFSET(LU!D$31,'Discipline Analysis'!$A$3,0)</f>
        <v>21003</v>
      </c>
      <c r="D39" s="254">
        <f ca="1">OFFSET(LU!E$31,'Discipline Analysis'!$A$3,0)</f>
        <v>14889</v>
      </c>
      <c r="E39" s="254">
        <f ca="1">OFFSET(LU!F$31,'Discipline Analysis'!$A$3,0)</f>
        <v>15</v>
      </c>
      <c r="F39" s="255">
        <f ca="1">OFFSET(LU!G$31,'Discipline Analysis'!$A$3,0)</f>
        <v>0</v>
      </c>
      <c r="G39" s="256">
        <f t="shared" ca="1" si="10"/>
        <v>94637</v>
      </c>
      <c r="H39" s="257">
        <f t="shared" ca="1" si="11"/>
        <v>3278.9750000000004</v>
      </c>
      <c r="I39" s="258">
        <f t="shared" ca="1" si="12"/>
        <v>436.11947750841284</v>
      </c>
      <c r="J39" s="253">
        <f ca="1">OFFSET(LU!C$115,'Discipline Analysis'!$A$3,0)</f>
        <v>4663767.3113046233</v>
      </c>
      <c r="K39" s="254">
        <f ca="1">OFFSET(LU!D$115,'Discipline Analysis'!$A$3,0)</f>
        <v>2653667.5952585228</v>
      </c>
      <c r="L39" s="254">
        <f ca="1">OFFSET(LU!E$115,'Discipline Analysis'!$A$3,0)</f>
        <v>1212025.3846367442</v>
      </c>
      <c r="M39" s="254">
        <f ca="1">OFFSET(LU!F$115,'Discipline Analysis'!$A$3,0)</f>
        <v>42360</v>
      </c>
      <c r="N39" s="254">
        <f ca="1">OFFSET(LU!G$115,'Discipline Analysis'!$A$3,0)</f>
        <v>0</v>
      </c>
      <c r="O39" s="256">
        <f t="shared" ca="1" si="0"/>
        <v>8571820.2911998909</v>
      </c>
      <c r="P39" s="259">
        <f t="shared" ca="1" si="1"/>
        <v>1.1478508465522489E-2</v>
      </c>
      <c r="Q39" s="253">
        <f ca="1">OFFSET(LU!C$192,'Discipline Analysis'!$A$3,0)</f>
        <v>7472740.7648254177</v>
      </c>
      <c r="R39" s="254">
        <f ca="1">OFFSET(LU!D$192,'Discipline Analysis'!$A$3,0)</f>
        <v>4251963.8506230256</v>
      </c>
      <c r="S39" s="254">
        <f ca="1">OFFSET(LU!E$192,'Discipline Analysis'!$A$3,0)</f>
        <v>1942024.7399188092</v>
      </c>
      <c r="T39" s="254">
        <f ca="1">OFFSET(LU!F$192,'Discipline Analysis'!$A$3,0)</f>
        <v>67873.304491568997</v>
      </c>
      <c r="U39" s="254">
        <f ca="1">OFFSET(LU!G$192,'Discipline Analysis'!$A$3,0)</f>
        <v>0</v>
      </c>
      <c r="V39" s="256">
        <f t="shared" ca="1" si="2"/>
        <v>13734602.659858821</v>
      </c>
      <c r="W39" s="259">
        <f t="shared" ca="1" si="3"/>
        <v>2.2665347462914782E-2</v>
      </c>
      <c r="X39" s="253">
        <f ca="1">OFFSET(LU!C$217,'Discipline Analysis'!$A$3,0)</f>
        <v>2242820.4347558534</v>
      </c>
      <c r="Y39" s="254">
        <f ca="1">OFFSET(LU!D$217,'Discipline Analysis'!$A$3,0)</f>
        <v>1798722.6638174066</v>
      </c>
      <c r="Z39" s="254">
        <f ca="1">OFFSET(LU!E$217,'Discipline Analysis'!$A$3,0)</f>
        <v>813024.54581813887</v>
      </c>
      <c r="AA39" s="254">
        <f ca="1">OFFSET(LU!F$217,'Discipline Analysis'!$A$3,0)</f>
        <v>1038.8184690695857</v>
      </c>
      <c r="AB39" s="254">
        <f ca="1">OFFSET(LU!G$217,'Discipline Analysis'!$A$3,0)</f>
        <v>0</v>
      </c>
      <c r="AC39" s="256">
        <f t="shared" ca="1" si="4"/>
        <v>4855606.4628604688</v>
      </c>
      <c r="AD39" s="260">
        <f t="shared" ca="1" si="5"/>
        <v>1.072198168411061E-2</v>
      </c>
      <c r="AE39" s="253">
        <f ca="1">OFFSET(LU!C$242,'Discipline Analysis'!$A$3,0)</f>
        <v>1204196.8366008489</v>
      </c>
      <c r="AF39" s="254">
        <f ca="1">OFFSET(LU!D$242,'Discipline Analysis'!$A$3,0)</f>
        <v>965755.48720954952</v>
      </c>
      <c r="AG39" s="254">
        <f ca="1">OFFSET(LU!E$242,'Discipline Analysis'!$A$3,0)</f>
        <v>436522.50130297214</v>
      </c>
      <c r="AH39" s="254">
        <f ca="1">OFFSET(LU!F$242,'Discipline Analysis'!$A$3,0)</f>
        <v>557.75393110875825</v>
      </c>
      <c r="AI39" s="254">
        <f ca="1">OFFSET(LU!G$242,'Discipline Analysis'!$A$3,0)</f>
        <v>0</v>
      </c>
      <c r="AJ39" s="256">
        <f t="shared" ca="1" si="6"/>
        <v>2607032.5790444794</v>
      </c>
      <c r="AK39" s="260">
        <f t="shared" ca="1" si="7"/>
        <v>8.9788156089206875E-3</v>
      </c>
      <c r="AL39" s="253">
        <f ca="1">OFFSET(LU!C$167,'Discipline Analysis'!$A$3,0)</f>
        <v>6259099.0081396112</v>
      </c>
      <c r="AM39" s="254">
        <f ca="1">OFFSET(LU!D$167,'Discipline Analysis'!$A$3,0)</f>
        <v>3561405.8559813853</v>
      </c>
      <c r="AN39" s="254">
        <f ca="1">OFFSET(LU!E$167,'Discipline Analysis'!$A$3,0)</f>
        <v>1626622.079628957</v>
      </c>
      <c r="AO39" s="254">
        <f ca="1">OFFSET(LU!F$167,'Discipline Analysis'!$A$3,0)</f>
        <v>56850.056250046058</v>
      </c>
      <c r="AP39" s="254">
        <f ca="1">OFFSET(LU!G$167,'Discipline Analysis'!$A$3,0)</f>
        <v>0</v>
      </c>
      <c r="AQ39" s="256">
        <f t="shared" ca="1" si="8"/>
        <v>11503977.000000002</v>
      </c>
      <c r="AR39" s="260">
        <f t="shared" ca="1" si="9"/>
        <v>1.3462333467690379E-2</v>
      </c>
    </row>
    <row r="40" spans="1:44">
      <c r="A40" s="261" t="s">
        <v>684</v>
      </c>
      <c r="B40" s="253">
        <f ca="1">OFFSET(SHSU!C$31,'Discipline Analysis'!$A$3,0)</f>
        <v>146515</v>
      </c>
      <c r="C40" s="254">
        <f ca="1">OFFSET(SHSU!D$31,'Discipline Analysis'!$A$3,0)</f>
        <v>74628</v>
      </c>
      <c r="D40" s="254">
        <f ca="1">OFFSET(SHSU!E$31,'Discipline Analysis'!$A$3,0)</f>
        <v>15332</v>
      </c>
      <c r="E40" s="254">
        <f ca="1">OFFSET(SHSU!F$31,'Discipline Analysis'!$A$3,0)</f>
        <v>1278</v>
      </c>
      <c r="F40" s="255">
        <f ca="1">OFFSET(SHSU!G$31,'Discipline Analysis'!$A$3,0)</f>
        <v>0</v>
      </c>
      <c r="G40" s="256">
        <f t="shared" ca="1" si="10"/>
        <v>237753</v>
      </c>
      <c r="H40" s="257">
        <f t="shared" ca="1" si="11"/>
        <v>8081.2666666666655</v>
      </c>
      <c r="I40" s="258">
        <f t="shared" ca="1" si="12"/>
        <v>440.58042101501565</v>
      </c>
      <c r="J40" s="253">
        <f ca="1">OFFSET(SHSU!C$115,'Discipline Analysis'!$A$3,0)</f>
        <v>9761184.4450598881</v>
      </c>
      <c r="K40" s="254">
        <f ca="1">OFFSET(SHSU!D$115,'Discipline Analysis'!$A$3,0)</f>
        <v>7699886.2011139803</v>
      </c>
      <c r="L40" s="254">
        <f ca="1">OFFSET(SHSU!E$115,'Discipline Analysis'!$A$3,0)</f>
        <v>4760239.1651356397</v>
      </c>
      <c r="M40" s="254">
        <f ca="1">OFFSET(SHSU!F$115,'Discipline Analysis'!$A$3,0)</f>
        <v>772782.35764751583</v>
      </c>
      <c r="N40" s="254">
        <f ca="1">OFFSET(SHSU!G$115,'Discipline Analysis'!$A$3,0)</f>
        <v>0</v>
      </c>
      <c r="O40" s="256">
        <f t="shared" ca="1" si="0"/>
        <v>22994092.168957025</v>
      </c>
      <c r="P40" s="259">
        <f t="shared" ca="1" si="1"/>
        <v>3.0791345671274138E-2</v>
      </c>
      <c r="Q40" s="253">
        <f ca="1">OFFSET(SHSU!C$192,'Discipline Analysis'!$A$3,0)</f>
        <v>10615451.242637463</v>
      </c>
      <c r="R40" s="254">
        <f ca="1">OFFSET(SHSU!D$192,'Discipline Analysis'!$A$3,0)</f>
        <v>8373754.9476538934</v>
      </c>
      <c r="S40" s="254">
        <f ca="1">OFFSET(SHSU!E$192,'Discipline Analysis'!$A$3,0)</f>
        <v>5176839.6596956858</v>
      </c>
      <c r="T40" s="254">
        <f ca="1">OFFSET(SHSU!F$192,'Discipline Analysis'!$A$3,0)</f>
        <v>840413.73103336548</v>
      </c>
      <c r="U40" s="254">
        <f ca="1">OFFSET(SHSU!G$192,'Discipline Analysis'!$A$3,0)</f>
        <v>0</v>
      </c>
      <c r="V40" s="256">
        <f t="shared" ca="1" si="2"/>
        <v>25006459.581020407</v>
      </c>
      <c r="W40" s="259">
        <f t="shared" ca="1" si="3"/>
        <v>4.1266581149642656E-2</v>
      </c>
      <c r="X40" s="253">
        <f ca="1">OFFSET(SHSU!C$217,'Discipline Analysis'!$A$3,0)</f>
        <v>7157702.9928534683</v>
      </c>
      <c r="Y40" s="254">
        <f ca="1">OFFSET(SHSU!D$217,'Discipline Analysis'!$A$3,0)</f>
        <v>6311234.7610272625</v>
      </c>
      <c r="Z40" s="254">
        <f ca="1">OFFSET(SHSU!E$217,'Discipline Analysis'!$A$3,0)</f>
        <v>1362239.7323534901</v>
      </c>
      <c r="AA40" s="254">
        <f ca="1">OFFSET(SHSU!F$217,'Discipline Analysis'!$A$3,0)</f>
        <v>148213.99087415609</v>
      </c>
      <c r="AB40" s="254">
        <f ca="1">OFFSET(SHSU!G$217,'Discipline Analysis'!$A$3,0)</f>
        <v>0</v>
      </c>
      <c r="AC40" s="256">
        <f t="shared" ca="1" si="4"/>
        <v>14979391.477108378</v>
      </c>
      <c r="AD40" s="260">
        <f t="shared" ca="1" si="5"/>
        <v>3.3076972420467324E-2</v>
      </c>
      <c r="AE40" s="253">
        <f ca="1">OFFSET(SHSU!C$242,'Discipline Analysis'!$A$3,0)</f>
        <v>7026912.4620617274</v>
      </c>
      <c r="AF40" s="254">
        <f ca="1">OFFSET(SHSU!D$242,'Discipline Analysis'!$A$3,0)</f>
        <v>6195911.4869028386</v>
      </c>
      <c r="AG40" s="254">
        <f ca="1">OFFSET(SHSU!E$242,'Discipline Analysis'!$A$3,0)</f>
        <v>1337347.9398555332</v>
      </c>
      <c r="AH40" s="254">
        <f ca="1">OFFSET(SHSU!F$242,'Discipline Analysis'!$A$3,0)</f>
        <v>145505.72167710395</v>
      </c>
      <c r="AI40" s="254">
        <f ca="1">OFFSET(SHSU!G$242,'Discipline Analysis'!$A$3,0)</f>
        <v>0</v>
      </c>
      <c r="AJ40" s="256">
        <f t="shared" ca="1" si="6"/>
        <v>14705677.610497203</v>
      </c>
      <c r="AK40" s="260">
        <f t="shared" ca="1" si="7"/>
        <v>5.0647455935239005E-2</v>
      </c>
      <c r="AL40" s="253">
        <f ca="1">OFFSET(SHSU!C$167,'Discipline Analysis'!$A$3,0)</f>
        <v>11488765.308929002</v>
      </c>
      <c r="AM40" s="254">
        <f ca="1">OFFSET(SHSU!D$167,'Discipline Analysis'!$A$3,0)</f>
        <v>9062648.6947319098</v>
      </c>
      <c r="AN40" s="254">
        <f ca="1">OFFSET(SHSU!E$167,'Discipline Analysis'!$A$3,0)</f>
        <v>5602728.9403688712</v>
      </c>
      <c r="AO40" s="254">
        <f ca="1">OFFSET(SHSU!F$167,'Discipline Analysis'!$A$3,0)</f>
        <v>909553.05597021466</v>
      </c>
      <c r="AP40" s="254">
        <f ca="1">OFFSET(SHSU!G$167,'Discipline Analysis'!$A$3,0)</f>
        <v>0</v>
      </c>
      <c r="AQ40" s="256">
        <f t="shared" ca="1" si="8"/>
        <v>27063695.999999996</v>
      </c>
      <c r="AR40" s="260">
        <f t="shared" ca="1" si="9"/>
        <v>3.1670830046009145E-2</v>
      </c>
    </row>
    <row r="41" spans="1:44">
      <c r="A41" s="262" t="s">
        <v>693</v>
      </c>
      <c r="B41" s="253">
        <f ca="1">OFFSET(TXST!C$31,'Discipline Analysis'!$A$3,0)</f>
        <v>332878</v>
      </c>
      <c r="C41" s="254">
        <f ca="1">OFFSET(TXST!D$31,'Discipline Analysis'!$A$3,0)</f>
        <v>111957</v>
      </c>
      <c r="D41" s="254">
        <f ca="1">OFFSET(TXST!E$31,'Discipline Analysis'!$A$3,0)</f>
        <v>16504</v>
      </c>
      <c r="E41" s="254">
        <f ca="1">OFFSET(TXST!F$31,'Discipline Analysis'!$A$3,0)</f>
        <v>1898</v>
      </c>
      <c r="F41" s="255">
        <f ca="1">OFFSET(TXST!G$31,'Discipline Analysis'!$A$3,0)</f>
        <v>0</v>
      </c>
      <c r="G41" s="256">
        <f t="shared" ca="1" si="10"/>
        <v>463237</v>
      </c>
      <c r="H41" s="257">
        <f t="shared" ca="1" si="11"/>
        <v>15620.944444444443</v>
      </c>
      <c r="I41" s="258">
        <f t="shared" ca="1" si="12"/>
        <v>454.87857090837451</v>
      </c>
      <c r="J41" s="253">
        <f ca="1">OFFSET(TXST!C$115,'Discipline Analysis'!$A$3,0)</f>
        <v>22168769.662605081</v>
      </c>
      <c r="K41" s="254">
        <f ca="1">OFFSET(TXST!D$115,'Discipline Analysis'!$A$3,0)</f>
        <v>14076391.038570592</v>
      </c>
      <c r="L41" s="254">
        <f ca="1">OFFSET(TXST!E$115,'Discipline Analysis'!$A$3,0)</f>
        <v>7003757.6885300754</v>
      </c>
      <c r="M41" s="254">
        <f ca="1">OFFSET(TXST!F$115,'Discipline Analysis'!$A$3,0)</f>
        <v>1241678.4965163069</v>
      </c>
      <c r="N41" s="254">
        <f ca="1">OFFSET(TXST!G$115,'Discipline Analysis'!$A$3,0)</f>
        <v>0</v>
      </c>
      <c r="O41" s="256">
        <f t="shared" ca="1" si="0"/>
        <v>44490596.886222057</v>
      </c>
      <c r="P41" s="259">
        <f t="shared" ca="1" si="1"/>
        <v>5.9577274796455415E-2</v>
      </c>
      <c r="Q41" s="253">
        <f ca="1">OFFSET(TXST!C$192,'Discipline Analysis'!$A$3,0)</f>
        <v>11499142.348455429</v>
      </c>
      <c r="R41" s="254">
        <f ca="1">OFFSET(TXST!D$192,'Discipline Analysis'!$A$3,0)</f>
        <v>7301551.9926704159</v>
      </c>
      <c r="S41" s="254">
        <f ca="1">OFFSET(TXST!E$192,'Discipline Analysis'!$A$3,0)</f>
        <v>3632912.7804665216</v>
      </c>
      <c r="T41" s="254">
        <f ca="1">OFFSET(TXST!F$192,'Discipline Analysis'!$A$3,0)</f>
        <v>644069.92358002043</v>
      </c>
      <c r="U41" s="254">
        <f ca="1">OFFSET(TXST!G$192,'Discipline Analysis'!$A$3,0)</f>
        <v>0</v>
      </c>
      <c r="V41" s="256">
        <f t="shared" ca="1" si="2"/>
        <v>23077677.04517239</v>
      </c>
      <c r="W41" s="259">
        <f t="shared" ca="1" si="3"/>
        <v>3.808363312864424E-2</v>
      </c>
      <c r="X41" s="253">
        <f ca="1">OFFSET(TXST!C$217,'Discipline Analysis'!$A$3,0)</f>
        <v>11522200.186049566</v>
      </c>
      <c r="Y41" s="254">
        <f ca="1">OFFSET(TXST!D$217,'Discipline Analysis'!$A$3,0)</f>
        <v>7136059.5553945536</v>
      </c>
      <c r="Z41" s="254">
        <f ca="1">OFFSET(TXST!E$217,'Discipline Analysis'!$A$3,0)</f>
        <v>1057309.1693308295</v>
      </c>
      <c r="AA41" s="254">
        <f ca="1">OFFSET(TXST!F$217,'Discipline Analysis'!$A$3,0)</f>
        <v>146402.22955241168</v>
      </c>
      <c r="AB41" s="254">
        <f ca="1">OFFSET(TXST!G$217,'Discipline Analysis'!$A$3,0)</f>
        <v>0</v>
      </c>
      <c r="AC41" s="256">
        <f t="shared" ca="1" si="4"/>
        <v>19861971.140327357</v>
      </c>
      <c r="AD41" s="260">
        <f t="shared" ca="1" si="5"/>
        <v>4.3858515389541587E-2</v>
      </c>
      <c r="AE41" s="253">
        <f ca="1">OFFSET(TXST!C$242,'Discipline Analysis'!$A$3,0)</f>
        <v>6551153.2734980434</v>
      </c>
      <c r="AF41" s="254">
        <f ca="1">OFFSET(TXST!D$242,'Discipline Analysis'!$A$3,0)</f>
        <v>4057334.4640203002</v>
      </c>
      <c r="AG41" s="254">
        <f ca="1">OFFSET(TXST!E$242,'Discipline Analysis'!$A$3,0)</f>
        <v>601152.06418193399</v>
      </c>
      <c r="AH41" s="254">
        <f ca="1">OFFSET(TXST!F$242,'Discipline Analysis'!$A$3,0)</f>
        <v>83239.609613875858</v>
      </c>
      <c r="AI41" s="254">
        <f ca="1">OFFSET(TXST!G$242,'Discipline Analysis'!$A$3,0)</f>
        <v>0</v>
      </c>
      <c r="AJ41" s="256">
        <f t="shared" ca="1" si="6"/>
        <v>11292879.411314152</v>
      </c>
      <c r="AK41" s="260">
        <f t="shared" ca="1" si="7"/>
        <v>3.8893523135460829E-2</v>
      </c>
      <c r="AL41" s="253">
        <f ca="1">OFFSET(TXST!C$167,'Discipline Analysis'!$A$3,0)</f>
        <v>55804088.813051835</v>
      </c>
      <c r="AM41" s="254">
        <f ca="1">OFFSET(TXST!D$167,'Discipline Analysis'!$A$3,0)</f>
        <v>35433638.746704027</v>
      </c>
      <c r="AN41" s="254">
        <f ca="1">OFFSET(TXST!E$167,'Discipline Analysis'!$A$3,0)</f>
        <v>17630131.126992773</v>
      </c>
      <c r="AO41" s="254">
        <f ca="1">OFFSET(TXST!F$167,'Discipline Analysis'!$A$3,0)</f>
        <v>3125601.3820980904</v>
      </c>
      <c r="AP41" s="254">
        <f ca="1">OFFSET(TXST!G$167,'Discipline Analysis'!$A$3,0)</f>
        <v>0</v>
      </c>
      <c r="AQ41" s="256">
        <f t="shared" ca="1" si="8"/>
        <v>111993460.06884673</v>
      </c>
      <c r="AR41" s="260">
        <f t="shared" ca="1" si="9"/>
        <v>0.13105844228020286</v>
      </c>
    </row>
    <row r="42" spans="1:44">
      <c r="A42" s="261" t="s">
        <v>685</v>
      </c>
      <c r="B42" s="253">
        <f ca="1">OFFSET(SRSU!C$31,'Discipline Analysis'!$A$3,0)</f>
        <v>11512</v>
      </c>
      <c r="C42" s="254">
        <f ca="1">OFFSET(SRSU!D$31,'Discipline Analysis'!$A$3,0)</f>
        <v>6853</v>
      </c>
      <c r="D42" s="254">
        <f ca="1">OFFSET(SRSU!E$31,'Discipline Analysis'!$A$3,0)</f>
        <v>1572</v>
      </c>
      <c r="E42" s="254">
        <f ca="1">OFFSET(SRSU!F$31,'Discipline Analysis'!$A$3,0)</f>
        <v>0</v>
      </c>
      <c r="F42" s="255">
        <f ca="1">OFFSET(SRSU!G$31,'Discipline Analysis'!$A$3,0)</f>
        <v>0</v>
      </c>
      <c r="G42" s="256">
        <f t="shared" ca="1" si="10"/>
        <v>19937</v>
      </c>
      <c r="H42" s="257">
        <f ca="1">(B42/30)+(C42/30)+(D42/24)+(E42/18)+(F42/24)</f>
        <v>677.66666666666674</v>
      </c>
      <c r="I42" s="258">
        <f t="shared" ca="1" si="12"/>
        <v>711.82487803394508</v>
      </c>
      <c r="J42" s="253">
        <f ca="1">OFFSET(SRSU!C$115,'Discipline Analysis'!$A$3,0)</f>
        <v>1403606.7016422248</v>
      </c>
      <c r="K42" s="254">
        <f ca="1">OFFSET(SRSU!D$115,'Discipline Analysis'!$A$3,0)</f>
        <v>995476.73997156392</v>
      </c>
      <c r="L42" s="254">
        <f ca="1">OFFSET(SRSU!E$115,'Discipline Analysis'!$A$3,0)</f>
        <v>412209.32685767149</v>
      </c>
      <c r="M42" s="254">
        <f ca="1">OFFSET(SRSU!F$115,'Discipline Analysis'!$A$3,0)</f>
        <v>0</v>
      </c>
      <c r="N42" s="254">
        <f ca="1">OFFSET(SRSU!G$115,'Discipline Analysis'!$A$3,0)</f>
        <v>0</v>
      </c>
      <c r="O42" s="256">
        <f t="shared" ca="1" si="0"/>
        <v>2811292.7684714603</v>
      </c>
      <c r="P42" s="259">
        <f t="shared" ca="1" si="1"/>
        <v>3.7645968704092731E-3</v>
      </c>
      <c r="Q42" s="253">
        <f ca="1">OFFSET(SRSU!C$192,'Discipline Analysis'!$A$3,0)</f>
        <v>936398.46164925722</v>
      </c>
      <c r="R42" s="254">
        <f ca="1">OFFSET(SRSU!D$192,'Discipline Analysis'!$A$3,0)</f>
        <v>664119.71874055325</v>
      </c>
      <c r="S42" s="254">
        <f ca="1">OFFSET(SRSU!E$192,'Discipline Analysis'!$A$3,0)</f>
        <v>275000.23980748112</v>
      </c>
      <c r="T42" s="254">
        <f ca="1">OFFSET(SRSU!F$192,'Discipline Analysis'!$A$3,0)</f>
        <v>0</v>
      </c>
      <c r="U42" s="254">
        <f ca="1">OFFSET(SRSU!G$192,'Discipline Analysis'!$A$3,0)</f>
        <v>0</v>
      </c>
      <c r="V42" s="256">
        <f t="shared" ca="1" si="2"/>
        <v>1875518.4201972915</v>
      </c>
      <c r="W42" s="259">
        <f t="shared" ca="1" si="3"/>
        <v>3.0950496144389792E-3</v>
      </c>
      <c r="X42" s="253">
        <f ca="1">OFFSET(SRSU!C$217,'Discipline Analysis'!$A$3,0)</f>
        <v>1850256.1330005785</v>
      </c>
      <c r="Y42" s="254">
        <f ca="1">OFFSET(SRSU!D$217,'Discipline Analysis'!$A$3,0)</f>
        <v>2328374.6783180251</v>
      </c>
      <c r="Z42" s="254">
        <f ca="1">OFFSET(SRSU!E$217,'Discipline Analysis'!$A$3,0)</f>
        <v>459573.75857242243</v>
      </c>
      <c r="AA42" s="254">
        <f ca="1">OFFSET(SRSU!F$217,'Discipline Analysis'!$A$3,0)</f>
        <v>0</v>
      </c>
      <c r="AB42" s="254">
        <f ca="1">OFFSET(SRSU!G$217,'Discipline Analysis'!$A$3,0)</f>
        <v>0</v>
      </c>
      <c r="AC42" s="256">
        <f t="shared" ca="1" si="4"/>
        <v>4638204.5698910262</v>
      </c>
      <c r="AD42" s="260">
        <f t="shared" ca="1" si="5"/>
        <v>1.024192236869069E-2</v>
      </c>
      <c r="AE42" s="253">
        <f ca="1">OFFSET(SRSU!C$242,'Discipline Analysis'!$A$3,0)</f>
        <v>471341.26931489323</v>
      </c>
      <c r="AF42" s="254">
        <f ca="1">OFFSET(SRSU!D$242,'Discipline Analysis'!$A$3,0)</f>
        <v>593139.00207930349</v>
      </c>
      <c r="AG42" s="254">
        <f ca="1">OFFSET(SRSU!E$242,'Discipline Analysis'!$A$3,0)</f>
        <v>117073.56340878789</v>
      </c>
      <c r="AH42" s="254">
        <f ca="1">OFFSET(SRSU!F$242,'Discipline Analysis'!$A$3,0)</f>
        <v>0</v>
      </c>
      <c r="AI42" s="254">
        <f ca="1">OFFSET(SRSU!G$242,'Discipline Analysis'!$A$3,0)</f>
        <v>0</v>
      </c>
      <c r="AJ42" s="256">
        <f t="shared" ca="1" si="6"/>
        <v>1181553.8348029845</v>
      </c>
      <c r="AK42" s="260">
        <f t="shared" ca="1" si="7"/>
        <v>4.0693599688721533E-3</v>
      </c>
      <c r="AL42" s="253">
        <f ca="1">OFFSET(SRSU!C$167,'Discipline Analysis'!$A$3,0)</f>
        <v>1839867.854716585</v>
      </c>
      <c r="AM42" s="254">
        <f ca="1">OFFSET(SRSU!D$167,'Discipline Analysis'!$A$3,0)</f>
        <v>1304885.2302064574</v>
      </c>
      <c r="AN42" s="254">
        <f ca="1">OFFSET(SRSU!E$167,'Discipline Analysis'!$A$3,0)</f>
        <v>540329.91507695743</v>
      </c>
      <c r="AO42" s="254">
        <f ca="1">OFFSET(SRSU!F$167,'Discipline Analysis'!$A$3,0)</f>
        <v>0</v>
      </c>
      <c r="AP42" s="254">
        <f ca="1">OFFSET(SRSU!G$167,'Discipline Analysis'!$A$3,0)</f>
        <v>0</v>
      </c>
      <c r="AQ42" s="256">
        <f t="shared" ca="1" si="8"/>
        <v>3685083</v>
      </c>
      <c r="AR42" s="260">
        <f t="shared" ca="1" si="9"/>
        <v>4.3124057186585876E-3</v>
      </c>
    </row>
    <row r="43" spans="1:44" ht="14.4" thickBot="1">
      <c r="A43" s="263" t="s">
        <v>33</v>
      </c>
      <c r="B43" s="264">
        <f t="shared" ref="B43:G43" ca="1" si="13">SUM(B7:B42)</f>
        <v>4067980.75</v>
      </c>
      <c r="C43" s="265">
        <f t="shared" ca="1" si="13"/>
        <v>1491112.7000000002</v>
      </c>
      <c r="D43" s="265">
        <f t="shared" ca="1" si="13"/>
        <v>291347.5</v>
      </c>
      <c r="E43" s="265">
        <f t="shared" ca="1" si="13"/>
        <v>85766.5</v>
      </c>
      <c r="F43" s="265">
        <f t="shared" ca="1" si="13"/>
        <v>0</v>
      </c>
      <c r="G43" s="266">
        <f t="shared" ca="1" si="13"/>
        <v>5936207.4499999993</v>
      </c>
      <c r="H43" s="267">
        <f t="shared" ca="1" si="11"/>
        <v>202207.39972222224</v>
      </c>
      <c r="I43" s="268">
        <f t="shared" ca="1" si="12"/>
        <v>497.03349624045876</v>
      </c>
      <c r="J43" s="264">
        <f t="shared" ref="J43:O43" ca="1" si="14">SUM(J7:J42)</f>
        <v>295073925.16687125</v>
      </c>
      <c r="K43" s="265">
        <f t="shared" ca="1" si="14"/>
        <v>208832432.29625985</v>
      </c>
      <c r="L43" s="265">
        <f t="shared" ca="1" si="14"/>
        <v>117096535.49968998</v>
      </c>
      <c r="M43" s="265">
        <f t="shared" ca="1" si="14"/>
        <v>125768372.39336236</v>
      </c>
      <c r="N43" s="265">
        <f t="shared" ca="1" si="14"/>
        <v>0</v>
      </c>
      <c r="O43" s="266">
        <f t="shared" ca="1" si="14"/>
        <v>746771265.35618329</v>
      </c>
      <c r="P43" s="269">
        <f t="shared" ca="1" si="1"/>
        <v>1</v>
      </c>
      <c r="Q43" s="264">
        <f t="shared" ref="Q43:V43" ca="1" si="15">SUM(Q7:Q42)</f>
        <v>228917079.32193619</v>
      </c>
      <c r="R43" s="265">
        <f t="shared" ca="1" si="15"/>
        <v>170504405.46145833</v>
      </c>
      <c r="S43" s="265">
        <f t="shared" ca="1" si="15"/>
        <v>93432889.606948748</v>
      </c>
      <c r="T43" s="265">
        <f t="shared" ca="1" si="15"/>
        <v>113119246.01549813</v>
      </c>
      <c r="U43" s="265">
        <f t="shared" ca="1" si="15"/>
        <v>0</v>
      </c>
      <c r="V43" s="265">
        <f t="shared" ca="1" si="15"/>
        <v>605973620.40584135</v>
      </c>
      <c r="W43" s="269">
        <f t="shared" ca="1" si="3"/>
        <v>1</v>
      </c>
      <c r="X43" s="264">
        <f t="shared" ref="X43:AC43" ca="1" si="16">SUM(X7:X42)</f>
        <v>244810959.34112617</v>
      </c>
      <c r="Y43" s="265">
        <f t="shared" ca="1" si="16"/>
        <v>165666328.75515202</v>
      </c>
      <c r="Z43" s="265">
        <f t="shared" ca="1" si="16"/>
        <v>30231090.99730799</v>
      </c>
      <c r="AA43" s="265">
        <f t="shared" ca="1" si="16"/>
        <v>12156269.057810627</v>
      </c>
      <c r="AB43" s="265">
        <f t="shared" ca="1" si="16"/>
        <v>0</v>
      </c>
      <c r="AC43" s="265">
        <f t="shared" ca="1" si="16"/>
        <v>452864648.15139645</v>
      </c>
      <c r="AD43" s="269">
        <f t="shared" ca="1" si="5"/>
        <v>1</v>
      </c>
      <c r="AE43" s="264">
        <f t="shared" ref="AE43:AJ43" ca="1" si="17">SUM(AE7:AE42)</f>
        <v>159069664.54458553</v>
      </c>
      <c r="AF43" s="265">
        <f t="shared" ca="1" si="17"/>
        <v>104170103.14046626</v>
      </c>
      <c r="AG43" s="265">
        <f t="shared" ca="1" si="17"/>
        <v>20805356.718975585</v>
      </c>
      <c r="AH43" s="265">
        <f t="shared" ca="1" si="17"/>
        <v>6308602.9243659843</v>
      </c>
      <c r="AI43" s="265">
        <f t="shared" ca="1" si="17"/>
        <v>0</v>
      </c>
      <c r="AJ43" s="265">
        <f t="shared" ca="1" si="17"/>
        <v>290353727.32839334</v>
      </c>
      <c r="AK43" s="269">
        <f t="shared" ca="1" si="7"/>
        <v>1</v>
      </c>
      <c r="AL43" s="264">
        <f ca="1">SUM(AL7:AL42)</f>
        <v>338990077.30243164</v>
      </c>
      <c r="AM43" s="265">
        <f ca="1">SUM(AM7:AM42)</f>
        <v>230253608.37400904</v>
      </c>
      <c r="AN43" s="265">
        <f ca="1">SUM(AN7:AN42)</f>
        <v>136565406.04411316</v>
      </c>
      <c r="AO43" s="265">
        <f ca="1">SUM(AO7:AO42)</f>
        <v>148721590.31978953</v>
      </c>
      <c r="AP43" s="265">
        <f ca="1">SUM(AP7:AP42)</f>
        <v>0</v>
      </c>
      <c r="AQ43" s="265">
        <f ca="1">SUM(AL43:AP43)</f>
        <v>854530682.0403434</v>
      </c>
      <c r="AR43" s="269">
        <f t="shared" ca="1" si="9"/>
        <v>1</v>
      </c>
    </row>
    <row r="44" spans="1:44" ht="14.4" thickBot="1"/>
    <row r="45" spans="1:44">
      <c r="A45" s="270" t="s">
        <v>212</v>
      </c>
      <c r="B45" s="271" t="s">
        <v>205</v>
      </c>
      <c r="C45" s="247" t="s">
        <v>206</v>
      </c>
      <c r="D45" s="247" t="s">
        <v>207</v>
      </c>
      <c r="E45" s="247" t="s">
        <v>208</v>
      </c>
      <c r="F45" s="247" t="s">
        <v>209</v>
      </c>
      <c r="G45" s="248" t="s">
        <v>30</v>
      </c>
      <c r="H45" s="219"/>
      <c r="I45" s="219"/>
      <c r="J45" s="222"/>
      <c r="K45" s="215"/>
      <c r="L45" s="219"/>
      <c r="N45" s="215"/>
      <c r="O45" s="219"/>
    </row>
    <row r="46" spans="1:44">
      <c r="A46" s="272" t="s">
        <v>224</v>
      </c>
      <c r="B46" s="273">
        <f ca="1">J43+Q43+X43+AE43+AL43</f>
        <v>1266861705.6769507</v>
      </c>
      <c r="C46" s="229">
        <f ca="1">K43+R43+Y43+AF43+AM43</f>
        <v>879426878.02734542</v>
      </c>
      <c r="D46" s="229">
        <f ca="1">L43+S43+Z43+AG43+AN43</f>
        <v>398131278.86703545</v>
      </c>
      <c r="E46" s="229">
        <f ca="1">M43+T43+AA43+AH43+AO43</f>
        <v>406074080.71082664</v>
      </c>
      <c r="F46" s="229">
        <f ca="1">N43+U43+AB43+AI43+AP43</f>
        <v>0</v>
      </c>
      <c r="G46" s="274">
        <f ca="1">SUM(B46:F46)</f>
        <v>2950493943.2821579</v>
      </c>
      <c r="H46" s="219"/>
      <c r="K46" s="215"/>
      <c r="L46" s="219"/>
      <c r="N46" s="215"/>
      <c r="O46" s="222"/>
    </row>
    <row r="47" spans="1:44">
      <c r="A47" s="275" t="s">
        <v>213</v>
      </c>
      <c r="B47" s="273">
        <f ca="1">B43</f>
        <v>4067980.75</v>
      </c>
      <c r="C47" s="229">
        <f ca="1">C43</f>
        <v>1491112.7000000002</v>
      </c>
      <c r="D47" s="229">
        <f ca="1">D43</f>
        <v>291347.5</v>
      </c>
      <c r="E47" s="229">
        <f ca="1">E43</f>
        <v>85766.5</v>
      </c>
      <c r="F47" s="229">
        <f ca="1">F43</f>
        <v>0</v>
      </c>
      <c r="G47" s="274">
        <f ca="1">SUM(B47:F47)</f>
        <v>5936207.4500000002</v>
      </c>
      <c r="I47" s="222"/>
      <c r="K47" s="215"/>
      <c r="L47" s="219"/>
      <c r="N47" s="215"/>
      <c r="O47" s="219"/>
    </row>
    <row r="48" spans="1:44" ht="14.4" thickBot="1">
      <c r="A48" s="276" t="s">
        <v>679</v>
      </c>
      <c r="B48" s="277">
        <f t="shared" ref="B48:G48" ca="1" si="18">IF((B47)=0,0,(B46/B47))</f>
        <v>311.42273858521838</v>
      </c>
      <c r="C48" s="278">
        <f t="shared" ca="1" si="18"/>
        <v>589.77894697519866</v>
      </c>
      <c r="D48" s="278">
        <f t="shared" ca="1" si="18"/>
        <v>1366.5168874523908</v>
      </c>
      <c r="E48" s="278">
        <f t="shared" ca="1" si="18"/>
        <v>4734.6467526461574</v>
      </c>
      <c r="F48" s="278">
        <f t="shared" ca="1" si="18"/>
        <v>0</v>
      </c>
      <c r="G48" s="279">
        <f t="shared" ca="1" si="18"/>
        <v>497.0334962404587</v>
      </c>
    </row>
    <row r="49" spans="1:9" ht="14.4" thickBot="1"/>
    <row r="50" spans="1:9">
      <c r="A50" s="270" t="s">
        <v>176</v>
      </c>
      <c r="B50" s="271" t="s">
        <v>205</v>
      </c>
      <c r="C50" s="247" t="s">
        <v>206</v>
      </c>
      <c r="D50" s="247" t="s">
        <v>207</v>
      </c>
      <c r="E50" s="247" t="s">
        <v>208</v>
      </c>
      <c r="F50" s="247" t="s">
        <v>209</v>
      </c>
      <c r="G50" s="248" t="s">
        <v>30</v>
      </c>
      <c r="I50" s="280"/>
    </row>
    <row r="51" spans="1:9">
      <c r="A51" s="281" t="s">
        <v>694</v>
      </c>
      <c r="B51" s="253">
        <f t="shared" ref="B51:B63" ca="1" si="19">(J7+Q7+X7+AE7+AL7)</f>
        <v>47729344.321523771</v>
      </c>
      <c r="C51" s="253">
        <f t="shared" ref="C51:C63" ca="1" si="20">(K7+R7+Y7+AF7+AM7)</f>
        <v>36857879.173456118</v>
      </c>
      <c r="D51" s="253">
        <f t="shared" ref="D51:D63" ca="1" si="21">(L7+S7+Z7+AG7+AN7)</f>
        <v>12303781.593726728</v>
      </c>
      <c r="E51" s="253">
        <f t="shared" ref="E51:E63" ca="1" si="22">(M7+T7+AA7+AH7+AO7)</f>
        <v>7594001.5710543841</v>
      </c>
      <c r="F51" s="253">
        <f t="shared" ref="F51:F63" ca="1" si="23">(N7+U7+AB7+AI7+AP7)</f>
        <v>0</v>
      </c>
      <c r="G51" s="256">
        <f t="shared" ref="G51:G63" ca="1" si="24">(O7+V7+AC7+AJ7+AQ7)</f>
        <v>104485006.659761</v>
      </c>
      <c r="I51" s="280"/>
    </row>
    <row r="52" spans="1:9">
      <c r="A52" s="282" t="s">
        <v>695</v>
      </c>
      <c r="B52" s="253">
        <f t="shared" ca="1" si="19"/>
        <v>182316387.07208794</v>
      </c>
      <c r="C52" s="253">
        <f t="shared" ca="1" si="20"/>
        <v>189761447.11373502</v>
      </c>
      <c r="D52" s="253">
        <f t="shared" ca="1" si="21"/>
        <v>60767991.410754964</v>
      </c>
      <c r="E52" s="253">
        <f t="shared" ca="1" si="22"/>
        <v>151185019.74472827</v>
      </c>
      <c r="F52" s="253">
        <f t="shared" ca="1" si="23"/>
        <v>0</v>
      </c>
      <c r="G52" s="256">
        <f t="shared" ca="1" si="24"/>
        <v>584030845.34130609</v>
      </c>
      <c r="I52" s="280"/>
    </row>
    <row r="53" spans="1:9">
      <c r="A53" s="282" t="s">
        <v>696</v>
      </c>
      <c r="B53" s="253">
        <f t="shared" ca="1" si="19"/>
        <v>43867710.70863913</v>
      </c>
      <c r="C53" s="253">
        <f t="shared" ca="1" si="20"/>
        <v>32193016.404318534</v>
      </c>
      <c r="D53" s="253">
        <f t="shared" ca="1" si="21"/>
        <v>15887503.089434247</v>
      </c>
      <c r="E53" s="253">
        <f t="shared" ca="1" si="22"/>
        <v>23844248.931420404</v>
      </c>
      <c r="F53" s="253">
        <f t="shared" ca="1" si="23"/>
        <v>0</v>
      </c>
      <c r="G53" s="256">
        <f t="shared" ca="1" si="24"/>
        <v>115792479.13381229</v>
      </c>
      <c r="I53" s="280"/>
    </row>
    <row r="54" spans="1:9">
      <c r="A54" s="282" t="s">
        <v>697</v>
      </c>
      <c r="B54" s="253">
        <f t="shared" ca="1" si="19"/>
        <v>41354780.011011198</v>
      </c>
      <c r="C54" s="253">
        <f t="shared" ca="1" si="20"/>
        <v>29788586.738463596</v>
      </c>
      <c r="D54" s="253">
        <f t="shared" ca="1" si="21"/>
        <v>12500677.447108723</v>
      </c>
      <c r="E54" s="253">
        <f t="shared" ca="1" si="22"/>
        <v>5822462.8346039411</v>
      </c>
      <c r="F54" s="253">
        <f t="shared" ca="1" si="23"/>
        <v>0</v>
      </c>
      <c r="G54" s="256">
        <f t="shared" ca="1" si="24"/>
        <v>89466507.03118746</v>
      </c>
      <c r="I54" s="280"/>
    </row>
    <row r="55" spans="1:9">
      <c r="A55" s="282" t="s">
        <v>788</v>
      </c>
      <c r="B55" s="253">
        <f t="shared" ca="1" si="19"/>
        <v>64886477.266552716</v>
      </c>
      <c r="C55" s="253">
        <f t="shared" ca="1" si="20"/>
        <v>35465005.847829066</v>
      </c>
      <c r="D55" s="253">
        <f t="shared" ca="1" si="21"/>
        <v>15255532.715398364</v>
      </c>
      <c r="E55" s="253">
        <f t="shared" ca="1" si="22"/>
        <v>2861658.8560596793</v>
      </c>
      <c r="F55" s="253">
        <f t="shared" ca="1" si="23"/>
        <v>0</v>
      </c>
      <c r="G55" s="256">
        <f t="shared" ca="1" si="24"/>
        <v>118468674.68583983</v>
      </c>
      <c r="I55" s="280"/>
    </row>
    <row r="56" spans="1:9">
      <c r="A56" s="283" t="s">
        <v>698</v>
      </c>
      <c r="B56" s="253">
        <f t="shared" ca="1" si="19"/>
        <v>9594927.3277461864</v>
      </c>
      <c r="C56" s="253">
        <f t="shared" ca="1" si="20"/>
        <v>6768986.4896846153</v>
      </c>
      <c r="D56" s="253">
        <f t="shared" ca="1" si="21"/>
        <v>3665969.7509276243</v>
      </c>
      <c r="E56" s="253">
        <f t="shared" ca="1" si="22"/>
        <v>0</v>
      </c>
      <c r="F56" s="253">
        <f t="shared" ca="1" si="23"/>
        <v>0</v>
      </c>
      <c r="G56" s="256">
        <f t="shared" ca="1" si="24"/>
        <v>20029883.568358429</v>
      </c>
      <c r="I56" s="280"/>
    </row>
    <row r="57" spans="1:9">
      <c r="A57" s="282" t="s">
        <v>699</v>
      </c>
      <c r="B57" s="253">
        <f t="shared" ca="1" si="19"/>
        <v>51655005.302027531</v>
      </c>
      <c r="C57" s="253">
        <f t="shared" ca="1" si="20"/>
        <v>33308292.572751425</v>
      </c>
      <c r="D57" s="253">
        <f t="shared" ca="1" si="21"/>
        <v>22719094.835521191</v>
      </c>
      <c r="E57" s="253">
        <f t="shared" ca="1" si="22"/>
        <v>12033753.329091601</v>
      </c>
      <c r="F57" s="253">
        <f t="shared" ca="1" si="23"/>
        <v>0</v>
      </c>
      <c r="G57" s="256">
        <f t="shared" ca="1" si="24"/>
        <v>119716146.03939176</v>
      </c>
      <c r="I57" s="280"/>
    </row>
    <row r="58" spans="1:9">
      <c r="A58" s="282" t="s">
        <v>700</v>
      </c>
      <c r="B58" s="253">
        <f t="shared" ca="1" si="19"/>
        <v>13865747.17143519</v>
      </c>
      <c r="C58" s="253">
        <f t="shared" ca="1" si="20"/>
        <v>6967895.8395650908</v>
      </c>
      <c r="D58" s="253">
        <f t="shared" ca="1" si="21"/>
        <v>6083674.2274611816</v>
      </c>
      <c r="E58" s="253">
        <f t="shared" ca="1" si="22"/>
        <v>723435.94527272531</v>
      </c>
      <c r="F58" s="253">
        <f t="shared" ca="1" si="23"/>
        <v>0</v>
      </c>
      <c r="G58" s="256">
        <f t="shared" ca="1" si="24"/>
        <v>27640753.183734186</v>
      </c>
      <c r="I58" s="280"/>
    </row>
    <row r="59" spans="1:9">
      <c r="A59" s="282" t="s">
        <v>101</v>
      </c>
      <c r="B59" s="253">
        <f t="shared" ca="1" si="19"/>
        <v>77575478.45607388</v>
      </c>
      <c r="C59" s="253">
        <f t="shared" ca="1" si="20"/>
        <v>55313061.952344745</v>
      </c>
      <c r="D59" s="253">
        <f t="shared" ca="1" si="21"/>
        <v>43399295.135245122</v>
      </c>
      <c r="E59" s="253">
        <f t="shared" ca="1" si="22"/>
        <v>101157834.52976856</v>
      </c>
      <c r="F59" s="253">
        <f t="shared" ca="1" si="23"/>
        <v>0</v>
      </c>
      <c r="G59" s="256">
        <f t="shared" ca="1" si="24"/>
        <v>277445670.07343227</v>
      </c>
      <c r="I59" s="280"/>
    </row>
    <row r="60" spans="1:9">
      <c r="A60" s="282" t="s">
        <v>687</v>
      </c>
      <c r="B60" s="253">
        <f t="shared" ca="1" si="19"/>
        <v>9710412.6303680968</v>
      </c>
      <c r="C60" s="253">
        <f t="shared" ca="1" si="20"/>
        <v>1166213.5718694255</v>
      </c>
      <c r="D60" s="253">
        <f t="shared" ca="1" si="21"/>
        <v>368818.60539622366</v>
      </c>
      <c r="E60" s="253">
        <f t="shared" ca="1" si="22"/>
        <v>123283.24840194761</v>
      </c>
      <c r="F60" s="253">
        <f t="shared" ca="1" si="23"/>
        <v>0</v>
      </c>
      <c r="G60" s="256">
        <f t="shared" ca="1" si="24"/>
        <v>11368728.056035694</v>
      </c>
      <c r="I60" s="280"/>
    </row>
    <row r="61" spans="1:9">
      <c r="A61" s="282" t="s">
        <v>683</v>
      </c>
      <c r="B61" s="253">
        <f t="shared" ca="1" si="19"/>
        <v>32599297.670068692</v>
      </c>
      <c r="C61" s="253">
        <f t="shared" ca="1" si="20"/>
        <v>9064272.6162628792</v>
      </c>
      <c r="D61" s="253">
        <f t="shared" ca="1" si="21"/>
        <v>2107322.947846971</v>
      </c>
      <c r="E61" s="253">
        <f t="shared" ca="1" si="22"/>
        <v>960764.24452018016</v>
      </c>
      <c r="F61" s="253">
        <f t="shared" ca="1" si="23"/>
        <v>0</v>
      </c>
      <c r="G61" s="256">
        <f t="shared" ca="1" si="24"/>
        <v>44731657.478698723</v>
      </c>
      <c r="I61" s="280"/>
    </row>
    <row r="62" spans="1:9">
      <c r="A62" s="282" t="s">
        <v>686</v>
      </c>
      <c r="B62" s="253">
        <f t="shared" ca="1" si="19"/>
        <v>25697566.673917189</v>
      </c>
      <c r="C62" s="253">
        <f t="shared" ca="1" si="20"/>
        <v>15097106.526802987</v>
      </c>
      <c r="D62" s="253">
        <f t="shared" ca="1" si="21"/>
        <v>6709006.6799660046</v>
      </c>
      <c r="E62" s="253">
        <f t="shared" ca="1" si="22"/>
        <v>478319.0092991069</v>
      </c>
      <c r="F62" s="253">
        <f t="shared" ca="1" si="23"/>
        <v>0</v>
      </c>
      <c r="G62" s="256">
        <f t="shared" ca="1" si="24"/>
        <v>47981998.889985286</v>
      </c>
      <c r="I62" s="280"/>
    </row>
    <row r="63" spans="1:9">
      <c r="A63" s="282" t="s">
        <v>692</v>
      </c>
      <c r="B63" s="253">
        <f t="shared" ca="1" si="19"/>
        <v>781091.95811936795</v>
      </c>
      <c r="C63" s="253">
        <f t="shared" ca="1" si="20"/>
        <v>6380769.078327029</v>
      </c>
      <c r="D63" s="253">
        <f t="shared" ca="1" si="21"/>
        <v>3814621.223354836</v>
      </c>
      <c r="E63" s="253">
        <f t="shared" ca="1" si="22"/>
        <v>0</v>
      </c>
      <c r="F63" s="253">
        <f t="shared" ca="1" si="23"/>
        <v>0</v>
      </c>
      <c r="G63" s="256">
        <f t="shared" ca="1" si="24"/>
        <v>10976482.259801233</v>
      </c>
      <c r="I63" s="280"/>
    </row>
    <row r="64" spans="1:9">
      <c r="A64" s="282" t="s">
        <v>947</v>
      </c>
      <c r="B64" s="253">
        <f t="shared" ref="B64:G64" ca="1" si="25">(J25+Q25+X25+AE25+AL25)</f>
        <v>18633952.333976801</v>
      </c>
      <c r="C64" s="253">
        <f t="shared" ca="1" si="25"/>
        <v>10682814.190983696</v>
      </c>
      <c r="D64" s="253">
        <f t="shared" ca="1" si="25"/>
        <v>5075651.2296341993</v>
      </c>
      <c r="E64" s="253">
        <f t="shared" ca="1" si="25"/>
        <v>732807.69981354405</v>
      </c>
      <c r="F64" s="253">
        <f t="shared" ca="1" si="25"/>
        <v>0</v>
      </c>
      <c r="G64" s="256">
        <f t="shared" ca="1" si="25"/>
        <v>35125225.454408243</v>
      </c>
      <c r="I64" s="280"/>
    </row>
    <row r="65" spans="1:9">
      <c r="A65" s="282" t="s">
        <v>688</v>
      </c>
      <c r="B65" s="253">
        <f t="shared" ref="B65:G68" ca="1" si="26">(J20+Q20+X20+AE20+AL20)</f>
        <v>26550075.15374307</v>
      </c>
      <c r="C65" s="253">
        <f t="shared" ca="1" si="26"/>
        <v>11207416.194670927</v>
      </c>
      <c r="D65" s="253">
        <f t="shared" ca="1" si="26"/>
        <v>4482650.0107318917</v>
      </c>
      <c r="E65" s="253">
        <f t="shared" ca="1" si="26"/>
        <v>140812.89856201061</v>
      </c>
      <c r="F65" s="253">
        <f t="shared" ca="1" si="26"/>
        <v>0</v>
      </c>
      <c r="G65" s="256">
        <f t="shared" ca="1" si="26"/>
        <v>42380954.257707901</v>
      </c>
      <c r="I65" s="280"/>
    </row>
    <row r="66" spans="1:9">
      <c r="A66" s="282" t="s">
        <v>689</v>
      </c>
      <c r="B66" s="253">
        <f t="shared" ca="1" si="26"/>
        <v>18631230.54089953</v>
      </c>
      <c r="C66" s="253">
        <f t="shared" ca="1" si="26"/>
        <v>6384407.4285187721</v>
      </c>
      <c r="D66" s="253">
        <f t="shared" ca="1" si="26"/>
        <v>1828582.7398891444</v>
      </c>
      <c r="E66" s="253">
        <f t="shared" ca="1" si="26"/>
        <v>149687.43392878532</v>
      </c>
      <c r="F66" s="253">
        <f t="shared" ca="1" si="26"/>
        <v>0</v>
      </c>
      <c r="G66" s="256">
        <f t="shared" ca="1" si="26"/>
        <v>26993908.143236231</v>
      </c>
      <c r="I66" s="280"/>
    </row>
    <row r="67" spans="1:9">
      <c r="A67" s="282" t="s">
        <v>690</v>
      </c>
      <c r="B67" s="253">
        <f t="shared" ca="1" si="26"/>
        <v>16533768.03095521</v>
      </c>
      <c r="C67" s="253">
        <f t="shared" ca="1" si="26"/>
        <v>13074373.943524854</v>
      </c>
      <c r="D67" s="253">
        <f t="shared" ca="1" si="26"/>
        <v>2319765.8806963423</v>
      </c>
      <c r="E67" s="253">
        <f t="shared" ca="1" si="26"/>
        <v>0</v>
      </c>
      <c r="F67" s="253">
        <f t="shared" ca="1" si="26"/>
        <v>0</v>
      </c>
      <c r="G67" s="256">
        <f t="shared" ca="1" si="26"/>
        <v>31927907.855176404</v>
      </c>
      <c r="I67" s="280"/>
    </row>
    <row r="68" spans="1:9">
      <c r="A68" s="282" t="s">
        <v>705</v>
      </c>
      <c r="B68" s="253">
        <f t="shared" ca="1" si="26"/>
        <v>19474374.412461802</v>
      </c>
      <c r="C68" s="253">
        <f t="shared" ca="1" si="26"/>
        <v>12442214.390129576</v>
      </c>
      <c r="D68" s="253">
        <f t="shared" ca="1" si="26"/>
        <v>5068261.1845262162</v>
      </c>
      <c r="E68" s="253">
        <f t="shared" ca="1" si="26"/>
        <v>654282.08582702512</v>
      </c>
      <c r="F68" s="253">
        <f t="shared" ca="1" si="26"/>
        <v>0</v>
      </c>
      <c r="G68" s="256">
        <f t="shared" ca="1" si="26"/>
        <v>37639132.072944619</v>
      </c>
      <c r="I68" s="280"/>
    </row>
    <row r="69" spans="1:9">
      <c r="A69" s="282" t="s">
        <v>691</v>
      </c>
      <c r="B69" s="253">
        <f t="shared" ref="B69:G69" ca="1" si="27">(J26+Q26+X26+AE26+AL26)</f>
        <v>7004825.9072401719</v>
      </c>
      <c r="C69" s="253">
        <f t="shared" ca="1" si="27"/>
        <v>5681761.9414438475</v>
      </c>
      <c r="D69" s="253">
        <f t="shared" ca="1" si="27"/>
        <v>1866473.2249218123</v>
      </c>
      <c r="E69" s="253">
        <f t="shared" ca="1" si="27"/>
        <v>0</v>
      </c>
      <c r="F69" s="253">
        <f t="shared" ca="1" si="27"/>
        <v>0</v>
      </c>
      <c r="G69" s="256">
        <f t="shared" ca="1" si="27"/>
        <v>14553061.073605832</v>
      </c>
      <c r="I69" s="280"/>
    </row>
    <row r="70" spans="1:9">
      <c r="A70" s="282" t="s">
        <v>119</v>
      </c>
      <c r="B70" s="253">
        <f t="shared" ref="B70:G70" ca="1" si="28">(J24+Q24+X24+AE24+AL24)</f>
        <v>13352500.934248425</v>
      </c>
      <c r="C70" s="253">
        <f t="shared" ca="1" si="28"/>
        <v>8080953.4231496472</v>
      </c>
      <c r="D70" s="253">
        <f t="shared" ca="1" si="28"/>
        <v>5094665.5062568597</v>
      </c>
      <c r="E70" s="253">
        <f t="shared" ca="1" si="28"/>
        <v>13929.449868017864</v>
      </c>
      <c r="F70" s="253">
        <f t="shared" ca="1" si="28"/>
        <v>0</v>
      </c>
      <c r="G70" s="256">
        <f t="shared" ca="1" si="28"/>
        <v>26542049.31352295</v>
      </c>
      <c r="I70" s="280"/>
    </row>
    <row r="71" spans="1:9">
      <c r="A71" s="282" t="s">
        <v>111</v>
      </c>
      <c r="B71" s="253">
        <f t="shared" ref="B71:B87" ca="1" si="29">(J27+Q27+X27+AE27+AL27)</f>
        <v>63967269.458543085</v>
      </c>
      <c r="C71" s="253">
        <f t="shared" ref="C71:C87" ca="1" si="30">(K27+R27+Y27+AF27+AM27)</f>
        <v>43783843.772639327</v>
      </c>
      <c r="D71" s="253">
        <f t="shared" ref="D71:D87" ca="1" si="31">(L27+S27+Z27+AG27+AN27)</f>
        <v>20962556.93213886</v>
      </c>
      <c r="E71" s="253">
        <f t="shared" ref="E71:E87" ca="1" si="32">(M27+T27+AA27+AH27+AO27)</f>
        <v>27728512.948139839</v>
      </c>
      <c r="F71" s="253">
        <f t="shared" ref="F71:F87" ca="1" si="33">(N27+U27+AB27+AI27+AP27)</f>
        <v>0</v>
      </c>
      <c r="G71" s="256">
        <f t="shared" ref="G71:G87" ca="1" si="34">(O27+V27+AC27+AJ27+AQ27)</f>
        <v>156442183.1114611</v>
      </c>
      <c r="I71" s="280"/>
    </row>
    <row r="72" spans="1:9">
      <c r="A72" s="282" t="s">
        <v>701</v>
      </c>
      <c r="B72" s="253">
        <f t="shared" ca="1" si="29"/>
        <v>7285165.1927198414</v>
      </c>
      <c r="C72" s="253">
        <f t="shared" ca="1" si="30"/>
        <v>14938639.830258111</v>
      </c>
      <c r="D72" s="253">
        <f t="shared" ca="1" si="31"/>
        <v>7697974.7363416245</v>
      </c>
      <c r="E72" s="253">
        <f t="shared" ca="1" si="32"/>
        <v>906942.70261539239</v>
      </c>
      <c r="F72" s="253">
        <f t="shared" ca="1" si="33"/>
        <v>0</v>
      </c>
      <c r="G72" s="256">
        <f t="shared" ca="1" si="34"/>
        <v>30828722.461934965</v>
      </c>
      <c r="I72" s="280"/>
    </row>
    <row r="73" spans="1:9">
      <c r="A73" s="282" t="s">
        <v>702</v>
      </c>
      <c r="B73" s="253">
        <f t="shared" ca="1" si="29"/>
        <v>26100470.115657315</v>
      </c>
      <c r="C73" s="253">
        <f t="shared" ca="1" si="30"/>
        <v>20877902.338393167</v>
      </c>
      <c r="D73" s="253">
        <f t="shared" ca="1" si="31"/>
        <v>3165990.9866928766</v>
      </c>
      <c r="E73" s="253">
        <f t="shared" ca="1" si="32"/>
        <v>0</v>
      </c>
      <c r="F73" s="253">
        <f t="shared" ca="1" si="33"/>
        <v>0</v>
      </c>
      <c r="G73" s="256">
        <f t="shared" ca="1" si="34"/>
        <v>50144363.440743364</v>
      </c>
      <c r="I73" s="280"/>
    </row>
    <row r="74" spans="1:9">
      <c r="A74" s="282" t="s">
        <v>703</v>
      </c>
      <c r="B74" s="253">
        <f t="shared" ca="1" si="29"/>
        <v>3724863.927282406</v>
      </c>
      <c r="C74" s="253">
        <f t="shared" ca="1" si="30"/>
        <v>5348209.0458267294</v>
      </c>
      <c r="D74" s="253">
        <f t="shared" ca="1" si="31"/>
        <v>2811008.2483792296</v>
      </c>
      <c r="E74" s="253">
        <f t="shared" ca="1" si="32"/>
        <v>0</v>
      </c>
      <c r="F74" s="253">
        <f t="shared" ca="1" si="33"/>
        <v>0</v>
      </c>
      <c r="G74" s="256">
        <f t="shared" ca="1" si="34"/>
        <v>11884081.221488368</v>
      </c>
      <c r="I74" s="280"/>
    </row>
    <row r="75" spans="1:9">
      <c r="A75" s="282" t="s">
        <v>682</v>
      </c>
      <c r="B75" s="253">
        <f t="shared" ca="1" si="29"/>
        <v>12580801.364885338</v>
      </c>
      <c r="C75" s="253">
        <f t="shared" ca="1" si="30"/>
        <v>4966143.0405519176</v>
      </c>
      <c r="D75" s="253">
        <f t="shared" ca="1" si="31"/>
        <v>2730539.5398230916</v>
      </c>
      <c r="E75" s="253">
        <f t="shared" ca="1" si="32"/>
        <v>0</v>
      </c>
      <c r="F75" s="253">
        <f t="shared" ca="1" si="33"/>
        <v>0</v>
      </c>
      <c r="G75" s="256">
        <f t="shared" ca="1" si="34"/>
        <v>20277483.94526035</v>
      </c>
      <c r="I75" s="280"/>
    </row>
    <row r="76" spans="1:9">
      <c r="A76" s="282" t="s">
        <v>89</v>
      </c>
      <c r="B76" s="253">
        <f t="shared" ca="1" si="29"/>
        <v>72956106.693656206</v>
      </c>
      <c r="C76" s="253">
        <f t="shared" ca="1" si="30"/>
        <v>48623272.323720172</v>
      </c>
      <c r="D76" s="253">
        <f t="shared" ca="1" si="31"/>
        <v>21649869.199309327</v>
      </c>
      <c r="E76" s="253">
        <f t="shared" ca="1" si="32"/>
        <v>20321767.243043959</v>
      </c>
      <c r="F76" s="253">
        <f t="shared" ca="1" si="33"/>
        <v>0</v>
      </c>
      <c r="G76" s="256">
        <f t="shared" ca="1" si="34"/>
        <v>163551015.45972967</v>
      </c>
      <c r="I76" s="280"/>
    </row>
    <row r="77" spans="1:9">
      <c r="A77" s="283" t="s">
        <v>704</v>
      </c>
      <c r="B77" s="253">
        <f t="shared" ca="1" si="29"/>
        <v>8761826.6530701593</v>
      </c>
      <c r="C77" s="253">
        <f t="shared" ca="1" si="30"/>
        <v>7499011.4797601104</v>
      </c>
      <c r="D77" s="253">
        <f t="shared" ca="1" si="31"/>
        <v>2837544.8199777668</v>
      </c>
      <c r="E77" s="253">
        <f t="shared" ca="1" si="32"/>
        <v>0</v>
      </c>
      <c r="F77" s="253">
        <f t="shared" ca="1" si="33"/>
        <v>0</v>
      </c>
      <c r="G77" s="256">
        <f t="shared" ca="1" si="34"/>
        <v>19098382.952808037</v>
      </c>
      <c r="I77" s="280"/>
    </row>
    <row r="78" spans="1:9">
      <c r="A78" s="282" t="s">
        <v>95</v>
      </c>
      <c r="B78" s="253">
        <f t="shared" ca="1" si="29"/>
        <v>28104387.306268167</v>
      </c>
      <c r="C78" s="253">
        <f t="shared" ca="1" si="30"/>
        <v>8469922.4131040126</v>
      </c>
      <c r="D78" s="253">
        <f t="shared" ca="1" si="31"/>
        <v>3241856.6967964801</v>
      </c>
      <c r="E78" s="253">
        <f t="shared" ca="1" si="32"/>
        <v>1095646.6102738944</v>
      </c>
      <c r="F78" s="253">
        <f t="shared" ca="1" si="33"/>
        <v>0</v>
      </c>
      <c r="G78" s="256">
        <f t="shared" ca="1" si="34"/>
        <v>40911813.02644255</v>
      </c>
      <c r="I78" s="280"/>
    </row>
    <row r="79" spans="1:9">
      <c r="A79" s="282" t="s">
        <v>105</v>
      </c>
      <c r="B79" s="253">
        <f t="shared" ca="1" si="29"/>
        <v>25095043.408523329</v>
      </c>
      <c r="C79" s="253">
        <f t="shared" ca="1" si="30"/>
        <v>8616454.0607231334</v>
      </c>
      <c r="D79" s="253">
        <f t="shared" ca="1" si="31"/>
        <v>6867368.4875163529</v>
      </c>
      <c r="E79" s="253">
        <f t="shared" ca="1" si="32"/>
        <v>369732.01497587282</v>
      </c>
      <c r="F79" s="253">
        <f t="shared" ca="1" si="33"/>
        <v>0</v>
      </c>
      <c r="G79" s="256">
        <f t="shared" ca="1" si="34"/>
        <v>40948597.971738689</v>
      </c>
      <c r="I79" s="280"/>
    </row>
    <row r="80" spans="1:9">
      <c r="A80" s="282" t="s">
        <v>107</v>
      </c>
      <c r="B80" s="253">
        <f t="shared" ca="1" si="29"/>
        <v>71115277.62531434</v>
      </c>
      <c r="C80" s="253">
        <f t="shared" ca="1" si="30"/>
        <v>52015956.754251182</v>
      </c>
      <c r="D80" s="253">
        <f t="shared" ca="1" si="31"/>
        <v>29774947.436014</v>
      </c>
      <c r="E80" s="253">
        <f t="shared" ca="1" si="32"/>
        <v>34043150.299877048</v>
      </c>
      <c r="F80" s="253">
        <f t="shared" ca="1" si="33"/>
        <v>0</v>
      </c>
      <c r="G80" s="256">
        <f t="shared" ca="1" si="34"/>
        <v>186949332.11545658</v>
      </c>
      <c r="I80" s="280"/>
    </row>
    <row r="81" spans="1:9">
      <c r="A81" s="282" t="s">
        <v>680</v>
      </c>
      <c r="B81" s="253">
        <f t="shared" ca="1" si="29"/>
        <v>24859998.520995617</v>
      </c>
      <c r="C81" s="253">
        <f t="shared" ca="1" si="30"/>
        <v>5540070.0200590296</v>
      </c>
      <c r="D81" s="253">
        <f t="shared" ca="1" si="31"/>
        <v>4160650.9411703134</v>
      </c>
      <c r="E81" s="253">
        <f t="shared" ca="1" si="32"/>
        <v>90106.3206560119</v>
      </c>
      <c r="F81" s="253">
        <f t="shared" ca="1" si="33"/>
        <v>0</v>
      </c>
      <c r="G81" s="256">
        <f t="shared" ca="1" si="34"/>
        <v>34650825.802880973</v>
      </c>
      <c r="I81" s="280"/>
    </row>
    <row r="82" spans="1:9">
      <c r="A82" s="282" t="s">
        <v>109</v>
      </c>
      <c r="B82" s="253">
        <f t="shared" ca="1" si="29"/>
        <v>18556076.015787538</v>
      </c>
      <c r="C82" s="253">
        <f t="shared" ca="1" si="30"/>
        <v>8295054.7992312089</v>
      </c>
      <c r="D82" s="253">
        <f t="shared" ca="1" si="31"/>
        <v>4912567.0821365528</v>
      </c>
      <c r="E82" s="253">
        <f t="shared" ca="1" si="32"/>
        <v>4815780.3273195978</v>
      </c>
      <c r="F82" s="253">
        <f t="shared" ca="1" si="33"/>
        <v>0</v>
      </c>
      <c r="G82" s="256">
        <f t="shared" ca="1" si="34"/>
        <v>36579478.224474892</v>
      </c>
      <c r="I82" s="280"/>
    </row>
    <row r="83" spans="1:9">
      <c r="A83" s="282" t="s">
        <v>681</v>
      </c>
      <c r="B83" s="253">
        <f t="shared" ca="1" si="29"/>
        <v>21842624.355626356</v>
      </c>
      <c r="C83" s="253">
        <f t="shared" ca="1" si="30"/>
        <v>13231515.452889889</v>
      </c>
      <c r="D83" s="253">
        <f t="shared" ca="1" si="31"/>
        <v>6030219.2513056211</v>
      </c>
      <c r="E83" s="253">
        <f t="shared" ca="1" si="32"/>
        <v>168679.93314179342</v>
      </c>
      <c r="F83" s="253">
        <f t="shared" ca="1" si="33"/>
        <v>0</v>
      </c>
      <c r="G83" s="256">
        <f t="shared" ca="1" si="34"/>
        <v>41273038.992963664</v>
      </c>
      <c r="I83" s="280"/>
    </row>
    <row r="84" spans="1:9">
      <c r="A84" s="282" t="s">
        <v>684</v>
      </c>
      <c r="B84" s="253">
        <f t="shared" ca="1" si="29"/>
        <v>46050016.45154155</v>
      </c>
      <c r="C84" s="253">
        <f t="shared" ca="1" si="30"/>
        <v>37643436.091429889</v>
      </c>
      <c r="D84" s="253">
        <f t="shared" ca="1" si="31"/>
        <v>18239395.437409218</v>
      </c>
      <c r="E84" s="253">
        <f t="shared" ca="1" si="32"/>
        <v>2816468.8572023562</v>
      </c>
      <c r="F84" s="253">
        <f t="shared" ca="1" si="33"/>
        <v>0</v>
      </c>
      <c r="G84" s="256">
        <f t="shared" ca="1" si="34"/>
        <v>104749316.83758302</v>
      </c>
      <c r="I84" s="280"/>
    </row>
    <row r="85" spans="1:9">
      <c r="A85" s="283" t="s">
        <v>693</v>
      </c>
      <c r="B85" s="253">
        <f t="shared" ca="1" si="29"/>
        <v>107545354.28365995</v>
      </c>
      <c r="C85" s="253">
        <f t="shared" ca="1" si="30"/>
        <v>68004975.797359884</v>
      </c>
      <c r="D85" s="253">
        <f t="shared" ca="1" si="31"/>
        <v>29925262.829502136</v>
      </c>
      <c r="E85" s="253">
        <f t="shared" ca="1" si="32"/>
        <v>5240991.6413607057</v>
      </c>
      <c r="F85" s="253">
        <f t="shared" ca="1" si="33"/>
        <v>0</v>
      </c>
      <c r="G85" s="256">
        <f t="shared" ca="1" si="34"/>
        <v>210716584.55188268</v>
      </c>
      <c r="I85" s="280"/>
    </row>
    <row r="86" spans="1:9">
      <c r="A86" s="282" t="s">
        <v>685</v>
      </c>
      <c r="B86" s="253">
        <f t="shared" ca="1" si="29"/>
        <v>6501470.4203235395</v>
      </c>
      <c r="C86" s="253">
        <f t="shared" ca="1" si="30"/>
        <v>5885995.3693159036</v>
      </c>
      <c r="D86" s="253">
        <f t="shared" ca="1" si="31"/>
        <v>1804186.8037233204</v>
      </c>
      <c r="E86" s="253">
        <f t="shared" ca="1" si="32"/>
        <v>0</v>
      </c>
      <c r="F86" s="253">
        <f t="shared" ca="1" si="33"/>
        <v>0</v>
      </c>
      <c r="G86" s="256">
        <f t="shared" ca="1" si="34"/>
        <v>14191652.593362764</v>
      </c>
      <c r="I86" s="280"/>
    </row>
    <row r="87" spans="1:9" ht="14.4" thickBot="1">
      <c r="A87" s="284" t="s">
        <v>33</v>
      </c>
      <c r="B87" s="264">
        <f t="shared" ca="1" si="29"/>
        <v>1266861705.6769507</v>
      </c>
      <c r="C87" s="265">
        <f t="shared" ca="1" si="30"/>
        <v>879426878.02734542</v>
      </c>
      <c r="D87" s="265">
        <f t="shared" ca="1" si="31"/>
        <v>398131278.86703545</v>
      </c>
      <c r="E87" s="265">
        <f t="shared" ca="1" si="32"/>
        <v>406074080.71082664</v>
      </c>
      <c r="F87" s="265">
        <f t="shared" ca="1" si="33"/>
        <v>0</v>
      </c>
      <c r="G87" s="266">
        <f t="shared" ca="1" si="34"/>
        <v>2950493943.2821579</v>
      </c>
      <c r="I87" s="280"/>
    </row>
    <row r="88" spans="1:9" ht="14.4" thickBot="1">
      <c r="I88" s="280"/>
    </row>
    <row r="89" spans="1:9">
      <c r="A89" s="270" t="s">
        <v>176</v>
      </c>
      <c r="B89" s="271" t="s">
        <v>205</v>
      </c>
      <c r="C89" s="247" t="s">
        <v>206</v>
      </c>
      <c r="D89" s="247" t="s">
        <v>207</v>
      </c>
      <c r="E89" s="247" t="s">
        <v>208</v>
      </c>
      <c r="F89" s="247" t="s">
        <v>209</v>
      </c>
      <c r="G89" s="248" t="s">
        <v>30</v>
      </c>
    </row>
    <row r="90" spans="1:9">
      <c r="A90" s="281" t="s">
        <v>694</v>
      </c>
      <c r="B90" s="253">
        <f t="shared" ref="B90:G102" ca="1" si="35">IF(B7&gt;0,B51/B7,0)</f>
        <v>249.64221287363824</v>
      </c>
      <c r="C90" s="253">
        <f t="shared" ca="1" si="35"/>
        <v>639.90484510939632</v>
      </c>
      <c r="D90" s="253">
        <f t="shared" ca="1" si="35"/>
        <v>1443.2588379738097</v>
      </c>
      <c r="E90" s="253">
        <f t="shared" ca="1" si="35"/>
        <v>3057.1664939832463</v>
      </c>
      <c r="F90" s="253">
        <f t="shared" ca="1" si="35"/>
        <v>0</v>
      </c>
      <c r="G90" s="256">
        <f t="shared" ca="1" si="35"/>
        <v>402.17632346452831</v>
      </c>
    </row>
    <row r="91" spans="1:9">
      <c r="A91" s="282" t="s">
        <v>695</v>
      </c>
      <c r="B91" s="253">
        <f t="shared" ca="1" si="35"/>
        <v>489.38084546051601</v>
      </c>
      <c r="C91" s="253">
        <f t="shared" ca="1" si="35"/>
        <v>1010.1323718645733</v>
      </c>
      <c r="D91" s="253">
        <f t="shared" ca="1" si="35"/>
        <v>3188.7490901377428</v>
      </c>
      <c r="E91" s="253">
        <f t="shared" ca="1" si="35"/>
        <v>6608.7478305128961</v>
      </c>
      <c r="F91" s="253">
        <f t="shared" ca="1" si="35"/>
        <v>0</v>
      </c>
      <c r="G91" s="256">
        <f t="shared" ca="1" si="35"/>
        <v>969.60892348596849</v>
      </c>
    </row>
    <row r="92" spans="1:9">
      <c r="A92" s="282" t="s">
        <v>696</v>
      </c>
      <c r="B92" s="253">
        <f t="shared" ca="1" si="35"/>
        <v>405.91941064716508</v>
      </c>
      <c r="C92" s="253">
        <f t="shared" ca="1" si="35"/>
        <v>717.7738032498246</v>
      </c>
      <c r="D92" s="253">
        <f t="shared" ca="1" si="35"/>
        <v>1871.0991743533443</v>
      </c>
      <c r="E92" s="253">
        <f t="shared" ca="1" si="35"/>
        <v>3553.009824380928</v>
      </c>
      <c r="F92" s="253">
        <f t="shared" ca="1" si="35"/>
        <v>0</v>
      </c>
      <c r="G92" s="256">
        <f t="shared" ca="1" si="35"/>
        <v>688.73587425062271</v>
      </c>
    </row>
    <row r="93" spans="1:9">
      <c r="A93" s="282" t="s">
        <v>697</v>
      </c>
      <c r="B93" s="253">
        <f t="shared" ca="1" si="35"/>
        <v>251.83889661037955</v>
      </c>
      <c r="C93" s="253">
        <f t="shared" ca="1" si="35"/>
        <v>449.56440045371477</v>
      </c>
      <c r="D93" s="253">
        <f t="shared" ca="1" si="35"/>
        <v>1369.3369971638431</v>
      </c>
      <c r="E93" s="253">
        <f t="shared" ca="1" si="35"/>
        <v>2775.2444397540235</v>
      </c>
      <c r="F93" s="253">
        <f t="shared" ca="1" si="35"/>
        <v>0</v>
      </c>
      <c r="G93" s="256">
        <f t="shared" ca="1" si="35"/>
        <v>370.15632870680173</v>
      </c>
    </row>
    <row r="94" spans="1:9">
      <c r="A94" s="282" t="s">
        <v>788</v>
      </c>
      <c r="B94" s="253">
        <f t="shared" ca="1" si="35"/>
        <v>278.66691833466206</v>
      </c>
      <c r="C94" s="253">
        <f t="shared" ca="1" si="35"/>
        <v>382.53288010946989</v>
      </c>
      <c r="D94" s="253">
        <f t="shared" ca="1" si="35"/>
        <v>754.8507033843822</v>
      </c>
      <c r="E94" s="253">
        <f t="shared" ca="1" si="35"/>
        <v>3472.8869612374747</v>
      </c>
      <c r="F94" s="253">
        <f t="shared" ca="1" si="35"/>
        <v>0</v>
      </c>
      <c r="G94" s="256">
        <f t="shared" ca="1" si="35"/>
        <v>341.81116845457564</v>
      </c>
    </row>
    <row r="95" spans="1:9">
      <c r="A95" s="283" t="s">
        <v>698</v>
      </c>
      <c r="B95" s="253">
        <f t="shared" ca="1" si="35"/>
        <v>344.00284410390742</v>
      </c>
      <c r="C95" s="253">
        <f t="shared" ca="1" si="35"/>
        <v>517.19028802602497</v>
      </c>
      <c r="D95" s="253">
        <f t="shared" ca="1" si="35"/>
        <v>1062.9080170854231</v>
      </c>
      <c r="E95" s="253">
        <f t="shared" ca="1" si="35"/>
        <v>0</v>
      </c>
      <c r="F95" s="253">
        <f t="shared" ca="1" si="35"/>
        <v>0</v>
      </c>
      <c r="G95" s="256">
        <f t="shared" ca="1" si="35"/>
        <v>450.8290433806394</v>
      </c>
    </row>
    <row r="96" spans="1:9">
      <c r="A96" s="282" t="s">
        <v>699</v>
      </c>
      <c r="B96" s="253">
        <f t="shared" ca="1" si="35"/>
        <v>224.05995160091922</v>
      </c>
      <c r="C96" s="253">
        <f t="shared" ca="1" si="35"/>
        <v>480.6391424639454</v>
      </c>
      <c r="D96" s="253">
        <f t="shared" ca="1" si="35"/>
        <v>1243.9276629172793</v>
      </c>
      <c r="E96" s="253">
        <f t="shared" ca="1" si="35"/>
        <v>2887.1769023732249</v>
      </c>
      <c r="F96" s="253">
        <f t="shared" ca="1" si="35"/>
        <v>0</v>
      </c>
      <c r="G96" s="256">
        <f t="shared" ca="1" si="35"/>
        <v>371.4743277885263</v>
      </c>
    </row>
    <row r="97" spans="1:15">
      <c r="A97" s="282" t="s">
        <v>700</v>
      </c>
      <c r="B97" s="253">
        <f t="shared" ca="1" si="35"/>
        <v>310.59870013519088</v>
      </c>
      <c r="C97" s="253">
        <f t="shared" ca="1" si="35"/>
        <v>427.39960986107411</v>
      </c>
      <c r="D97" s="253">
        <f t="shared" ca="1" si="35"/>
        <v>1037.2846082627761</v>
      </c>
      <c r="E97" s="253">
        <f t="shared" ca="1" si="35"/>
        <v>2225.9567546853086</v>
      </c>
      <c r="F97" s="253">
        <f t="shared" ca="1" si="35"/>
        <v>0</v>
      </c>
      <c r="G97" s="256">
        <f t="shared" ca="1" si="35"/>
        <v>411.71897197786825</v>
      </c>
    </row>
    <row r="98" spans="1:15">
      <c r="A98" s="282" t="s">
        <v>101</v>
      </c>
      <c r="B98" s="253">
        <f t="shared" ca="1" si="35"/>
        <v>247.07061400554139</v>
      </c>
      <c r="C98" s="253">
        <f t="shared" ca="1" si="35"/>
        <v>534.87015251653304</v>
      </c>
      <c r="D98" s="253">
        <f t="shared" ca="1" si="35"/>
        <v>1883.568210374772</v>
      </c>
      <c r="E98" s="253">
        <f t="shared" ca="1" si="35"/>
        <v>7858.1398686994926</v>
      </c>
      <c r="F98" s="253">
        <f t="shared" ca="1" si="35"/>
        <v>0</v>
      </c>
      <c r="G98" s="256">
        <f t="shared" ca="1" si="35"/>
        <v>612.04535994968626</v>
      </c>
    </row>
    <row r="99" spans="1:15">
      <c r="A99" s="282" t="s">
        <v>687</v>
      </c>
      <c r="B99" s="253">
        <f t="shared" ca="1" si="35"/>
        <v>554.31057371663985</v>
      </c>
      <c r="C99" s="253">
        <f t="shared" ca="1" si="35"/>
        <v>1956.734180988969</v>
      </c>
      <c r="D99" s="253">
        <f t="shared" ca="1" si="35"/>
        <v>4553.3161160027612</v>
      </c>
      <c r="E99" s="253">
        <f t="shared" ca="1" si="35"/>
        <v>10273.604033495634</v>
      </c>
      <c r="F99" s="253">
        <f t="shared" ca="1" si="35"/>
        <v>0</v>
      </c>
      <c r="G99" s="256">
        <f t="shared" ca="1" si="35"/>
        <v>624.41522799119537</v>
      </c>
    </row>
    <row r="100" spans="1:15">
      <c r="A100" s="282" t="s">
        <v>683</v>
      </c>
      <c r="B100" s="253">
        <f t="shared" ca="1" si="35"/>
        <v>390.42477777726975</v>
      </c>
      <c r="C100" s="253">
        <f t="shared" ca="1" si="35"/>
        <v>689.14107931748492</v>
      </c>
      <c r="D100" s="253">
        <f t="shared" ca="1" si="35"/>
        <v>1252.1229636642727</v>
      </c>
      <c r="E100" s="253">
        <f t="shared" ca="1" si="35"/>
        <v>2596.660120324811</v>
      </c>
      <c r="F100" s="253">
        <f t="shared" ca="1" si="35"/>
        <v>0</v>
      </c>
      <c r="G100" s="256">
        <f t="shared" ca="1" si="35"/>
        <v>453.19450754990953</v>
      </c>
    </row>
    <row r="101" spans="1:15">
      <c r="A101" s="282" t="s">
        <v>686</v>
      </c>
      <c r="B101" s="253">
        <f t="shared" ca="1" si="35"/>
        <v>305.66868887733068</v>
      </c>
      <c r="C101" s="253">
        <f t="shared" ca="1" si="35"/>
        <v>471.63719233998711</v>
      </c>
      <c r="D101" s="253">
        <f t="shared" ca="1" si="35"/>
        <v>988.65409371735996</v>
      </c>
      <c r="E101" s="253">
        <f t="shared" ca="1" si="35"/>
        <v>1610.5017148118077</v>
      </c>
      <c r="F101" s="253">
        <f t="shared" ca="1" si="35"/>
        <v>0</v>
      </c>
      <c r="G101" s="256">
        <f t="shared" ca="1" si="35"/>
        <v>389.58127757512636</v>
      </c>
    </row>
    <row r="102" spans="1:15">
      <c r="A102" s="282" t="s">
        <v>692</v>
      </c>
      <c r="B102" s="253">
        <f t="shared" ca="1" si="35"/>
        <v>587.72908812593528</v>
      </c>
      <c r="C102" s="253">
        <f t="shared" ca="1" si="35"/>
        <v>547.79954312560346</v>
      </c>
      <c r="D102" s="253">
        <f t="shared" ca="1" si="35"/>
        <v>1133.6170054546319</v>
      </c>
      <c r="E102" s="253">
        <f t="shared" ca="1" si="35"/>
        <v>0</v>
      </c>
      <c r="F102" s="253">
        <f t="shared" ca="1" si="35"/>
        <v>0</v>
      </c>
      <c r="G102" s="256">
        <f t="shared" ca="1" si="35"/>
        <v>671.67312812392811</v>
      </c>
    </row>
    <row r="103" spans="1:15">
      <c r="A103" s="282" t="s">
        <v>947</v>
      </c>
      <c r="B103" s="253">
        <f t="shared" ref="B103:G103" ca="1" si="36">IF(B25&gt;0,B64/B25,0)</f>
        <v>315.93679779546966</v>
      </c>
      <c r="C103" s="253">
        <f t="shared" ca="1" si="36"/>
        <v>458.39151216407191</v>
      </c>
      <c r="D103" s="253">
        <f t="shared" ca="1" si="36"/>
        <v>849.90810944979899</v>
      </c>
      <c r="E103" s="253">
        <f t="shared" ca="1" si="36"/>
        <v>878.6663067308682</v>
      </c>
      <c r="F103" s="253">
        <f t="shared" ca="1" si="36"/>
        <v>0</v>
      </c>
      <c r="G103" s="256">
        <f t="shared" ca="1" si="36"/>
        <v>394.26233238383497</v>
      </c>
    </row>
    <row r="104" spans="1:15">
      <c r="A104" s="282" t="s">
        <v>688</v>
      </c>
      <c r="B104" s="253">
        <f t="shared" ref="B104:G107" ca="1" si="37">IF(B20&gt;0,B65/B20,0)</f>
        <v>380.25371879555252</v>
      </c>
      <c r="C104" s="253">
        <f t="shared" ca="1" si="37"/>
        <v>675.75617694729738</v>
      </c>
      <c r="D104" s="253">
        <f t="shared" ca="1" si="37"/>
        <v>939.16824025390565</v>
      </c>
      <c r="E104" s="253">
        <f t="shared" ca="1" si="37"/>
        <v>1091.5728570698498</v>
      </c>
      <c r="F104" s="253">
        <f t="shared" ca="1" si="37"/>
        <v>0</v>
      </c>
      <c r="G104" s="256">
        <f t="shared" ca="1" si="37"/>
        <v>464.14870667412742</v>
      </c>
    </row>
    <row r="105" spans="1:15">
      <c r="A105" s="282" t="s">
        <v>689</v>
      </c>
      <c r="B105" s="253">
        <f t="shared" ca="1" si="37"/>
        <v>398.87881438051619</v>
      </c>
      <c r="C105" s="253">
        <f t="shared" ca="1" si="37"/>
        <v>627.6452446440004</v>
      </c>
      <c r="D105" s="253">
        <f t="shared" ca="1" si="37"/>
        <v>823.685918868984</v>
      </c>
      <c r="E105" s="253">
        <f t="shared" ca="1" si="37"/>
        <v>1061.61300658713</v>
      </c>
      <c r="F105" s="253">
        <f t="shared" ca="1" si="37"/>
        <v>0</v>
      </c>
      <c r="G105" s="256">
        <f t="shared" ca="1" si="37"/>
        <v>455.65490940947689</v>
      </c>
    </row>
    <row r="106" spans="1:15">
      <c r="A106" s="282" t="s">
        <v>690</v>
      </c>
      <c r="B106" s="253">
        <f t="shared" ca="1" si="37"/>
        <v>392.92207588001639</v>
      </c>
      <c r="C106" s="253">
        <f t="shared" ca="1" si="37"/>
        <v>631.03305871542329</v>
      </c>
      <c r="D106" s="253">
        <f t="shared" ca="1" si="37"/>
        <v>933.88320478918774</v>
      </c>
      <c r="E106" s="253">
        <f t="shared" ca="1" si="37"/>
        <v>0</v>
      </c>
      <c r="F106" s="253">
        <f t="shared" ca="1" si="37"/>
        <v>0</v>
      </c>
      <c r="G106" s="256">
        <f t="shared" ca="1" si="37"/>
        <v>489.07674175387405</v>
      </c>
    </row>
    <row r="107" spans="1:15">
      <c r="A107" s="282" t="s">
        <v>705</v>
      </c>
      <c r="B107" s="253">
        <f t="shared" ca="1" si="37"/>
        <v>342.99759431568771</v>
      </c>
      <c r="C107" s="253">
        <f t="shared" ca="1" si="37"/>
        <v>453.20224339366121</v>
      </c>
      <c r="D107" s="253">
        <f t="shared" ca="1" si="37"/>
        <v>892.45662696358795</v>
      </c>
      <c r="E107" s="253">
        <f t="shared" ca="1" si="37"/>
        <v>4450.8985430409875</v>
      </c>
      <c r="F107" s="253">
        <f t="shared" ca="1" si="37"/>
        <v>0</v>
      </c>
      <c r="G107" s="256">
        <f t="shared" ca="1" si="37"/>
        <v>417.94787826537214</v>
      </c>
      <c r="O107" s="285"/>
    </row>
    <row r="108" spans="1:15">
      <c r="A108" s="282" t="s">
        <v>691</v>
      </c>
      <c r="B108" s="253">
        <f t="shared" ref="B108:G108" ca="1" si="38">IF(B26&gt;0,B69/B26,0)</f>
        <v>581.40985285858005</v>
      </c>
      <c r="C108" s="253">
        <f t="shared" ca="1" si="38"/>
        <v>793.2098201094301</v>
      </c>
      <c r="D108" s="253">
        <f t="shared" ca="1" si="38"/>
        <v>1932.1668995049818</v>
      </c>
      <c r="E108" s="253">
        <f t="shared" ca="1" si="38"/>
        <v>0</v>
      </c>
      <c r="F108" s="253">
        <f t="shared" ca="1" si="38"/>
        <v>0</v>
      </c>
      <c r="G108" s="256">
        <f t="shared" ca="1" si="38"/>
        <v>721.26981581036978</v>
      </c>
    </row>
    <row r="109" spans="1:15">
      <c r="A109" s="282" t="s">
        <v>119</v>
      </c>
      <c r="B109" s="253">
        <f t="shared" ref="B109:G109" ca="1" si="39">IF(B24&gt;0,B70/B24,0)</f>
        <v>301.81281920047974</v>
      </c>
      <c r="C109" s="253">
        <f t="shared" ca="1" si="39"/>
        <v>490.23012758733603</v>
      </c>
      <c r="D109" s="253">
        <f t="shared" ca="1" si="39"/>
        <v>738.78560125534511</v>
      </c>
      <c r="E109" s="253">
        <f t="shared" ca="1" si="39"/>
        <v>273.12646800035026</v>
      </c>
      <c r="F109" s="253">
        <f t="shared" ca="1" si="39"/>
        <v>0</v>
      </c>
      <c r="G109" s="256">
        <f t="shared" ca="1" si="39"/>
        <v>392.21612060413389</v>
      </c>
    </row>
    <row r="110" spans="1:15">
      <c r="A110" s="282" t="s">
        <v>111</v>
      </c>
      <c r="B110" s="253">
        <f t="shared" ref="B110:G119" ca="1" si="40">IF(B27&gt;0,B71/B27,0)</f>
        <v>242.67714806534033</v>
      </c>
      <c r="C110" s="253">
        <f t="shared" ca="1" si="40"/>
        <v>535.75913479240023</v>
      </c>
      <c r="D110" s="253">
        <f t="shared" ca="1" si="40"/>
        <v>2163.5418445803343</v>
      </c>
      <c r="E110" s="253">
        <f t="shared" ca="1" si="40"/>
        <v>3596.9014072045456</v>
      </c>
      <c r="F110" s="253">
        <f t="shared" ca="1" si="40"/>
        <v>0</v>
      </c>
      <c r="G110" s="256">
        <f t="shared" ca="1" si="40"/>
        <v>431.31358881164635</v>
      </c>
    </row>
    <row r="111" spans="1:15">
      <c r="A111" s="282" t="s">
        <v>701</v>
      </c>
      <c r="B111" s="253">
        <f t="shared" ca="1" si="40"/>
        <v>346.91262822475437</v>
      </c>
      <c r="C111" s="253">
        <f t="shared" ca="1" si="40"/>
        <v>510.61798708839592</v>
      </c>
      <c r="D111" s="253">
        <f t="shared" ca="1" si="40"/>
        <v>1011.6933547564232</v>
      </c>
      <c r="E111" s="253">
        <f t="shared" ca="1" si="40"/>
        <v>1679.5235233618378</v>
      </c>
      <c r="F111" s="253">
        <f t="shared" ca="1" si="40"/>
        <v>0</v>
      </c>
      <c r="G111" s="256">
        <f t="shared" ca="1" si="40"/>
        <v>527.84389113834368</v>
      </c>
    </row>
    <row r="112" spans="1:15">
      <c r="A112" s="282" t="s">
        <v>702</v>
      </c>
      <c r="B112" s="253">
        <f t="shared" ca="1" si="40"/>
        <v>309.7610979783683</v>
      </c>
      <c r="C112" s="253">
        <f t="shared" ca="1" si="40"/>
        <v>505.6528939522189</v>
      </c>
      <c r="D112" s="253">
        <f t="shared" ca="1" si="40"/>
        <v>1137.2094061396826</v>
      </c>
      <c r="E112" s="253">
        <f t="shared" ca="1" si="40"/>
        <v>0</v>
      </c>
      <c r="F112" s="253">
        <f t="shared" ca="1" si="40"/>
        <v>0</v>
      </c>
      <c r="G112" s="256">
        <f t="shared" ca="1" si="40"/>
        <v>390.73631443777799</v>
      </c>
    </row>
    <row r="113" spans="1:9">
      <c r="A113" s="282" t="s">
        <v>703</v>
      </c>
      <c r="B113" s="253">
        <f t="shared" ca="1" si="40"/>
        <v>285.53958813970149</v>
      </c>
      <c r="C113" s="253">
        <f t="shared" ca="1" si="40"/>
        <v>389.14461715187031</v>
      </c>
      <c r="D113" s="253">
        <f t="shared" ca="1" si="40"/>
        <v>751.10440838456373</v>
      </c>
      <c r="E113" s="253">
        <f t="shared" ca="1" si="40"/>
        <v>0</v>
      </c>
      <c r="F113" s="253">
        <f t="shared" ca="1" si="40"/>
        <v>0</v>
      </c>
      <c r="G113" s="256">
        <f t="shared" ca="1" si="40"/>
        <v>389.24637979392645</v>
      </c>
    </row>
    <row r="114" spans="1:9">
      <c r="A114" s="282" t="s">
        <v>682</v>
      </c>
      <c r="B114" s="253">
        <f t="shared" ca="1" si="40"/>
        <v>376.53541736158678</v>
      </c>
      <c r="C114" s="253">
        <f t="shared" ca="1" si="40"/>
        <v>674.65603050562663</v>
      </c>
      <c r="D114" s="253">
        <f t="shared" ca="1" si="40"/>
        <v>797.47065999506185</v>
      </c>
      <c r="E114" s="253">
        <f t="shared" ca="1" si="40"/>
        <v>0</v>
      </c>
      <c r="F114" s="253">
        <f t="shared" ca="1" si="40"/>
        <v>0</v>
      </c>
      <c r="G114" s="256">
        <f t="shared" ca="1" si="40"/>
        <v>458.79774521484148</v>
      </c>
    </row>
    <row r="115" spans="1:9">
      <c r="A115" s="282" t="s">
        <v>89</v>
      </c>
      <c r="B115" s="253">
        <f t="shared" ca="1" si="40"/>
        <v>258.79356845805006</v>
      </c>
      <c r="C115" s="253">
        <f t="shared" ca="1" si="40"/>
        <v>429.4469526838202</v>
      </c>
      <c r="D115" s="253">
        <f t="shared" ca="1" si="40"/>
        <v>972.02304131950461</v>
      </c>
      <c r="E115" s="253">
        <f t="shared" ca="1" si="40"/>
        <v>2948.1745601398461</v>
      </c>
      <c r="F115" s="253">
        <f t="shared" ca="1" si="40"/>
        <v>0</v>
      </c>
      <c r="G115" s="256">
        <f t="shared" ca="1" si="40"/>
        <v>385.46306650340779</v>
      </c>
    </row>
    <row r="116" spans="1:9">
      <c r="A116" s="283" t="s">
        <v>704</v>
      </c>
      <c r="B116" s="253">
        <f t="shared" ca="1" si="40"/>
        <v>391.04823052174237</v>
      </c>
      <c r="C116" s="253">
        <f t="shared" ca="1" si="40"/>
        <v>566.77586575165219</v>
      </c>
      <c r="D116" s="253">
        <f t="shared" ca="1" si="40"/>
        <v>826.7904487114705</v>
      </c>
      <c r="E116" s="253">
        <f t="shared" ca="1" si="40"/>
        <v>0</v>
      </c>
      <c r="F116" s="253">
        <f t="shared" ca="1" si="40"/>
        <v>0</v>
      </c>
      <c r="G116" s="256">
        <f t="shared" ca="1" si="40"/>
        <v>488.83726107164341</v>
      </c>
    </row>
    <row r="117" spans="1:9">
      <c r="A117" s="282" t="s">
        <v>95</v>
      </c>
      <c r="B117" s="253">
        <f t="shared" ca="1" si="40"/>
        <v>365.64735898451988</v>
      </c>
      <c r="C117" s="253">
        <f t="shared" ca="1" si="40"/>
        <v>672.26941924787786</v>
      </c>
      <c r="D117" s="253">
        <f t="shared" ca="1" si="40"/>
        <v>1232.1766236398632</v>
      </c>
      <c r="E117" s="253">
        <f t="shared" ca="1" si="40"/>
        <v>1498.8325721941101</v>
      </c>
      <c r="F117" s="253">
        <f t="shared" ca="1" si="40"/>
        <v>0</v>
      </c>
      <c r="G117" s="256">
        <f t="shared" ca="1" si="40"/>
        <v>440.75081635416382</v>
      </c>
    </row>
    <row r="118" spans="1:9">
      <c r="A118" s="282" t="s">
        <v>105</v>
      </c>
      <c r="B118" s="253">
        <f t="shared" ca="1" si="40"/>
        <v>337.57120538772307</v>
      </c>
      <c r="C118" s="253">
        <f t="shared" ca="1" si="40"/>
        <v>646.2986844226773</v>
      </c>
      <c r="D118" s="253">
        <f t="shared" ca="1" si="40"/>
        <v>1187.3043719772395</v>
      </c>
      <c r="E118" s="253">
        <f t="shared" ca="1" si="40"/>
        <v>1053.3675640338256</v>
      </c>
      <c r="F118" s="253">
        <f t="shared" ca="1" si="40"/>
        <v>0</v>
      </c>
      <c r="G118" s="256">
        <f t="shared" ca="1" si="40"/>
        <v>436.51964109009663</v>
      </c>
    </row>
    <row r="119" spans="1:9">
      <c r="A119" s="282" t="s">
        <v>107</v>
      </c>
      <c r="B119" s="253">
        <f t="shared" ca="1" si="40"/>
        <v>245.13718399372067</v>
      </c>
      <c r="C119" s="253">
        <f t="shared" ca="1" si="40"/>
        <v>589.06216951010936</v>
      </c>
      <c r="D119" s="253">
        <f t="shared" ca="1" si="40"/>
        <v>2119.9677775730866</v>
      </c>
      <c r="E119" s="253">
        <f t="shared" ca="1" si="40"/>
        <v>3526.325906347322</v>
      </c>
      <c r="F119" s="253">
        <f t="shared" ca="1" si="40"/>
        <v>0</v>
      </c>
      <c r="G119" s="256">
        <f t="shared" ca="1" si="40"/>
        <v>464.9254975440719</v>
      </c>
    </row>
    <row r="120" spans="1:9">
      <c r="A120" s="282" t="s">
        <v>680</v>
      </c>
      <c r="B120" s="253">
        <f t="shared" ref="B120:G126" ca="1" si="41">IF(B37&gt;0,B81/B37,0)</f>
        <v>299.9010606436608</v>
      </c>
      <c r="C120" s="253">
        <f t="shared" ca="1" si="41"/>
        <v>449.93665394778117</v>
      </c>
      <c r="D120" s="253">
        <f t="shared" ca="1" si="41"/>
        <v>754.56128784372754</v>
      </c>
      <c r="E120" s="253">
        <f t="shared" ca="1" si="41"/>
        <v>1877.2150136669145</v>
      </c>
      <c r="F120" s="253">
        <f t="shared" ca="1" si="41"/>
        <v>0</v>
      </c>
      <c r="G120" s="256">
        <f t="shared" ca="1" si="41"/>
        <v>343.86394429716455</v>
      </c>
    </row>
    <row r="121" spans="1:9">
      <c r="A121" s="282" t="s">
        <v>109</v>
      </c>
      <c r="B121" s="253">
        <f t="shared" ca="1" si="41"/>
        <v>259.39856036608006</v>
      </c>
      <c r="C121" s="253">
        <f t="shared" ca="1" si="41"/>
        <v>422.69949038071792</v>
      </c>
      <c r="D121" s="253">
        <f t="shared" ca="1" si="41"/>
        <v>947.09216929565309</v>
      </c>
      <c r="E121" s="253">
        <f t="shared" ca="1" si="41"/>
        <v>2085.656269952186</v>
      </c>
      <c r="F121" s="253">
        <f t="shared" ca="1" si="41"/>
        <v>0</v>
      </c>
      <c r="G121" s="256">
        <f t="shared" ca="1" si="41"/>
        <v>370.78179742004858</v>
      </c>
    </row>
    <row r="122" spans="1:9">
      <c r="A122" s="282" t="s">
        <v>681</v>
      </c>
      <c r="B122" s="253">
        <f t="shared" ca="1" si="41"/>
        <v>371.91596042272016</v>
      </c>
      <c r="C122" s="253">
        <f t="shared" ca="1" si="41"/>
        <v>629.98216697090368</v>
      </c>
      <c r="D122" s="253">
        <f t="shared" ca="1" si="41"/>
        <v>405.01170335856142</v>
      </c>
      <c r="E122" s="253">
        <f t="shared" ca="1" si="41"/>
        <v>11245.328876119562</v>
      </c>
      <c r="F122" s="253">
        <f t="shared" ca="1" si="41"/>
        <v>0</v>
      </c>
      <c r="G122" s="256">
        <f t="shared" ca="1" si="41"/>
        <v>436.11947750841284</v>
      </c>
    </row>
    <row r="123" spans="1:9">
      <c r="A123" s="282" t="s">
        <v>684</v>
      </c>
      <c r="B123" s="253">
        <f t="shared" ca="1" si="41"/>
        <v>314.30240215364671</v>
      </c>
      <c r="C123" s="253">
        <f t="shared" ca="1" si="41"/>
        <v>504.41437652663728</v>
      </c>
      <c r="D123" s="253">
        <f t="shared" ca="1" si="41"/>
        <v>1189.6292354167244</v>
      </c>
      <c r="E123" s="253">
        <f t="shared" ca="1" si="41"/>
        <v>2203.8097474196838</v>
      </c>
      <c r="F123" s="253">
        <f t="shared" ca="1" si="41"/>
        <v>0</v>
      </c>
      <c r="G123" s="256">
        <f t="shared" ca="1" si="41"/>
        <v>440.58042101501565</v>
      </c>
    </row>
    <row r="124" spans="1:9">
      <c r="A124" s="283" t="s">
        <v>693</v>
      </c>
      <c r="B124" s="253">
        <f t="shared" ca="1" si="41"/>
        <v>323.07738656102219</v>
      </c>
      <c r="C124" s="253">
        <f t="shared" ca="1" si="41"/>
        <v>607.42048998597568</v>
      </c>
      <c r="D124" s="253">
        <f t="shared" ca="1" si="41"/>
        <v>1813.2127259756505</v>
      </c>
      <c r="E124" s="253">
        <f t="shared" ca="1" si="41"/>
        <v>2761.3233094629641</v>
      </c>
      <c r="F124" s="253">
        <f t="shared" ca="1" si="41"/>
        <v>0</v>
      </c>
      <c r="G124" s="256">
        <f t="shared" ca="1" si="41"/>
        <v>454.87857090837451</v>
      </c>
    </row>
    <row r="125" spans="1:9">
      <c r="A125" s="282" t="s">
        <v>685</v>
      </c>
      <c r="B125" s="253">
        <f t="shared" ca="1" si="41"/>
        <v>564.75594339155134</v>
      </c>
      <c r="C125" s="253">
        <f t="shared" ca="1" si="41"/>
        <v>858.89323935734762</v>
      </c>
      <c r="D125" s="253">
        <f t="shared" ca="1" si="41"/>
        <v>1147.7015290860816</v>
      </c>
      <c r="E125" s="253">
        <f t="shared" ca="1" si="41"/>
        <v>0</v>
      </c>
      <c r="F125" s="253">
        <f t="shared" ca="1" si="41"/>
        <v>0</v>
      </c>
      <c r="G125" s="256">
        <f t="shared" ca="1" si="41"/>
        <v>711.82487803394508</v>
      </c>
    </row>
    <row r="126" spans="1:9" ht="14.4" thickBot="1">
      <c r="A126" s="284" t="s">
        <v>33</v>
      </c>
      <c r="B126" s="264">
        <f t="shared" ca="1" si="41"/>
        <v>311.42273858521838</v>
      </c>
      <c r="C126" s="265">
        <f t="shared" ca="1" si="41"/>
        <v>589.77894697519866</v>
      </c>
      <c r="D126" s="265">
        <f t="shared" ca="1" si="41"/>
        <v>1366.5168874523908</v>
      </c>
      <c r="E126" s="265">
        <f t="shared" ca="1" si="41"/>
        <v>4734.6467526461574</v>
      </c>
      <c r="F126" s="265">
        <f t="shared" ca="1" si="41"/>
        <v>0</v>
      </c>
      <c r="G126" s="266">
        <f t="shared" ca="1" si="41"/>
        <v>497.03349624045876</v>
      </c>
    </row>
    <row r="127" spans="1:9">
      <c r="B127" s="222"/>
      <c r="C127" s="222"/>
      <c r="D127" s="222"/>
      <c r="E127" s="222"/>
      <c r="F127" s="286"/>
      <c r="G127" s="222"/>
      <c r="I127" s="280"/>
    </row>
    <row r="128" spans="1:9">
      <c r="B128" s="222"/>
      <c r="C128" s="222"/>
      <c r="D128" s="222"/>
      <c r="E128" s="222"/>
      <c r="F128" s="222"/>
      <c r="G128" s="222"/>
      <c r="I128" s="280"/>
    </row>
    <row r="129" spans="1:10">
      <c r="B129" s="222"/>
      <c r="C129" s="222"/>
      <c r="D129" s="222"/>
      <c r="E129" s="222"/>
      <c r="F129" s="222"/>
      <c r="G129" s="222"/>
      <c r="I129" s="280"/>
    </row>
    <row r="130" spans="1:10">
      <c r="B130" s="222"/>
      <c r="C130" s="222"/>
      <c r="D130" s="222"/>
      <c r="E130" s="222"/>
      <c r="F130" s="222"/>
      <c r="G130" s="222"/>
      <c r="I130" s="280"/>
    </row>
    <row r="131" spans="1:10">
      <c r="B131" s="222"/>
      <c r="C131" s="222"/>
      <c r="D131" s="222"/>
      <c r="E131" s="222"/>
      <c r="F131" s="222"/>
      <c r="G131" s="222"/>
      <c r="I131" s="280"/>
    </row>
    <row r="132" spans="1:10">
      <c r="B132" s="222"/>
      <c r="C132" s="222"/>
      <c r="D132" s="222"/>
      <c r="E132" s="222"/>
      <c r="F132" s="222"/>
      <c r="G132" s="222"/>
      <c r="I132" s="280"/>
    </row>
    <row r="133" spans="1:10">
      <c r="B133" s="222"/>
      <c r="C133" s="222"/>
      <c r="D133" s="222"/>
      <c r="E133" s="222"/>
      <c r="F133" s="222"/>
      <c r="G133" s="222"/>
      <c r="I133" s="280"/>
    </row>
    <row r="134" spans="1:10">
      <c r="B134" s="222"/>
      <c r="C134" s="222"/>
      <c r="D134" s="222"/>
      <c r="E134" s="222"/>
      <c r="F134" s="222"/>
      <c r="G134" s="222"/>
      <c r="I134" s="280"/>
    </row>
    <row r="135" spans="1:10">
      <c r="B135" s="222"/>
      <c r="C135" s="222"/>
      <c r="D135" s="222"/>
      <c r="E135" s="222"/>
      <c r="F135" s="222"/>
      <c r="G135" s="222"/>
      <c r="I135" s="280"/>
    </row>
    <row r="136" spans="1:10">
      <c r="B136" s="222"/>
      <c r="C136" s="222"/>
      <c r="D136" s="222"/>
      <c r="E136" s="222"/>
      <c r="F136" s="222"/>
      <c r="G136" s="222"/>
      <c r="I136" s="280"/>
    </row>
    <row r="137" spans="1:10">
      <c r="A137" s="287" t="s">
        <v>42</v>
      </c>
      <c r="B137" s="222"/>
      <c r="C137" s="222"/>
      <c r="D137" s="222"/>
      <c r="E137" s="222"/>
      <c r="F137" s="222"/>
      <c r="G137" s="222"/>
      <c r="I137" s="280"/>
      <c r="J137" s="288"/>
    </row>
    <row r="138" spans="1:10">
      <c r="A138" s="289" t="s">
        <v>43</v>
      </c>
      <c r="B138" s="222"/>
      <c r="C138" s="222"/>
      <c r="D138" s="222"/>
      <c r="E138" s="222"/>
      <c r="F138" s="222"/>
      <c r="G138" s="222"/>
      <c r="I138" s="280"/>
    </row>
    <row r="139" spans="1:10">
      <c r="A139" s="289" t="s">
        <v>44</v>
      </c>
      <c r="B139" s="222"/>
      <c r="C139" s="222"/>
      <c r="D139" s="222"/>
      <c r="E139" s="222"/>
      <c r="F139" s="222"/>
      <c r="G139" s="222"/>
      <c r="I139" s="280"/>
    </row>
    <row r="140" spans="1:10">
      <c r="A140" s="289" t="s">
        <v>45</v>
      </c>
      <c r="B140" s="222"/>
      <c r="C140" s="222"/>
      <c r="D140" s="222"/>
      <c r="E140" s="222"/>
      <c r="F140" s="222"/>
      <c r="G140" s="222"/>
      <c r="I140" s="280"/>
      <c r="J140" s="288"/>
    </row>
    <row r="141" spans="1:10">
      <c r="A141" s="289" t="s">
        <v>46</v>
      </c>
      <c r="B141" s="222"/>
      <c r="C141" s="222"/>
      <c r="D141" s="222"/>
      <c r="E141" s="222"/>
      <c r="F141" s="222"/>
      <c r="G141" s="222"/>
      <c r="I141" s="280"/>
    </row>
    <row r="142" spans="1:10">
      <c r="A142" s="289" t="s">
        <v>47</v>
      </c>
      <c r="B142" s="222"/>
      <c r="C142" s="222"/>
      <c r="D142" s="222"/>
      <c r="E142" s="222"/>
      <c r="F142" s="222"/>
      <c r="G142" s="222"/>
      <c r="I142" s="280"/>
      <c r="J142" s="288"/>
    </row>
    <row r="143" spans="1:10">
      <c r="A143" s="289" t="s">
        <v>48</v>
      </c>
      <c r="B143" s="222"/>
      <c r="C143" s="222"/>
      <c r="D143" s="222"/>
      <c r="E143" s="222"/>
      <c r="F143" s="222"/>
      <c r="G143" s="222"/>
      <c r="I143" s="280"/>
    </row>
    <row r="144" spans="1:10">
      <c r="A144" s="289" t="s">
        <v>49</v>
      </c>
      <c r="B144" s="222"/>
      <c r="C144" s="222"/>
      <c r="D144" s="222"/>
      <c r="E144" s="222"/>
      <c r="F144" s="222"/>
      <c r="G144" s="222"/>
      <c r="I144" s="280"/>
    </row>
    <row r="145" spans="1:10">
      <c r="A145" s="289" t="s">
        <v>50</v>
      </c>
      <c r="B145" s="222"/>
      <c r="C145" s="222"/>
      <c r="D145" s="222"/>
      <c r="E145" s="222"/>
      <c r="F145" s="222"/>
      <c r="G145" s="222"/>
      <c r="I145" s="280"/>
    </row>
    <row r="146" spans="1:10">
      <c r="A146" s="289" t="s">
        <v>51</v>
      </c>
      <c r="B146" s="222"/>
      <c r="C146" s="222"/>
      <c r="D146" s="222"/>
      <c r="E146" s="222"/>
      <c r="F146" s="222"/>
      <c r="G146" s="222"/>
      <c r="I146" s="280"/>
      <c r="J146" s="288"/>
    </row>
    <row r="147" spans="1:10">
      <c r="A147" s="289" t="s">
        <v>52</v>
      </c>
      <c r="B147" s="222"/>
      <c r="C147" s="222"/>
      <c r="D147" s="222"/>
      <c r="E147" s="222"/>
      <c r="F147" s="222"/>
      <c r="G147" s="222"/>
      <c r="I147" s="280"/>
    </row>
    <row r="148" spans="1:10">
      <c r="A148" s="289" t="s">
        <v>53</v>
      </c>
      <c r="B148" s="222"/>
      <c r="C148" s="222"/>
      <c r="D148" s="222"/>
      <c r="E148" s="222"/>
      <c r="F148" s="222"/>
      <c r="G148" s="222"/>
      <c r="I148" s="280"/>
    </row>
    <row r="149" spans="1:10">
      <c r="A149" s="289" t="s">
        <v>54</v>
      </c>
      <c r="B149" s="222"/>
      <c r="C149" s="222"/>
      <c r="D149" s="222"/>
      <c r="E149" s="222"/>
      <c r="F149" s="222"/>
      <c r="G149" s="222"/>
      <c r="I149" s="280"/>
    </row>
    <row r="150" spans="1:10">
      <c r="A150" s="289" t="s">
        <v>55</v>
      </c>
      <c r="B150" s="222"/>
      <c r="C150" s="222"/>
      <c r="D150" s="222"/>
      <c r="E150" s="222"/>
      <c r="F150" s="222"/>
      <c r="G150" s="222"/>
      <c r="I150" s="280"/>
    </row>
    <row r="151" spans="1:10">
      <c r="A151" s="289" t="s">
        <v>56</v>
      </c>
      <c r="B151" s="222"/>
      <c r="C151" s="222"/>
      <c r="D151" s="222"/>
      <c r="E151" s="222"/>
      <c r="F151" s="222"/>
      <c r="G151" s="222"/>
      <c r="I151" s="280"/>
    </row>
    <row r="152" spans="1:10">
      <c r="A152" s="289" t="s">
        <v>57</v>
      </c>
      <c r="B152" s="222"/>
      <c r="C152" s="222"/>
      <c r="D152" s="222"/>
      <c r="E152" s="222"/>
      <c r="F152" s="222"/>
      <c r="G152" s="222"/>
      <c r="I152" s="280"/>
    </row>
    <row r="153" spans="1:10">
      <c r="A153" s="289" t="s">
        <v>58</v>
      </c>
      <c r="B153" s="222"/>
      <c r="C153" s="222"/>
      <c r="D153" s="222"/>
      <c r="E153" s="222"/>
      <c r="F153" s="222"/>
      <c r="G153" s="222"/>
      <c r="I153" s="280"/>
    </row>
    <row r="154" spans="1:10">
      <c r="A154" s="289" t="s">
        <v>59</v>
      </c>
      <c r="B154" s="222"/>
      <c r="C154" s="222"/>
      <c r="D154" s="222"/>
      <c r="E154" s="222"/>
      <c r="F154" s="222"/>
      <c r="G154" s="222"/>
      <c r="I154" s="280"/>
    </row>
    <row r="155" spans="1:10">
      <c r="A155" s="289" t="s">
        <v>60</v>
      </c>
      <c r="B155" s="222"/>
      <c r="C155" s="222"/>
      <c r="D155" s="222"/>
      <c r="E155" s="222"/>
      <c r="F155" s="222"/>
      <c r="G155" s="222"/>
      <c r="I155" s="280"/>
    </row>
    <row r="156" spans="1:10">
      <c r="A156" s="289" t="s">
        <v>0</v>
      </c>
      <c r="B156" s="222"/>
      <c r="C156" s="222"/>
      <c r="D156" s="222"/>
      <c r="E156" s="222"/>
      <c r="F156" s="222"/>
      <c r="G156" s="222"/>
      <c r="I156" s="280"/>
    </row>
    <row r="157" spans="1:10">
      <c r="A157" s="289" t="s">
        <v>1</v>
      </c>
      <c r="B157" s="222"/>
      <c r="C157" s="222"/>
      <c r="D157" s="222"/>
      <c r="E157" s="222"/>
      <c r="F157" s="222"/>
      <c r="G157" s="222"/>
      <c r="I157" s="280"/>
    </row>
    <row r="158" spans="1:10">
      <c r="B158" s="222"/>
      <c r="C158" s="222"/>
      <c r="D158" s="222"/>
      <c r="E158" s="222"/>
      <c r="F158" s="222"/>
      <c r="G158" s="222"/>
      <c r="I158" s="280"/>
    </row>
    <row r="159" spans="1:10">
      <c r="B159" s="222"/>
      <c r="C159" s="222"/>
      <c r="D159" s="222"/>
      <c r="E159" s="222"/>
      <c r="F159" s="222"/>
      <c r="G159" s="222"/>
      <c r="H159" s="290"/>
      <c r="I159" s="291"/>
    </row>
    <row r="160" spans="1:10">
      <c r="B160" s="222"/>
      <c r="C160" s="222"/>
      <c r="D160" s="222"/>
      <c r="E160" s="222"/>
      <c r="F160" s="222"/>
      <c r="G160" s="222"/>
      <c r="H160" s="290"/>
      <c r="I160" s="291"/>
      <c r="J160" s="288"/>
    </row>
    <row r="161" spans="2:10">
      <c r="B161" s="222"/>
      <c r="C161" s="222"/>
      <c r="D161" s="222"/>
      <c r="E161" s="222"/>
      <c r="F161" s="222"/>
      <c r="G161" s="222"/>
      <c r="H161" s="290"/>
      <c r="I161" s="291"/>
    </row>
    <row r="162" spans="2:10">
      <c r="B162" s="222"/>
      <c r="C162" s="222"/>
      <c r="D162" s="222"/>
      <c r="E162" s="222"/>
      <c r="F162" s="222"/>
      <c r="G162" s="222"/>
      <c r="H162" s="290"/>
      <c r="I162" s="291"/>
    </row>
    <row r="163" spans="2:10">
      <c r="B163" s="222"/>
      <c r="C163" s="222"/>
      <c r="D163" s="222"/>
      <c r="E163" s="222"/>
      <c r="F163" s="222"/>
      <c r="G163" s="222"/>
      <c r="H163" s="290"/>
      <c r="I163" s="291"/>
      <c r="J163" s="288"/>
    </row>
    <row r="164" spans="2:10">
      <c r="B164" s="222"/>
      <c r="C164" s="222"/>
      <c r="D164" s="222"/>
      <c r="E164" s="222"/>
      <c r="F164" s="222"/>
      <c r="G164" s="222"/>
      <c r="H164" s="290"/>
      <c r="I164" s="291"/>
      <c r="J164" s="288"/>
    </row>
    <row r="165" spans="2:10">
      <c r="B165" s="222"/>
      <c r="C165" s="222"/>
      <c r="D165" s="222"/>
      <c r="E165" s="222"/>
      <c r="F165" s="222"/>
      <c r="G165" s="222"/>
      <c r="H165" s="290"/>
      <c r="I165" s="291"/>
    </row>
    <row r="166" spans="2:10">
      <c r="B166" s="222"/>
      <c r="C166" s="222"/>
      <c r="D166" s="222"/>
      <c r="E166" s="222"/>
      <c r="F166" s="222"/>
      <c r="G166" s="222"/>
      <c r="H166" s="290"/>
      <c r="I166" s="291"/>
      <c r="J166" s="288"/>
    </row>
    <row r="167" spans="2:10">
      <c r="B167" s="222"/>
      <c r="C167" s="222"/>
      <c r="D167" s="222"/>
      <c r="E167" s="222"/>
      <c r="F167" s="222"/>
      <c r="G167" s="222"/>
      <c r="H167" s="290"/>
      <c r="I167" s="291"/>
      <c r="J167" s="288"/>
    </row>
    <row r="168" spans="2:10">
      <c r="B168" s="222"/>
      <c r="C168" s="222"/>
      <c r="D168" s="222"/>
      <c r="E168" s="222"/>
      <c r="F168" s="222"/>
      <c r="G168" s="222"/>
      <c r="H168" s="290"/>
      <c r="I168" s="291"/>
    </row>
    <row r="169" spans="2:10">
      <c r="B169" s="222"/>
      <c r="C169" s="222"/>
      <c r="D169" s="222"/>
      <c r="E169" s="222"/>
      <c r="F169" s="222"/>
      <c r="G169" s="222"/>
      <c r="I169" s="280"/>
    </row>
    <row r="170" spans="2:10">
      <c r="B170" s="222"/>
      <c r="C170" s="222"/>
      <c r="D170" s="222"/>
      <c r="E170" s="222"/>
      <c r="F170" s="222"/>
      <c r="G170" s="222"/>
      <c r="I170" s="280"/>
      <c r="J170" s="288"/>
    </row>
  </sheetData>
  <dataConsolidate>
    <dataRefs count="1">
      <dataRef ref="H5" sheet="LA" r:id="rId1"/>
    </dataRefs>
  </dataConsolidate>
  <printOptions horizontalCentered="1"/>
  <pageMargins left="0.2" right="0.2" top="0.26" bottom="0.41" header="0.17" footer="0.19"/>
  <pageSetup scale="81" fitToHeight="0" orientation="landscape" r:id="rId2"/>
  <headerFooter alignWithMargins="0"/>
  <rowBreaks count="3" manualBreakCount="3">
    <brk id="49" max="16383" man="1"/>
    <brk id="88" max="43" man="1"/>
    <brk id="127" max="16383" man="1"/>
  </rowBreaks>
  <colBreaks count="5" manualBreakCount="5">
    <brk id="9" max="129" man="1"/>
    <brk id="16" max="129" man="1"/>
    <brk id="23" max="129" man="1"/>
    <brk id="30" max="129" man="1"/>
    <brk id="37" max="129"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0</xdr:col>
                    <xdr:colOff>0</xdr:colOff>
                    <xdr:row>2</xdr:row>
                    <xdr:rowOff>38100</xdr:rowOff>
                  </from>
                  <to>
                    <xdr:col>1</xdr:col>
                    <xdr:colOff>518160</xdr:colOff>
                    <xdr:row>3</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pageSetUpPr fitToPage="1"/>
  </sheetPr>
  <dimension ref="B1:I363"/>
  <sheetViews>
    <sheetView showGridLines="0" showZeros="0" topLeftCell="A13" zoomScale="70" zoomScaleNormal="70" workbookViewId="0">
      <selection activeCell="K46" sqref="K46"/>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customWidth="1"/>
    <col min="8" max="8" width="21.33203125" style="107" bestFit="1" customWidth="1"/>
    <col min="9" max="9" width="16.33203125" style="107" customWidth="1"/>
    <col min="10"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114</v>
      </c>
      <c r="C3" s="119"/>
      <c r="D3" s="119"/>
      <c r="E3" s="119"/>
      <c r="F3" s="119"/>
      <c r="G3" s="119"/>
      <c r="H3" s="119"/>
    </row>
    <row r="4" spans="2:8">
      <c r="B4" s="292" t="s">
        <v>127</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ht="14.25" customHeight="1">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ht="15" customHeight="1">
      <c r="B10" s="474" t="s">
        <v>20</v>
      </c>
      <c r="C10" s="474"/>
      <c r="D10" s="474"/>
      <c r="E10" s="474"/>
      <c r="F10" s="474"/>
      <c r="G10" s="474"/>
      <c r="H10" s="296"/>
    </row>
    <row r="11" spans="2:8" ht="21" customHeight="1" thickBot="1">
      <c r="B11" s="464" t="s">
        <v>863</v>
      </c>
      <c r="C11" s="464"/>
      <c r="D11" s="464"/>
      <c r="E11" s="464"/>
      <c r="F11" s="464"/>
      <c r="G11" s="464"/>
      <c r="H11" s="464"/>
    </row>
    <row r="12" spans="2:8" ht="29.25" customHeight="1" thickBot="1">
      <c r="B12" s="479" t="s">
        <v>16</v>
      </c>
      <c r="C12" s="480"/>
      <c r="D12" s="480"/>
      <c r="E12" s="480"/>
      <c r="F12" s="298"/>
      <c r="G12" s="298"/>
      <c r="H12" s="299" t="s">
        <v>17</v>
      </c>
    </row>
    <row r="13" spans="2:8" ht="14.25" customHeight="1">
      <c r="B13" s="481" t="s">
        <v>12</v>
      </c>
      <c r="C13" s="481"/>
      <c r="D13" s="481"/>
      <c r="E13" s="482"/>
      <c r="F13" s="300"/>
      <c r="G13" s="301"/>
      <c r="H13" s="302">
        <f>Data!$G$2</f>
        <v>243178490</v>
      </c>
    </row>
    <row r="14" spans="2:8" ht="14.25" customHeight="1">
      <c r="B14" s="467" t="s">
        <v>13</v>
      </c>
      <c r="C14" s="467"/>
      <c r="D14" s="467"/>
      <c r="E14" s="468"/>
      <c r="F14" s="303"/>
      <c r="G14" s="301"/>
      <c r="H14" s="304">
        <f>Data!$H$2</f>
        <v>129425022</v>
      </c>
    </row>
    <row r="15" spans="2:8" ht="14.25" customHeight="1">
      <c r="B15" s="467" t="s">
        <v>14</v>
      </c>
      <c r="C15" s="467"/>
      <c r="D15" s="467"/>
      <c r="E15" s="468"/>
      <c r="F15" s="303"/>
      <c r="G15" s="301"/>
      <c r="H15" s="304">
        <f>Data!$I$2</f>
        <v>59463112</v>
      </c>
    </row>
    <row r="16" spans="2:8" ht="14.25" customHeight="1">
      <c r="B16" s="467" t="s">
        <v>18</v>
      </c>
      <c r="C16" s="467"/>
      <c r="D16" s="467"/>
      <c r="E16" s="468"/>
      <c r="F16" s="303"/>
      <c r="G16" s="301"/>
      <c r="H16" s="304">
        <f>Data!$J$2</f>
        <v>88910704</v>
      </c>
    </row>
    <row r="17" spans="2:9">
      <c r="B17" s="467" t="s">
        <v>15</v>
      </c>
      <c r="C17" s="467"/>
      <c r="D17" s="467"/>
      <c r="E17" s="468"/>
      <c r="F17" s="303"/>
      <c r="G17" s="301"/>
      <c r="H17" s="304">
        <f>Data!$K$2</f>
        <v>61886396</v>
      </c>
    </row>
    <row r="18" spans="2:9">
      <c r="B18" s="467" t="s">
        <v>1</v>
      </c>
      <c r="C18" s="467"/>
      <c r="D18" s="467"/>
      <c r="E18" s="468"/>
      <c r="F18" s="300"/>
      <c r="G18" s="301"/>
      <c r="H18" s="305">
        <f>SUM(H13:H17)</f>
        <v>582863724</v>
      </c>
    </row>
    <row r="19" spans="2:9" ht="13.5" customHeight="1">
      <c r="B19" s="306"/>
      <c r="D19" s="306"/>
      <c r="E19" s="306"/>
      <c r="F19" s="306"/>
      <c r="G19" s="306"/>
      <c r="H19" s="296"/>
    </row>
    <row r="20" spans="2:9" ht="13.5" customHeight="1">
      <c r="B20" s="306"/>
      <c r="D20" s="472" t="s">
        <v>22</v>
      </c>
      <c r="E20" s="472"/>
      <c r="F20" s="472"/>
      <c r="G20" s="307" t="s">
        <v>23</v>
      </c>
      <c r="H20" s="307" t="s">
        <v>24</v>
      </c>
    </row>
    <row r="21" spans="2:9" ht="17.25" customHeight="1">
      <c r="B21" s="470" t="s">
        <v>21</v>
      </c>
      <c r="C21" s="471"/>
      <c r="D21" s="466" t="str">
        <f>Data!L2</f>
        <v>Debra Johnson</v>
      </c>
      <c r="E21" s="466"/>
      <c r="F21" s="466"/>
      <c r="G21" s="308" t="str">
        <f>Data!M2</f>
        <v>817-272-3330</v>
      </c>
      <c r="H21" s="309" t="str">
        <f>Data!N2</f>
        <v>debra.johnson@uta.edu</v>
      </c>
    </row>
    <row r="22" spans="2:9" ht="13.5" customHeight="1">
      <c r="B22" s="306"/>
      <c r="C22" s="306"/>
      <c r="D22" s="306"/>
      <c r="E22" s="306"/>
      <c r="F22" s="306"/>
      <c r="G22" s="306"/>
      <c r="H22" s="296"/>
    </row>
    <row r="23" spans="2:9" ht="15.75" customHeight="1" thickBot="1">
      <c r="B23" s="117" t="s">
        <v>918</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677</v>
      </c>
      <c r="C25" s="315">
        <f>Data!O2</f>
        <v>10853</v>
      </c>
      <c r="D25" s="316">
        <f>Data!P2</f>
        <v>19046</v>
      </c>
      <c r="E25" s="316">
        <f>Data!Q2</f>
        <v>10331</v>
      </c>
      <c r="F25" s="316">
        <f>Data!R2</f>
        <v>1146</v>
      </c>
      <c r="G25" s="316">
        <f>Data!S2</f>
        <v>0</v>
      </c>
      <c r="H25" s="317">
        <f>SUM(C25:G25)</f>
        <v>41376</v>
      </c>
    </row>
    <row r="26" spans="2:9">
      <c r="C26" s="318"/>
      <c r="D26" s="318"/>
      <c r="E26" s="318"/>
      <c r="F26" s="318"/>
      <c r="G26" s="318"/>
      <c r="H26" s="318"/>
      <c r="I26" s="318"/>
    </row>
    <row r="27" spans="2:9" ht="13.5" customHeight="1">
      <c r="B27" s="306"/>
      <c r="D27" s="472" t="s">
        <v>22</v>
      </c>
      <c r="E27" s="472"/>
      <c r="F27" s="472"/>
      <c r="G27" s="307" t="s">
        <v>23</v>
      </c>
      <c r="H27" s="307" t="s">
        <v>24</v>
      </c>
    </row>
    <row r="28" spans="2:9" ht="17.25" customHeight="1">
      <c r="B28" s="470" t="s">
        <v>909</v>
      </c>
      <c r="C28" s="471"/>
      <c r="D28" s="466" t="str">
        <f>Data!T2</f>
        <v>Joanna Demurat</v>
      </c>
      <c r="E28" s="466"/>
      <c r="F28" s="466"/>
      <c r="G28" s="308" t="str">
        <f>Data!U2</f>
        <v>(817) 272-6753</v>
      </c>
      <c r="H28" s="309" t="str">
        <f>Data!V2</f>
        <v>joanna.demurat@uta.edu</v>
      </c>
    </row>
    <row r="29" spans="2:9" ht="13.5" customHeight="1">
      <c r="B29" s="306"/>
      <c r="C29" s="306"/>
      <c r="D29" s="306"/>
      <c r="E29" s="306"/>
      <c r="F29" s="306"/>
      <c r="G29" s="306"/>
      <c r="H29" s="296"/>
    </row>
    <row r="30" spans="2:9" ht="14.4" thickBot="1">
      <c r="B30" s="117" t="s">
        <v>919</v>
      </c>
    </row>
    <row r="31" spans="2:9" ht="14.4" thickBot="1">
      <c r="B31" s="124" t="s">
        <v>31</v>
      </c>
      <c r="C31" s="125" t="s">
        <v>25</v>
      </c>
      <c r="D31" s="125" t="s">
        <v>26</v>
      </c>
      <c r="E31" s="125" t="s">
        <v>27</v>
      </c>
      <c r="F31" s="125" t="s">
        <v>28</v>
      </c>
      <c r="G31" s="125" t="s">
        <v>29</v>
      </c>
      <c r="H31" s="126" t="s">
        <v>30</v>
      </c>
    </row>
    <row r="32" spans="2:9">
      <c r="B32" s="127" t="s">
        <v>42</v>
      </c>
      <c r="C32" s="140">
        <f>Data!W2</f>
        <v>191191</v>
      </c>
      <c r="D32" s="140">
        <f>Data!AQ2</f>
        <v>57599</v>
      </c>
      <c r="E32" s="140">
        <f>Data!BK2</f>
        <v>8525</v>
      </c>
      <c r="F32" s="140">
        <f>Data!CE2</f>
        <v>2484</v>
      </c>
      <c r="G32" s="140">
        <f>Data!CY2</f>
        <v>0</v>
      </c>
      <c r="H32" s="141">
        <f>SUM(C32:G32)</f>
        <v>259799</v>
      </c>
    </row>
    <row r="33" spans="2:8">
      <c r="B33" s="129" t="s">
        <v>43</v>
      </c>
      <c r="C33" s="140">
        <f>Data!X2</f>
        <v>89396.999999999985</v>
      </c>
      <c r="D33" s="140">
        <f>Data!AR2</f>
        <v>24765</v>
      </c>
      <c r="E33" s="140">
        <f>Data!BL2</f>
        <v>19129</v>
      </c>
      <c r="F33" s="140">
        <f>Data!CF2</f>
        <v>2447</v>
      </c>
      <c r="G33" s="140">
        <f>Data!CZ2</f>
        <v>0</v>
      </c>
      <c r="H33" s="141">
        <f t="shared" ref="H33:H52" si="0">SUM(C33:G33)</f>
        <v>135738</v>
      </c>
    </row>
    <row r="34" spans="2:8">
      <c r="B34" s="129" t="s">
        <v>44</v>
      </c>
      <c r="C34" s="140">
        <f>Data!Y2</f>
        <v>29847</v>
      </c>
      <c r="D34" s="140">
        <f>Data!AS2</f>
        <v>9625</v>
      </c>
      <c r="E34" s="140">
        <f>Data!BM2</f>
        <v>766</v>
      </c>
      <c r="F34" s="140">
        <f>Data!CG2</f>
        <v>0</v>
      </c>
      <c r="G34" s="140">
        <f>Data!DA2</f>
        <v>0</v>
      </c>
      <c r="H34" s="141">
        <f t="shared" si="0"/>
        <v>40238</v>
      </c>
    </row>
    <row r="35" spans="2:8">
      <c r="B35" s="129" t="s">
        <v>45</v>
      </c>
      <c r="C35" s="140">
        <f>Data!Z2</f>
        <v>1436</v>
      </c>
      <c r="D35" s="140">
        <f>Data!AT2</f>
        <v>6605</v>
      </c>
      <c r="E35" s="140">
        <f>Data!BN2</f>
        <v>11334</v>
      </c>
      <c r="F35" s="140">
        <f>Data!CH2</f>
        <v>801</v>
      </c>
      <c r="G35" s="140">
        <f>Data!DB2</f>
        <v>0</v>
      </c>
      <c r="H35" s="141">
        <f t="shared" si="0"/>
        <v>20176</v>
      </c>
    </row>
    <row r="36" spans="2:8">
      <c r="B36" s="129" t="s">
        <v>46</v>
      </c>
      <c r="C36" s="140">
        <f>Data!AA2</f>
        <v>0</v>
      </c>
      <c r="D36" s="140">
        <f>Data!AU2</f>
        <v>0</v>
      </c>
      <c r="E36" s="140">
        <f>Data!BO2</f>
        <v>0</v>
      </c>
      <c r="F36" s="140">
        <f>Data!CI2</f>
        <v>0</v>
      </c>
      <c r="G36" s="140">
        <f>Data!DC2</f>
        <v>0</v>
      </c>
      <c r="H36" s="141">
        <f t="shared" si="0"/>
        <v>0</v>
      </c>
    </row>
    <row r="37" spans="2:8">
      <c r="B37" s="129" t="s">
        <v>47</v>
      </c>
      <c r="C37" s="140">
        <f>Data!AB2</f>
        <v>39016</v>
      </c>
      <c r="D37" s="140">
        <f>Data!AV2</f>
        <v>50670.000000000007</v>
      </c>
      <c r="E37" s="140">
        <f>Data!BP2</f>
        <v>40559</v>
      </c>
      <c r="F37" s="140">
        <f>Data!CJ2</f>
        <v>6204</v>
      </c>
      <c r="G37" s="140">
        <f>Data!DD2</f>
        <v>0</v>
      </c>
      <c r="H37" s="141">
        <f t="shared" si="0"/>
        <v>136449</v>
      </c>
    </row>
    <row r="38" spans="2:8">
      <c r="B38" s="129" t="s">
        <v>48</v>
      </c>
      <c r="C38" s="140">
        <f>Data!AC2</f>
        <v>879</v>
      </c>
      <c r="D38" s="140">
        <f>Data!AW2</f>
        <v>990</v>
      </c>
      <c r="E38" s="140">
        <f>Data!BQ2</f>
        <v>0</v>
      </c>
      <c r="F38" s="140">
        <f>Data!CK2</f>
        <v>0</v>
      </c>
      <c r="G38" s="140">
        <f>Data!DE2</f>
        <v>0</v>
      </c>
      <c r="H38" s="141">
        <f t="shared" si="0"/>
        <v>1869</v>
      </c>
    </row>
    <row r="39" spans="2:8">
      <c r="B39" s="129" t="s">
        <v>49</v>
      </c>
      <c r="C39" s="140">
        <f>Data!AD2</f>
        <v>0</v>
      </c>
      <c r="D39" s="140">
        <f>Data!AX2</f>
        <v>0</v>
      </c>
      <c r="E39" s="140">
        <f>Data!BR2</f>
        <v>0</v>
      </c>
      <c r="F39" s="140">
        <f>Data!CL2</f>
        <v>0</v>
      </c>
      <c r="G39" s="140">
        <f>Data!DF2</f>
        <v>0</v>
      </c>
      <c r="H39" s="141">
        <f t="shared" si="0"/>
        <v>0</v>
      </c>
    </row>
    <row r="40" spans="2:8">
      <c r="B40" s="129" t="s">
        <v>50</v>
      </c>
      <c r="C40" s="140">
        <f>Data!AE2</f>
        <v>3751</v>
      </c>
      <c r="D40" s="140">
        <f>Data!AY2</f>
        <v>12707.999999999998</v>
      </c>
      <c r="E40" s="140">
        <f>Data!BS2</f>
        <v>32991.999999999993</v>
      </c>
      <c r="F40" s="140">
        <f>Data!CM2</f>
        <v>399</v>
      </c>
      <c r="G40" s="140">
        <f>Data!DG2</f>
        <v>0</v>
      </c>
      <c r="H40" s="141">
        <f t="shared" si="0"/>
        <v>49849.999999999993</v>
      </c>
    </row>
    <row r="41" spans="2:8">
      <c r="B41" s="129" t="s">
        <v>51</v>
      </c>
      <c r="C41" s="140">
        <f>Data!AF2</f>
        <v>0</v>
      </c>
      <c r="D41" s="140">
        <f>Data!AZ2</f>
        <v>21</v>
      </c>
      <c r="E41" s="140">
        <f>Data!BT2</f>
        <v>0</v>
      </c>
      <c r="F41" s="140">
        <f>Data!CN2</f>
        <v>0</v>
      </c>
      <c r="G41" s="140">
        <f>Data!DH2</f>
        <v>0</v>
      </c>
      <c r="H41" s="141">
        <f t="shared" si="0"/>
        <v>21</v>
      </c>
    </row>
    <row r="42" spans="2:8">
      <c r="B42" s="129" t="s">
        <v>52</v>
      </c>
      <c r="C42" s="140">
        <f>Data!AG2</f>
        <v>0</v>
      </c>
      <c r="D42" s="140">
        <f>Data!BA2</f>
        <v>0</v>
      </c>
      <c r="E42" s="140">
        <f>Data!BU2</f>
        <v>0</v>
      </c>
      <c r="F42" s="140">
        <f>Data!CO2</f>
        <v>0</v>
      </c>
      <c r="G42" s="140">
        <f>Data!DI2</f>
        <v>0</v>
      </c>
      <c r="H42" s="141">
        <f t="shared" si="0"/>
        <v>0</v>
      </c>
    </row>
    <row r="43" spans="2:8">
      <c r="B43" s="129" t="s">
        <v>53</v>
      </c>
      <c r="C43" s="140">
        <f>Data!AH2</f>
        <v>0</v>
      </c>
      <c r="D43" s="140">
        <f>Data!BB2</f>
        <v>0</v>
      </c>
      <c r="E43" s="140">
        <f>Data!BV2</f>
        <v>0</v>
      </c>
      <c r="F43" s="140">
        <f>Data!CP2</f>
        <v>0</v>
      </c>
      <c r="G43" s="140">
        <f>Data!DJ2</f>
        <v>0</v>
      </c>
      <c r="H43" s="141">
        <f t="shared" si="0"/>
        <v>0</v>
      </c>
    </row>
    <row r="44" spans="2:8">
      <c r="B44" s="129" t="s">
        <v>54</v>
      </c>
      <c r="C44" s="140">
        <f>Data!AI2</f>
        <v>0</v>
      </c>
      <c r="D44" s="140">
        <f>Data!BC2</f>
        <v>0</v>
      </c>
      <c r="E44" s="140">
        <f>Data!BW2</f>
        <v>0</v>
      </c>
      <c r="F44" s="140">
        <f>Data!CQ2</f>
        <v>0</v>
      </c>
      <c r="G44" s="140">
        <f>Data!DK2</f>
        <v>0</v>
      </c>
      <c r="H44" s="141">
        <f t="shared" si="0"/>
        <v>0</v>
      </c>
    </row>
    <row r="45" spans="2:8">
      <c r="B45" s="129" t="s">
        <v>55</v>
      </c>
      <c r="C45" s="140">
        <f>Data!AJ2</f>
        <v>7252</v>
      </c>
      <c r="D45" s="140">
        <f>Data!BD2</f>
        <v>17180</v>
      </c>
      <c r="E45" s="140">
        <f>Data!BX2</f>
        <v>2970</v>
      </c>
      <c r="F45" s="140">
        <f>Data!CR2</f>
        <v>191</v>
      </c>
      <c r="G45" s="140">
        <f>Data!DL2</f>
        <v>0</v>
      </c>
      <c r="H45" s="141">
        <f t="shared" si="0"/>
        <v>27593</v>
      </c>
    </row>
    <row r="46" spans="2:8">
      <c r="B46" s="129" t="s">
        <v>56</v>
      </c>
      <c r="C46" s="140">
        <f>Data!AK2</f>
        <v>0</v>
      </c>
      <c r="D46" s="140">
        <f>Data!BE2</f>
        <v>0</v>
      </c>
      <c r="E46" s="140">
        <f>Data!BY2</f>
        <v>0</v>
      </c>
      <c r="F46" s="140">
        <f>Data!CS2</f>
        <v>0</v>
      </c>
      <c r="G46" s="140">
        <f>Data!DM2</f>
        <v>0</v>
      </c>
      <c r="H46" s="141">
        <f t="shared" si="0"/>
        <v>0</v>
      </c>
    </row>
    <row r="47" spans="2:8">
      <c r="B47" s="129" t="s">
        <v>57</v>
      </c>
      <c r="C47" s="140">
        <f>Data!AL2</f>
        <v>19741</v>
      </c>
      <c r="D47" s="140">
        <f>Data!BF2</f>
        <v>50450</v>
      </c>
      <c r="E47" s="140">
        <f>Data!BZ2</f>
        <v>16371</v>
      </c>
      <c r="F47" s="140">
        <f>Data!CT2</f>
        <v>903</v>
      </c>
      <c r="G47" s="140">
        <f>Data!DN2</f>
        <v>0</v>
      </c>
      <c r="H47" s="141">
        <f t="shared" si="0"/>
        <v>87465</v>
      </c>
    </row>
    <row r="48" spans="2:8">
      <c r="B48" s="129" t="s">
        <v>58</v>
      </c>
      <c r="C48" s="140">
        <f>Data!AM2</f>
        <v>0</v>
      </c>
      <c r="D48" s="140">
        <f>Data!BG2</f>
        <v>0</v>
      </c>
      <c r="E48" s="140">
        <f>Data!CA2</f>
        <v>0</v>
      </c>
      <c r="F48" s="140">
        <f>Data!CU2</f>
        <v>0</v>
      </c>
      <c r="G48" s="140">
        <f>Data!DO2</f>
        <v>0</v>
      </c>
      <c r="H48" s="141">
        <f t="shared" si="0"/>
        <v>0</v>
      </c>
    </row>
    <row r="49" spans="2:8">
      <c r="B49" s="129" t="s">
        <v>59</v>
      </c>
      <c r="C49" s="140">
        <f>Data!AN2</f>
        <v>0</v>
      </c>
      <c r="D49" s="140">
        <f>Data!BH2</f>
        <v>84</v>
      </c>
      <c r="E49" s="140">
        <f>Data!CB2</f>
        <v>0</v>
      </c>
      <c r="F49" s="140">
        <f>Data!CV2</f>
        <v>0</v>
      </c>
      <c r="G49" s="140">
        <f>Data!DP2</f>
        <v>0</v>
      </c>
      <c r="H49" s="141">
        <f t="shared" si="0"/>
        <v>84</v>
      </c>
    </row>
    <row r="50" spans="2:8">
      <c r="B50" s="129" t="s">
        <v>60</v>
      </c>
      <c r="C50" s="140">
        <f>Data!AO2</f>
        <v>3072</v>
      </c>
      <c r="D50" s="140">
        <f>Data!BI2</f>
        <v>4720</v>
      </c>
      <c r="E50" s="140">
        <f>Data!CC2</f>
        <v>1809</v>
      </c>
      <c r="F50" s="140">
        <f>Data!CW2</f>
        <v>0</v>
      </c>
      <c r="G50" s="140">
        <f>Data!DQ2</f>
        <v>0</v>
      </c>
      <c r="H50" s="141">
        <f t="shared" si="0"/>
        <v>9601</v>
      </c>
    </row>
    <row r="51" spans="2:8">
      <c r="B51" s="129" t="s">
        <v>0</v>
      </c>
      <c r="C51" s="140">
        <f>Data!AP2</f>
        <v>10239.599999999999</v>
      </c>
      <c r="D51" s="140">
        <f>Data!BJ2</f>
        <v>99004.699999999968</v>
      </c>
      <c r="E51" s="140">
        <f>Data!CD2</f>
        <v>43352</v>
      </c>
      <c r="F51" s="140">
        <f>Data!CX2</f>
        <v>2587</v>
      </c>
      <c r="G51" s="140">
        <f>Data!DR2</f>
        <v>0</v>
      </c>
      <c r="H51" s="141">
        <f t="shared" si="0"/>
        <v>155183.29999999996</v>
      </c>
    </row>
    <row r="52" spans="2:8">
      <c r="B52" s="142" t="s">
        <v>33</v>
      </c>
      <c r="C52" s="141">
        <f>SUM(C32:C51)</f>
        <v>395821.6</v>
      </c>
      <c r="D52" s="141">
        <f>SUM(D32:D51)</f>
        <v>334421.69999999995</v>
      </c>
      <c r="E52" s="141">
        <f>SUM(E32:E51)</f>
        <v>177807</v>
      </c>
      <c r="F52" s="141">
        <f>SUM(F32:F51)</f>
        <v>16016</v>
      </c>
      <c r="G52" s="141">
        <f>SUM(G32:G51)</f>
        <v>0</v>
      </c>
      <c r="H52" s="141">
        <f t="shared" si="0"/>
        <v>924066.29999999993</v>
      </c>
    </row>
    <row r="53" spans="2:8">
      <c r="B53" s="143"/>
      <c r="C53" s="144"/>
      <c r="D53" s="144"/>
      <c r="E53" s="144"/>
      <c r="F53" s="144"/>
      <c r="G53" s="144"/>
      <c r="H53" s="144"/>
    </row>
    <row r="54" spans="2:8" ht="13.5" customHeight="1">
      <c r="B54" s="306"/>
      <c r="D54" s="472" t="s">
        <v>22</v>
      </c>
      <c r="E54" s="472"/>
      <c r="F54" s="472"/>
      <c r="G54" s="307" t="s">
        <v>23</v>
      </c>
      <c r="H54" s="307" t="s">
        <v>24</v>
      </c>
    </row>
    <row r="55" spans="2:8" ht="14.25" customHeight="1">
      <c r="B55" s="470" t="s">
        <v>910</v>
      </c>
      <c r="C55" s="471"/>
      <c r="D55" s="466" t="str">
        <f>Data!T2</f>
        <v>Joanna Demurat</v>
      </c>
      <c r="E55" s="466"/>
      <c r="F55" s="466"/>
      <c r="G55" s="308" t="str">
        <f>Data!U2</f>
        <v>(817) 272-6753</v>
      </c>
      <c r="H55" s="309" t="str">
        <f>Data!V2</f>
        <v>joanna.demurat@uta.edu</v>
      </c>
    </row>
    <row r="56" spans="2:8" ht="13.5" customHeight="1">
      <c r="B56" s="306"/>
      <c r="C56" s="306"/>
      <c r="D56" s="306"/>
      <c r="E56" s="306"/>
      <c r="F56" s="306"/>
      <c r="G56" s="306"/>
      <c r="H56" s="296"/>
    </row>
    <row r="57" spans="2:8" ht="16.5" customHeight="1">
      <c r="B57" s="117" t="s">
        <v>9</v>
      </c>
    </row>
    <row r="58" spans="2:8" ht="39.75" customHeight="1">
      <c r="B58" s="473" t="s">
        <v>39</v>
      </c>
      <c r="C58" s="473"/>
      <c r="D58" s="473"/>
      <c r="E58" s="473"/>
      <c r="F58" s="473"/>
      <c r="G58" s="473"/>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Data!DS2</f>
        <v>8958935.0160468873</v>
      </c>
      <c r="D61" s="320">
        <f>Data!EM2</f>
        <v>8172366.376783872</v>
      </c>
      <c r="E61" s="320">
        <f>Data!FG2</f>
        <v>3500182.9602240771</v>
      </c>
      <c r="F61" s="320">
        <f>Data!GA2</f>
        <v>2326825.7544302559</v>
      </c>
      <c r="G61" s="320">
        <f>Data!GU2</f>
        <v>0</v>
      </c>
      <c r="H61" s="321">
        <f>SUM(C61:G61)</f>
        <v>22958310.107485093</v>
      </c>
    </row>
    <row r="62" spans="2:8">
      <c r="B62" s="127" t="str">
        <f>$B$33</f>
        <v>Science</v>
      </c>
      <c r="C62" s="320">
        <f>Data!DT2</f>
        <v>3364185.2620164556</v>
      </c>
      <c r="D62" s="320">
        <f>Data!EN2</f>
        <v>2613854.0281928838</v>
      </c>
      <c r="E62" s="320">
        <f>Data!FH2</f>
        <v>3750698.5269620107</v>
      </c>
      <c r="F62" s="320">
        <f>Data!GB2</f>
        <v>2298800.1957531297</v>
      </c>
      <c r="G62" s="320">
        <f>Data!GV2</f>
        <v>0</v>
      </c>
      <c r="H62" s="141">
        <f t="shared" ref="H62:H81" si="1">SUM(C62:G62)</f>
        <v>12027538.012924479</v>
      </c>
    </row>
    <row r="63" spans="2:8">
      <c r="B63" s="127" t="str">
        <f>$B$34</f>
        <v>Fine Arts</v>
      </c>
      <c r="C63" s="320">
        <f>Data!DU2</f>
        <v>3182754.0813568882</v>
      </c>
      <c r="D63" s="320">
        <f>Data!EO2</f>
        <v>2493753.2416712013</v>
      </c>
      <c r="E63" s="320">
        <f>Data!FI2</f>
        <v>1426372.3542787042</v>
      </c>
      <c r="F63" s="320">
        <f>Data!GC2</f>
        <v>0</v>
      </c>
      <c r="G63" s="320">
        <f>Data!GW2</f>
        <v>0</v>
      </c>
      <c r="H63" s="141">
        <f t="shared" si="1"/>
        <v>7102879.6773067936</v>
      </c>
    </row>
    <row r="64" spans="2:8">
      <c r="B64" s="127" t="str">
        <f>$B$35</f>
        <v>Teacher Education</v>
      </c>
      <c r="C64" s="320">
        <f>Data!DV2</f>
        <v>185278.58001899708</v>
      </c>
      <c r="D64" s="320">
        <f>Data!EP2</f>
        <v>1000003.6850344581</v>
      </c>
      <c r="E64" s="320">
        <f>Data!FJ2</f>
        <v>1499789.9372009884</v>
      </c>
      <c r="F64" s="320">
        <f>Data!GD2</f>
        <v>508269.74119170918</v>
      </c>
      <c r="G64" s="320">
        <f>Data!GX2</f>
        <v>0</v>
      </c>
      <c r="H64" s="141">
        <f t="shared" si="1"/>
        <v>3193341.9434461528</v>
      </c>
    </row>
    <row r="65" spans="2:8">
      <c r="B65" s="127" t="str">
        <f>$B$36</f>
        <v>Agriculture</v>
      </c>
      <c r="C65" s="320">
        <f>Data!DW2</f>
        <v>0</v>
      </c>
      <c r="D65" s="320">
        <f>Data!EQ2</f>
        <v>0</v>
      </c>
      <c r="E65" s="320">
        <f>Data!FK2</f>
        <v>0</v>
      </c>
      <c r="F65" s="320">
        <f>Data!GE2</f>
        <v>0</v>
      </c>
      <c r="G65" s="320">
        <f>Data!GY2</f>
        <v>0</v>
      </c>
      <c r="H65" s="141">
        <f t="shared" si="1"/>
        <v>0</v>
      </c>
    </row>
    <row r="66" spans="2:8">
      <c r="B66" s="127" t="str">
        <f>$B$37</f>
        <v>Engineering</v>
      </c>
      <c r="C66" s="320">
        <f>Data!DX2</f>
        <v>3678510.4041884136</v>
      </c>
      <c r="D66" s="320">
        <f>Data!ER2</f>
        <v>7918224.7503679423</v>
      </c>
      <c r="E66" s="320">
        <f>Data!FL2</f>
        <v>8059814.1388908355</v>
      </c>
      <c r="F66" s="320">
        <f>Data!GF2</f>
        <v>5324586.5790402461</v>
      </c>
      <c r="G66" s="320">
        <f>Data!GZ2</f>
        <v>0</v>
      </c>
      <c r="H66" s="141">
        <f t="shared" si="1"/>
        <v>24981135.872487441</v>
      </c>
    </row>
    <row r="67" spans="2:8">
      <c r="B67" s="127" t="str">
        <f>$B$38</f>
        <v>Home Economics</v>
      </c>
      <c r="C67" s="320">
        <f>Data!DY2</f>
        <v>29564.030501215584</v>
      </c>
      <c r="D67" s="320">
        <f>Data!ES2</f>
        <v>97097.964799390349</v>
      </c>
      <c r="E67" s="320">
        <f>Data!FM2</f>
        <v>0</v>
      </c>
      <c r="F67" s="320">
        <f>Data!GG2</f>
        <v>0</v>
      </c>
      <c r="G67" s="320">
        <f>Data!HA2</f>
        <v>0</v>
      </c>
      <c r="H67" s="141">
        <f t="shared" si="1"/>
        <v>126661.99530060594</v>
      </c>
    </row>
    <row r="68" spans="2:8">
      <c r="B68" s="127" t="str">
        <f>$B$39</f>
        <v>Law</v>
      </c>
      <c r="C68" s="320">
        <f>Data!DZ2</f>
        <v>0</v>
      </c>
      <c r="D68" s="320">
        <f>Data!ET2</f>
        <v>0</v>
      </c>
      <c r="E68" s="320">
        <f>Data!FN2</f>
        <v>0</v>
      </c>
      <c r="F68" s="320">
        <f>Data!GH2</f>
        <v>0</v>
      </c>
      <c r="G68" s="320">
        <f>Data!HB2</f>
        <v>0</v>
      </c>
      <c r="H68" s="141">
        <f t="shared" si="1"/>
        <v>0</v>
      </c>
    </row>
    <row r="69" spans="2:8">
      <c r="B69" s="127" t="str">
        <f>$B$40</f>
        <v>Social Service</v>
      </c>
      <c r="C69" s="320">
        <f>Data!EA2</f>
        <v>319454.15756755573</v>
      </c>
      <c r="D69" s="320">
        <f>Data!EU2</f>
        <v>1015183.0315401579</v>
      </c>
      <c r="E69" s="320">
        <f>Data!FO2</f>
        <v>3495165.648207495</v>
      </c>
      <c r="F69" s="320">
        <f>Data!GI2</f>
        <v>528375.82041854772</v>
      </c>
      <c r="G69" s="320">
        <f>Data!HC2</f>
        <v>0</v>
      </c>
      <c r="H69" s="141">
        <f t="shared" si="1"/>
        <v>5358178.6577337561</v>
      </c>
    </row>
    <row r="70" spans="2:8">
      <c r="B70" s="127" t="str">
        <f>$B$41</f>
        <v>Library Science</v>
      </c>
      <c r="C70" s="320">
        <f>Data!EB2</f>
        <v>0</v>
      </c>
      <c r="D70" s="320">
        <f>Data!EV2</f>
        <v>7013.6470588235297</v>
      </c>
      <c r="E70" s="320">
        <f>Data!FP2</f>
        <v>0</v>
      </c>
      <c r="F70" s="320">
        <f>Data!GJ2</f>
        <v>0</v>
      </c>
      <c r="G70" s="320">
        <f>Data!HD2</f>
        <v>0</v>
      </c>
      <c r="H70" s="141">
        <f t="shared" si="1"/>
        <v>7013.6470588235297</v>
      </c>
    </row>
    <row r="71" spans="2:8">
      <c r="B71" s="127" t="str">
        <f>$B$42</f>
        <v>Veterinary Science</v>
      </c>
      <c r="C71" s="320">
        <f>Data!EC2</f>
        <v>0</v>
      </c>
      <c r="D71" s="320">
        <f>Data!EW2</f>
        <v>0</v>
      </c>
      <c r="E71" s="320">
        <f>Data!FQ2</f>
        <v>0</v>
      </c>
      <c r="F71" s="320">
        <f>Data!GK2</f>
        <v>0</v>
      </c>
      <c r="G71" s="320">
        <f>Data!HE2</f>
        <v>0</v>
      </c>
      <c r="H71" s="141">
        <f t="shared" si="1"/>
        <v>0</v>
      </c>
    </row>
    <row r="72" spans="2:8">
      <c r="B72" s="127" t="str">
        <f>$B$43</f>
        <v>Vocational Training</v>
      </c>
      <c r="C72" s="320">
        <f>Data!ED2</f>
        <v>0</v>
      </c>
      <c r="D72" s="320">
        <f>Data!EX2</f>
        <v>0</v>
      </c>
      <c r="E72" s="320">
        <f>Data!FR2</f>
        <v>0</v>
      </c>
      <c r="F72" s="320">
        <f>Data!GL2</f>
        <v>0</v>
      </c>
      <c r="G72" s="320">
        <f>Data!HF2</f>
        <v>0</v>
      </c>
      <c r="H72" s="141">
        <f t="shared" si="1"/>
        <v>0</v>
      </c>
    </row>
    <row r="73" spans="2:8">
      <c r="B73" s="127" t="str">
        <f>$B$44</f>
        <v>Physical Training</v>
      </c>
      <c r="C73" s="320">
        <f>Data!EE2</f>
        <v>0</v>
      </c>
      <c r="D73" s="320">
        <f>Data!EY2</f>
        <v>0</v>
      </c>
      <c r="E73" s="320">
        <f>Data!FS2</f>
        <v>0</v>
      </c>
      <c r="F73" s="320">
        <f>Data!GM2</f>
        <v>0</v>
      </c>
      <c r="G73" s="320">
        <f>Data!HG2</f>
        <v>0</v>
      </c>
      <c r="H73" s="141">
        <f t="shared" si="1"/>
        <v>0</v>
      </c>
    </row>
    <row r="74" spans="2:8">
      <c r="B74" s="127" t="str">
        <f>$B$45</f>
        <v>Health Services</v>
      </c>
      <c r="C74" s="320">
        <f>Data!EF2</f>
        <v>310179.25349261129</v>
      </c>
      <c r="D74" s="320">
        <f>Data!EZ2</f>
        <v>848716.83297161828</v>
      </c>
      <c r="E74" s="320">
        <f>Data!FT2</f>
        <v>1049283.6001620279</v>
      </c>
      <c r="F74" s="320">
        <f>Data!GN2</f>
        <v>291148.43747337442</v>
      </c>
      <c r="G74" s="320">
        <f>Data!HH2</f>
        <v>0</v>
      </c>
      <c r="H74" s="141">
        <f t="shared" si="1"/>
        <v>2499328.1240996318</v>
      </c>
    </row>
    <row r="75" spans="2:8">
      <c r="B75" s="127" t="str">
        <f>$B$46</f>
        <v>Pharmacy</v>
      </c>
      <c r="C75" s="320">
        <f>Data!EG2</f>
        <v>0</v>
      </c>
      <c r="D75" s="320">
        <f>Data!FA2</f>
        <v>0</v>
      </c>
      <c r="E75" s="320">
        <f>Data!FU2</f>
        <v>0</v>
      </c>
      <c r="F75" s="320">
        <f>Data!GO2</f>
        <v>0</v>
      </c>
      <c r="G75" s="320">
        <f>Data!HI2</f>
        <v>0</v>
      </c>
      <c r="H75" s="141">
        <f t="shared" si="1"/>
        <v>0</v>
      </c>
    </row>
    <row r="76" spans="2:8">
      <c r="B76" s="127" t="str">
        <f>$B$47</f>
        <v>Business Administration</v>
      </c>
      <c r="C76" s="320">
        <f>Data!EH2</f>
        <v>1351910.7273804408</v>
      </c>
      <c r="D76" s="320">
        <f>Data!FB2</f>
        <v>6052068.6905341586</v>
      </c>
      <c r="E76" s="320">
        <f>Data!FV2</f>
        <v>4533530.7194863511</v>
      </c>
      <c r="F76" s="320">
        <f>Data!GP2</f>
        <v>2645084.5844325018</v>
      </c>
      <c r="G76" s="320">
        <f>Data!HJ2</f>
        <v>0</v>
      </c>
      <c r="H76" s="141">
        <f t="shared" si="1"/>
        <v>14582594.721833453</v>
      </c>
    </row>
    <row r="77" spans="2:8">
      <c r="B77" s="127" t="str">
        <f>$B$48</f>
        <v>Optometry</v>
      </c>
      <c r="C77" s="320">
        <f>Data!EI2</f>
        <v>0</v>
      </c>
      <c r="D77" s="320">
        <f>Data!FC2</f>
        <v>0</v>
      </c>
      <c r="E77" s="320">
        <f>Data!FW2</f>
        <v>0</v>
      </c>
      <c r="F77" s="320">
        <f>Data!GQ2</f>
        <v>0</v>
      </c>
      <c r="G77" s="320">
        <f>Data!HK2</f>
        <v>0</v>
      </c>
      <c r="H77" s="141">
        <f t="shared" si="1"/>
        <v>0</v>
      </c>
    </row>
    <row r="78" spans="2:8">
      <c r="B78" s="127" t="str">
        <f>$B$49</f>
        <v>Teacher Ed-Practice Teaching</v>
      </c>
      <c r="C78" s="320">
        <f>Data!EJ2</f>
        <v>0</v>
      </c>
      <c r="D78" s="320">
        <f>Data!FD2</f>
        <v>52537.713736263737</v>
      </c>
      <c r="E78" s="320">
        <f>Data!FX2</f>
        <v>0</v>
      </c>
      <c r="F78" s="320">
        <f>Data!GR2</f>
        <v>0</v>
      </c>
      <c r="G78" s="320">
        <f>Data!HL2</f>
        <v>0</v>
      </c>
      <c r="H78" s="141">
        <f t="shared" si="1"/>
        <v>52537.713736263737</v>
      </c>
    </row>
    <row r="79" spans="2:8">
      <c r="B79" s="127" t="str">
        <f>$B$50</f>
        <v>Technology</v>
      </c>
      <c r="C79" s="320">
        <f>Data!EK2</f>
        <v>169602.2747074253</v>
      </c>
      <c r="D79" s="320">
        <f>Data!FE2</f>
        <v>569657.33968547138</v>
      </c>
      <c r="E79" s="320">
        <f>Data!FY2</f>
        <v>103711.44376953537</v>
      </c>
      <c r="F79" s="320">
        <f>Data!GS2</f>
        <v>0</v>
      </c>
      <c r="G79" s="320">
        <f>Data!HM2</f>
        <v>0</v>
      </c>
      <c r="H79" s="141">
        <f t="shared" si="1"/>
        <v>842971.05816243205</v>
      </c>
    </row>
    <row r="80" spans="2:8">
      <c r="B80" s="127" t="str">
        <f>$B$51</f>
        <v>Nursing</v>
      </c>
      <c r="C80" s="320">
        <f>Data!EL2</f>
        <v>518565.70176978345</v>
      </c>
      <c r="D80" s="320">
        <f>Data!FF2</f>
        <v>4097613.7244920717</v>
      </c>
      <c r="E80" s="320">
        <f>Data!FZ2</f>
        <v>2284450.0617820797</v>
      </c>
      <c r="F80" s="320">
        <f>Data!GT2</f>
        <v>720445.32107097865</v>
      </c>
      <c r="G80" s="320">
        <f>Data!HN2</f>
        <v>0</v>
      </c>
      <c r="H80" s="141">
        <f t="shared" si="1"/>
        <v>7621074.8091149135</v>
      </c>
    </row>
    <row r="81" spans="2:8">
      <c r="B81" s="130" t="str">
        <f>$B$52</f>
        <v>Totals</v>
      </c>
      <c r="C81" s="321">
        <f>SUM(C61:C80)</f>
        <v>22068939.489046678</v>
      </c>
      <c r="D81" s="321">
        <f>SUM(D61:D80)</f>
        <v>34938091.026868306</v>
      </c>
      <c r="E81" s="321">
        <f>SUM(E61:E80)</f>
        <v>29702999.390964106</v>
      </c>
      <c r="F81" s="321">
        <f>SUM(F61:F80)</f>
        <v>14643536.433810743</v>
      </c>
      <c r="G81" s="321">
        <f>SUM(G61:G80)</f>
        <v>0</v>
      </c>
      <c r="H81" s="321">
        <f t="shared" si="1"/>
        <v>101353566.34068984</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Data!T2</f>
        <v>Joanna Demurat</v>
      </c>
      <c r="E84" s="466"/>
      <c r="F84" s="466"/>
      <c r="G84" s="308" t="str">
        <f>Data!U2</f>
        <v>(817) 272-6753</v>
      </c>
      <c r="H84" s="309" t="str">
        <f>Data!V2</f>
        <v>joanna.demurat@uta.edu</v>
      </c>
    </row>
    <row r="85" spans="2:8" ht="13.5" customHeight="1">
      <c r="B85" s="306"/>
      <c r="C85" s="306"/>
      <c r="D85" s="306"/>
      <c r="E85" s="306"/>
      <c r="F85" s="306"/>
      <c r="G85" s="306"/>
      <c r="H85" s="296"/>
    </row>
    <row r="86" spans="2:8" ht="15" customHeight="1">
      <c r="B86" s="120" t="s">
        <v>32</v>
      </c>
      <c r="C86" s="324"/>
      <c r="D86" s="324"/>
      <c r="E86" s="324"/>
      <c r="F86" s="324"/>
      <c r="G86" s="324"/>
      <c r="H86" s="122">
        <f>H13+H14</f>
        <v>372603512</v>
      </c>
    </row>
    <row r="87" spans="2:8" ht="42.75" customHeight="1">
      <c r="B87" s="464" t="s">
        <v>8</v>
      </c>
      <c r="C87" s="464"/>
      <c r="D87" s="464"/>
      <c r="E87" s="464"/>
      <c r="F87" s="464"/>
      <c r="G87" s="464"/>
      <c r="H87" s="319"/>
    </row>
    <row r="88" spans="2:8" ht="15" customHeight="1">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Data!HR2</f>
        <v>664940.9</v>
      </c>
      <c r="D91" s="327">
        <f>Data!IL2</f>
        <v>200322.78344631812</v>
      </c>
      <c r="E91" s="327">
        <f>Data!JF2</f>
        <v>29648.982254550632</v>
      </c>
      <c r="F91" s="327">
        <f>Data!JZ2</f>
        <v>8639.0700199769835</v>
      </c>
      <c r="G91" s="327">
        <f>Data!KT2</f>
        <v>0</v>
      </c>
      <c r="H91" s="133">
        <f t="shared" ref="H91:H111" si="2">SUM(C91:G91)</f>
        <v>903551.73572084575</v>
      </c>
    </row>
    <row r="92" spans="2:8">
      <c r="B92" s="127" t="str">
        <f>$B$33</f>
        <v>Science</v>
      </c>
      <c r="C92" s="327">
        <f>Data!HS2</f>
        <v>3002093.4</v>
      </c>
      <c r="D92" s="327">
        <f>Data!IM2</f>
        <v>831648.00092273345</v>
      </c>
      <c r="E92" s="327">
        <f>Data!JG2</f>
        <v>642382.17684841389</v>
      </c>
      <c r="F92" s="327">
        <f>Data!KA2</f>
        <v>82174.143277122101</v>
      </c>
      <c r="G92" s="327">
        <f>Data!KU2</f>
        <v>0</v>
      </c>
      <c r="H92" s="136">
        <f t="shared" si="2"/>
        <v>4558297.7210482694</v>
      </c>
    </row>
    <row r="93" spans="2:8">
      <c r="B93" s="127" t="str">
        <f>$B$34</f>
        <v>Fine Arts</v>
      </c>
      <c r="C93" s="327">
        <f>Data!HT2</f>
        <v>233033.4</v>
      </c>
      <c r="D93" s="327">
        <f>Data!IN2</f>
        <v>75148.033078184802</v>
      </c>
      <c r="E93" s="327">
        <f>Data!JH2</f>
        <v>5980.6122948456677</v>
      </c>
      <c r="F93" s="327">
        <f>Data!KB2</f>
        <v>0</v>
      </c>
      <c r="G93" s="327">
        <f>Data!KV2</f>
        <v>0</v>
      </c>
      <c r="H93" s="136">
        <f t="shared" si="2"/>
        <v>314162.04537303047</v>
      </c>
    </row>
    <row r="94" spans="2:8">
      <c r="B94" s="127" t="str">
        <f>$B$35</f>
        <v>Teacher Education</v>
      </c>
      <c r="C94" s="327">
        <f>Data!HU2</f>
        <v>3145.5246907216492</v>
      </c>
      <c r="D94" s="327">
        <f>Data!IO2</f>
        <v>14468.099291237113</v>
      </c>
      <c r="E94" s="327">
        <f>Data!JI2</f>
        <v>24826.864097938142</v>
      </c>
      <c r="F94" s="327">
        <f>Data!KC2</f>
        <v>1754.5719201030927</v>
      </c>
      <c r="G94" s="327">
        <f>Data!KW2</f>
        <v>0</v>
      </c>
      <c r="H94" s="136">
        <f t="shared" si="2"/>
        <v>44195.06</v>
      </c>
    </row>
    <row r="95" spans="2:8">
      <c r="B95" s="127" t="str">
        <f>$B$36</f>
        <v>Agriculture</v>
      </c>
      <c r="C95" s="327">
        <f>Data!HV2</f>
        <v>0</v>
      </c>
      <c r="D95" s="327">
        <f>Data!IP2</f>
        <v>0</v>
      </c>
      <c r="E95" s="327">
        <f>Data!JJ2</f>
        <v>0</v>
      </c>
      <c r="F95" s="327">
        <f>Data!KD2</f>
        <v>0</v>
      </c>
      <c r="G95" s="327">
        <f>Data!KX2</f>
        <v>0</v>
      </c>
      <c r="H95" s="136">
        <f t="shared" si="2"/>
        <v>0</v>
      </c>
    </row>
    <row r="96" spans="2:8">
      <c r="B96" s="127" t="str">
        <f>$B$37</f>
        <v>Engineering</v>
      </c>
      <c r="C96" s="327">
        <f>Data!HW2</f>
        <v>2300342.5708963787</v>
      </c>
      <c r="D96" s="327">
        <f>Data!IQ2</f>
        <v>2987450.2272739271</v>
      </c>
      <c r="E96" s="327">
        <f>Data!JK2</f>
        <v>2391316.2377738934</v>
      </c>
      <c r="F96" s="327">
        <f>Data!KE2</f>
        <v>365781.35405580106</v>
      </c>
      <c r="G96" s="327">
        <f>Data!KY2</f>
        <v>0</v>
      </c>
      <c r="H96" s="136">
        <f t="shared" si="2"/>
        <v>8044890.3900000006</v>
      </c>
    </row>
    <row r="97" spans="2:8">
      <c r="B97" s="127" t="str">
        <f>$B$38</f>
        <v>Home Economics</v>
      </c>
      <c r="C97" s="327">
        <f>Data!HX2</f>
        <v>0</v>
      </c>
      <c r="D97" s="327">
        <f>Data!IR2</f>
        <v>0</v>
      </c>
      <c r="E97" s="327">
        <f>Data!JL2</f>
        <v>0</v>
      </c>
      <c r="F97" s="327">
        <f>Data!KF2</f>
        <v>0</v>
      </c>
      <c r="G97" s="327">
        <f>Data!KZ2</f>
        <v>0</v>
      </c>
      <c r="H97" s="136">
        <f t="shared" si="2"/>
        <v>0</v>
      </c>
    </row>
    <row r="98" spans="2:8">
      <c r="B98" s="127" t="str">
        <f>$B$39</f>
        <v>Law</v>
      </c>
      <c r="C98" s="327">
        <f>Data!HY2</f>
        <v>0</v>
      </c>
      <c r="D98" s="327">
        <f>Data!IS2</f>
        <v>0</v>
      </c>
      <c r="E98" s="327">
        <f>Data!JM2</f>
        <v>0</v>
      </c>
      <c r="F98" s="327">
        <f>Data!KG2</f>
        <v>0</v>
      </c>
      <c r="G98" s="327">
        <f>Data!LA2</f>
        <v>0</v>
      </c>
      <c r="H98" s="136">
        <f t="shared" si="2"/>
        <v>0</v>
      </c>
    </row>
    <row r="99" spans="2:8">
      <c r="B99" s="127" t="str">
        <f>$B$40</f>
        <v>Social Service</v>
      </c>
      <c r="C99" s="327">
        <f>Data!HZ2</f>
        <v>9193.339068004012</v>
      </c>
      <c r="D99" s="327">
        <f>Data!IT2</f>
        <v>31146.081811835502</v>
      </c>
      <c r="E99" s="327">
        <f>Data!JN2</f>
        <v>80860.208619458368</v>
      </c>
      <c r="F99" s="327">
        <f>Data!KH2</f>
        <v>977.91050070210645</v>
      </c>
      <c r="G99" s="327">
        <f>Data!LB2</f>
        <v>0</v>
      </c>
      <c r="H99" s="136">
        <f t="shared" si="2"/>
        <v>122177.54</v>
      </c>
    </row>
    <row r="100" spans="2:8">
      <c r="B100" s="127" t="str">
        <f>$B$41</f>
        <v>Library Science</v>
      </c>
      <c r="C100" s="327">
        <f>Data!IA2</f>
        <v>0</v>
      </c>
      <c r="D100" s="327">
        <f>Data!IU2</f>
        <v>0</v>
      </c>
      <c r="E100" s="327">
        <f>Data!JO2</f>
        <v>0</v>
      </c>
      <c r="F100" s="327">
        <f>Data!KI2</f>
        <v>0</v>
      </c>
      <c r="G100" s="327">
        <f>Data!LC2</f>
        <v>0</v>
      </c>
      <c r="H100" s="136">
        <f t="shared" si="2"/>
        <v>0</v>
      </c>
    </row>
    <row r="101" spans="2:8">
      <c r="B101" s="127" t="str">
        <f>$B$42</f>
        <v>Veterinary Science</v>
      </c>
      <c r="C101" s="327">
        <f>Data!IB2</f>
        <v>0</v>
      </c>
      <c r="D101" s="327">
        <f>Data!IV2</f>
        <v>0</v>
      </c>
      <c r="E101" s="327">
        <f>Data!JP2</f>
        <v>0</v>
      </c>
      <c r="F101" s="327">
        <f>Data!KJ2</f>
        <v>0</v>
      </c>
      <c r="G101" s="327">
        <f>Data!LD2</f>
        <v>0</v>
      </c>
      <c r="H101" s="136">
        <f t="shared" si="2"/>
        <v>0</v>
      </c>
    </row>
    <row r="102" spans="2:8">
      <c r="B102" s="127" t="str">
        <f>$B$43</f>
        <v>Vocational Training</v>
      </c>
      <c r="C102" s="327">
        <f>Data!IC2</f>
        <v>0</v>
      </c>
      <c r="D102" s="327">
        <f>Data!IW2</f>
        <v>0</v>
      </c>
      <c r="E102" s="327">
        <f>Data!JQ2</f>
        <v>0</v>
      </c>
      <c r="F102" s="327">
        <f>Data!KK2</f>
        <v>0</v>
      </c>
      <c r="G102" s="327">
        <f>Data!LE2</f>
        <v>0</v>
      </c>
      <c r="H102" s="136">
        <f t="shared" si="2"/>
        <v>0</v>
      </c>
    </row>
    <row r="103" spans="2:8">
      <c r="B103" s="127" t="str">
        <f>$B$44</f>
        <v>Physical Training</v>
      </c>
      <c r="C103" s="327">
        <f>Data!ID2</f>
        <v>0</v>
      </c>
      <c r="D103" s="327">
        <f>Data!IX2</f>
        <v>0</v>
      </c>
      <c r="E103" s="327">
        <f>Data!JR2</f>
        <v>0</v>
      </c>
      <c r="F103" s="327">
        <f>Data!KL2</f>
        <v>0</v>
      </c>
      <c r="G103" s="327">
        <f>Data!LF2</f>
        <v>0</v>
      </c>
      <c r="H103" s="136">
        <f t="shared" si="2"/>
        <v>0</v>
      </c>
    </row>
    <row r="104" spans="2:8">
      <c r="B104" s="127" t="str">
        <f>$B$45</f>
        <v>Health Services</v>
      </c>
      <c r="C104" s="327">
        <f>Data!IE2</f>
        <v>0</v>
      </c>
      <c r="D104" s="327">
        <f>Data!IY2</f>
        <v>0</v>
      </c>
      <c r="E104" s="327">
        <f>Data!JS2</f>
        <v>0</v>
      </c>
      <c r="F104" s="327">
        <f>Data!KM2</f>
        <v>0</v>
      </c>
      <c r="G104" s="327">
        <f>Data!LG2</f>
        <v>0</v>
      </c>
      <c r="H104" s="136">
        <f t="shared" si="2"/>
        <v>0</v>
      </c>
    </row>
    <row r="105" spans="2:8">
      <c r="B105" s="127" t="str">
        <f>$B$46</f>
        <v>Pharmacy</v>
      </c>
      <c r="C105" s="327">
        <f>Data!IF2</f>
        <v>0</v>
      </c>
      <c r="D105" s="327">
        <f>Data!IZ2</f>
        <v>0</v>
      </c>
      <c r="E105" s="327">
        <f>Data!JT2</f>
        <v>0</v>
      </c>
      <c r="F105" s="327">
        <f>Data!KN2</f>
        <v>0</v>
      </c>
      <c r="G105" s="327">
        <f>Data!LH2</f>
        <v>0</v>
      </c>
      <c r="H105" s="136">
        <f t="shared" si="2"/>
        <v>0</v>
      </c>
    </row>
    <row r="106" spans="2:8">
      <c r="B106" s="127" t="str">
        <f>$B$47</f>
        <v>Business Administration</v>
      </c>
      <c r="C106" s="327">
        <f>Data!IG2</f>
        <v>465134.70423826668</v>
      </c>
      <c r="D106" s="327">
        <f>Data!JA2</f>
        <v>1188695.9033899272</v>
      </c>
      <c r="E106" s="327">
        <f>Data!JU2</f>
        <v>385731.23160349851</v>
      </c>
      <c r="F106" s="327">
        <f>Data!KO2</f>
        <v>21276.360768307321</v>
      </c>
      <c r="G106" s="327">
        <f>Data!LI2</f>
        <v>0</v>
      </c>
      <c r="H106" s="136">
        <f t="shared" si="2"/>
        <v>2060838.1999999997</v>
      </c>
    </row>
    <row r="107" spans="2:8">
      <c r="B107" s="127" t="str">
        <f>$B$48</f>
        <v>Optometry</v>
      </c>
      <c r="C107" s="327">
        <f>Data!IH2</f>
        <v>0</v>
      </c>
      <c r="D107" s="327">
        <f>Data!JB2</f>
        <v>0</v>
      </c>
      <c r="E107" s="327">
        <f>Data!JV2</f>
        <v>0</v>
      </c>
      <c r="F107" s="327">
        <f>Data!KP2</f>
        <v>0</v>
      </c>
      <c r="G107" s="327">
        <f>Data!LJ2</f>
        <v>0</v>
      </c>
      <c r="H107" s="136">
        <f t="shared" si="2"/>
        <v>0</v>
      </c>
    </row>
    <row r="108" spans="2:8">
      <c r="B108" s="127" t="str">
        <f>$B$49</f>
        <v>Teacher Ed-Practice Teaching</v>
      </c>
      <c r="C108" s="327">
        <f>Data!II2</f>
        <v>0</v>
      </c>
      <c r="D108" s="327">
        <f>Data!JC2</f>
        <v>0</v>
      </c>
      <c r="E108" s="327">
        <f>Data!JW2</f>
        <v>0</v>
      </c>
      <c r="F108" s="327">
        <f>Data!KQ2</f>
        <v>0</v>
      </c>
      <c r="G108" s="327">
        <f>Data!LK2</f>
        <v>0</v>
      </c>
      <c r="H108" s="136">
        <f t="shared" si="2"/>
        <v>0</v>
      </c>
    </row>
    <row r="109" spans="2:8">
      <c r="B109" s="127" t="str">
        <f>$B$50</f>
        <v>Technology</v>
      </c>
      <c r="C109" s="327">
        <f>Data!IJ2</f>
        <v>13997.905084886992</v>
      </c>
      <c r="D109" s="327">
        <f>Data!JD2</f>
        <v>21507.197916883659</v>
      </c>
      <c r="E109" s="327">
        <f>Data!JX2</f>
        <v>8242.9069982293513</v>
      </c>
      <c r="F109" s="327">
        <f>Data!KR2</f>
        <v>0</v>
      </c>
      <c r="G109" s="327">
        <f>Data!LL2</f>
        <v>0</v>
      </c>
      <c r="H109" s="136">
        <f t="shared" si="2"/>
        <v>43748.01</v>
      </c>
    </row>
    <row r="110" spans="2:8">
      <c r="B110" s="127" t="str">
        <f>$B$51</f>
        <v>Nursing</v>
      </c>
      <c r="C110" s="327">
        <f>Data!IK2</f>
        <v>10017.992397919108</v>
      </c>
      <c r="D110" s="327">
        <f>Data!JE2</f>
        <v>96862.019215424589</v>
      </c>
      <c r="E110" s="327">
        <f>Data!JY2</f>
        <v>42413.766791143134</v>
      </c>
      <c r="F110" s="327">
        <f>Data!KS2</f>
        <v>2531.0115955131778</v>
      </c>
      <c r="G110" s="327">
        <f>Data!HPM2</f>
        <v>0</v>
      </c>
      <c r="H110" s="136">
        <f t="shared" si="2"/>
        <v>151824.79</v>
      </c>
    </row>
    <row r="111" spans="2:8">
      <c r="B111" s="130" t="str">
        <f>$B$52</f>
        <v>Totals</v>
      </c>
      <c r="C111" s="133">
        <f>SUM(C91:C110)</f>
        <v>6701899.7363761766</v>
      </c>
      <c r="D111" s="133">
        <f>SUM(D91:D110)</f>
        <v>5447248.3463464715</v>
      </c>
      <c r="E111" s="133">
        <f>SUM(E91:E110)</f>
        <v>3611402.9872819711</v>
      </c>
      <c r="F111" s="133">
        <f>SUM(F91:F110)</f>
        <v>483134.42213752586</v>
      </c>
      <c r="G111" s="133">
        <f>SUM(G91:G110)</f>
        <v>0</v>
      </c>
      <c r="H111" s="133">
        <f t="shared" si="2"/>
        <v>16243685.492142145</v>
      </c>
    </row>
    <row r="112" spans="2:8" ht="14.25" customHeight="1">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25" si="3">C91+C61</f>
        <v>9623875.9160468876</v>
      </c>
      <c r="D116" s="321">
        <f t="shared" si="3"/>
        <v>8372689.1602301905</v>
      </c>
      <c r="E116" s="321">
        <f t="shared" si="3"/>
        <v>3529831.9424786279</v>
      </c>
      <c r="F116" s="321">
        <f t="shared" si="3"/>
        <v>2335464.824450233</v>
      </c>
      <c r="G116" s="321">
        <f t="shared" si="3"/>
        <v>0</v>
      </c>
      <c r="H116" s="133">
        <f t="shared" ref="H116:H136" si="4">SUM(C116:G116)</f>
        <v>23861861.843205936</v>
      </c>
    </row>
    <row r="117" spans="2:8">
      <c r="B117" s="127" t="str">
        <f>$B$33</f>
        <v>Science</v>
      </c>
      <c r="C117" s="141">
        <f t="shared" si="3"/>
        <v>6366278.6620164551</v>
      </c>
      <c r="D117" s="141">
        <f t="shared" si="3"/>
        <v>3445502.0291156173</v>
      </c>
      <c r="E117" s="141">
        <f t="shared" si="3"/>
        <v>4393080.7038104245</v>
      </c>
      <c r="F117" s="141">
        <f t="shared" si="3"/>
        <v>2380974.3390302518</v>
      </c>
      <c r="G117" s="141">
        <f t="shared" si="3"/>
        <v>0</v>
      </c>
      <c r="H117" s="136">
        <f t="shared" si="4"/>
        <v>16585835.733972747</v>
      </c>
    </row>
    <row r="118" spans="2:8">
      <c r="B118" s="127" t="str">
        <f>$B$34</f>
        <v>Fine Arts</v>
      </c>
      <c r="C118" s="141">
        <f t="shared" si="3"/>
        <v>3415787.4813568881</v>
      </c>
      <c r="D118" s="141">
        <f t="shared" si="3"/>
        <v>2568901.2747493861</v>
      </c>
      <c r="E118" s="141">
        <f t="shared" si="3"/>
        <v>1432352.9665735499</v>
      </c>
      <c r="F118" s="141">
        <f t="shared" si="3"/>
        <v>0</v>
      </c>
      <c r="G118" s="141">
        <f t="shared" si="3"/>
        <v>0</v>
      </c>
      <c r="H118" s="136">
        <f t="shared" si="4"/>
        <v>7417041.7226798236</v>
      </c>
    </row>
    <row r="119" spans="2:8">
      <c r="B119" s="127" t="str">
        <f>$B$35</f>
        <v>Teacher Education</v>
      </c>
      <c r="C119" s="141">
        <f t="shared" si="3"/>
        <v>188424.10470971873</v>
      </c>
      <c r="D119" s="141">
        <f t="shared" si="3"/>
        <v>1014471.7843256951</v>
      </c>
      <c r="E119" s="141">
        <f t="shared" si="3"/>
        <v>1524616.8012989266</v>
      </c>
      <c r="F119" s="141">
        <f t="shared" si="3"/>
        <v>510024.31311181228</v>
      </c>
      <c r="G119" s="141">
        <f t="shared" si="3"/>
        <v>0</v>
      </c>
      <c r="H119" s="136">
        <f t="shared" si="4"/>
        <v>3237537.0034461529</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5978852.9750847928</v>
      </c>
      <c r="D121" s="141">
        <f t="shared" si="3"/>
        <v>10905674.977641869</v>
      </c>
      <c r="E121" s="141">
        <f t="shared" si="3"/>
        <v>10451130.376664728</v>
      </c>
      <c r="F121" s="141">
        <f t="shared" si="3"/>
        <v>5690367.9330960475</v>
      </c>
      <c r="G121" s="141">
        <f t="shared" si="3"/>
        <v>0</v>
      </c>
      <c r="H121" s="136">
        <f t="shared" si="4"/>
        <v>33026026.262487438</v>
      </c>
    </row>
    <row r="122" spans="2:8">
      <c r="B122" s="127" t="str">
        <f>$B$38</f>
        <v>Home Economics</v>
      </c>
      <c r="C122" s="141">
        <f t="shared" si="3"/>
        <v>29564.030501215584</v>
      </c>
      <c r="D122" s="141">
        <f t="shared" si="3"/>
        <v>97097.964799390349</v>
      </c>
      <c r="E122" s="141">
        <f t="shared" si="3"/>
        <v>0</v>
      </c>
      <c r="F122" s="141">
        <f t="shared" si="3"/>
        <v>0</v>
      </c>
      <c r="G122" s="141">
        <f t="shared" si="3"/>
        <v>0</v>
      </c>
      <c r="H122" s="136">
        <f t="shared" si="4"/>
        <v>126661.99530060594</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328647.49663555971</v>
      </c>
      <c r="D124" s="141">
        <f t="shared" si="3"/>
        <v>1046329.1133519934</v>
      </c>
      <c r="E124" s="141">
        <f t="shared" si="3"/>
        <v>3576025.8568269536</v>
      </c>
      <c r="F124" s="141">
        <f t="shared" si="3"/>
        <v>529353.73091924982</v>
      </c>
      <c r="G124" s="141">
        <f t="shared" si="3"/>
        <v>0</v>
      </c>
      <c r="H124" s="136">
        <f t="shared" si="4"/>
        <v>5480356.1977337562</v>
      </c>
    </row>
    <row r="125" spans="2:8">
      <c r="B125" s="127" t="str">
        <f>$B$41</f>
        <v>Library Science</v>
      </c>
      <c r="C125" s="141">
        <f t="shared" si="3"/>
        <v>0</v>
      </c>
      <c r="D125" s="141">
        <f t="shared" si="3"/>
        <v>7013.6470588235297</v>
      </c>
      <c r="E125" s="141">
        <f t="shared" si="3"/>
        <v>0</v>
      </c>
      <c r="F125" s="141">
        <f t="shared" si="3"/>
        <v>0</v>
      </c>
      <c r="G125" s="141">
        <f t="shared" si="3"/>
        <v>0</v>
      </c>
      <c r="H125" s="136">
        <f t="shared" si="4"/>
        <v>7013.6470588235297</v>
      </c>
    </row>
    <row r="126" spans="2:8">
      <c r="B126" s="127" t="str">
        <f>$B$42</f>
        <v>Veterinary Science</v>
      </c>
      <c r="C126" s="141">
        <f t="shared" ref="C126:G135" si="5">C101+C71</f>
        <v>0</v>
      </c>
      <c r="D126" s="141">
        <f t="shared" si="5"/>
        <v>0</v>
      </c>
      <c r="E126" s="141">
        <f t="shared" si="5"/>
        <v>0</v>
      </c>
      <c r="F126" s="141">
        <f t="shared" si="5"/>
        <v>0</v>
      </c>
      <c r="G126" s="141">
        <f t="shared" si="5"/>
        <v>0</v>
      </c>
      <c r="H126" s="136">
        <f t="shared" si="4"/>
        <v>0</v>
      </c>
    </row>
    <row r="127" spans="2:8">
      <c r="B127" s="127" t="str">
        <f>$B$43</f>
        <v>Vocational Training</v>
      </c>
      <c r="C127" s="141">
        <f t="shared" si="5"/>
        <v>0</v>
      </c>
      <c r="D127" s="141">
        <f t="shared" si="5"/>
        <v>0</v>
      </c>
      <c r="E127" s="141">
        <f t="shared" si="5"/>
        <v>0</v>
      </c>
      <c r="F127" s="141">
        <f t="shared" si="5"/>
        <v>0</v>
      </c>
      <c r="G127" s="141">
        <f t="shared" si="5"/>
        <v>0</v>
      </c>
      <c r="H127" s="136">
        <f t="shared" si="4"/>
        <v>0</v>
      </c>
    </row>
    <row r="128" spans="2:8">
      <c r="B128" s="127" t="str">
        <f>$B$44</f>
        <v>Physical Training</v>
      </c>
      <c r="C128" s="141">
        <f t="shared" si="5"/>
        <v>0</v>
      </c>
      <c r="D128" s="141">
        <f t="shared" si="5"/>
        <v>0</v>
      </c>
      <c r="E128" s="141">
        <f t="shared" si="5"/>
        <v>0</v>
      </c>
      <c r="F128" s="141">
        <f t="shared" si="5"/>
        <v>0</v>
      </c>
      <c r="G128" s="141">
        <f t="shared" si="5"/>
        <v>0</v>
      </c>
      <c r="H128" s="136">
        <f t="shared" si="4"/>
        <v>0</v>
      </c>
    </row>
    <row r="129" spans="2:9">
      <c r="B129" s="127" t="str">
        <f>$B$45</f>
        <v>Health Services</v>
      </c>
      <c r="C129" s="141">
        <f t="shared" si="5"/>
        <v>310179.25349261129</v>
      </c>
      <c r="D129" s="141">
        <f t="shared" si="5"/>
        <v>848716.83297161828</v>
      </c>
      <c r="E129" s="141">
        <f t="shared" si="5"/>
        <v>1049283.6001620279</v>
      </c>
      <c r="F129" s="141">
        <f t="shared" si="5"/>
        <v>291148.43747337442</v>
      </c>
      <c r="G129" s="141">
        <f t="shared" si="5"/>
        <v>0</v>
      </c>
      <c r="H129" s="136">
        <f t="shared" si="4"/>
        <v>2499328.1240996318</v>
      </c>
    </row>
    <row r="130" spans="2:9">
      <c r="B130" s="127" t="str">
        <f>$B$46</f>
        <v>Pharmacy</v>
      </c>
      <c r="C130" s="141">
        <f t="shared" si="5"/>
        <v>0</v>
      </c>
      <c r="D130" s="141">
        <f t="shared" si="5"/>
        <v>0</v>
      </c>
      <c r="E130" s="141">
        <f t="shared" si="5"/>
        <v>0</v>
      </c>
      <c r="F130" s="141">
        <f t="shared" si="5"/>
        <v>0</v>
      </c>
      <c r="G130" s="141">
        <f t="shared" si="5"/>
        <v>0</v>
      </c>
      <c r="H130" s="136">
        <f t="shared" si="4"/>
        <v>0</v>
      </c>
    </row>
    <row r="131" spans="2:9">
      <c r="B131" s="127" t="str">
        <f>$B$47</f>
        <v>Business Administration</v>
      </c>
      <c r="C131" s="141">
        <f t="shared" si="5"/>
        <v>1817045.4316187075</v>
      </c>
      <c r="D131" s="141">
        <f t="shared" si="5"/>
        <v>7240764.5939240856</v>
      </c>
      <c r="E131" s="141">
        <f t="shared" si="5"/>
        <v>4919261.9510898497</v>
      </c>
      <c r="F131" s="141">
        <f t="shared" si="5"/>
        <v>2666360.9452008093</v>
      </c>
      <c r="G131" s="141">
        <f t="shared" si="5"/>
        <v>0</v>
      </c>
      <c r="H131" s="136">
        <f t="shared" si="4"/>
        <v>16643432.921833452</v>
      </c>
    </row>
    <row r="132" spans="2:9">
      <c r="B132" s="127" t="str">
        <f>$B$48</f>
        <v>Optometry</v>
      </c>
      <c r="C132" s="141">
        <f t="shared" si="5"/>
        <v>0</v>
      </c>
      <c r="D132" s="141">
        <f t="shared" si="5"/>
        <v>0</v>
      </c>
      <c r="E132" s="141">
        <f t="shared" si="5"/>
        <v>0</v>
      </c>
      <c r="F132" s="141">
        <f t="shared" si="5"/>
        <v>0</v>
      </c>
      <c r="G132" s="141">
        <f t="shared" si="5"/>
        <v>0</v>
      </c>
      <c r="H132" s="136">
        <f t="shared" si="4"/>
        <v>0</v>
      </c>
    </row>
    <row r="133" spans="2:9">
      <c r="B133" s="127" t="str">
        <f>$B$49</f>
        <v>Teacher Ed-Practice Teaching</v>
      </c>
      <c r="C133" s="141">
        <f t="shared" si="5"/>
        <v>0</v>
      </c>
      <c r="D133" s="141">
        <f t="shared" si="5"/>
        <v>52537.713736263737</v>
      </c>
      <c r="E133" s="141">
        <f t="shared" si="5"/>
        <v>0</v>
      </c>
      <c r="F133" s="141">
        <f t="shared" si="5"/>
        <v>0</v>
      </c>
      <c r="G133" s="141">
        <f t="shared" si="5"/>
        <v>0</v>
      </c>
      <c r="H133" s="136">
        <f t="shared" si="4"/>
        <v>52537.713736263737</v>
      </c>
    </row>
    <row r="134" spans="2:9">
      <c r="B134" s="127" t="str">
        <f>$B$50</f>
        <v>Technology</v>
      </c>
      <c r="C134" s="141">
        <f t="shared" si="5"/>
        <v>183600.17979231229</v>
      </c>
      <c r="D134" s="141">
        <f t="shared" si="5"/>
        <v>591164.53760235501</v>
      </c>
      <c r="E134" s="141">
        <f t="shared" si="5"/>
        <v>111954.35076776473</v>
      </c>
      <c r="F134" s="141">
        <f t="shared" si="5"/>
        <v>0</v>
      </c>
      <c r="G134" s="141">
        <f t="shared" si="5"/>
        <v>0</v>
      </c>
      <c r="H134" s="136">
        <f t="shared" si="4"/>
        <v>886719.06816243206</v>
      </c>
    </row>
    <row r="135" spans="2:9">
      <c r="B135" s="127" t="str">
        <f>$B$51</f>
        <v>Nursing</v>
      </c>
      <c r="C135" s="141">
        <f t="shared" si="5"/>
        <v>528583.69416770258</v>
      </c>
      <c r="D135" s="141">
        <f t="shared" si="5"/>
        <v>4194475.7437074967</v>
      </c>
      <c r="E135" s="141">
        <f t="shared" si="5"/>
        <v>2326863.8285732227</v>
      </c>
      <c r="F135" s="141">
        <f t="shared" si="5"/>
        <v>722976.33266649186</v>
      </c>
      <c r="G135" s="141">
        <f t="shared" si="5"/>
        <v>0</v>
      </c>
      <c r="H135" s="136">
        <f t="shared" si="4"/>
        <v>7772899.5991149135</v>
      </c>
    </row>
    <row r="136" spans="2:9">
      <c r="B136" s="130" t="str">
        <f>$B$52</f>
        <v>Totals</v>
      </c>
      <c r="C136" s="133">
        <f>SUM(C116:C135)</f>
        <v>28770839.225422855</v>
      </c>
      <c r="D136" s="133">
        <f>SUM(D116:D135)</f>
        <v>40385339.373214781</v>
      </c>
      <c r="E136" s="133">
        <f>SUM(E116:E135)</f>
        <v>33314402.378246076</v>
      </c>
      <c r="F136" s="133">
        <f>SUM(F116:F135)</f>
        <v>15126670.855948268</v>
      </c>
      <c r="G136" s="133">
        <f>SUM(G116:G135)</f>
        <v>0</v>
      </c>
      <c r="H136" s="133">
        <f t="shared" si="4"/>
        <v>117597251.83283198</v>
      </c>
    </row>
    <row r="137" spans="2:9">
      <c r="B137" s="328"/>
      <c r="C137" s="331"/>
      <c r="D137" s="331"/>
      <c r="E137" s="331"/>
      <c r="F137" s="331"/>
      <c r="G137" s="331"/>
      <c r="H137" s="332"/>
    </row>
    <row r="138" spans="2:9" ht="15" customHeight="1">
      <c r="B138" s="120" t="s">
        <v>4</v>
      </c>
      <c r="C138" s="325"/>
      <c r="D138" s="325"/>
      <c r="E138" s="325"/>
      <c r="F138" s="325"/>
      <c r="G138" s="325"/>
      <c r="H138" s="122">
        <f>H86-H81-H111</f>
        <v>255006260.16716802</v>
      </c>
    </row>
    <row r="139" spans="2:9" ht="202.5" customHeight="1" thickBot="1">
      <c r="B139" s="464" t="s">
        <v>862</v>
      </c>
      <c r="C139" s="464"/>
      <c r="D139" s="464"/>
      <c r="E139" s="464"/>
      <c r="F139" s="464"/>
      <c r="G139" s="464"/>
      <c r="H139" s="319"/>
    </row>
    <row r="140" spans="2:9" ht="36.75" customHeight="1" thickTop="1">
      <c r="B140" s="485" t="s">
        <v>864</v>
      </c>
      <c r="C140" s="486"/>
      <c r="D140" s="486"/>
      <c r="E140" s="486"/>
      <c r="F140" s="487"/>
      <c r="G140" s="333" t="s">
        <v>2</v>
      </c>
      <c r="H140" s="334">
        <v>1</v>
      </c>
      <c r="I140" s="478" t="str">
        <f>IF(H140+H141=1,"","Error, the two cells on the left must equal 100%")</f>
        <v/>
      </c>
    </row>
    <row r="141" spans="2:9" ht="67.5" customHeight="1" thickBot="1">
      <c r="B141" s="488"/>
      <c r="C141" s="489"/>
      <c r="D141" s="489"/>
      <c r="E141" s="489"/>
      <c r="F141" s="490"/>
      <c r="G141" s="333" t="s">
        <v>3</v>
      </c>
      <c r="H141" s="335">
        <f>1-H140</f>
        <v>0</v>
      </c>
      <c r="I141" s="478"/>
    </row>
    <row r="142" spans="2:9" ht="42" thickBot="1">
      <c r="B142" s="336" t="s">
        <v>31</v>
      </c>
      <c r="C142" s="337" t="s">
        <v>25</v>
      </c>
      <c r="D142" s="337" t="s">
        <v>26</v>
      </c>
      <c r="E142" s="337" t="s">
        <v>27</v>
      </c>
      <c r="F142" s="337" t="s">
        <v>28</v>
      </c>
      <c r="G142" s="338" t="s">
        <v>29</v>
      </c>
      <c r="H142" s="339" t="s">
        <v>6</v>
      </c>
      <c r="I142" s="340" t="s">
        <v>7</v>
      </c>
    </row>
    <row r="143" spans="2:9">
      <c r="B143" s="127" t="str">
        <f>$B$32</f>
        <v>Liberal Arts</v>
      </c>
      <c r="C143" s="327">
        <f>Data!LN2</f>
        <v>0</v>
      </c>
      <c r="D143" s="327">
        <f>Data!MH2</f>
        <v>0</v>
      </c>
      <c r="E143" s="327">
        <f>Data!NB2</f>
        <v>0</v>
      </c>
      <c r="F143" s="327">
        <f>Data!NV2</f>
        <v>0</v>
      </c>
      <c r="G143" s="327">
        <f>Data!OP2</f>
        <v>0</v>
      </c>
      <c r="H143" s="341">
        <f>Data!PJ2</f>
        <v>35043177.149999999</v>
      </c>
      <c r="I143" s="342">
        <f t="shared" ref="I143:I162" si="6">SUM(C143:H143)</f>
        <v>35043177.149999999</v>
      </c>
    </row>
    <row r="144" spans="2:9">
      <c r="B144" s="127" t="str">
        <f>$B$33</f>
        <v>Science</v>
      </c>
      <c r="C144" s="327">
        <f>Data!LO2</f>
        <v>0</v>
      </c>
      <c r="D144" s="327">
        <f>Data!MI2</f>
        <v>0</v>
      </c>
      <c r="E144" s="327">
        <f>Data!NC2</f>
        <v>0</v>
      </c>
      <c r="F144" s="327">
        <f>Data!NW2</f>
        <v>0</v>
      </c>
      <c r="G144" s="327">
        <f>Data!OQ2</f>
        <v>0</v>
      </c>
      <c r="H144" s="341">
        <f>Data!PK2</f>
        <v>36747810.840000004</v>
      </c>
      <c r="I144" s="342">
        <f t="shared" si="6"/>
        <v>36747810.840000004</v>
      </c>
    </row>
    <row r="145" spans="2:9">
      <c r="B145" s="127" t="str">
        <f>$B$34</f>
        <v>Fine Arts</v>
      </c>
      <c r="C145" s="327">
        <f>Data!LP2</f>
        <v>0</v>
      </c>
      <c r="D145" s="327">
        <f>Data!MJ2</f>
        <v>0</v>
      </c>
      <c r="E145" s="327">
        <f>Data!ND2</f>
        <v>0</v>
      </c>
      <c r="F145" s="327">
        <f>Data!NX2</f>
        <v>0</v>
      </c>
      <c r="G145" s="327">
        <f>Data!OR2</f>
        <v>0</v>
      </c>
      <c r="H145" s="341">
        <f>Data!PL2</f>
        <v>4711156.79</v>
      </c>
      <c r="I145" s="342">
        <f t="shared" si="6"/>
        <v>4711156.79</v>
      </c>
    </row>
    <row r="146" spans="2:9">
      <c r="B146" s="127" t="str">
        <f>$B$35</f>
        <v>Teacher Education</v>
      </c>
      <c r="C146" s="327">
        <f>Data!LQ2</f>
        <v>0</v>
      </c>
      <c r="D146" s="327">
        <f>Data!MK2</f>
        <v>0</v>
      </c>
      <c r="E146" s="327">
        <f>Data!NE2</f>
        <v>0</v>
      </c>
      <c r="F146" s="327">
        <f>Data!NY2</f>
        <v>0</v>
      </c>
      <c r="G146" s="327">
        <f>Data!OS2</f>
        <v>0</v>
      </c>
      <c r="H146" s="341">
        <f>Data!PN2</f>
        <v>5969013.0899999999</v>
      </c>
      <c r="I146" s="342">
        <f t="shared" si="6"/>
        <v>5969013.0899999999</v>
      </c>
    </row>
    <row r="147" spans="2:9">
      <c r="B147" s="127" t="str">
        <f>$B$36</f>
        <v>Agriculture</v>
      </c>
      <c r="C147" s="327">
        <f>Data!LR2</f>
        <v>0</v>
      </c>
      <c r="D147" s="327">
        <f>Data!ML2</f>
        <v>0</v>
      </c>
      <c r="E147" s="327">
        <f>Data!NF2</f>
        <v>0</v>
      </c>
      <c r="F147" s="327">
        <f>Data!NZ2</f>
        <v>0</v>
      </c>
      <c r="G147" s="327">
        <f>Data!OT2</f>
        <v>0</v>
      </c>
      <c r="H147" s="341">
        <f>Data!PM2</f>
        <v>0</v>
      </c>
      <c r="I147" s="342">
        <f t="shared" si="6"/>
        <v>0</v>
      </c>
    </row>
    <row r="148" spans="2:9">
      <c r="B148" s="127" t="str">
        <f>$B$37</f>
        <v>Engineering</v>
      </c>
      <c r="C148" s="327">
        <f>Data!LS2</f>
        <v>0</v>
      </c>
      <c r="D148" s="327">
        <f>Data!MM2</f>
        <v>0</v>
      </c>
      <c r="E148" s="327">
        <f>Data!NG2</f>
        <v>0</v>
      </c>
      <c r="F148" s="327">
        <f>Data!OA2</f>
        <v>0</v>
      </c>
      <c r="G148" s="327">
        <f>Data!OU2</f>
        <v>0</v>
      </c>
      <c r="H148" s="341">
        <f>Data!PO2</f>
        <v>97853598.590000004</v>
      </c>
      <c r="I148" s="342">
        <f t="shared" si="6"/>
        <v>97853598.590000004</v>
      </c>
    </row>
    <row r="149" spans="2:9">
      <c r="B149" s="127" t="str">
        <f>$B$38</f>
        <v>Home Economics</v>
      </c>
      <c r="C149" s="327">
        <f>Data!LT2</f>
        <v>0</v>
      </c>
      <c r="D149" s="327">
        <f>Data!MN2</f>
        <v>0</v>
      </c>
      <c r="E149" s="327">
        <f>Data!NH2</f>
        <v>0</v>
      </c>
      <c r="F149" s="327">
        <f>Data!OB2</f>
        <v>0</v>
      </c>
      <c r="G149" s="327">
        <f>Data!OV2</f>
        <v>0</v>
      </c>
      <c r="H149" s="341">
        <f>Data!PP2</f>
        <v>0</v>
      </c>
      <c r="I149" s="342">
        <f t="shared" si="6"/>
        <v>0</v>
      </c>
    </row>
    <row r="150" spans="2:9">
      <c r="B150" s="127" t="str">
        <f>$B$39</f>
        <v>Law</v>
      </c>
      <c r="C150" s="327">
        <f>Data!LU2</f>
        <v>0</v>
      </c>
      <c r="D150" s="327">
        <f>Data!MO2</f>
        <v>0</v>
      </c>
      <c r="E150" s="327">
        <f>Data!NI2</f>
        <v>0</v>
      </c>
      <c r="F150" s="327">
        <f>Data!OC2</f>
        <v>0</v>
      </c>
      <c r="G150" s="327">
        <f>Data!OW2</f>
        <v>0</v>
      </c>
      <c r="H150" s="341">
        <f>Data!PQ2</f>
        <v>0</v>
      </c>
      <c r="I150" s="342">
        <f t="shared" si="6"/>
        <v>0</v>
      </c>
    </row>
    <row r="151" spans="2:9">
      <c r="B151" s="127" t="str">
        <f>$B$40</f>
        <v>Social Service</v>
      </c>
      <c r="C151" s="327">
        <f>Data!LV2</f>
        <v>0</v>
      </c>
      <c r="D151" s="327">
        <f>Data!MP2</f>
        <v>0</v>
      </c>
      <c r="E151" s="327">
        <f>Data!NJ2</f>
        <v>0</v>
      </c>
      <c r="F151" s="327">
        <f>Data!OD2</f>
        <v>0</v>
      </c>
      <c r="G151" s="327">
        <f>Data!OX2</f>
        <v>0</v>
      </c>
      <c r="H151" s="341">
        <f>Data!PR2</f>
        <v>9050098.5299999993</v>
      </c>
      <c r="I151" s="342">
        <f t="shared" si="6"/>
        <v>9050098.5299999993</v>
      </c>
    </row>
    <row r="152" spans="2:9">
      <c r="B152" s="127" t="str">
        <f>$B$41</f>
        <v>Library Science</v>
      </c>
      <c r="C152" s="327">
        <f>Data!LW2</f>
        <v>0</v>
      </c>
      <c r="D152" s="327">
        <f>Data!MQ2</f>
        <v>0</v>
      </c>
      <c r="E152" s="327">
        <f>Data!NK2</f>
        <v>0</v>
      </c>
      <c r="F152" s="327">
        <f>Data!OE2</f>
        <v>0</v>
      </c>
      <c r="G152" s="327">
        <f>Data!OY2</f>
        <v>0</v>
      </c>
      <c r="H152" s="341">
        <f>Data!PS2</f>
        <v>0</v>
      </c>
      <c r="I152" s="342">
        <f t="shared" si="6"/>
        <v>0</v>
      </c>
    </row>
    <row r="153" spans="2:9">
      <c r="B153" s="127" t="str">
        <f>$B$42</f>
        <v>Veterinary Science</v>
      </c>
      <c r="C153" s="327">
        <f>Data!LX2</f>
        <v>0</v>
      </c>
      <c r="D153" s="327">
        <f>Data!MR2</f>
        <v>0</v>
      </c>
      <c r="E153" s="327">
        <f>Data!NL2</f>
        <v>0</v>
      </c>
      <c r="F153" s="327">
        <f>Data!OF2</f>
        <v>0</v>
      </c>
      <c r="G153" s="327">
        <f>Data!OZ2</f>
        <v>0</v>
      </c>
      <c r="H153" s="341">
        <f>Data!PT2</f>
        <v>0</v>
      </c>
      <c r="I153" s="342">
        <f t="shared" si="6"/>
        <v>0</v>
      </c>
    </row>
    <row r="154" spans="2:9">
      <c r="B154" s="127" t="str">
        <f>$B$43</f>
        <v>Vocational Training</v>
      </c>
      <c r="C154" s="327">
        <f>Data!LY2</f>
        <v>0</v>
      </c>
      <c r="D154" s="327">
        <f>Data!MS2</f>
        <v>0</v>
      </c>
      <c r="E154" s="327">
        <f>Data!NM2</f>
        <v>0</v>
      </c>
      <c r="F154" s="327">
        <f>Data!OG2</f>
        <v>0</v>
      </c>
      <c r="G154" s="327">
        <f>Data!PA2</f>
        <v>0</v>
      </c>
      <c r="H154" s="341">
        <f>Data!PU2</f>
        <v>0</v>
      </c>
      <c r="I154" s="342">
        <f t="shared" si="6"/>
        <v>0</v>
      </c>
    </row>
    <row r="155" spans="2:9">
      <c r="B155" s="127" t="str">
        <f>$B$44</f>
        <v>Physical Training</v>
      </c>
      <c r="C155" s="327">
        <f>Data!LZ2</f>
        <v>0</v>
      </c>
      <c r="D155" s="327">
        <f>Data!MT2</f>
        <v>0</v>
      </c>
      <c r="E155" s="327">
        <f>Data!NN2</f>
        <v>0</v>
      </c>
      <c r="F155" s="327">
        <f>Data!OH2</f>
        <v>0</v>
      </c>
      <c r="G155" s="327">
        <f>Data!PB2</f>
        <v>0</v>
      </c>
      <c r="H155" s="341">
        <f>Data!PV2</f>
        <v>0</v>
      </c>
      <c r="I155" s="342">
        <f t="shared" si="6"/>
        <v>0</v>
      </c>
    </row>
    <row r="156" spans="2:9">
      <c r="B156" s="127" t="str">
        <f>$B$45</f>
        <v>Health Services</v>
      </c>
      <c r="C156" s="327">
        <f>Data!MA2</f>
        <v>0</v>
      </c>
      <c r="D156" s="327">
        <f>Data!MU2</f>
        <v>0</v>
      </c>
      <c r="E156" s="327">
        <f>Data!NO2</f>
        <v>0</v>
      </c>
      <c r="F156" s="327">
        <f>Data!OI2</f>
        <v>0</v>
      </c>
      <c r="G156" s="327">
        <f>Data!PC2</f>
        <v>0</v>
      </c>
      <c r="H156" s="341">
        <f>Data!PW2</f>
        <v>0</v>
      </c>
      <c r="I156" s="342">
        <f t="shared" si="6"/>
        <v>0</v>
      </c>
    </row>
    <row r="157" spans="2:9">
      <c r="B157" s="127" t="str">
        <f>$B$46</f>
        <v>Pharmacy</v>
      </c>
      <c r="C157" s="327">
        <f>Data!MB2</f>
        <v>0</v>
      </c>
      <c r="D157" s="327">
        <f>Data!MV2</f>
        <v>0</v>
      </c>
      <c r="E157" s="327">
        <f>Data!NP2</f>
        <v>0</v>
      </c>
      <c r="F157" s="327">
        <f>Data!OJ2</f>
        <v>0</v>
      </c>
      <c r="G157" s="327">
        <f>Data!PD2</f>
        <v>0</v>
      </c>
      <c r="H157" s="341">
        <f>Data!PX2</f>
        <v>0</v>
      </c>
      <c r="I157" s="342">
        <f t="shared" si="6"/>
        <v>0</v>
      </c>
    </row>
    <row r="158" spans="2:9">
      <c r="B158" s="127" t="str">
        <f>$B$47</f>
        <v>Business Administration</v>
      </c>
      <c r="C158" s="327">
        <f>Data!MC2</f>
        <v>0</v>
      </c>
      <c r="D158" s="327">
        <f>Data!MW2</f>
        <v>0</v>
      </c>
      <c r="E158" s="327">
        <f>Data!NQ2</f>
        <v>0</v>
      </c>
      <c r="F158" s="327">
        <f>Data!OK2</f>
        <v>0</v>
      </c>
      <c r="G158" s="327">
        <f>Data!PE2</f>
        <v>0</v>
      </c>
      <c r="H158" s="341">
        <f>Data!PY2</f>
        <v>22635634.780000001</v>
      </c>
      <c r="I158" s="342">
        <f t="shared" si="6"/>
        <v>22635634.780000001</v>
      </c>
    </row>
    <row r="159" spans="2:9">
      <c r="B159" s="127" t="str">
        <f>$B$48</f>
        <v>Optometry</v>
      </c>
      <c r="C159" s="327">
        <f>Data!MD2</f>
        <v>0</v>
      </c>
      <c r="D159" s="327">
        <f>Data!MX2</f>
        <v>0</v>
      </c>
      <c r="E159" s="327">
        <f>Data!NR2</f>
        <v>0</v>
      </c>
      <c r="F159" s="327">
        <f>Data!OL2</f>
        <v>0</v>
      </c>
      <c r="G159" s="327">
        <f>Data!PF2</f>
        <v>0</v>
      </c>
      <c r="H159" s="341">
        <f>Data!PZ2</f>
        <v>0</v>
      </c>
      <c r="I159" s="342">
        <f t="shared" si="6"/>
        <v>0</v>
      </c>
    </row>
    <row r="160" spans="2:9">
      <c r="B160" s="127" t="str">
        <f>$B$49</f>
        <v>Teacher Ed-Practice Teaching</v>
      </c>
      <c r="C160" s="327">
        <f>Data!ME2</f>
        <v>0</v>
      </c>
      <c r="D160" s="327">
        <f>Data!MY2</f>
        <v>0</v>
      </c>
      <c r="E160" s="327">
        <f>Data!NS2</f>
        <v>0</v>
      </c>
      <c r="F160" s="327">
        <f>Data!OM2</f>
        <v>0</v>
      </c>
      <c r="G160" s="327">
        <f>Data!PG2</f>
        <v>0</v>
      </c>
      <c r="H160" s="341">
        <f>Data!QA2</f>
        <v>0</v>
      </c>
      <c r="I160" s="342">
        <f t="shared" si="6"/>
        <v>0</v>
      </c>
    </row>
    <row r="161" spans="2:9">
      <c r="B161" s="127" t="str">
        <f>$B$50</f>
        <v>Technology</v>
      </c>
      <c r="C161" s="327">
        <f>Data!MF2</f>
        <v>0</v>
      </c>
      <c r="D161" s="327">
        <f>Data!MZ2</f>
        <v>0</v>
      </c>
      <c r="E161" s="327">
        <f>Data!NT2</f>
        <v>0</v>
      </c>
      <c r="F161" s="327">
        <f>Data!ON2</f>
        <v>0</v>
      </c>
      <c r="G161" s="327">
        <f>Data!PH2</f>
        <v>0</v>
      </c>
      <c r="H161" s="341">
        <f>Data!QB2</f>
        <v>3095965.15</v>
      </c>
      <c r="I161" s="342">
        <f t="shared" si="6"/>
        <v>3095965.15</v>
      </c>
    </row>
    <row r="162" spans="2:9">
      <c r="B162" s="127" t="str">
        <f>$B$51</f>
        <v>Nursing</v>
      </c>
      <c r="C162" s="327">
        <f>Data!MG2</f>
        <v>0</v>
      </c>
      <c r="D162" s="327">
        <f>Data!NA2</f>
        <v>0</v>
      </c>
      <c r="E162" s="327">
        <f>Data!NU2</f>
        <v>0</v>
      </c>
      <c r="F162" s="327">
        <f>Data!OO2</f>
        <v>0</v>
      </c>
      <c r="G162" s="327">
        <f>Data!PI2</f>
        <v>0</v>
      </c>
      <c r="H162" s="341">
        <f>Data!QC2</f>
        <v>39899805</v>
      </c>
      <c r="I162" s="342">
        <f t="shared" si="6"/>
        <v>39899805</v>
      </c>
    </row>
    <row r="163" spans="2:9" ht="14.4" thickBot="1">
      <c r="B163" s="130" t="str">
        <f>$B$52</f>
        <v>Totals</v>
      </c>
      <c r="C163" s="133">
        <f t="shared" ref="C163:H163" si="7">SUM(C143:C162)</f>
        <v>0</v>
      </c>
      <c r="D163" s="133">
        <f t="shared" si="7"/>
        <v>0</v>
      </c>
      <c r="E163" s="133">
        <f t="shared" si="7"/>
        <v>0</v>
      </c>
      <c r="F163" s="133">
        <f t="shared" si="7"/>
        <v>0</v>
      </c>
      <c r="G163" s="134">
        <f t="shared" si="7"/>
        <v>0</v>
      </c>
      <c r="H163" s="343">
        <f t="shared" si="7"/>
        <v>255006259.92000005</v>
      </c>
      <c r="I163" s="342">
        <f>SUM(I143:I162)</f>
        <v>255006259.92000005</v>
      </c>
    </row>
    <row r="164" spans="2:9" ht="15" customHeight="1" thickTop="1">
      <c r="B164" s="143"/>
      <c r="C164" s="329"/>
      <c r="D164" s="329"/>
      <c r="E164" s="329"/>
      <c r="F164" s="329"/>
      <c r="G164" s="329"/>
      <c r="H164" s="344"/>
      <c r="I164" s="345"/>
    </row>
    <row r="165" spans="2:9" ht="19.5" customHeight="1">
      <c r="B165" s="469" t="s">
        <v>63</v>
      </c>
      <c r="C165" s="469"/>
      <c r="D165" s="469"/>
      <c r="E165" s="469"/>
      <c r="F165" s="469"/>
      <c r="G165" s="469"/>
      <c r="H165" s="346"/>
      <c r="I165" s="346"/>
    </row>
    <row r="166" spans="2:9" ht="43.5" customHeight="1" thickBot="1">
      <c r="B166" s="476" t="s">
        <v>40</v>
      </c>
      <c r="C166" s="476"/>
      <c r="D166" s="476"/>
      <c r="E166" s="476"/>
      <c r="F166" s="476"/>
      <c r="G166" s="476"/>
      <c r="H166" s="326"/>
    </row>
    <row r="167" spans="2:9" ht="14.4" thickBot="1">
      <c r="B167" s="124" t="s">
        <v>31</v>
      </c>
      <c r="C167" s="125" t="s">
        <v>25</v>
      </c>
      <c r="D167" s="125" t="s">
        <v>26</v>
      </c>
      <c r="E167" s="125" t="s">
        <v>27</v>
      </c>
      <c r="F167" s="125" t="s">
        <v>28</v>
      </c>
      <c r="G167" s="125" t="s">
        <v>29</v>
      </c>
      <c r="H167" s="126" t="s">
        <v>1</v>
      </c>
    </row>
    <row r="168" spans="2:9">
      <c r="B168" s="127" t="str">
        <f>$B$32</f>
        <v>Liberal Arts</v>
      </c>
      <c r="C168" s="321">
        <f t="shared" ref="C168:G177" si="8">C143+$H$140*IF($H116=0,0,$H143*C116/$H116)+IF($H32=0,0,$H$141*$H143*C32/$H32)</f>
        <v>14133481.738000818</v>
      </c>
      <c r="D168" s="321">
        <f t="shared" si="8"/>
        <v>12296007.385834863</v>
      </c>
      <c r="E168" s="321">
        <f t="shared" si="8"/>
        <v>5183858.9495993843</v>
      </c>
      <c r="F168" s="321">
        <f t="shared" si="8"/>
        <v>3429829.0765649383</v>
      </c>
      <c r="G168" s="321">
        <f t="shared" si="8"/>
        <v>0</v>
      </c>
      <c r="H168" s="133">
        <f t="shared" ref="H168:H188" si="9">SUM(C168:G168)</f>
        <v>35043177.150000006</v>
      </c>
      <c r="I168" s="347"/>
    </row>
    <row r="169" spans="2:9">
      <c r="B169" s="127" t="str">
        <f>$B$33</f>
        <v>Science</v>
      </c>
      <c r="C169" s="141">
        <f t="shared" si="8"/>
        <v>14105216.509971581</v>
      </c>
      <c r="D169" s="141">
        <f t="shared" si="8"/>
        <v>7633902.7375890529</v>
      </c>
      <c r="E169" s="141">
        <f t="shared" si="8"/>
        <v>9733371.3716825377</v>
      </c>
      <c r="F169" s="141">
        <f t="shared" si="8"/>
        <v>5275320.2207568362</v>
      </c>
      <c r="G169" s="141">
        <f t="shared" si="8"/>
        <v>0</v>
      </c>
      <c r="H169" s="136">
        <f t="shared" si="9"/>
        <v>36747810.840000011</v>
      </c>
      <c r="I169" s="347"/>
    </row>
    <row r="170" spans="2:9">
      <c r="B170" s="127" t="str">
        <f>$B$34</f>
        <v>Fine Arts</v>
      </c>
      <c r="C170" s="141">
        <f t="shared" si="8"/>
        <v>2169639.9976805374</v>
      </c>
      <c r="D170" s="141">
        <f t="shared" si="8"/>
        <v>1631714.7908671219</v>
      </c>
      <c r="E170" s="141">
        <f t="shared" si="8"/>
        <v>909802.00145234109</v>
      </c>
      <c r="F170" s="141">
        <f t="shared" si="8"/>
        <v>0</v>
      </c>
      <c r="G170" s="141">
        <f t="shared" si="8"/>
        <v>0</v>
      </c>
      <c r="H170" s="136">
        <f t="shared" si="9"/>
        <v>4711156.79</v>
      </c>
      <c r="I170" s="347"/>
    </row>
    <row r="171" spans="2:9">
      <c r="B171" s="127" t="str">
        <f>$B$35</f>
        <v>Teacher Education</v>
      </c>
      <c r="C171" s="141">
        <f t="shared" si="8"/>
        <v>347395.54985368927</v>
      </c>
      <c r="D171" s="141">
        <f t="shared" si="8"/>
        <v>1870371.0115529632</v>
      </c>
      <c r="E171" s="141">
        <f t="shared" si="8"/>
        <v>2810920.040296176</v>
      </c>
      <c r="F171" s="141">
        <f t="shared" si="8"/>
        <v>940326.48829717073</v>
      </c>
      <c r="G171" s="141">
        <f t="shared" si="8"/>
        <v>0</v>
      </c>
      <c r="H171" s="136">
        <f t="shared" si="9"/>
        <v>5969013.0899999989</v>
      </c>
      <c r="I171" s="347"/>
    </row>
    <row r="172" spans="2:9">
      <c r="B172" s="127" t="str">
        <f>$B$36</f>
        <v>Agriculture</v>
      </c>
      <c r="C172" s="141">
        <f t="shared" si="8"/>
        <v>0</v>
      </c>
      <c r="D172" s="141">
        <f t="shared" si="8"/>
        <v>0</v>
      </c>
      <c r="E172" s="141">
        <f t="shared" si="8"/>
        <v>0</v>
      </c>
      <c r="F172" s="141">
        <f t="shared" si="8"/>
        <v>0</v>
      </c>
      <c r="G172" s="141">
        <f t="shared" si="8"/>
        <v>0</v>
      </c>
      <c r="H172" s="136">
        <f t="shared" si="9"/>
        <v>0</v>
      </c>
      <c r="I172" s="347"/>
    </row>
    <row r="173" spans="2:9">
      <c r="B173" s="127" t="str">
        <f>$B$37</f>
        <v>Engineering</v>
      </c>
      <c r="C173" s="141">
        <f t="shared" si="8"/>
        <v>17714885.660255935</v>
      </c>
      <c r="D173" s="141">
        <f t="shared" si="8"/>
        <v>32312683.7341405</v>
      </c>
      <c r="E173" s="141">
        <f t="shared" si="8"/>
        <v>30965902.72658737</v>
      </c>
      <c r="F173" s="141">
        <f t="shared" si="8"/>
        <v>16860126.469016202</v>
      </c>
      <c r="G173" s="141">
        <f t="shared" si="8"/>
        <v>0</v>
      </c>
      <c r="H173" s="136">
        <f t="shared" si="9"/>
        <v>97853598.590000004</v>
      </c>
      <c r="I173" s="347"/>
    </row>
    <row r="174" spans="2:9">
      <c r="B174" s="127" t="str">
        <f>$B$38</f>
        <v>Home Economics</v>
      </c>
      <c r="C174" s="141">
        <f t="shared" si="8"/>
        <v>0</v>
      </c>
      <c r="D174" s="141">
        <f t="shared" si="8"/>
        <v>0</v>
      </c>
      <c r="E174" s="141">
        <f t="shared" si="8"/>
        <v>0</v>
      </c>
      <c r="F174" s="141">
        <f t="shared" si="8"/>
        <v>0</v>
      </c>
      <c r="G174" s="141">
        <f t="shared" si="8"/>
        <v>0</v>
      </c>
      <c r="H174" s="136">
        <f t="shared" si="9"/>
        <v>0</v>
      </c>
      <c r="I174" s="347"/>
    </row>
    <row r="175" spans="2:9">
      <c r="B175" s="127" t="str">
        <f>$B$39</f>
        <v>Law</v>
      </c>
      <c r="C175" s="141">
        <f t="shared" si="8"/>
        <v>0</v>
      </c>
      <c r="D175" s="141">
        <f t="shared" si="8"/>
        <v>0</v>
      </c>
      <c r="E175" s="141">
        <f t="shared" si="8"/>
        <v>0</v>
      </c>
      <c r="F175" s="141">
        <f t="shared" si="8"/>
        <v>0</v>
      </c>
      <c r="G175" s="141">
        <f t="shared" si="8"/>
        <v>0</v>
      </c>
      <c r="H175" s="136">
        <f t="shared" si="9"/>
        <v>0</v>
      </c>
      <c r="I175" s="347"/>
    </row>
    <row r="176" spans="2:9">
      <c r="B176" s="127" t="str">
        <f>$B$40</f>
        <v>Social Service</v>
      </c>
      <c r="C176" s="141">
        <f t="shared" si="8"/>
        <v>542718.77937780612</v>
      </c>
      <c r="D176" s="141">
        <f t="shared" si="8"/>
        <v>1727877.0264164342</v>
      </c>
      <c r="E176" s="141">
        <f t="shared" si="8"/>
        <v>5905343.5912604639</v>
      </c>
      <c r="F176" s="141">
        <f t="shared" si="8"/>
        <v>874159.13294529577</v>
      </c>
      <c r="G176" s="141">
        <f t="shared" si="8"/>
        <v>0</v>
      </c>
      <c r="H176" s="136">
        <f t="shared" si="9"/>
        <v>9050098.5299999993</v>
      </c>
      <c r="I176" s="347"/>
    </row>
    <row r="177" spans="2:9">
      <c r="B177" s="127" t="str">
        <f>$B$41</f>
        <v>Library Science</v>
      </c>
      <c r="C177" s="141">
        <f t="shared" si="8"/>
        <v>0</v>
      </c>
      <c r="D177" s="141">
        <f t="shared" si="8"/>
        <v>0</v>
      </c>
      <c r="E177" s="141">
        <f t="shared" si="8"/>
        <v>0</v>
      </c>
      <c r="F177" s="141">
        <f t="shared" si="8"/>
        <v>0</v>
      </c>
      <c r="G177" s="141">
        <f t="shared" si="8"/>
        <v>0</v>
      </c>
      <c r="H177" s="136">
        <f t="shared" si="9"/>
        <v>0</v>
      </c>
      <c r="I177" s="347"/>
    </row>
    <row r="178" spans="2:9">
      <c r="B178" s="127" t="str">
        <f>$B$42</f>
        <v>Veterinary Science</v>
      </c>
      <c r="C178" s="141">
        <f t="shared" ref="C178:G187" si="10">C153+$H$140*IF($H126=0,0,$H153*C126/$H126)+IF($H42=0,0,$H$141*$H153*C42/$H42)</f>
        <v>0</v>
      </c>
      <c r="D178" s="141">
        <f t="shared" si="10"/>
        <v>0</v>
      </c>
      <c r="E178" s="141">
        <f t="shared" si="10"/>
        <v>0</v>
      </c>
      <c r="F178" s="141">
        <f t="shared" si="10"/>
        <v>0</v>
      </c>
      <c r="G178" s="141">
        <f t="shared" si="10"/>
        <v>0</v>
      </c>
      <c r="H178" s="136">
        <f t="shared" si="9"/>
        <v>0</v>
      </c>
      <c r="I178" s="347"/>
    </row>
    <row r="179" spans="2:9">
      <c r="B179" s="127" t="str">
        <f>$B$43</f>
        <v>Vocational Training</v>
      </c>
      <c r="C179" s="141">
        <f t="shared" si="10"/>
        <v>0</v>
      </c>
      <c r="D179" s="141">
        <f t="shared" si="10"/>
        <v>0</v>
      </c>
      <c r="E179" s="141">
        <f t="shared" si="10"/>
        <v>0</v>
      </c>
      <c r="F179" s="141">
        <f t="shared" si="10"/>
        <v>0</v>
      </c>
      <c r="G179" s="141">
        <f t="shared" si="10"/>
        <v>0</v>
      </c>
      <c r="H179" s="136">
        <f t="shared" si="9"/>
        <v>0</v>
      </c>
      <c r="I179" s="347"/>
    </row>
    <row r="180" spans="2:9">
      <c r="B180" s="127" t="str">
        <f>$B$44</f>
        <v>Physical Training</v>
      </c>
      <c r="C180" s="141">
        <f t="shared" si="10"/>
        <v>0</v>
      </c>
      <c r="D180" s="141">
        <f t="shared" si="10"/>
        <v>0</v>
      </c>
      <c r="E180" s="141">
        <f t="shared" si="10"/>
        <v>0</v>
      </c>
      <c r="F180" s="141">
        <f t="shared" si="10"/>
        <v>0</v>
      </c>
      <c r="G180" s="141">
        <f t="shared" si="10"/>
        <v>0</v>
      </c>
      <c r="H180" s="136">
        <f t="shared" si="9"/>
        <v>0</v>
      </c>
      <c r="I180" s="347"/>
    </row>
    <row r="181" spans="2:9">
      <c r="B181" s="127" t="str">
        <f>$B$45</f>
        <v>Health Services</v>
      </c>
      <c r="C181" s="141">
        <f t="shared" si="10"/>
        <v>0</v>
      </c>
      <c r="D181" s="141">
        <f t="shared" si="10"/>
        <v>0</v>
      </c>
      <c r="E181" s="141">
        <f t="shared" si="10"/>
        <v>0</v>
      </c>
      <c r="F181" s="141">
        <f t="shared" si="10"/>
        <v>0</v>
      </c>
      <c r="G181" s="141">
        <f t="shared" si="10"/>
        <v>0</v>
      </c>
      <c r="H181" s="136">
        <f t="shared" si="9"/>
        <v>0</v>
      </c>
      <c r="I181" s="347"/>
    </row>
    <row r="182" spans="2:9">
      <c r="B182" s="127" t="str">
        <f>$B$46</f>
        <v>Pharmacy</v>
      </c>
      <c r="C182" s="141">
        <f t="shared" si="10"/>
        <v>0</v>
      </c>
      <c r="D182" s="141">
        <f t="shared" si="10"/>
        <v>0</v>
      </c>
      <c r="E182" s="141">
        <f t="shared" si="10"/>
        <v>0</v>
      </c>
      <c r="F182" s="141">
        <f t="shared" si="10"/>
        <v>0</v>
      </c>
      <c r="G182" s="141">
        <f t="shared" si="10"/>
        <v>0</v>
      </c>
      <c r="H182" s="136">
        <f t="shared" si="9"/>
        <v>0</v>
      </c>
      <c r="I182" s="347"/>
    </row>
    <row r="183" spans="2:9">
      <c r="B183" s="127" t="str">
        <f>$B$47</f>
        <v>Business Administration</v>
      </c>
      <c r="C183" s="141">
        <f t="shared" si="10"/>
        <v>2471243.5806937856</v>
      </c>
      <c r="D183" s="141">
        <f t="shared" si="10"/>
        <v>9847686.0901101511</v>
      </c>
      <c r="E183" s="141">
        <f t="shared" si="10"/>
        <v>6690363.5466903187</v>
      </c>
      <c r="F183" s="141">
        <f t="shared" si="10"/>
        <v>3626341.5625057477</v>
      </c>
      <c r="G183" s="141">
        <f t="shared" si="10"/>
        <v>0</v>
      </c>
      <c r="H183" s="136">
        <f t="shared" si="9"/>
        <v>22635634.780000005</v>
      </c>
      <c r="I183" s="347"/>
    </row>
    <row r="184" spans="2:9">
      <c r="B184" s="127" t="str">
        <f>$B$48</f>
        <v>Optometry</v>
      </c>
      <c r="C184" s="141">
        <f t="shared" si="10"/>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0</v>
      </c>
      <c r="E185" s="141">
        <f t="shared" si="10"/>
        <v>0</v>
      </c>
      <c r="F185" s="141">
        <f t="shared" si="10"/>
        <v>0</v>
      </c>
      <c r="G185" s="141">
        <f t="shared" si="10"/>
        <v>0</v>
      </c>
      <c r="H185" s="136">
        <f t="shared" si="9"/>
        <v>0</v>
      </c>
      <c r="I185" s="347"/>
    </row>
    <row r="186" spans="2:9">
      <c r="B186" s="127" t="str">
        <f>$B$50</f>
        <v>Technology</v>
      </c>
      <c r="C186" s="141">
        <f t="shared" si="10"/>
        <v>641037.03030620748</v>
      </c>
      <c r="D186" s="141">
        <f t="shared" si="10"/>
        <v>2064041.3317439668</v>
      </c>
      <c r="E186" s="141">
        <f t="shared" si="10"/>
        <v>390886.78794982535</v>
      </c>
      <c r="F186" s="141">
        <f t="shared" si="10"/>
        <v>0</v>
      </c>
      <c r="G186" s="141">
        <f t="shared" si="10"/>
        <v>0</v>
      </c>
      <c r="H186" s="136">
        <f t="shared" si="9"/>
        <v>3095965.1499999994</v>
      </c>
      <c r="I186" s="347"/>
    </row>
    <row r="187" spans="2:9">
      <c r="B187" s="127" t="str">
        <f>$B$51</f>
        <v>Nursing</v>
      </c>
      <c r="C187" s="141">
        <f t="shared" si="10"/>
        <v>2713322.8796461611</v>
      </c>
      <c r="D187" s="141">
        <f t="shared" si="10"/>
        <v>21531059.563694343</v>
      </c>
      <c r="E187" s="141">
        <f t="shared" si="10"/>
        <v>11944244.466015836</v>
      </c>
      <c r="F187" s="141">
        <f t="shared" si="10"/>
        <v>3711178.0906436602</v>
      </c>
      <c r="G187" s="141">
        <f t="shared" si="10"/>
        <v>0</v>
      </c>
      <c r="H187" s="136">
        <f t="shared" si="9"/>
        <v>39899805</v>
      </c>
      <c r="I187" s="347"/>
    </row>
    <row r="188" spans="2:9">
      <c r="B188" s="130" t="str">
        <f>$B$52</f>
        <v>Totals</v>
      </c>
      <c r="C188" s="133">
        <f>SUM(C168:C187)</f>
        <v>54838941.725786522</v>
      </c>
      <c r="D188" s="133">
        <f>SUM(D168:D187)</f>
        <v>90915343.671949401</v>
      </c>
      <c r="E188" s="133">
        <f>SUM(E168:E187)</f>
        <v>74534693.481534243</v>
      </c>
      <c r="F188" s="133">
        <f>SUM(F168:F187)</f>
        <v>34717281.040729851</v>
      </c>
      <c r="G188" s="133">
        <f>SUM(G168:G187)</f>
        <v>0</v>
      </c>
      <c r="H188" s="133">
        <f t="shared" si="9"/>
        <v>255006259.92000002</v>
      </c>
      <c r="I188" s="347"/>
    </row>
    <row r="189" spans="2:9">
      <c r="B189" s="328"/>
      <c r="C189" s="329"/>
      <c r="D189" s="329"/>
      <c r="E189" s="329"/>
      <c r="F189" s="329"/>
      <c r="G189" s="329"/>
      <c r="H189" s="344"/>
    </row>
    <row r="190" spans="2:9" ht="15" customHeight="1">
      <c r="B190" s="474" t="s">
        <v>34</v>
      </c>
      <c r="C190" s="474"/>
      <c r="D190" s="474"/>
      <c r="E190" s="474"/>
      <c r="F190" s="474"/>
      <c r="G190" s="474"/>
      <c r="H190" s="122">
        <f>H15</f>
        <v>59463112</v>
      </c>
    </row>
    <row r="191" spans="2:9" ht="43.5" customHeight="1" thickBot="1">
      <c r="B191" s="464" t="s">
        <v>227</v>
      </c>
      <c r="C191" s="464"/>
      <c r="D191" s="464"/>
      <c r="E191" s="464"/>
      <c r="F191" s="464"/>
      <c r="G191" s="464"/>
      <c r="H191" s="464"/>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2" si="11">$H$190*IF($H$136=0,0,C116/$H$136)</f>
        <v>4866317.899022772</v>
      </c>
      <c r="D193" s="135">
        <f t="shared" si="11"/>
        <v>4233654.6604310563</v>
      </c>
      <c r="E193" s="135">
        <f t="shared" si="11"/>
        <v>1784861.3710391459</v>
      </c>
      <c r="F193" s="135">
        <f t="shared" si="11"/>
        <v>1180929.0120636332</v>
      </c>
      <c r="G193" s="135">
        <f t="shared" si="11"/>
        <v>0</v>
      </c>
      <c r="H193" s="135">
        <f>SUM(C193:G193)</f>
        <v>12065762.942556608</v>
      </c>
    </row>
    <row r="194" spans="2:8">
      <c r="B194" s="127" t="str">
        <f>$B$33</f>
        <v>Science</v>
      </c>
      <c r="C194" s="138">
        <f t="shared" si="11"/>
        <v>3219112.1408247468</v>
      </c>
      <c r="D194" s="138">
        <f t="shared" si="11"/>
        <v>1742219.9061656022</v>
      </c>
      <c r="E194" s="138">
        <f t="shared" si="11"/>
        <v>2221363.5594738135</v>
      </c>
      <c r="F194" s="138">
        <f t="shared" si="11"/>
        <v>1203940.921954046</v>
      </c>
      <c r="G194" s="138">
        <f t="shared" si="11"/>
        <v>0</v>
      </c>
      <c r="H194" s="138">
        <f t="shared" ref="H194:H213" si="12">SUM(C194:G194)</f>
        <v>8386636.5284182085</v>
      </c>
    </row>
    <row r="195" spans="2:8">
      <c r="B195" s="127" t="str">
        <f>$B$34</f>
        <v>Fine Arts</v>
      </c>
      <c r="C195" s="138">
        <f t="shared" si="11"/>
        <v>1727194.7295235631</v>
      </c>
      <c r="D195" s="138">
        <f t="shared" si="11"/>
        <v>1298966.2754577899</v>
      </c>
      <c r="E195" s="138">
        <f t="shared" si="11"/>
        <v>724270.02797624934</v>
      </c>
      <c r="F195" s="138">
        <f t="shared" si="11"/>
        <v>0</v>
      </c>
      <c r="G195" s="138">
        <f t="shared" si="11"/>
        <v>0</v>
      </c>
      <c r="H195" s="138">
        <f t="shared" si="12"/>
        <v>3750431.0329576023</v>
      </c>
    </row>
    <row r="196" spans="2:8">
      <c r="B196" s="127" t="str">
        <f>$B$35</f>
        <v>Teacher Education</v>
      </c>
      <c r="C196" s="138">
        <f t="shared" si="11"/>
        <v>95276.747264306454</v>
      </c>
      <c r="D196" s="138">
        <f t="shared" si="11"/>
        <v>512968.18923923949</v>
      </c>
      <c r="E196" s="138">
        <f t="shared" si="11"/>
        <v>770923.28434335813</v>
      </c>
      <c r="F196" s="138">
        <f t="shared" si="11"/>
        <v>257894.06113335371</v>
      </c>
      <c r="G196" s="138">
        <f t="shared" si="11"/>
        <v>0</v>
      </c>
      <c r="H196" s="138">
        <f t="shared" si="12"/>
        <v>1637062.2819802577</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3023210.1392503991</v>
      </c>
      <c r="D198" s="138">
        <f t="shared" si="11"/>
        <v>5514460.2660694607</v>
      </c>
      <c r="E198" s="138">
        <f t="shared" si="11"/>
        <v>5284619.550443545</v>
      </c>
      <c r="F198" s="138">
        <f t="shared" si="11"/>
        <v>2877337.5266277278</v>
      </c>
      <c r="G198" s="138">
        <f t="shared" si="11"/>
        <v>0</v>
      </c>
      <c r="H198" s="138">
        <f t="shared" si="12"/>
        <v>16699627.482391134</v>
      </c>
    </row>
    <row r="199" spans="2:8">
      <c r="B199" s="127" t="str">
        <f>$B$38</f>
        <v>Home Economics</v>
      </c>
      <c r="C199" s="138">
        <f t="shared" si="11"/>
        <v>14949.067511919447</v>
      </c>
      <c r="D199" s="138">
        <f t="shared" si="11"/>
        <v>49097.636771697355</v>
      </c>
      <c r="E199" s="138">
        <f t="shared" si="11"/>
        <v>0</v>
      </c>
      <c r="F199" s="138">
        <f t="shared" si="11"/>
        <v>0</v>
      </c>
      <c r="G199" s="138">
        <f t="shared" si="11"/>
        <v>0</v>
      </c>
      <c r="H199" s="138">
        <f t="shared" si="12"/>
        <v>64046.704283616804</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166180.7788564653</v>
      </c>
      <c r="D201" s="138">
        <f t="shared" si="11"/>
        <v>529076.86435185594</v>
      </c>
      <c r="E201" s="138">
        <f t="shared" si="11"/>
        <v>1808219.3480309688</v>
      </c>
      <c r="F201" s="138">
        <f t="shared" si="11"/>
        <v>267667.99137461768</v>
      </c>
      <c r="G201" s="138">
        <f t="shared" si="11"/>
        <v>0</v>
      </c>
      <c r="H201" s="138">
        <f t="shared" si="12"/>
        <v>2771144.9826139072</v>
      </c>
    </row>
    <row r="202" spans="2:8">
      <c r="B202" s="127" t="str">
        <f>$B$41</f>
        <v>Library Science</v>
      </c>
      <c r="C202" s="138">
        <f t="shared" si="11"/>
        <v>0</v>
      </c>
      <c r="D202" s="138">
        <f t="shared" si="11"/>
        <v>3546.45430983496</v>
      </c>
      <c r="E202" s="138">
        <f t="shared" si="11"/>
        <v>0</v>
      </c>
      <c r="F202" s="138">
        <f t="shared" si="11"/>
        <v>0</v>
      </c>
      <c r="G202" s="138">
        <f t="shared" si="11"/>
        <v>0</v>
      </c>
      <c r="H202" s="138">
        <f t="shared" si="12"/>
        <v>3546.45430983496</v>
      </c>
    </row>
    <row r="203" spans="2:8">
      <c r="B203" s="127" t="str">
        <f>$B$42</f>
        <v>Veterinary Science</v>
      </c>
      <c r="C203" s="138">
        <f t="shared" ref="C203:G212" si="13">$H$190*IF($H$136=0,0,C126/$H$136)</f>
        <v>0</v>
      </c>
      <c r="D203" s="138">
        <f t="shared" si="13"/>
        <v>0</v>
      </c>
      <c r="E203" s="138">
        <f t="shared" si="13"/>
        <v>0</v>
      </c>
      <c r="F203" s="138">
        <f t="shared" si="13"/>
        <v>0</v>
      </c>
      <c r="G203" s="138">
        <f t="shared" si="13"/>
        <v>0</v>
      </c>
      <c r="H203" s="138">
        <f t="shared" si="12"/>
        <v>0</v>
      </c>
    </row>
    <row r="204" spans="2:8">
      <c r="B204" s="127" t="str">
        <f>$B$43</f>
        <v>Vocational Training</v>
      </c>
      <c r="C204" s="138">
        <f t="shared" si="13"/>
        <v>0</v>
      </c>
      <c r="D204" s="138">
        <f t="shared" si="13"/>
        <v>0</v>
      </c>
      <c r="E204" s="138">
        <f t="shared" si="13"/>
        <v>0</v>
      </c>
      <c r="F204" s="138">
        <f t="shared" si="13"/>
        <v>0</v>
      </c>
      <c r="G204" s="138">
        <f t="shared" si="13"/>
        <v>0</v>
      </c>
      <c r="H204" s="138">
        <f t="shared" si="12"/>
        <v>0</v>
      </c>
    </row>
    <row r="205" spans="2:8">
      <c r="B205" s="127" t="str">
        <f>$B$44</f>
        <v>Physical Training</v>
      </c>
      <c r="C205" s="138">
        <f t="shared" si="13"/>
        <v>0</v>
      </c>
      <c r="D205" s="138">
        <f t="shared" si="13"/>
        <v>0</v>
      </c>
      <c r="E205" s="138">
        <f t="shared" si="13"/>
        <v>0</v>
      </c>
      <c r="F205" s="138">
        <f t="shared" si="13"/>
        <v>0</v>
      </c>
      <c r="G205" s="138">
        <f t="shared" si="13"/>
        <v>0</v>
      </c>
      <c r="H205" s="138">
        <f t="shared" si="12"/>
        <v>0</v>
      </c>
    </row>
    <row r="206" spans="2:8">
      <c r="B206" s="127" t="str">
        <f>$B$45</f>
        <v>Health Services</v>
      </c>
      <c r="C206" s="138">
        <f t="shared" si="13"/>
        <v>156842.30203548082</v>
      </c>
      <c r="D206" s="138">
        <f t="shared" si="13"/>
        <v>429154.11124587734</v>
      </c>
      <c r="E206" s="138">
        <f t="shared" si="13"/>
        <v>530570.80215524381</v>
      </c>
      <c r="F206" s="138">
        <f t="shared" si="13"/>
        <v>147219.35994486188</v>
      </c>
      <c r="G206" s="138">
        <f t="shared" si="13"/>
        <v>0</v>
      </c>
      <c r="H206" s="138">
        <f t="shared" si="12"/>
        <v>1263786.5753814639</v>
      </c>
    </row>
    <row r="207" spans="2:8">
      <c r="B207" s="127" t="str">
        <f>$B$46</f>
        <v>Pharmacy</v>
      </c>
      <c r="C207" s="138">
        <f t="shared" si="13"/>
        <v>0</v>
      </c>
      <c r="D207" s="138">
        <f t="shared" si="13"/>
        <v>0</v>
      </c>
      <c r="E207" s="138">
        <f t="shared" si="13"/>
        <v>0</v>
      </c>
      <c r="F207" s="138">
        <f t="shared" si="13"/>
        <v>0</v>
      </c>
      <c r="G207" s="138">
        <f t="shared" si="13"/>
        <v>0</v>
      </c>
      <c r="H207" s="138">
        <f t="shared" si="12"/>
        <v>0</v>
      </c>
    </row>
    <row r="208" spans="2:8">
      <c r="B208" s="127" t="str">
        <f>$B$47</f>
        <v>Business Administration</v>
      </c>
      <c r="C208" s="138">
        <f t="shared" si="13"/>
        <v>918789.97447171505</v>
      </c>
      <c r="D208" s="138">
        <f t="shared" si="13"/>
        <v>3661296.4104483845</v>
      </c>
      <c r="E208" s="138">
        <f t="shared" si="13"/>
        <v>2487427.3828338487</v>
      </c>
      <c r="F208" s="138">
        <f t="shared" si="13"/>
        <v>1348246.8088819399</v>
      </c>
      <c r="G208" s="138">
        <f t="shared" si="13"/>
        <v>0</v>
      </c>
      <c r="H208" s="138">
        <f t="shared" si="12"/>
        <v>8415760.5766358878</v>
      </c>
    </row>
    <row r="209" spans="2:8">
      <c r="B209" s="127" t="str">
        <f>$B$48</f>
        <v>Optometry</v>
      </c>
      <c r="C209" s="138">
        <f t="shared" si="13"/>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26565.722475932758</v>
      </c>
      <c r="E210" s="138">
        <f t="shared" si="13"/>
        <v>0</v>
      </c>
      <c r="F210" s="138">
        <f t="shared" si="13"/>
        <v>0</v>
      </c>
      <c r="G210" s="138">
        <f t="shared" si="13"/>
        <v>0</v>
      </c>
      <c r="H210" s="138">
        <f t="shared" si="12"/>
        <v>26565.722475932758</v>
      </c>
    </row>
    <row r="211" spans="2:8">
      <c r="B211" s="127" t="str">
        <f>$B$50</f>
        <v>Technology</v>
      </c>
      <c r="C211" s="138">
        <f t="shared" si="13"/>
        <v>92837.527102502936</v>
      </c>
      <c r="D211" s="138">
        <f t="shared" si="13"/>
        <v>298922.65815741476</v>
      </c>
      <c r="E211" s="138">
        <f t="shared" si="13"/>
        <v>56609.776120059541</v>
      </c>
      <c r="F211" s="138">
        <f t="shared" si="13"/>
        <v>0</v>
      </c>
      <c r="G211" s="138">
        <f t="shared" si="13"/>
        <v>0</v>
      </c>
      <c r="H211" s="138">
        <f t="shared" si="12"/>
        <v>448369.96137997723</v>
      </c>
    </row>
    <row r="212" spans="2:8">
      <c r="B212" s="127" t="str">
        <f>$B$51</f>
        <v>Nursing</v>
      </c>
      <c r="C212" s="138">
        <f t="shared" si="13"/>
        <v>267278.62188776559</v>
      </c>
      <c r="D212" s="138">
        <f t="shared" si="13"/>
        <v>2120938.8573460486</v>
      </c>
      <c r="E212" s="138">
        <f t="shared" si="13"/>
        <v>1176579.9139922494</v>
      </c>
      <c r="F212" s="138">
        <f t="shared" si="13"/>
        <v>365573.36138950795</v>
      </c>
      <c r="G212" s="138">
        <f t="shared" si="13"/>
        <v>0</v>
      </c>
      <c r="H212" s="138">
        <f t="shared" si="12"/>
        <v>3930370.7546155718</v>
      </c>
    </row>
    <row r="213" spans="2:8">
      <c r="B213" s="130" t="str">
        <f>$B$52</f>
        <v>Totals</v>
      </c>
      <c r="C213" s="135">
        <f>SUM(C193:C212)</f>
        <v>14547989.927751638</v>
      </c>
      <c r="D213" s="135">
        <f>SUM(D193:D212)</f>
        <v>20420868.012470193</v>
      </c>
      <c r="E213" s="135">
        <f>SUM(E193:E212)</f>
        <v>16845445.016408481</v>
      </c>
      <c r="F213" s="135">
        <f>SUM(F193:F212)</f>
        <v>7648809.0433696872</v>
      </c>
      <c r="G213" s="135">
        <f>SUM(G193:G212)</f>
        <v>0</v>
      </c>
      <c r="H213" s="135">
        <f t="shared" si="12"/>
        <v>59463112</v>
      </c>
    </row>
    <row r="214" spans="2:8">
      <c r="B214" s="143"/>
      <c r="C214" s="144"/>
      <c r="D214" s="144"/>
      <c r="E214" s="144"/>
      <c r="F214" s="144"/>
      <c r="G214" s="144"/>
      <c r="H214" s="144"/>
    </row>
    <row r="215" spans="2:8" ht="15" customHeight="1">
      <c r="B215" s="474" t="s">
        <v>35</v>
      </c>
      <c r="C215" s="474"/>
      <c r="D215" s="474"/>
      <c r="E215" s="474"/>
      <c r="F215" s="474"/>
      <c r="G215" s="474"/>
      <c r="H215" s="122">
        <f>H17</f>
        <v>61886396</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27" si="14">$H$215*IF($H$25=0,0,C$25/$H$25)*IF(C$52=0,0,C32/C$52)</f>
        <v>7840873.4866209803</v>
      </c>
      <c r="D218" s="135">
        <f t="shared" si="14"/>
        <v>4906490.4971803967</v>
      </c>
      <c r="E218" s="135">
        <f t="shared" si="14"/>
        <v>740857.33230227081</v>
      </c>
      <c r="F218" s="135">
        <f t="shared" si="14"/>
        <v>265845.20887885318</v>
      </c>
      <c r="G218" s="135">
        <f t="shared" si="14"/>
        <v>0</v>
      </c>
      <c r="H218" s="135">
        <f>SUM(C218:G218)</f>
        <v>13754066.524982499</v>
      </c>
    </row>
    <row r="219" spans="2:8">
      <c r="B219" s="127" t="str">
        <f>$B$33</f>
        <v>Science</v>
      </c>
      <c r="C219" s="138">
        <f t="shared" si="14"/>
        <v>3666232.0249564867</v>
      </c>
      <c r="D219" s="138">
        <f t="shared" si="14"/>
        <v>2109571.9919212577</v>
      </c>
      <c r="E219" s="138">
        <f t="shared" si="14"/>
        <v>1662388.259191805</v>
      </c>
      <c r="F219" s="138">
        <f t="shared" si="14"/>
        <v>261885.35673371732</v>
      </c>
      <c r="G219" s="138">
        <f t="shared" si="14"/>
        <v>0</v>
      </c>
      <c r="H219" s="138">
        <f t="shared" ref="H219:H238" si="15">SUM(C219:G219)</f>
        <v>7700077.6328032669</v>
      </c>
    </row>
    <row r="220" spans="2:8">
      <c r="B220" s="127" t="str">
        <f>$B$34</f>
        <v>Fine Arts</v>
      </c>
      <c r="C220" s="138">
        <f t="shared" si="14"/>
        <v>1224045.8544344474</v>
      </c>
      <c r="D220" s="138">
        <f t="shared" si="14"/>
        <v>819892.20360355766</v>
      </c>
      <c r="E220" s="138">
        <f t="shared" si="14"/>
        <v>66568.529799828655</v>
      </c>
      <c r="F220" s="138">
        <f t="shared" si="14"/>
        <v>0</v>
      </c>
      <c r="G220" s="138">
        <f t="shared" si="14"/>
        <v>0</v>
      </c>
      <c r="H220" s="138">
        <f t="shared" si="15"/>
        <v>2110506.5878378339</v>
      </c>
    </row>
    <row r="221" spans="2:8">
      <c r="B221" s="127" t="str">
        <f>$B$35</f>
        <v>Teacher Education</v>
      </c>
      <c r="C221" s="138">
        <f t="shared" si="14"/>
        <v>58891.340736685968</v>
      </c>
      <c r="D221" s="138">
        <f t="shared" si="14"/>
        <v>562637.7147845712</v>
      </c>
      <c r="E221" s="138">
        <f t="shared" si="14"/>
        <v>984970.90959694271</v>
      </c>
      <c r="F221" s="138">
        <f t="shared" si="14"/>
        <v>85725.447790644685</v>
      </c>
      <c r="G221" s="138">
        <f t="shared" si="14"/>
        <v>0</v>
      </c>
      <c r="H221" s="138">
        <f t="shared" si="15"/>
        <v>1692225.4129088446</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1600072.8065338021</v>
      </c>
      <c r="D223" s="138">
        <f t="shared" si="14"/>
        <v>4316253.2941914052</v>
      </c>
      <c r="E223" s="138">
        <f t="shared" si="14"/>
        <v>3524742.8200407973</v>
      </c>
      <c r="F223" s="138">
        <f t="shared" si="14"/>
        <v>663970.88401143532</v>
      </c>
      <c r="G223" s="138">
        <f t="shared" si="14"/>
        <v>0</v>
      </c>
      <c r="H223" s="138">
        <f t="shared" si="15"/>
        <v>10105039.80477744</v>
      </c>
    </row>
    <row r="224" spans="2:8">
      <c r="B224" s="127" t="str">
        <f>$B$38</f>
        <v>Home Economics</v>
      </c>
      <c r="C224" s="138">
        <f t="shared" si="14"/>
        <v>36048.390325589811</v>
      </c>
      <c r="D224" s="138">
        <f t="shared" si="14"/>
        <v>84331.769513508785</v>
      </c>
      <c r="E224" s="138">
        <f t="shared" si="14"/>
        <v>0</v>
      </c>
      <c r="F224" s="138">
        <f t="shared" si="14"/>
        <v>0</v>
      </c>
      <c r="G224" s="138">
        <f t="shared" si="14"/>
        <v>0</v>
      </c>
      <c r="H224" s="138">
        <f t="shared" si="15"/>
        <v>120380.1598390986</v>
      </c>
    </row>
    <row r="225" spans="2:8">
      <c r="B225" s="127" t="str">
        <f>$B$39</f>
        <v>Law</v>
      </c>
      <c r="C225" s="138">
        <f t="shared" si="14"/>
        <v>0</v>
      </c>
      <c r="D225" s="138">
        <f t="shared" si="14"/>
        <v>0</v>
      </c>
      <c r="E225" s="138">
        <f t="shared" si="14"/>
        <v>0</v>
      </c>
      <c r="F225" s="138">
        <f t="shared" si="14"/>
        <v>0</v>
      </c>
      <c r="G225" s="138">
        <f t="shared" si="14"/>
        <v>0</v>
      </c>
      <c r="H225" s="138">
        <f t="shared" si="15"/>
        <v>0</v>
      </c>
    </row>
    <row r="226" spans="2:8">
      <c r="B226" s="127" t="str">
        <f>$B$40</f>
        <v>Social Service</v>
      </c>
      <c r="C226" s="138">
        <f t="shared" si="14"/>
        <v>153831.07179896176</v>
      </c>
      <c r="D226" s="138">
        <f t="shared" si="14"/>
        <v>1082513.2595734035</v>
      </c>
      <c r="E226" s="138">
        <f t="shared" si="14"/>
        <v>2867139.6020312621</v>
      </c>
      <c r="F226" s="138">
        <f t="shared" si="14"/>
        <v>42702.189348897911</v>
      </c>
      <c r="G226" s="138">
        <f t="shared" si="14"/>
        <v>0</v>
      </c>
      <c r="H226" s="138">
        <f t="shared" si="15"/>
        <v>4146186.1227525254</v>
      </c>
    </row>
    <row r="227" spans="2:8">
      <c r="B227" s="127" t="str">
        <f>$B$41</f>
        <v>Library Science</v>
      </c>
      <c r="C227" s="138">
        <f t="shared" si="14"/>
        <v>0</v>
      </c>
      <c r="D227" s="138">
        <f t="shared" si="14"/>
        <v>1788.8557169532169</v>
      </c>
      <c r="E227" s="138">
        <f t="shared" si="14"/>
        <v>0</v>
      </c>
      <c r="F227" s="138">
        <f t="shared" si="14"/>
        <v>0</v>
      </c>
      <c r="G227" s="138">
        <f t="shared" si="14"/>
        <v>0</v>
      </c>
      <c r="H227" s="138">
        <f t="shared" si="15"/>
        <v>1788.8557169532169</v>
      </c>
    </row>
    <row r="228" spans="2:8">
      <c r="B228" s="127" t="str">
        <f>$B$42</f>
        <v>Veterinary Science</v>
      </c>
      <c r="C228" s="138">
        <f t="shared" ref="C228:G237" si="16">$H$215*IF($H$25=0,0,C$25/$H$25)*IF(C$52=0,0,C42/C$52)</f>
        <v>0</v>
      </c>
      <c r="D228" s="138">
        <f t="shared" si="16"/>
        <v>0</v>
      </c>
      <c r="E228" s="138">
        <f t="shared" si="16"/>
        <v>0</v>
      </c>
      <c r="F228" s="138">
        <f t="shared" si="16"/>
        <v>0</v>
      </c>
      <c r="G228" s="138">
        <f t="shared" si="16"/>
        <v>0</v>
      </c>
      <c r="H228" s="138">
        <f t="shared" si="15"/>
        <v>0</v>
      </c>
    </row>
    <row r="229" spans="2:8">
      <c r="B229" s="127" t="str">
        <f>$B$43</f>
        <v>Vocational Training</v>
      </c>
      <c r="C229" s="138">
        <f t="shared" si="16"/>
        <v>0</v>
      </c>
      <c r="D229" s="138">
        <f t="shared" si="16"/>
        <v>0</v>
      </c>
      <c r="E229" s="138">
        <f t="shared" si="16"/>
        <v>0</v>
      </c>
      <c r="F229" s="138">
        <f t="shared" si="16"/>
        <v>0</v>
      </c>
      <c r="G229" s="138">
        <f t="shared" si="16"/>
        <v>0</v>
      </c>
      <c r="H229" s="138">
        <f t="shared" si="15"/>
        <v>0</v>
      </c>
    </row>
    <row r="230" spans="2:8">
      <c r="B230" s="127" t="str">
        <f>$B$44</f>
        <v>Physical Training</v>
      </c>
      <c r="C230" s="138">
        <f t="shared" si="16"/>
        <v>0</v>
      </c>
      <c r="D230" s="138">
        <f t="shared" si="16"/>
        <v>0</v>
      </c>
      <c r="E230" s="138">
        <f t="shared" si="16"/>
        <v>0</v>
      </c>
      <c r="F230" s="138">
        <f t="shared" si="16"/>
        <v>0</v>
      </c>
      <c r="G230" s="138">
        <f t="shared" si="16"/>
        <v>0</v>
      </c>
      <c r="H230" s="138">
        <f t="shared" si="15"/>
        <v>0</v>
      </c>
    </row>
    <row r="231" spans="2:8">
      <c r="B231" s="127" t="str">
        <f>$B$45</f>
        <v>Health Services</v>
      </c>
      <c r="C231" s="138">
        <f t="shared" si="16"/>
        <v>297409.472856857</v>
      </c>
      <c r="D231" s="138">
        <f t="shared" si="16"/>
        <v>1463454.3436788695</v>
      </c>
      <c r="E231" s="138">
        <f t="shared" si="16"/>
        <v>258105.13512466208</v>
      </c>
      <c r="F231" s="138">
        <f t="shared" si="16"/>
        <v>20441.398911377197</v>
      </c>
      <c r="G231" s="138">
        <f t="shared" si="16"/>
        <v>0</v>
      </c>
      <c r="H231" s="138">
        <f t="shared" si="15"/>
        <v>2039410.3505717658</v>
      </c>
    </row>
    <row r="232" spans="2:8">
      <c r="B232" s="127" t="str">
        <f>$B$46</f>
        <v>Pharmacy</v>
      </c>
      <c r="C232" s="138">
        <f t="shared" si="16"/>
        <v>0</v>
      </c>
      <c r="D232" s="138">
        <f t="shared" si="16"/>
        <v>0</v>
      </c>
      <c r="E232" s="138">
        <f t="shared" si="16"/>
        <v>0</v>
      </c>
      <c r="F232" s="138">
        <f t="shared" si="16"/>
        <v>0</v>
      </c>
      <c r="G232" s="138">
        <f t="shared" si="16"/>
        <v>0</v>
      </c>
      <c r="H232" s="138">
        <f t="shared" si="15"/>
        <v>0</v>
      </c>
    </row>
    <row r="233" spans="2:8">
      <c r="B233" s="127" t="str">
        <f>$B$47</f>
        <v>Business Administration</v>
      </c>
      <c r="C233" s="138">
        <f t="shared" si="16"/>
        <v>809591.89239757496</v>
      </c>
      <c r="D233" s="138">
        <f t="shared" si="16"/>
        <v>4297512.9009661805</v>
      </c>
      <c r="E233" s="138">
        <f t="shared" si="16"/>
        <v>1422706.7902780615</v>
      </c>
      <c r="F233" s="138">
        <f t="shared" si="16"/>
        <v>96641.796947505805</v>
      </c>
      <c r="G233" s="138">
        <f t="shared" si="16"/>
        <v>0</v>
      </c>
      <c r="H233" s="138">
        <f t="shared" si="15"/>
        <v>6626453.3805893231</v>
      </c>
    </row>
    <row r="234" spans="2:8">
      <c r="B234" s="127" t="str">
        <f>$B$48</f>
        <v>Optometry</v>
      </c>
      <c r="C234" s="138">
        <f t="shared" si="16"/>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7155.4228678128675</v>
      </c>
      <c r="E235" s="138">
        <f t="shared" si="16"/>
        <v>0</v>
      </c>
      <c r="F235" s="138">
        <f t="shared" si="16"/>
        <v>0</v>
      </c>
      <c r="G235" s="138">
        <f t="shared" si="16"/>
        <v>0</v>
      </c>
      <c r="H235" s="138">
        <f t="shared" si="15"/>
        <v>7155.4228678128675</v>
      </c>
    </row>
    <row r="236" spans="2:8">
      <c r="B236" s="127" t="str">
        <f>$B$50</f>
        <v>Technology</v>
      </c>
      <c r="C236" s="138">
        <f t="shared" si="16"/>
        <v>125984.81806622514</v>
      </c>
      <c r="D236" s="138">
        <f t="shared" si="16"/>
        <v>402066.61828662775</v>
      </c>
      <c r="E236" s="138">
        <f t="shared" si="16"/>
        <v>157209.49139411235</v>
      </c>
      <c r="F236" s="138">
        <f t="shared" si="16"/>
        <v>0</v>
      </c>
      <c r="G236" s="138">
        <f t="shared" si="16"/>
        <v>0</v>
      </c>
      <c r="H236" s="138">
        <f t="shared" si="15"/>
        <v>685260.9277469652</v>
      </c>
    </row>
    <row r="237" spans="2:8">
      <c r="B237" s="127" t="str">
        <f>$B$51</f>
        <v>Nursing</v>
      </c>
      <c r="C237" s="138">
        <f t="shared" si="16"/>
        <v>419932.98928089801</v>
      </c>
      <c r="D237" s="138">
        <f t="shared" si="16"/>
        <v>8433577.3142970502</v>
      </c>
      <c r="E237" s="138">
        <f t="shared" si="16"/>
        <v>3767465.9319610605</v>
      </c>
      <c r="F237" s="138">
        <f t="shared" si="16"/>
        <v>276868.5810666639</v>
      </c>
      <c r="G237" s="138">
        <f t="shared" si="16"/>
        <v>0</v>
      </c>
      <c r="H237" s="138">
        <f t="shared" si="15"/>
        <v>12897844.816605672</v>
      </c>
    </row>
    <row r="238" spans="2:8">
      <c r="B238" s="130" t="str">
        <f>$B$52</f>
        <v>Totals</v>
      </c>
      <c r="C238" s="135">
        <f>SUM(C218:C237)</f>
        <v>16232914.148008507</v>
      </c>
      <c r="D238" s="135">
        <f>SUM(D218:D237)</f>
        <v>28487246.186581593</v>
      </c>
      <c r="E238" s="135">
        <f>SUM(E218:E237)</f>
        <v>15452154.801720805</v>
      </c>
      <c r="F238" s="135">
        <f>SUM(F218:F237)</f>
        <v>1714080.8636890952</v>
      </c>
      <c r="G238" s="135">
        <f>SUM(G218:G237)</f>
        <v>0</v>
      </c>
      <c r="H238" s="135">
        <f t="shared" si="15"/>
        <v>61886396</v>
      </c>
    </row>
    <row r="239" spans="2:8">
      <c r="B239" s="328"/>
      <c r="C239" s="348"/>
      <c r="D239" s="348"/>
      <c r="E239" s="348"/>
      <c r="F239" s="348"/>
      <c r="G239" s="348"/>
      <c r="H239" s="348"/>
    </row>
    <row r="240" spans="2:8" ht="15" customHeight="1">
      <c r="B240" s="120" t="s">
        <v>11</v>
      </c>
      <c r="C240" s="121"/>
      <c r="D240" s="121"/>
      <c r="E240" s="121"/>
      <c r="F240" s="121"/>
      <c r="G240" s="121"/>
      <c r="H240" s="122">
        <f>H16</f>
        <v>88910704</v>
      </c>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$H$240*IF($H$25=0,0,C$25/$H$25)*IF(C$52=0,0,C32/C$52)</f>
        <v>11264795.281832309</v>
      </c>
      <c r="D243" s="135">
        <f t="shared" ref="C243:G252" si="17">$H$240*IF($H$25=0,0,D$25/$H$25)*IF(D$52=0,0,D32/D$52)</f>
        <v>7049037.4697796116</v>
      </c>
      <c r="E243" s="135">
        <f t="shared" si="17"/>
        <v>1064371.9983072991</v>
      </c>
      <c r="F243" s="135">
        <f t="shared" si="17"/>
        <v>381933.44909672695</v>
      </c>
      <c r="G243" s="135">
        <f t="shared" si="17"/>
        <v>0</v>
      </c>
      <c r="H243" s="135">
        <f>SUM(C243:G243)</f>
        <v>19760138.199015949</v>
      </c>
    </row>
    <row r="244" spans="2:8">
      <c r="B244" s="127" t="str">
        <f>$B$33</f>
        <v>Science</v>
      </c>
      <c r="C244" s="138">
        <f t="shared" si="17"/>
        <v>5267187.8059634753</v>
      </c>
      <c r="D244" s="138">
        <f t="shared" si="17"/>
        <v>3030771.59219938</v>
      </c>
      <c r="E244" s="138">
        <f t="shared" si="17"/>
        <v>2388313.4258792168</v>
      </c>
      <c r="F244" s="138">
        <f t="shared" si="17"/>
        <v>376244.42429134098</v>
      </c>
      <c r="G244" s="138">
        <f t="shared" si="17"/>
        <v>0</v>
      </c>
      <c r="H244" s="138">
        <f t="shared" ref="H244:H263" si="18">SUM(C244:G244)</f>
        <v>11062517.248333411</v>
      </c>
    </row>
    <row r="245" spans="2:8">
      <c r="B245" s="127" t="str">
        <f>$B$34</f>
        <v>Fine Arts</v>
      </c>
      <c r="C245" s="138">
        <f t="shared" si="17"/>
        <v>1758557.3838561908</v>
      </c>
      <c r="D245" s="138">
        <f t="shared" si="17"/>
        <v>1177919.5063565124</v>
      </c>
      <c r="E245" s="138">
        <f t="shared" si="17"/>
        <v>95637.413572245263</v>
      </c>
      <c r="F245" s="138">
        <f t="shared" si="17"/>
        <v>0</v>
      </c>
      <c r="G245" s="138">
        <f t="shared" si="17"/>
        <v>0</v>
      </c>
      <c r="H245" s="138">
        <f t="shared" si="18"/>
        <v>3032114.3037849488</v>
      </c>
    </row>
    <row r="246" spans="2:8">
      <c r="B246" s="127" t="str">
        <f>$B$35</f>
        <v>Teacher Education</v>
      </c>
      <c r="C246" s="138">
        <f t="shared" si="17"/>
        <v>84607.779784148821</v>
      </c>
      <c r="D246" s="138">
        <f t="shared" si="17"/>
        <v>808328.13916724827</v>
      </c>
      <c r="E246" s="138">
        <f t="shared" si="17"/>
        <v>1415084.1324123081</v>
      </c>
      <c r="F246" s="138">
        <f t="shared" si="17"/>
        <v>123159.69916524891</v>
      </c>
      <c r="G246" s="138">
        <f t="shared" si="17"/>
        <v>0</v>
      </c>
      <c r="H246" s="138">
        <f t="shared" si="18"/>
        <v>2431179.750528954</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2298786.3064473192</v>
      </c>
      <c r="D248" s="138">
        <f t="shared" si="17"/>
        <v>6201057.8064503372</v>
      </c>
      <c r="E248" s="138">
        <f t="shared" si="17"/>
        <v>5063913.6515361574</v>
      </c>
      <c r="F248" s="138">
        <f t="shared" si="17"/>
        <v>953911.0781787819</v>
      </c>
      <c r="G248" s="138">
        <f t="shared" si="17"/>
        <v>0</v>
      </c>
      <c r="H248" s="138">
        <f t="shared" si="18"/>
        <v>14517668.842612596</v>
      </c>
    </row>
    <row r="249" spans="2:8">
      <c r="B249" s="127" t="str">
        <f>$B$38</f>
        <v>Home Economics</v>
      </c>
      <c r="C249" s="138">
        <f t="shared" si="17"/>
        <v>51789.859631105028</v>
      </c>
      <c r="D249" s="138">
        <f t="shared" si="17"/>
        <v>121157.434939527</v>
      </c>
      <c r="E249" s="138">
        <f t="shared" si="17"/>
        <v>0</v>
      </c>
      <c r="F249" s="138">
        <f t="shared" si="17"/>
        <v>0</v>
      </c>
      <c r="G249" s="138">
        <f t="shared" si="17"/>
        <v>0</v>
      </c>
      <c r="H249" s="138">
        <f t="shared" si="18"/>
        <v>172947.29457063202</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221005.41919940268</v>
      </c>
      <c r="D251" s="138">
        <f t="shared" si="17"/>
        <v>1555220.8921328371</v>
      </c>
      <c r="E251" s="138">
        <f t="shared" si="17"/>
        <v>4119150.846704328</v>
      </c>
      <c r="F251" s="138">
        <f t="shared" si="17"/>
        <v>61349.213441865562</v>
      </c>
      <c r="G251" s="138">
        <f t="shared" si="17"/>
        <v>0</v>
      </c>
      <c r="H251" s="138">
        <f t="shared" si="18"/>
        <v>5956726.3714784328</v>
      </c>
    </row>
    <row r="252" spans="2:8">
      <c r="B252" s="127" t="str">
        <f>$B$41</f>
        <v>Library Science</v>
      </c>
      <c r="C252" s="138">
        <f t="shared" si="17"/>
        <v>0</v>
      </c>
      <c r="D252" s="138">
        <f t="shared" si="17"/>
        <v>2570.0061956869367</v>
      </c>
      <c r="E252" s="138">
        <f t="shared" si="17"/>
        <v>0</v>
      </c>
      <c r="F252" s="138">
        <f t="shared" si="17"/>
        <v>0</v>
      </c>
      <c r="G252" s="138">
        <f t="shared" si="17"/>
        <v>0</v>
      </c>
      <c r="H252" s="138">
        <f t="shared" si="18"/>
        <v>2570.0061956869367</v>
      </c>
    </row>
    <row r="253" spans="2:8">
      <c r="B253" s="127" t="str">
        <f>$B$42</f>
        <v>Veterinary Science</v>
      </c>
      <c r="C253" s="138">
        <f t="shared" ref="C253:G262" si="19">$H$240*IF($H$25=0,0,C$25/$H$25)*IF(C$52=0,0,C42/C$52)</f>
        <v>0</v>
      </c>
      <c r="D253" s="138">
        <f t="shared" si="19"/>
        <v>0</v>
      </c>
      <c r="E253" s="138">
        <f t="shared" si="19"/>
        <v>0</v>
      </c>
      <c r="F253" s="138">
        <f t="shared" si="19"/>
        <v>0</v>
      </c>
      <c r="G253" s="138">
        <f t="shared" si="19"/>
        <v>0</v>
      </c>
      <c r="H253" s="138">
        <f t="shared" si="18"/>
        <v>0</v>
      </c>
    </row>
    <row r="254" spans="2:8">
      <c r="B254" s="127" t="str">
        <f>$B$43</f>
        <v>Vocational Training</v>
      </c>
      <c r="C254" s="138">
        <f t="shared" si="19"/>
        <v>0</v>
      </c>
      <c r="D254" s="138">
        <f t="shared" si="19"/>
        <v>0</v>
      </c>
      <c r="E254" s="138">
        <f t="shared" si="19"/>
        <v>0</v>
      </c>
      <c r="F254" s="138">
        <f t="shared" si="19"/>
        <v>0</v>
      </c>
      <c r="G254" s="138">
        <f t="shared" si="19"/>
        <v>0</v>
      </c>
      <c r="H254" s="138">
        <f t="shared" si="18"/>
        <v>0</v>
      </c>
    </row>
    <row r="255" spans="2:8">
      <c r="B255" s="127" t="str">
        <f>$B$44</f>
        <v>Physical Training</v>
      </c>
      <c r="C255" s="138">
        <f t="shared" si="19"/>
        <v>0</v>
      </c>
      <c r="D255" s="138">
        <f t="shared" si="19"/>
        <v>0</v>
      </c>
      <c r="E255" s="138">
        <f t="shared" si="19"/>
        <v>0</v>
      </c>
      <c r="F255" s="138">
        <f t="shared" si="19"/>
        <v>0</v>
      </c>
      <c r="G255" s="138">
        <f t="shared" si="19"/>
        <v>0</v>
      </c>
      <c r="H255" s="138">
        <f t="shared" si="18"/>
        <v>0</v>
      </c>
    </row>
    <row r="256" spans="2:8">
      <c r="B256" s="127" t="str">
        <f>$B$45</f>
        <v>Health Services</v>
      </c>
      <c r="C256" s="138">
        <f t="shared" si="19"/>
        <v>427281.07172329194</v>
      </c>
      <c r="D256" s="138">
        <f t="shared" si="19"/>
        <v>2102509.8305667411</v>
      </c>
      <c r="E256" s="138">
        <f t="shared" si="19"/>
        <v>370813.47037802672</v>
      </c>
      <c r="F256" s="138">
        <f t="shared" si="19"/>
        <v>29367.66858996572</v>
      </c>
      <c r="G256" s="138">
        <f t="shared" si="19"/>
        <v>0</v>
      </c>
      <c r="H256" s="138">
        <f t="shared" si="18"/>
        <v>2929972.0412580259</v>
      </c>
    </row>
    <row r="257" spans="2:9">
      <c r="B257" s="127" t="str">
        <f>$B$46</f>
        <v>Pharmacy</v>
      </c>
      <c r="C257" s="138">
        <f t="shared" si="19"/>
        <v>0</v>
      </c>
      <c r="D257" s="138">
        <f t="shared" si="19"/>
        <v>0</v>
      </c>
      <c r="E257" s="138">
        <f t="shared" si="19"/>
        <v>0</v>
      </c>
      <c r="F257" s="138">
        <f t="shared" si="19"/>
        <v>0</v>
      </c>
      <c r="G257" s="138">
        <f t="shared" si="19"/>
        <v>0</v>
      </c>
      <c r="H257" s="138">
        <f t="shared" si="18"/>
        <v>0</v>
      </c>
    </row>
    <row r="258" spans="2:9">
      <c r="B258" s="127" t="str">
        <f>$B$47</f>
        <v>Business Administration</v>
      </c>
      <c r="C258" s="138">
        <f t="shared" si="19"/>
        <v>1163121.2957652379</v>
      </c>
      <c r="D258" s="138">
        <f t="shared" si="19"/>
        <v>6174133.9320193306</v>
      </c>
      <c r="E258" s="138">
        <f t="shared" si="19"/>
        <v>2043968.7958110019</v>
      </c>
      <c r="F258" s="138">
        <f t="shared" si="19"/>
        <v>138842.95673685364</v>
      </c>
      <c r="G258" s="138">
        <f t="shared" si="19"/>
        <v>0</v>
      </c>
      <c r="H258" s="138">
        <f t="shared" si="18"/>
        <v>9520066.980332423</v>
      </c>
    </row>
    <row r="259" spans="2:9">
      <c r="B259" s="127" t="str">
        <f>$B$48</f>
        <v>Optometry</v>
      </c>
      <c r="C259" s="138">
        <f t="shared" si="19"/>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10280.024782747747</v>
      </c>
      <c r="E260" s="138">
        <f t="shared" si="19"/>
        <v>0</v>
      </c>
      <c r="F260" s="138">
        <f t="shared" si="19"/>
        <v>0</v>
      </c>
      <c r="G260" s="138">
        <f t="shared" si="19"/>
        <v>0</v>
      </c>
      <c r="H260" s="138">
        <f t="shared" si="18"/>
        <v>10280.024782747747</v>
      </c>
    </row>
    <row r="261" spans="2:9">
      <c r="B261" s="127" t="str">
        <f>$B$50</f>
        <v>Technology</v>
      </c>
      <c r="C261" s="138">
        <f t="shared" si="19"/>
        <v>180999.37290870832</v>
      </c>
      <c r="D261" s="138">
        <f t="shared" si="19"/>
        <v>577639.48779249238</v>
      </c>
      <c r="E261" s="138">
        <f t="shared" si="19"/>
        <v>225859.11377570717</v>
      </c>
      <c r="F261" s="138">
        <f t="shared" si="19"/>
        <v>0</v>
      </c>
      <c r="G261" s="138">
        <f t="shared" si="19"/>
        <v>0</v>
      </c>
      <c r="H261" s="138">
        <f t="shared" si="18"/>
        <v>984497.97447690787</v>
      </c>
    </row>
    <row r="262" spans="2:9">
      <c r="B262" s="127" t="str">
        <f>$B$51</f>
        <v>Nursing</v>
      </c>
      <c r="C262" s="138">
        <f t="shared" si="19"/>
        <v>603307.67540234688</v>
      </c>
      <c r="D262" s="138">
        <f t="shared" si="19"/>
        <v>12116318.685815539</v>
      </c>
      <c r="E262" s="138">
        <f t="shared" si="19"/>
        <v>5412628.1373158973</v>
      </c>
      <c r="F262" s="138">
        <f t="shared" si="19"/>
        <v>397770.46409550426</v>
      </c>
      <c r="G262" s="138">
        <f t="shared" si="19"/>
        <v>0</v>
      </c>
      <c r="H262" s="138">
        <f t="shared" si="18"/>
        <v>18530024.962629288</v>
      </c>
    </row>
    <row r="263" spans="2:9">
      <c r="B263" s="130" t="str">
        <f>$B$52</f>
        <v>Totals</v>
      </c>
      <c r="C263" s="135">
        <f>SUM(C243:C262)</f>
        <v>23321439.252513543</v>
      </c>
      <c r="D263" s="135">
        <f>SUM(D243:D262)</f>
        <v>40926944.80819799</v>
      </c>
      <c r="E263" s="135">
        <f>SUM(E243:E262)</f>
        <v>22199740.985692188</v>
      </c>
      <c r="F263" s="135">
        <f>SUM(F243:F262)</f>
        <v>2462578.9535962874</v>
      </c>
      <c r="G263" s="135">
        <f>SUM(G243:G262)</f>
        <v>0</v>
      </c>
      <c r="H263" s="135">
        <f t="shared" si="18"/>
        <v>88910704.000000015</v>
      </c>
      <c r="I263" s="349"/>
    </row>
    <row r="264" spans="2:9">
      <c r="B264" s="483"/>
      <c r="C264" s="483"/>
      <c r="D264" s="483"/>
      <c r="E264" s="483"/>
      <c r="F264" s="483"/>
      <c r="G264" s="483"/>
      <c r="H264" s="484"/>
      <c r="I264" s="350"/>
    </row>
    <row r="265" spans="2:9" ht="15" customHeight="1">
      <c r="B265" s="120" t="s">
        <v>229</v>
      </c>
      <c r="C265" s="121"/>
      <c r="D265" s="121"/>
      <c r="E265" s="121"/>
      <c r="F265" s="121"/>
      <c r="G265" s="121"/>
      <c r="H265" s="122"/>
    </row>
    <row r="266" spans="2:9" ht="45" customHeight="1" thickBot="1">
      <c r="B266" s="464" t="s">
        <v>230</v>
      </c>
      <c r="C266" s="464"/>
      <c r="D266" s="464"/>
      <c r="E266" s="464"/>
      <c r="F266" s="464"/>
      <c r="G266" s="464"/>
      <c r="H266" s="464"/>
    </row>
    <row r="267" spans="2:9" ht="14.4" thickBot="1">
      <c r="B267" s="124" t="s">
        <v>31</v>
      </c>
      <c r="C267" s="125" t="s">
        <v>25</v>
      </c>
      <c r="D267" s="125" t="s">
        <v>26</v>
      </c>
      <c r="E267" s="125" t="s">
        <v>27</v>
      </c>
      <c r="F267" s="125" t="s">
        <v>28</v>
      </c>
      <c r="G267" s="125" t="s">
        <v>29</v>
      </c>
      <c r="H267" s="126" t="s">
        <v>1</v>
      </c>
    </row>
    <row r="268" spans="2:9">
      <c r="B268" s="127" t="str">
        <f>$B$32</f>
        <v>Liberal Arts</v>
      </c>
      <c r="C268" s="135">
        <f>C243+C218+C193+C168+C116</f>
        <v>47729344.321523771</v>
      </c>
      <c r="D268" s="135">
        <f t="shared" ref="C268:G277" si="20">D243+D218+D193+D168+D116</f>
        <v>36857879.173456118</v>
      </c>
      <c r="E268" s="135">
        <f t="shared" si="20"/>
        <v>12303781.593726728</v>
      </c>
      <c r="F268" s="135">
        <f t="shared" si="20"/>
        <v>7594001.571054385</v>
      </c>
      <c r="G268" s="135">
        <f t="shared" si="20"/>
        <v>0</v>
      </c>
      <c r="H268" s="135">
        <f>SUM(C268:G268)</f>
        <v>104485006.659761</v>
      </c>
    </row>
    <row r="269" spans="2:9">
      <c r="B269" s="127" t="str">
        <f>$B$33</f>
        <v>Science</v>
      </c>
      <c r="C269" s="138">
        <f t="shared" si="20"/>
        <v>32624027.143732745</v>
      </c>
      <c r="D269" s="138">
        <f t="shared" si="20"/>
        <v>17961968.25699091</v>
      </c>
      <c r="E269" s="138">
        <f t="shared" si="20"/>
        <v>20398517.320037797</v>
      </c>
      <c r="F269" s="138">
        <f t="shared" si="20"/>
        <v>9498365.2627661936</v>
      </c>
      <c r="G269" s="138">
        <f t="shared" si="20"/>
        <v>0</v>
      </c>
      <c r="H269" s="138">
        <f t="shared" ref="H269:H288" si="21">SUM(C269:G269)</f>
        <v>80482877.983527645</v>
      </c>
    </row>
    <row r="270" spans="2:9">
      <c r="B270" s="127" t="str">
        <f>$B$34</f>
        <v>Fine Arts</v>
      </c>
      <c r="C270" s="138">
        <f t="shared" si="20"/>
        <v>10295225.446851626</v>
      </c>
      <c r="D270" s="138">
        <f t="shared" si="20"/>
        <v>7497394.0510343676</v>
      </c>
      <c r="E270" s="138">
        <f t="shared" si="20"/>
        <v>3228630.939374214</v>
      </c>
      <c r="F270" s="138">
        <f t="shared" si="20"/>
        <v>0</v>
      </c>
      <c r="G270" s="138">
        <f t="shared" si="20"/>
        <v>0</v>
      </c>
      <c r="H270" s="138">
        <f t="shared" si="21"/>
        <v>21021250.437260211</v>
      </c>
    </row>
    <row r="271" spans="2:9">
      <c r="B271" s="127" t="str">
        <f>$B$35</f>
        <v>Teacher Education</v>
      </c>
      <c r="C271" s="138">
        <f t="shared" si="20"/>
        <v>774595.52234854922</v>
      </c>
      <c r="D271" s="138">
        <f t="shared" si="20"/>
        <v>4768776.8390697166</v>
      </c>
      <c r="E271" s="138">
        <f t="shared" si="20"/>
        <v>7506515.1679477114</v>
      </c>
      <c r="F271" s="138">
        <f t="shared" si="20"/>
        <v>1917130.0094982304</v>
      </c>
      <c r="G271" s="138">
        <f t="shared" si="20"/>
        <v>0</v>
      </c>
      <c r="H271" s="138">
        <f t="shared" si="21"/>
        <v>14967017.538864208</v>
      </c>
    </row>
    <row r="272" spans="2:9">
      <c r="B272" s="127" t="str">
        <f>$B$36</f>
        <v>Agriculture</v>
      </c>
      <c r="C272" s="138">
        <f t="shared" si="20"/>
        <v>0</v>
      </c>
      <c r="D272" s="138">
        <f t="shared" si="20"/>
        <v>0</v>
      </c>
      <c r="E272" s="138">
        <f t="shared" si="20"/>
        <v>0</v>
      </c>
      <c r="F272" s="138">
        <f t="shared" si="20"/>
        <v>0</v>
      </c>
      <c r="G272" s="138">
        <f t="shared" si="20"/>
        <v>0</v>
      </c>
      <c r="H272" s="138">
        <f t="shared" si="21"/>
        <v>0</v>
      </c>
    </row>
    <row r="273" spans="2:9">
      <c r="B273" s="127" t="str">
        <f>$B$37</f>
        <v>Engineering</v>
      </c>
      <c r="C273" s="138">
        <f t="shared" si="20"/>
        <v>30615807.887572248</v>
      </c>
      <c r="D273" s="138">
        <f t="shared" si="20"/>
        <v>59250130.078493565</v>
      </c>
      <c r="E273" s="138">
        <f t="shared" si="20"/>
        <v>55290309.125272602</v>
      </c>
      <c r="F273" s="138">
        <f t="shared" si="20"/>
        <v>27045713.890930194</v>
      </c>
      <c r="G273" s="138">
        <f t="shared" si="20"/>
        <v>0</v>
      </c>
      <c r="H273" s="138">
        <f t="shared" si="21"/>
        <v>172201960.9822686</v>
      </c>
    </row>
    <row r="274" spans="2:9">
      <c r="B274" s="127" t="str">
        <f>$B$38</f>
        <v>Home Economics</v>
      </c>
      <c r="C274" s="138">
        <f t="shared" si="20"/>
        <v>132351.34796982986</v>
      </c>
      <c r="D274" s="138">
        <f t="shared" si="20"/>
        <v>351684.80602412345</v>
      </c>
      <c r="E274" s="138">
        <f t="shared" si="20"/>
        <v>0</v>
      </c>
      <c r="F274" s="138">
        <f t="shared" si="20"/>
        <v>0</v>
      </c>
      <c r="G274" s="138">
        <f t="shared" si="20"/>
        <v>0</v>
      </c>
      <c r="H274" s="138">
        <f t="shared" si="21"/>
        <v>484036.15399395331</v>
      </c>
    </row>
    <row r="275" spans="2:9">
      <c r="B275" s="127" t="str">
        <f>$B$39</f>
        <v>Law</v>
      </c>
      <c r="C275" s="138">
        <f t="shared" si="20"/>
        <v>0</v>
      </c>
      <c r="D275" s="138">
        <f t="shared" si="20"/>
        <v>0</v>
      </c>
      <c r="E275" s="138">
        <f t="shared" si="20"/>
        <v>0</v>
      </c>
      <c r="F275" s="138">
        <f t="shared" si="20"/>
        <v>0</v>
      </c>
      <c r="G275" s="138">
        <f t="shared" si="20"/>
        <v>0</v>
      </c>
      <c r="H275" s="138">
        <f t="shared" si="21"/>
        <v>0</v>
      </c>
    </row>
    <row r="276" spans="2:9">
      <c r="B276" s="127" t="str">
        <f>$B$40</f>
        <v>Social Service</v>
      </c>
      <c r="C276" s="138">
        <f t="shared" si="20"/>
        <v>1412383.5458681954</v>
      </c>
      <c r="D276" s="138">
        <f t="shared" si="20"/>
        <v>5941017.1558265239</v>
      </c>
      <c r="E276" s="138">
        <f t="shared" si="20"/>
        <v>18275879.244853977</v>
      </c>
      <c r="F276" s="138">
        <f t="shared" si="20"/>
        <v>1775232.2580299268</v>
      </c>
      <c r="G276" s="138">
        <f t="shared" si="20"/>
        <v>0</v>
      </c>
      <c r="H276" s="138">
        <f t="shared" si="21"/>
        <v>27404512.204578623</v>
      </c>
    </row>
    <row r="277" spans="2:9">
      <c r="B277" s="127" t="str">
        <f>$B$41</f>
        <v>Library Science</v>
      </c>
      <c r="C277" s="138">
        <f t="shared" si="20"/>
        <v>0</v>
      </c>
      <c r="D277" s="138">
        <f t="shared" si="20"/>
        <v>14918.963281298644</v>
      </c>
      <c r="E277" s="138">
        <f t="shared" si="20"/>
        <v>0</v>
      </c>
      <c r="F277" s="138">
        <f t="shared" si="20"/>
        <v>0</v>
      </c>
      <c r="G277" s="138">
        <f t="shared" si="20"/>
        <v>0</v>
      </c>
      <c r="H277" s="138">
        <f t="shared" si="21"/>
        <v>14918.963281298644</v>
      </c>
    </row>
    <row r="278" spans="2:9">
      <c r="B278" s="127" t="str">
        <f>$B$42</f>
        <v>Veterinary Science</v>
      </c>
      <c r="C278" s="138">
        <f t="shared" ref="C278:G287" si="22">C253+C228+C203+C178+C126</f>
        <v>0</v>
      </c>
      <c r="D278" s="138">
        <f t="shared" si="22"/>
        <v>0</v>
      </c>
      <c r="E278" s="138">
        <f t="shared" si="22"/>
        <v>0</v>
      </c>
      <c r="F278" s="138">
        <f t="shared" si="22"/>
        <v>0</v>
      </c>
      <c r="G278" s="138">
        <f t="shared" si="22"/>
        <v>0</v>
      </c>
      <c r="H278" s="138">
        <f t="shared" si="21"/>
        <v>0</v>
      </c>
    </row>
    <row r="279" spans="2:9">
      <c r="B279" s="127" t="str">
        <f>$B$43</f>
        <v>Vocational Training</v>
      </c>
      <c r="C279" s="138">
        <f t="shared" si="22"/>
        <v>0</v>
      </c>
      <c r="D279" s="138">
        <f t="shared" si="22"/>
        <v>0</v>
      </c>
      <c r="E279" s="138">
        <f t="shared" si="22"/>
        <v>0</v>
      </c>
      <c r="F279" s="138">
        <f t="shared" si="22"/>
        <v>0</v>
      </c>
      <c r="G279" s="138">
        <f t="shared" si="22"/>
        <v>0</v>
      </c>
      <c r="H279" s="138">
        <f t="shared" si="21"/>
        <v>0</v>
      </c>
    </row>
    <row r="280" spans="2:9">
      <c r="B280" s="127" t="str">
        <f>$B$44</f>
        <v>Physical Training</v>
      </c>
      <c r="C280" s="138">
        <f t="shared" si="22"/>
        <v>0</v>
      </c>
      <c r="D280" s="138">
        <f t="shared" si="22"/>
        <v>0</v>
      </c>
      <c r="E280" s="138">
        <f t="shared" si="22"/>
        <v>0</v>
      </c>
      <c r="F280" s="138">
        <f t="shared" si="22"/>
        <v>0</v>
      </c>
      <c r="G280" s="138">
        <f t="shared" si="22"/>
        <v>0</v>
      </c>
      <c r="H280" s="138">
        <f t="shared" si="21"/>
        <v>0</v>
      </c>
    </row>
    <row r="281" spans="2:9">
      <c r="B281" s="127" t="str">
        <f>$B$45</f>
        <v>Health Services</v>
      </c>
      <c r="C281" s="138">
        <f t="shared" si="22"/>
        <v>1191712.1001082412</v>
      </c>
      <c r="D281" s="138">
        <f t="shared" si="22"/>
        <v>4843835.1184631065</v>
      </c>
      <c r="E281" s="138">
        <f t="shared" si="22"/>
        <v>2208773.0078199604</v>
      </c>
      <c r="F281" s="138">
        <f t="shared" si="22"/>
        <v>488176.86491957924</v>
      </c>
      <c r="G281" s="138">
        <f t="shared" si="22"/>
        <v>0</v>
      </c>
      <c r="H281" s="138">
        <f t="shared" si="21"/>
        <v>8732497.0913108867</v>
      </c>
    </row>
    <row r="282" spans="2:9">
      <c r="B282" s="127" t="str">
        <f>$B$46</f>
        <v>Pharmacy</v>
      </c>
      <c r="C282" s="138">
        <f t="shared" si="22"/>
        <v>0</v>
      </c>
      <c r="D282" s="138">
        <f t="shared" si="22"/>
        <v>0</v>
      </c>
      <c r="E282" s="138">
        <f t="shared" si="22"/>
        <v>0</v>
      </c>
      <c r="F282" s="138">
        <f t="shared" si="22"/>
        <v>0</v>
      </c>
      <c r="G282" s="138">
        <f t="shared" si="22"/>
        <v>0</v>
      </c>
      <c r="H282" s="138">
        <f t="shared" si="21"/>
        <v>0</v>
      </c>
    </row>
    <row r="283" spans="2:9">
      <c r="B283" s="127" t="str">
        <f>$B$47</f>
        <v>Business Administration</v>
      </c>
      <c r="C283" s="138">
        <f t="shared" si="22"/>
        <v>7179792.1749470215</v>
      </c>
      <c r="D283" s="138">
        <f t="shared" si="22"/>
        <v>31221393.927468132</v>
      </c>
      <c r="E283" s="138">
        <f t="shared" si="22"/>
        <v>17563728.46670308</v>
      </c>
      <c r="F283" s="138">
        <f t="shared" si="22"/>
        <v>7876434.0702728564</v>
      </c>
      <c r="G283" s="138">
        <f t="shared" si="22"/>
        <v>0</v>
      </c>
      <c r="H283" s="138">
        <f t="shared" si="21"/>
        <v>63841348.639391087</v>
      </c>
    </row>
    <row r="284" spans="2:9">
      <c r="B284" s="127" t="str">
        <f>$B$48</f>
        <v>Optometry</v>
      </c>
      <c r="C284" s="138">
        <f t="shared" si="22"/>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96538.883862757109</v>
      </c>
      <c r="E285" s="138">
        <f t="shared" si="22"/>
        <v>0</v>
      </c>
      <c r="F285" s="138">
        <f t="shared" si="22"/>
        <v>0</v>
      </c>
      <c r="G285" s="138">
        <f t="shared" si="22"/>
        <v>0</v>
      </c>
      <c r="H285" s="138">
        <f t="shared" si="21"/>
        <v>96538.883862757109</v>
      </c>
    </row>
    <row r="286" spans="2:9">
      <c r="B286" s="127" t="str">
        <f>$B$50</f>
        <v>Technology</v>
      </c>
      <c r="C286" s="138">
        <f t="shared" si="22"/>
        <v>1224458.928175956</v>
      </c>
      <c r="D286" s="138">
        <f t="shared" si="22"/>
        <v>3933834.6335828565</v>
      </c>
      <c r="E286" s="138">
        <f t="shared" si="22"/>
        <v>942519.52000746923</v>
      </c>
      <c r="F286" s="138">
        <f t="shared" si="22"/>
        <v>0</v>
      </c>
      <c r="G286" s="138">
        <f t="shared" si="22"/>
        <v>0</v>
      </c>
      <c r="H286" s="138">
        <f t="shared" si="21"/>
        <v>6100813.0817662813</v>
      </c>
    </row>
    <row r="287" spans="2:9">
      <c r="B287" s="127" t="str">
        <f>$B$51</f>
        <v>Nursing</v>
      </c>
      <c r="C287" s="138">
        <f t="shared" si="22"/>
        <v>4532425.860384874</v>
      </c>
      <c r="D287" s="138">
        <f t="shared" si="22"/>
        <v>48396370.164860472</v>
      </c>
      <c r="E287" s="138">
        <f t="shared" si="22"/>
        <v>24627782.277858268</v>
      </c>
      <c r="F287" s="138">
        <f t="shared" si="22"/>
        <v>5474366.8298618281</v>
      </c>
      <c r="G287" s="138">
        <f t="shared" si="22"/>
        <v>0</v>
      </c>
      <c r="H287" s="138">
        <f t="shared" si="21"/>
        <v>83030945.132965446</v>
      </c>
    </row>
    <row r="288" spans="2:9">
      <c r="B288" s="130" t="str">
        <f>$B$52</f>
        <v>Totals</v>
      </c>
      <c r="C288" s="135">
        <f>SUM(C268:C287)</f>
        <v>137712124.27948305</v>
      </c>
      <c r="D288" s="135">
        <f>SUM(D268:D287)</f>
        <v>221135742.05241394</v>
      </c>
      <c r="E288" s="135">
        <f>SUM(E268:E287)</f>
        <v>162346436.66360179</v>
      </c>
      <c r="F288" s="135">
        <f>SUM(F268:F287)</f>
        <v>61669420.757333197</v>
      </c>
      <c r="G288" s="135">
        <f>SUM(G268:G287)</f>
        <v>0</v>
      </c>
      <c r="H288" s="135">
        <f t="shared" si="21"/>
        <v>582863723.75283194</v>
      </c>
      <c r="I288" s="351"/>
    </row>
    <row r="289" spans="2:8">
      <c r="H289" s="139"/>
    </row>
    <row r="290" spans="2:8" ht="15" customHeight="1">
      <c r="B290" s="120" t="s">
        <v>220</v>
      </c>
      <c r="C290" s="121"/>
      <c r="D290" s="121"/>
      <c r="E290" s="121"/>
      <c r="F290" s="121"/>
      <c r="G290" s="121"/>
      <c r="H290" s="122"/>
    </row>
    <row r="291" spans="2:8" ht="30" customHeight="1" thickBot="1">
      <c r="B291" s="464" t="s">
        <v>231</v>
      </c>
      <c r="C291" s="464"/>
      <c r="D291" s="464"/>
      <c r="E291" s="464"/>
      <c r="F291" s="464"/>
      <c r="G291" s="464"/>
      <c r="H291" s="464"/>
    </row>
    <row r="292" spans="2:8" ht="14.4" thickBot="1">
      <c r="B292" s="124" t="s">
        <v>31</v>
      </c>
      <c r="C292" s="125" t="s">
        <v>25</v>
      </c>
      <c r="D292" s="125" t="s">
        <v>26</v>
      </c>
      <c r="E292" s="125" t="s">
        <v>27</v>
      </c>
      <c r="F292" s="125" t="s">
        <v>28</v>
      </c>
      <c r="G292" s="125" t="s">
        <v>29</v>
      </c>
      <c r="H292" s="126" t="s">
        <v>1</v>
      </c>
    </row>
    <row r="293" spans="2:8">
      <c r="B293" s="127" t="str">
        <f>$B$32</f>
        <v>Liberal Arts</v>
      </c>
      <c r="C293" s="133">
        <f>IF(C32=0,0,C268/C32)</f>
        <v>249.64221287363824</v>
      </c>
      <c r="D293" s="133">
        <f t="shared" ref="C293:H302" si="23">IF(D32=0,0,D268/D32)</f>
        <v>639.90484510939632</v>
      </c>
      <c r="E293" s="133">
        <f t="shared" si="23"/>
        <v>1443.2588379738097</v>
      </c>
      <c r="F293" s="133">
        <f t="shared" si="23"/>
        <v>3057.1664939832467</v>
      </c>
      <c r="G293" s="134">
        <f t="shared" si="23"/>
        <v>0</v>
      </c>
      <c r="H293" s="135">
        <f t="shared" si="23"/>
        <v>402.17632346452831</v>
      </c>
    </row>
    <row r="294" spans="2:8">
      <c r="B294" s="127" t="str">
        <f>$B$33</f>
        <v>Science</v>
      </c>
      <c r="C294" s="133">
        <f t="shared" si="23"/>
        <v>364.93424996065585</v>
      </c>
      <c r="D294" s="133">
        <f t="shared" si="23"/>
        <v>725.29651754455517</v>
      </c>
      <c r="E294" s="133">
        <f t="shared" si="23"/>
        <v>1066.3661100965967</v>
      </c>
      <c r="F294" s="133">
        <f t="shared" si="23"/>
        <v>3881.636805380545</v>
      </c>
      <c r="G294" s="134">
        <f t="shared" si="23"/>
        <v>0</v>
      </c>
      <c r="H294" s="138">
        <f t="shared" si="23"/>
        <v>592.9281261218498</v>
      </c>
    </row>
    <row r="295" spans="2:8">
      <c r="B295" s="127" t="str">
        <f>$B$34</f>
        <v>Fine Arts</v>
      </c>
      <c r="C295" s="133">
        <f t="shared" si="23"/>
        <v>344.93334160390077</v>
      </c>
      <c r="D295" s="133">
        <f t="shared" si="23"/>
        <v>778.95003127629798</v>
      </c>
      <c r="E295" s="133">
        <f t="shared" si="23"/>
        <v>4214.9228973553709</v>
      </c>
      <c r="F295" s="133">
        <f t="shared" si="23"/>
        <v>0</v>
      </c>
      <c r="G295" s="134">
        <f t="shared" si="23"/>
        <v>0</v>
      </c>
      <c r="H295" s="138">
        <f t="shared" si="23"/>
        <v>522.42284500373307</v>
      </c>
    </row>
    <row r="296" spans="2:8">
      <c r="B296" s="127" t="str">
        <f>$B$35</f>
        <v>Teacher Education</v>
      </c>
      <c r="C296" s="133">
        <f t="shared" si="23"/>
        <v>539.41192364105098</v>
      </c>
      <c r="D296" s="133">
        <f t="shared" si="23"/>
        <v>721.99497942009339</v>
      </c>
      <c r="E296" s="133">
        <f t="shared" si="23"/>
        <v>662.30061478275206</v>
      </c>
      <c r="F296" s="133">
        <f t="shared" si="23"/>
        <v>2393.4207359528468</v>
      </c>
      <c r="G296" s="134">
        <f t="shared" si="23"/>
        <v>0</v>
      </c>
      <c r="H296" s="138">
        <f t="shared" si="23"/>
        <v>741.82283598652896</v>
      </c>
    </row>
    <row r="297" spans="2:8">
      <c r="B297" s="127" t="str">
        <f>$B$36</f>
        <v>Agriculture</v>
      </c>
      <c r="C297" s="133">
        <f t="shared" si="23"/>
        <v>0</v>
      </c>
      <c r="D297" s="133">
        <f t="shared" si="23"/>
        <v>0</v>
      </c>
      <c r="E297" s="133">
        <f t="shared" si="23"/>
        <v>0</v>
      </c>
      <c r="F297" s="133">
        <f t="shared" si="23"/>
        <v>0</v>
      </c>
      <c r="G297" s="134">
        <f t="shared" si="23"/>
        <v>0</v>
      </c>
      <c r="H297" s="138">
        <f t="shared" si="23"/>
        <v>0</v>
      </c>
    </row>
    <row r="298" spans="2:8">
      <c r="B298" s="127" t="str">
        <f>$B$37</f>
        <v>Engineering</v>
      </c>
      <c r="C298" s="133">
        <f t="shared" si="23"/>
        <v>784.69878735832083</v>
      </c>
      <c r="D298" s="133">
        <f t="shared" si="23"/>
        <v>1169.3335322378834</v>
      </c>
      <c r="E298" s="133">
        <f t="shared" si="23"/>
        <v>1363.2069115430015</v>
      </c>
      <c r="F298" s="133">
        <f t="shared" si="23"/>
        <v>4359.3994021486451</v>
      </c>
      <c r="G298" s="134">
        <f t="shared" si="23"/>
        <v>0</v>
      </c>
      <c r="H298" s="138">
        <f t="shared" si="23"/>
        <v>1262.024353291476</v>
      </c>
    </row>
    <row r="299" spans="2:8">
      <c r="B299" s="127" t="str">
        <f>$B$38</f>
        <v>Home Economics</v>
      </c>
      <c r="C299" s="133">
        <f t="shared" si="23"/>
        <v>150.57036174042076</v>
      </c>
      <c r="D299" s="133">
        <f t="shared" si="23"/>
        <v>355.23717780214491</v>
      </c>
      <c r="E299" s="133">
        <f t="shared" si="23"/>
        <v>0</v>
      </c>
      <c r="F299" s="133">
        <f t="shared" si="23"/>
        <v>0</v>
      </c>
      <c r="G299" s="134">
        <f t="shared" si="23"/>
        <v>0</v>
      </c>
      <c r="H299" s="138">
        <f t="shared" si="23"/>
        <v>258.98135580200818</v>
      </c>
    </row>
    <row r="300" spans="2:8">
      <c r="B300" s="127" t="str">
        <f>$B$39</f>
        <v>Law</v>
      </c>
      <c r="C300" s="133">
        <f t="shared" si="23"/>
        <v>0</v>
      </c>
      <c r="D300" s="133">
        <f t="shared" si="23"/>
        <v>0</v>
      </c>
      <c r="E300" s="133">
        <f t="shared" si="23"/>
        <v>0</v>
      </c>
      <c r="F300" s="133">
        <f t="shared" si="23"/>
        <v>0</v>
      </c>
      <c r="G300" s="134">
        <f t="shared" si="23"/>
        <v>0</v>
      </c>
      <c r="H300" s="138">
        <f t="shared" si="23"/>
        <v>0</v>
      </c>
    </row>
    <row r="301" spans="2:8">
      <c r="B301" s="127" t="str">
        <f>$B$40</f>
        <v>Social Service</v>
      </c>
      <c r="C301" s="133">
        <f t="shared" si="23"/>
        <v>376.53520284409365</v>
      </c>
      <c r="D301" s="133">
        <f t="shared" si="23"/>
        <v>467.50213690797329</v>
      </c>
      <c r="E301" s="133">
        <f t="shared" si="23"/>
        <v>553.94881319271281</v>
      </c>
      <c r="F301" s="133">
        <f t="shared" si="23"/>
        <v>4449.2036542103433</v>
      </c>
      <c r="G301" s="134">
        <f t="shared" si="23"/>
        <v>0</v>
      </c>
      <c r="H301" s="138">
        <f t="shared" si="23"/>
        <v>549.7394624790096</v>
      </c>
    </row>
    <row r="302" spans="2:8">
      <c r="B302" s="127" t="str">
        <f>$B$41</f>
        <v>Library Science</v>
      </c>
      <c r="C302" s="133">
        <f t="shared" si="23"/>
        <v>0</v>
      </c>
      <c r="D302" s="133">
        <f t="shared" si="23"/>
        <v>710.42682291898302</v>
      </c>
      <c r="E302" s="133">
        <f t="shared" si="23"/>
        <v>0</v>
      </c>
      <c r="F302" s="133">
        <f t="shared" si="23"/>
        <v>0</v>
      </c>
      <c r="G302" s="134">
        <f t="shared" si="23"/>
        <v>0</v>
      </c>
      <c r="H302" s="138">
        <f t="shared" si="23"/>
        <v>710.42682291898302</v>
      </c>
    </row>
    <row r="303" spans="2:8">
      <c r="B303" s="127" t="str">
        <f>$B$42</f>
        <v>Veterinary Science</v>
      </c>
      <c r="C303" s="133">
        <f t="shared" ref="C303:H312" si="24">IF(C42=0,0,C278/C42)</f>
        <v>0</v>
      </c>
      <c r="D303" s="133">
        <f t="shared" si="24"/>
        <v>0</v>
      </c>
      <c r="E303" s="133">
        <f t="shared" si="24"/>
        <v>0</v>
      </c>
      <c r="F303" s="133">
        <f t="shared" si="24"/>
        <v>0</v>
      </c>
      <c r="G303" s="134">
        <f t="shared" si="24"/>
        <v>0</v>
      </c>
      <c r="H303" s="138">
        <f t="shared" si="24"/>
        <v>0</v>
      </c>
    </row>
    <row r="304" spans="2:8">
      <c r="B304" s="127" t="str">
        <f>$B$43</f>
        <v>Vocational Training</v>
      </c>
      <c r="C304" s="133">
        <f t="shared" si="24"/>
        <v>0</v>
      </c>
      <c r="D304" s="133">
        <f t="shared" si="24"/>
        <v>0</v>
      </c>
      <c r="E304" s="133">
        <f t="shared" si="24"/>
        <v>0</v>
      </c>
      <c r="F304" s="133">
        <f t="shared" si="24"/>
        <v>0</v>
      </c>
      <c r="G304" s="134">
        <f t="shared" si="24"/>
        <v>0</v>
      </c>
      <c r="H304" s="138">
        <f t="shared" si="24"/>
        <v>0</v>
      </c>
    </row>
    <row r="305" spans="2:9">
      <c r="B305" s="127" t="str">
        <f>$B$44</f>
        <v>Physical Training</v>
      </c>
      <c r="C305" s="133">
        <f t="shared" si="24"/>
        <v>0</v>
      </c>
      <c r="D305" s="133">
        <f t="shared" si="24"/>
        <v>0</v>
      </c>
      <c r="E305" s="133">
        <f t="shared" si="24"/>
        <v>0</v>
      </c>
      <c r="F305" s="133">
        <f t="shared" si="24"/>
        <v>0</v>
      </c>
      <c r="G305" s="134">
        <f t="shared" si="24"/>
        <v>0</v>
      </c>
      <c r="H305" s="138">
        <f t="shared" si="24"/>
        <v>0</v>
      </c>
    </row>
    <row r="306" spans="2:9">
      <c r="B306" s="127" t="str">
        <f>$B$45</f>
        <v>Health Services</v>
      </c>
      <c r="C306" s="133">
        <f t="shared" si="24"/>
        <v>164.32875070439067</v>
      </c>
      <c r="D306" s="133">
        <f t="shared" si="24"/>
        <v>281.94616521903998</v>
      </c>
      <c r="E306" s="133">
        <f t="shared" si="24"/>
        <v>743.69461542759609</v>
      </c>
      <c r="F306" s="133">
        <f t="shared" si="24"/>
        <v>2555.8998163328756</v>
      </c>
      <c r="G306" s="134">
        <f t="shared" si="24"/>
        <v>0</v>
      </c>
      <c r="H306" s="138">
        <f t="shared" si="24"/>
        <v>316.47508756970558</v>
      </c>
    </row>
    <row r="307" spans="2:9">
      <c r="B307" s="127" t="str">
        <f>$B$46</f>
        <v>Pharmacy</v>
      </c>
      <c r="C307" s="133">
        <f t="shared" si="24"/>
        <v>0</v>
      </c>
      <c r="D307" s="133">
        <f t="shared" si="24"/>
        <v>0</v>
      </c>
      <c r="E307" s="133">
        <f t="shared" si="24"/>
        <v>0</v>
      </c>
      <c r="F307" s="133">
        <f t="shared" si="24"/>
        <v>0</v>
      </c>
      <c r="G307" s="134">
        <f t="shared" si="24"/>
        <v>0</v>
      </c>
      <c r="H307" s="138">
        <f t="shared" si="24"/>
        <v>0</v>
      </c>
    </row>
    <row r="308" spans="2:9">
      <c r="B308" s="127" t="str">
        <f>$B$47</f>
        <v>Business Administration</v>
      </c>
      <c r="C308" s="133">
        <f t="shared" si="24"/>
        <v>363.69951749896262</v>
      </c>
      <c r="D308" s="133">
        <f t="shared" si="24"/>
        <v>618.85815515298577</v>
      </c>
      <c r="E308" s="133">
        <f t="shared" si="24"/>
        <v>1072.8561765746185</v>
      </c>
      <c r="F308" s="133">
        <f t="shared" si="24"/>
        <v>8722.5183502467953</v>
      </c>
      <c r="G308" s="134">
        <f t="shared" si="24"/>
        <v>0</v>
      </c>
      <c r="H308" s="138">
        <f t="shared" si="24"/>
        <v>729.9073759720012</v>
      </c>
    </row>
    <row r="309" spans="2:9">
      <c r="B309" s="127" t="str">
        <f>$B$48</f>
        <v>Optometry</v>
      </c>
      <c r="C309" s="133">
        <f t="shared" si="24"/>
        <v>0</v>
      </c>
      <c r="D309" s="133">
        <f t="shared" si="24"/>
        <v>0</v>
      </c>
      <c r="E309" s="133">
        <f t="shared" si="24"/>
        <v>0</v>
      </c>
      <c r="F309" s="133">
        <f t="shared" si="24"/>
        <v>0</v>
      </c>
      <c r="G309" s="134">
        <f t="shared" si="24"/>
        <v>0</v>
      </c>
      <c r="H309" s="138">
        <f t="shared" si="24"/>
        <v>0</v>
      </c>
    </row>
    <row r="310" spans="2:9">
      <c r="B310" s="127" t="str">
        <f>$B$49</f>
        <v>Teacher Ed-Practice Teaching</v>
      </c>
      <c r="C310" s="133">
        <f t="shared" si="24"/>
        <v>0</v>
      </c>
      <c r="D310" s="133">
        <f t="shared" si="24"/>
        <v>1149.2724269375847</v>
      </c>
      <c r="E310" s="133">
        <f t="shared" si="24"/>
        <v>0</v>
      </c>
      <c r="F310" s="133">
        <f t="shared" si="24"/>
        <v>0</v>
      </c>
      <c r="G310" s="134">
        <f t="shared" si="24"/>
        <v>0</v>
      </c>
      <c r="H310" s="138">
        <f t="shared" si="24"/>
        <v>1149.2724269375847</v>
      </c>
    </row>
    <row r="311" spans="2:9">
      <c r="B311" s="127" t="str">
        <f>$B$50</f>
        <v>Technology</v>
      </c>
      <c r="C311" s="133">
        <f t="shared" si="24"/>
        <v>398.58689068227733</v>
      </c>
      <c r="D311" s="133">
        <f t="shared" si="24"/>
        <v>833.43954101331701</v>
      </c>
      <c r="E311" s="133">
        <f t="shared" si="24"/>
        <v>521.01687120368672</v>
      </c>
      <c r="F311" s="133">
        <f t="shared" si="24"/>
        <v>0</v>
      </c>
      <c r="G311" s="134">
        <f t="shared" si="24"/>
        <v>0</v>
      </c>
      <c r="H311" s="138">
        <f t="shared" si="24"/>
        <v>635.43517152028755</v>
      </c>
    </row>
    <row r="312" spans="2:9">
      <c r="B312" s="127" t="str">
        <f>$B$51</f>
        <v>Nursing</v>
      </c>
      <c r="C312" s="133">
        <f t="shared" si="24"/>
        <v>442.63700343615716</v>
      </c>
      <c r="D312" s="133">
        <f t="shared" si="24"/>
        <v>488.82901685334622</v>
      </c>
      <c r="E312" s="133">
        <f t="shared" si="24"/>
        <v>568.08872203954297</v>
      </c>
      <c r="F312" s="133">
        <f t="shared" si="24"/>
        <v>2116.10623496785</v>
      </c>
      <c r="G312" s="134">
        <f t="shared" si="24"/>
        <v>0</v>
      </c>
      <c r="H312" s="138">
        <f t="shared" si="24"/>
        <v>535.05077629464938</v>
      </c>
    </row>
    <row r="313" spans="2:9">
      <c r="B313" s="130" t="str">
        <f>$B$52</f>
        <v>Totals</v>
      </c>
      <c r="C313" s="135">
        <f t="shared" ref="C313:H313" si="25">IF(C52=0,0,C288/C52)</f>
        <v>347.91462689121323</v>
      </c>
      <c r="D313" s="135">
        <f t="shared" si="25"/>
        <v>661.24818470934747</v>
      </c>
      <c r="E313" s="135">
        <f t="shared" si="25"/>
        <v>913.04862386521222</v>
      </c>
      <c r="F313" s="135">
        <f t="shared" si="25"/>
        <v>3850.4883090243006</v>
      </c>
      <c r="G313" s="135">
        <f t="shared" si="25"/>
        <v>0</v>
      </c>
      <c r="H313" s="135">
        <f t="shared" si="25"/>
        <v>630.75963678453809</v>
      </c>
      <c r="I313" s="349"/>
    </row>
    <row r="315" spans="2:9" ht="15" customHeight="1">
      <c r="B315" s="120" t="s">
        <v>37</v>
      </c>
      <c r="C315" s="121"/>
      <c r="D315" s="121"/>
      <c r="E315" s="121"/>
      <c r="F315" s="121"/>
      <c r="G315" s="121"/>
      <c r="H315" s="122"/>
    </row>
    <row r="316" spans="2:9" ht="55.5" customHeight="1" thickBot="1">
      <c r="B316" s="464" t="s">
        <v>232</v>
      </c>
      <c r="C316" s="464"/>
      <c r="D316" s="464"/>
      <c r="E316" s="464"/>
      <c r="F316" s="464"/>
      <c r="G316" s="464"/>
      <c r="H316" s="464"/>
    </row>
    <row r="317" spans="2:9" ht="14.4" thickBot="1">
      <c r="B317" s="124" t="s">
        <v>31</v>
      </c>
      <c r="C317" s="125" t="s">
        <v>25</v>
      </c>
      <c r="D317" s="125" t="s">
        <v>26</v>
      </c>
      <c r="E317" s="125" t="s">
        <v>27</v>
      </c>
      <c r="F317" s="125" t="s">
        <v>28</v>
      </c>
      <c r="G317" s="125" t="s">
        <v>29</v>
      </c>
      <c r="H317" s="126" t="s">
        <v>1</v>
      </c>
    </row>
    <row r="318" spans="2:9">
      <c r="B318" s="127" t="str">
        <f>$B$32</f>
        <v>Liberal Arts</v>
      </c>
      <c r="C318" s="128">
        <f t="shared" ref="C318:H318" si="26">IF($C$293=0,"",C293/$C$293)</f>
        <v>1</v>
      </c>
      <c r="D318" s="128">
        <f t="shared" si="26"/>
        <v>2.5632878259787653</v>
      </c>
      <c r="E318" s="128">
        <f t="shared" si="26"/>
        <v>5.7813092640079509</v>
      </c>
      <c r="F318" s="128">
        <f t="shared" si="26"/>
        <v>12.246192095447805</v>
      </c>
      <c r="G318" s="128">
        <f t="shared" si="26"/>
        <v>0</v>
      </c>
      <c r="H318" s="128">
        <f t="shared" si="26"/>
        <v>1.6110108896851449</v>
      </c>
    </row>
    <row r="319" spans="2:9">
      <c r="B319" s="127" t="str">
        <f>$B$33</f>
        <v>Science</v>
      </c>
      <c r="C319" s="128">
        <f t="shared" ref="C319:H319" si="27">IF($C$293=0,"",C294/$C$293)</f>
        <v>1.4618290943662446</v>
      </c>
      <c r="D319" s="128">
        <f t="shared" si="27"/>
        <v>2.9053440489717159</v>
      </c>
      <c r="E319" s="128">
        <f t="shared" si="27"/>
        <v>4.2715777024311219</v>
      </c>
      <c r="F319" s="128">
        <f t="shared" si="27"/>
        <v>15.548799863207904</v>
      </c>
      <c r="G319" s="128">
        <f t="shared" si="27"/>
        <v>0</v>
      </c>
      <c r="H319" s="128">
        <f t="shared" si="27"/>
        <v>2.3751116419640659</v>
      </c>
    </row>
    <row r="320" spans="2:9">
      <c r="B320" s="127" t="str">
        <f>$B$34</f>
        <v>Fine Arts</v>
      </c>
      <c r="C320" s="128">
        <f t="shared" ref="C320:H320" si="28">IF($C$293=0,"",C295/$C$293)</f>
        <v>1.381710799761642</v>
      </c>
      <c r="D320" s="128">
        <f t="shared" si="28"/>
        <v>3.1202656886821472</v>
      </c>
      <c r="E320" s="128">
        <f t="shared" si="28"/>
        <v>16.883854893117952</v>
      </c>
      <c r="F320" s="128">
        <f t="shared" si="28"/>
        <v>0</v>
      </c>
      <c r="G320" s="128">
        <f t="shared" si="28"/>
        <v>0</v>
      </c>
      <c r="H320" s="128">
        <f t="shared" si="28"/>
        <v>2.0926863249212126</v>
      </c>
    </row>
    <row r="321" spans="2:8">
      <c r="B321" s="127" t="str">
        <f>$B$35</f>
        <v>Teacher Education</v>
      </c>
      <c r="C321" s="128">
        <f t="shared" ref="C321:H321" si="29">IF($C$293=0,"",C296/$C$293)</f>
        <v>2.1607400344351455</v>
      </c>
      <c r="D321" s="128">
        <f t="shared" si="29"/>
        <v>2.8921189694210354</v>
      </c>
      <c r="E321" s="128">
        <f t="shared" si="29"/>
        <v>2.6529992951071528</v>
      </c>
      <c r="F321" s="128">
        <f t="shared" si="29"/>
        <v>9.5874039426350066</v>
      </c>
      <c r="G321" s="128">
        <f t="shared" si="29"/>
        <v>0</v>
      </c>
      <c r="H321" s="128">
        <f t="shared" si="29"/>
        <v>2.9715440647933149</v>
      </c>
    </row>
    <row r="322" spans="2:8">
      <c r="B322" s="127" t="str">
        <f>$B$36</f>
        <v>Agriculture</v>
      </c>
      <c r="C322" s="128">
        <f t="shared" ref="C322:H322" si="30">IF($C$293=0,"",C297/$C$293)</f>
        <v>0</v>
      </c>
      <c r="D322" s="128">
        <f t="shared" si="30"/>
        <v>0</v>
      </c>
      <c r="E322" s="128">
        <f t="shared" si="30"/>
        <v>0</v>
      </c>
      <c r="F322" s="128">
        <f t="shared" si="30"/>
        <v>0</v>
      </c>
      <c r="G322" s="128">
        <f t="shared" si="30"/>
        <v>0</v>
      </c>
      <c r="H322" s="128">
        <f t="shared" si="30"/>
        <v>0</v>
      </c>
    </row>
    <row r="323" spans="2:8">
      <c r="B323" s="127" t="str">
        <f>$B$37</f>
        <v>Engineering</v>
      </c>
      <c r="C323" s="128">
        <f t="shared" ref="C323:H323" si="31">IF($C$293=0,"",C298/$C$293)</f>
        <v>3.1432936694705274</v>
      </c>
      <c r="D323" s="128">
        <f t="shared" si="31"/>
        <v>4.6840376824802732</v>
      </c>
      <c r="E323" s="128">
        <f t="shared" si="31"/>
        <v>5.4606426367203289</v>
      </c>
      <c r="F323" s="128">
        <f t="shared" si="31"/>
        <v>17.462589166982141</v>
      </c>
      <c r="G323" s="128">
        <f t="shared" si="31"/>
        <v>0</v>
      </c>
      <c r="H323" s="128">
        <f t="shared" si="31"/>
        <v>5.0553323444952669</v>
      </c>
    </row>
    <row r="324" spans="2:8">
      <c r="B324" s="127" t="str">
        <f>$B$38</f>
        <v>Home Economics</v>
      </c>
      <c r="C324" s="128">
        <f t="shared" ref="C324:H324" si="32">IF($C$293=0,"",C299/$C$293)</f>
        <v>0.60314463650678818</v>
      </c>
      <c r="D324" s="128">
        <f t="shared" si="32"/>
        <v>1.4229852143714006</v>
      </c>
      <c r="E324" s="128">
        <f t="shared" si="32"/>
        <v>0</v>
      </c>
      <c r="F324" s="128">
        <f t="shared" si="32"/>
        <v>0</v>
      </c>
      <c r="G324" s="128">
        <f t="shared" si="32"/>
        <v>0</v>
      </c>
      <c r="H324" s="128">
        <f t="shared" si="32"/>
        <v>1.0374101111381238</v>
      </c>
    </row>
    <row r="325" spans="2:8">
      <c r="B325" s="127" t="str">
        <f>$B$39</f>
        <v>Law</v>
      </c>
      <c r="C325" s="128">
        <f t="shared" ref="C325:H325" si="33">IF($C$293=0,"",C300/$C$293)</f>
        <v>0</v>
      </c>
      <c r="D325" s="128">
        <f t="shared" si="33"/>
        <v>0</v>
      </c>
      <c r="E325" s="128">
        <f t="shared" si="33"/>
        <v>0</v>
      </c>
      <c r="F325" s="128">
        <f t="shared" si="33"/>
        <v>0</v>
      </c>
      <c r="G325" s="128">
        <f t="shared" si="33"/>
        <v>0</v>
      </c>
      <c r="H325" s="128">
        <f t="shared" si="33"/>
        <v>0</v>
      </c>
    </row>
    <row r="326" spans="2:8">
      <c r="B326" s="127" t="str">
        <f>$B$40</f>
        <v>Social Service</v>
      </c>
      <c r="C326" s="128">
        <f t="shared" ref="C326:H326" si="34">IF($C$293=0,"",C301/$C$293)</f>
        <v>1.5082994118253752</v>
      </c>
      <c r="D326" s="128">
        <f t="shared" si="34"/>
        <v>1.8726886431847547</v>
      </c>
      <c r="E326" s="128">
        <f t="shared" si="34"/>
        <v>2.2189709297005225</v>
      </c>
      <c r="F326" s="128">
        <f t="shared" si="34"/>
        <v>17.822321004911149</v>
      </c>
      <c r="G326" s="128">
        <f t="shared" si="34"/>
        <v>0</v>
      </c>
      <c r="H326" s="128">
        <f t="shared" si="34"/>
        <v>2.2021093954862194</v>
      </c>
    </row>
    <row r="327" spans="2:8">
      <c r="B327" s="127" t="str">
        <f>$B$41</f>
        <v>Library Science</v>
      </c>
      <c r="C327" s="128">
        <f t="shared" ref="C327:H327" si="35">IF($C$293=0,"",C302/$C$293)</f>
        <v>0</v>
      </c>
      <c r="D327" s="128">
        <f t="shared" si="35"/>
        <v>2.8457800255062664</v>
      </c>
      <c r="E327" s="128">
        <f t="shared" si="35"/>
        <v>0</v>
      </c>
      <c r="F327" s="128">
        <f t="shared" si="35"/>
        <v>0</v>
      </c>
      <c r="G327" s="128">
        <f t="shared" si="35"/>
        <v>0</v>
      </c>
      <c r="H327" s="128">
        <f t="shared" si="35"/>
        <v>2.8457800255062664</v>
      </c>
    </row>
    <row r="328" spans="2:8">
      <c r="B328" s="127" t="str">
        <f>$B$42</f>
        <v>Veterinary Science</v>
      </c>
      <c r="C328" s="128">
        <f t="shared" ref="C328:H328" si="36">IF($C$293=0,"",C303/$C$293)</f>
        <v>0</v>
      </c>
      <c r="D328" s="128">
        <f t="shared" si="36"/>
        <v>0</v>
      </c>
      <c r="E328" s="128">
        <f t="shared" si="36"/>
        <v>0</v>
      </c>
      <c r="F328" s="128">
        <f t="shared" si="36"/>
        <v>0</v>
      </c>
      <c r="G328" s="128">
        <f t="shared" si="36"/>
        <v>0</v>
      </c>
      <c r="H328" s="128">
        <f t="shared" si="36"/>
        <v>0</v>
      </c>
    </row>
    <row r="329" spans="2:8">
      <c r="B329" s="127" t="str">
        <f>$B$43</f>
        <v>Vocational Training</v>
      </c>
      <c r="C329" s="128">
        <f t="shared" ref="C329:H329" si="37">IF($C$293=0,"",C304/$C$293)</f>
        <v>0</v>
      </c>
      <c r="D329" s="128">
        <f t="shared" si="37"/>
        <v>0</v>
      </c>
      <c r="E329" s="128">
        <f t="shared" si="37"/>
        <v>0</v>
      </c>
      <c r="F329" s="128">
        <f t="shared" si="37"/>
        <v>0</v>
      </c>
      <c r="G329" s="128">
        <f t="shared" si="37"/>
        <v>0</v>
      </c>
      <c r="H329" s="128">
        <f t="shared" si="37"/>
        <v>0</v>
      </c>
    </row>
    <row r="330" spans="2:8">
      <c r="B330" s="127" t="str">
        <f>$B$44</f>
        <v>Physical Training</v>
      </c>
      <c r="C330" s="128">
        <f t="shared" ref="C330:H330" si="38">IF($C$293=0,"",C305/$C$293)</f>
        <v>0</v>
      </c>
      <c r="D330" s="128">
        <f t="shared" si="38"/>
        <v>0</v>
      </c>
      <c r="E330" s="128">
        <f t="shared" si="38"/>
        <v>0</v>
      </c>
      <c r="F330" s="128">
        <f t="shared" si="38"/>
        <v>0</v>
      </c>
      <c r="G330" s="128">
        <f t="shared" si="38"/>
        <v>0</v>
      </c>
      <c r="H330" s="128">
        <f t="shared" si="38"/>
        <v>0</v>
      </c>
    </row>
    <row r="331" spans="2:8">
      <c r="B331" s="127" t="str">
        <f>$B$45</f>
        <v>Health Services</v>
      </c>
      <c r="C331" s="128">
        <f t="shared" ref="C331:H331" si="39">IF($C$293=0,"",C306/$C$293)</f>
        <v>0.65825706643439019</v>
      </c>
      <c r="D331" s="128">
        <f t="shared" si="39"/>
        <v>1.1294010014314089</v>
      </c>
      <c r="E331" s="128">
        <f t="shared" si="39"/>
        <v>2.9790419130919701</v>
      </c>
      <c r="F331" s="128">
        <f t="shared" si="39"/>
        <v>10.238251723984673</v>
      </c>
      <c r="G331" s="128">
        <f t="shared" si="39"/>
        <v>0</v>
      </c>
      <c r="H331" s="128">
        <f t="shared" si="39"/>
        <v>1.2677146381885993</v>
      </c>
    </row>
    <row r="332" spans="2:8">
      <c r="B332" s="127" t="str">
        <f>$B$46</f>
        <v>Pharmacy</v>
      </c>
      <c r="C332" s="128">
        <f t="shared" ref="C332:H332" si="40">IF($C$293=0,"",C307/$C$293)</f>
        <v>0</v>
      </c>
      <c r="D332" s="128">
        <f t="shared" si="40"/>
        <v>0</v>
      </c>
      <c r="E332" s="128">
        <f t="shared" si="40"/>
        <v>0</v>
      </c>
      <c r="F332" s="128">
        <f t="shared" si="40"/>
        <v>0</v>
      </c>
      <c r="G332" s="128">
        <f t="shared" si="40"/>
        <v>0</v>
      </c>
      <c r="H332" s="128">
        <f t="shared" si="40"/>
        <v>0</v>
      </c>
    </row>
    <row r="333" spans="2:8">
      <c r="B333" s="127" t="str">
        <f>$B$47</f>
        <v>Business Administration</v>
      </c>
      <c r="C333" s="128">
        <f t="shared" ref="C333:H333" si="41">IF($C$293=0,"",C308/$C$293)</f>
        <v>1.4568830860470579</v>
      </c>
      <c r="D333" s="128">
        <f t="shared" si="41"/>
        <v>2.4789804097203469</v>
      </c>
      <c r="E333" s="128">
        <f t="shared" si="41"/>
        <v>4.2975751745866297</v>
      </c>
      <c r="F333" s="128">
        <f t="shared" si="41"/>
        <v>34.940077841169774</v>
      </c>
      <c r="G333" s="128">
        <f t="shared" si="41"/>
        <v>0</v>
      </c>
      <c r="H333" s="128">
        <f t="shared" si="41"/>
        <v>2.9238139158038128</v>
      </c>
    </row>
    <row r="334" spans="2:8">
      <c r="B334" s="127" t="str">
        <f>$B$48</f>
        <v>Optometry</v>
      </c>
      <c r="C334" s="128">
        <f t="shared" ref="C334:H334" si="42">IF($C$293=0,"",C309/$C$293)</f>
        <v>0</v>
      </c>
      <c r="D334" s="128">
        <f t="shared" si="42"/>
        <v>0</v>
      </c>
      <c r="E334" s="128">
        <f t="shared" si="42"/>
        <v>0</v>
      </c>
      <c r="F334" s="128">
        <f t="shared" si="42"/>
        <v>0</v>
      </c>
      <c r="G334" s="128">
        <f t="shared" si="42"/>
        <v>0</v>
      </c>
      <c r="H334" s="128">
        <f t="shared" si="42"/>
        <v>0</v>
      </c>
    </row>
    <row r="335" spans="2:8">
      <c r="B335" s="127" t="str">
        <f>$B$49</f>
        <v>Teacher Ed-Practice Teaching</v>
      </c>
      <c r="C335" s="128">
        <f t="shared" ref="C335:H335" si="43">IF($C$293=0,"",C310/$C$293)</f>
        <v>0</v>
      </c>
      <c r="D335" s="128">
        <f t="shared" si="43"/>
        <v>4.6036782550045476</v>
      </c>
      <c r="E335" s="128">
        <f t="shared" si="43"/>
        <v>0</v>
      </c>
      <c r="F335" s="128">
        <f t="shared" si="43"/>
        <v>0</v>
      </c>
      <c r="G335" s="128">
        <f t="shared" si="43"/>
        <v>0</v>
      </c>
      <c r="H335" s="128">
        <f t="shared" si="43"/>
        <v>4.6036782550045476</v>
      </c>
    </row>
    <row r="336" spans="2:8">
      <c r="B336" s="127" t="str">
        <f>$B$50</f>
        <v>Technology</v>
      </c>
      <c r="C336" s="128">
        <f t="shared" ref="C336:H336" si="44">IF($C$293=0,"",C311/$C$293)</f>
        <v>1.5966325810612432</v>
      </c>
      <c r="D336" s="128">
        <f t="shared" si="44"/>
        <v>3.3385361050103346</v>
      </c>
      <c r="E336" s="128">
        <f t="shared" si="44"/>
        <v>2.0870543695565242</v>
      </c>
      <c r="F336" s="128">
        <f t="shared" si="44"/>
        <v>0</v>
      </c>
      <c r="G336" s="128">
        <f t="shared" si="44"/>
        <v>0</v>
      </c>
      <c r="H336" s="128">
        <f t="shared" si="44"/>
        <v>2.5453835078842482</v>
      </c>
    </row>
    <row r="337" spans="2:9">
      <c r="B337" s="127" t="str">
        <f>$B$51</f>
        <v>Nursing</v>
      </c>
      <c r="C337" s="128">
        <f t="shared" ref="C337:H337" si="45">IF($C$293=0,"",C312/$C$293)</f>
        <v>1.7730855624974264</v>
      </c>
      <c r="D337" s="128">
        <f t="shared" si="45"/>
        <v>1.9581184256717734</v>
      </c>
      <c r="E337" s="128">
        <f t="shared" si="45"/>
        <v>2.2756116263361807</v>
      </c>
      <c r="F337" s="128">
        <f t="shared" si="45"/>
        <v>8.4765561505375793</v>
      </c>
      <c r="G337" s="128">
        <f t="shared" si="45"/>
        <v>0</v>
      </c>
      <c r="H337" s="128">
        <f t="shared" si="45"/>
        <v>2.1432704434705392</v>
      </c>
    </row>
    <row r="338" spans="2:9">
      <c r="B338" s="130" t="str">
        <f>$B$52</f>
        <v>Totals</v>
      </c>
      <c r="C338" s="128">
        <f t="shared" ref="C338:H338" si="46">IF($C$293=0,"",C313/$C$293)</f>
        <v>1.3936530320187384</v>
      </c>
      <c r="D338" s="128">
        <f t="shared" si="46"/>
        <v>2.6487835414439802</v>
      </c>
      <c r="E338" s="128">
        <f t="shared" si="46"/>
        <v>3.6574288192492963</v>
      </c>
      <c r="F338" s="128">
        <f t="shared" si="46"/>
        <v>15.424027309729496</v>
      </c>
      <c r="G338" s="128">
        <f t="shared" si="46"/>
        <v>0</v>
      </c>
      <c r="H338" s="128">
        <f t="shared" si="46"/>
        <v>2.5266545650426941</v>
      </c>
      <c r="I338" s="349"/>
    </row>
    <row r="340" spans="2:9" ht="15" customHeight="1">
      <c r="B340" s="120" t="s">
        <v>233</v>
      </c>
      <c r="C340" s="121"/>
      <c r="D340" s="121"/>
      <c r="E340" s="121"/>
      <c r="F340" s="121"/>
      <c r="G340" s="121"/>
      <c r="H340" s="122"/>
    </row>
    <row r="341" spans="2:9" ht="55.5" customHeight="1" thickBot="1">
      <c r="B341" s="464" t="s">
        <v>234</v>
      </c>
      <c r="C341" s="464"/>
      <c r="D341" s="464"/>
      <c r="E341" s="464"/>
      <c r="F341" s="464"/>
      <c r="G341" s="464"/>
      <c r="H341" s="464"/>
    </row>
    <row r="342" spans="2:9" ht="14.4" thickBot="1">
      <c r="B342" s="124" t="s">
        <v>31</v>
      </c>
      <c r="C342" s="125" t="s">
        <v>25</v>
      </c>
      <c r="D342" s="125" t="s">
        <v>26</v>
      </c>
      <c r="E342" s="125" t="s">
        <v>27</v>
      </c>
      <c r="F342" s="125" t="s">
        <v>28</v>
      </c>
      <c r="G342" s="125" t="s">
        <v>29</v>
      </c>
      <c r="H342" s="126" t="s">
        <v>1</v>
      </c>
    </row>
    <row r="343" spans="2:9">
      <c r="B343" s="127" t="str">
        <f>$B$32</f>
        <v>Liberal Arts</v>
      </c>
      <c r="C343" s="135">
        <f t="shared" ref="C343:D363" si="47">C293*30</f>
        <v>7489.2663862091476</v>
      </c>
      <c r="D343" s="135">
        <f t="shared" si="47"/>
        <v>19197.145353281889</v>
      </c>
      <c r="E343" s="135">
        <f>E293*24</f>
        <v>34638.212111371431</v>
      </c>
      <c r="F343" s="135">
        <f>F293*18</f>
        <v>55028.996891698444</v>
      </c>
      <c r="G343" s="135">
        <f>G293*24</f>
        <v>0</v>
      </c>
      <c r="H343" s="135">
        <f>IF((C32/30+D32/30+E32/24+F32/18+G32/24)=0,0,H268/(C32/30+D32/30+E32/24+F32/18+G32/24))</f>
        <v>11891.933664190867</v>
      </c>
    </row>
    <row r="344" spans="2:9">
      <c r="B344" s="127" t="str">
        <f>$B$33</f>
        <v>Science</v>
      </c>
      <c r="C344" s="138">
        <f t="shared" si="47"/>
        <v>10948.027498819676</v>
      </c>
      <c r="D344" s="138">
        <f t="shared" si="47"/>
        <v>21758.895526336655</v>
      </c>
      <c r="E344" s="138">
        <f>E294*24</f>
        <v>25592.786642318322</v>
      </c>
      <c r="F344" s="138">
        <f>F294*18</f>
        <v>69869.46249684981</v>
      </c>
      <c r="G344" s="138">
        <f>G294*24</f>
        <v>0</v>
      </c>
      <c r="H344" s="138">
        <f t="shared" ref="H344:H363" si="48">IF((C33/30+D33/30+E33/24+F33/18+G33/24)=0,0,H269/(C33/30+D33/30+E33/24+F33/18+G33/24))</f>
        <v>16985.293324831036</v>
      </c>
    </row>
    <row r="345" spans="2:9">
      <c r="B345" s="127" t="str">
        <f>$B$34</f>
        <v>Fine Arts</v>
      </c>
      <c r="C345" s="138">
        <f t="shared" si="47"/>
        <v>10348.000248117023</v>
      </c>
      <c r="D345" s="138">
        <f t="shared" si="47"/>
        <v>23368.50093828894</v>
      </c>
      <c r="E345" s="138">
        <f t="shared" ref="E345:E363" si="49">E295*24</f>
        <v>101158.1495365289</v>
      </c>
      <c r="F345" s="138">
        <f t="shared" ref="F345:F363" si="50">F295*18</f>
        <v>0</v>
      </c>
      <c r="G345" s="138">
        <f t="shared" ref="G345:G363" si="51">G295*24</f>
        <v>0</v>
      </c>
      <c r="H345" s="138">
        <f t="shared" si="48"/>
        <v>15598.449476689206</v>
      </c>
    </row>
    <row r="346" spans="2:9">
      <c r="B346" s="127" t="str">
        <f>$B$35</f>
        <v>Teacher Education</v>
      </c>
      <c r="C346" s="138">
        <f t="shared" si="47"/>
        <v>16182.35770923153</v>
      </c>
      <c r="D346" s="138">
        <f t="shared" si="47"/>
        <v>21659.849382602803</v>
      </c>
      <c r="E346" s="138">
        <f t="shared" si="49"/>
        <v>15895.21475478605</v>
      </c>
      <c r="F346" s="138">
        <f t="shared" si="50"/>
        <v>43081.573247151246</v>
      </c>
      <c r="G346" s="138">
        <f t="shared" si="51"/>
        <v>0</v>
      </c>
      <c r="H346" s="138">
        <f t="shared" si="48"/>
        <v>19071.528284491527</v>
      </c>
    </row>
    <row r="347" spans="2:9">
      <c r="B347" s="127" t="str">
        <f>$B$36</f>
        <v>Agriculture</v>
      </c>
      <c r="C347" s="138">
        <f t="shared" si="47"/>
        <v>0</v>
      </c>
      <c r="D347" s="138">
        <f t="shared" si="47"/>
        <v>0</v>
      </c>
      <c r="E347" s="138">
        <f t="shared" si="49"/>
        <v>0</v>
      </c>
      <c r="F347" s="138">
        <f t="shared" si="50"/>
        <v>0</v>
      </c>
      <c r="G347" s="138">
        <f t="shared" si="51"/>
        <v>0</v>
      </c>
      <c r="H347" s="138">
        <f t="shared" si="48"/>
        <v>0</v>
      </c>
    </row>
    <row r="348" spans="2:9">
      <c r="B348" s="127" t="str">
        <f>$B$37</f>
        <v>Engineering</v>
      </c>
      <c r="C348" s="138">
        <f t="shared" si="47"/>
        <v>23540.963620749626</v>
      </c>
      <c r="D348" s="138">
        <f t="shared" si="47"/>
        <v>35080.005967136502</v>
      </c>
      <c r="E348" s="138">
        <f t="shared" si="49"/>
        <v>32716.965877032038</v>
      </c>
      <c r="F348" s="138">
        <f t="shared" si="50"/>
        <v>78469.189238675608</v>
      </c>
      <c r="G348" s="138">
        <f t="shared" si="51"/>
        <v>0</v>
      </c>
      <c r="H348" s="138">
        <f t="shared" si="48"/>
        <v>34274.787846508669</v>
      </c>
    </row>
    <row r="349" spans="2:9">
      <c r="B349" s="127" t="str">
        <f>$B$38</f>
        <v>Home Economics</v>
      </c>
      <c r="C349" s="138">
        <f t="shared" si="47"/>
        <v>4517.1108522126233</v>
      </c>
      <c r="D349" s="138">
        <f t="shared" si="47"/>
        <v>10657.115334064347</v>
      </c>
      <c r="E349" s="138">
        <f t="shared" si="49"/>
        <v>0</v>
      </c>
      <c r="F349" s="138">
        <f t="shared" si="50"/>
        <v>0</v>
      </c>
      <c r="G349" s="138">
        <f t="shared" si="51"/>
        <v>0</v>
      </c>
      <c r="H349" s="138">
        <f t="shared" si="48"/>
        <v>7769.4406740602462</v>
      </c>
    </row>
    <row r="350" spans="2:9">
      <c r="B350" s="127" t="str">
        <f>$B$39</f>
        <v>Law</v>
      </c>
      <c r="C350" s="138">
        <f t="shared" si="47"/>
        <v>0</v>
      </c>
      <c r="D350" s="138">
        <f t="shared" si="47"/>
        <v>0</v>
      </c>
      <c r="E350" s="138">
        <f t="shared" si="49"/>
        <v>0</v>
      </c>
      <c r="F350" s="138">
        <f t="shared" si="50"/>
        <v>0</v>
      </c>
      <c r="G350" s="138">
        <f t="shared" si="51"/>
        <v>0</v>
      </c>
      <c r="H350" s="138">
        <f t="shared" si="48"/>
        <v>0</v>
      </c>
    </row>
    <row r="351" spans="2:9">
      <c r="B351" s="127" t="str">
        <f>$B$40</f>
        <v>Social Service</v>
      </c>
      <c r="C351" s="138">
        <f t="shared" si="47"/>
        <v>11296.056085322809</v>
      </c>
      <c r="D351" s="138">
        <f t="shared" si="47"/>
        <v>14025.064107239199</v>
      </c>
      <c r="E351" s="138">
        <f t="shared" si="49"/>
        <v>13294.771516625107</v>
      </c>
      <c r="F351" s="138">
        <f t="shared" si="50"/>
        <v>80085.665775786183</v>
      </c>
      <c r="G351" s="138">
        <f t="shared" si="51"/>
        <v>0</v>
      </c>
      <c r="H351" s="138">
        <f t="shared" si="48"/>
        <v>14086.343741644829</v>
      </c>
    </row>
    <row r="352" spans="2:9">
      <c r="B352" s="127" t="str">
        <f>$B$41</f>
        <v>Library Science</v>
      </c>
      <c r="C352" s="138">
        <f t="shared" si="47"/>
        <v>0</v>
      </c>
      <c r="D352" s="138">
        <f t="shared" si="47"/>
        <v>21312.804687569489</v>
      </c>
      <c r="E352" s="138">
        <f t="shared" si="49"/>
        <v>0</v>
      </c>
      <c r="F352" s="138">
        <f t="shared" si="50"/>
        <v>0</v>
      </c>
      <c r="G352" s="138">
        <f t="shared" si="51"/>
        <v>0</v>
      </c>
      <c r="H352" s="138">
        <f t="shared" si="48"/>
        <v>21312.804687569493</v>
      </c>
    </row>
    <row r="353" spans="2:9">
      <c r="B353" s="127" t="str">
        <f>$B$42</f>
        <v>Veterinary Science</v>
      </c>
      <c r="C353" s="138">
        <f t="shared" si="47"/>
        <v>0</v>
      </c>
      <c r="D353" s="138">
        <f t="shared" si="47"/>
        <v>0</v>
      </c>
      <c r="E353" s="138">
        <f t="shared" si="49"/>
        <v>0</v>
      </c>
      <c r="F353" s="138">
        <f t="shared" si="50"/>
        <v>0</v>
      </c>
      <c r="G353" s="138">
        <f t="shared" si="51"/>
        <v>0</v>
      </c>
      <c r="H353" s="138">
        <f t="shared" si="48"/>
        <v>0</v>
      </c>
    </row>
    <row r="354" spans="2:9">
      <c r="B354" s="127" t="str">
        <f>$B$43</f>
        <v>Vocational Training</v>
      </c>
      <c r="C354" s="138">
        <f t="shared" si="47"/>
        <v>0</v>
      </c>
      <c r="D354" s="138">
        <f t="shared" si="47"/>
        <v>0</v>
      </c>
      <c r="E354" s="138">
        <f t="shared" si="49"/>
        <v>0</v>
      </c>
      <c r="F354" s="138">
        <f t="shared" si="50"/>
        <v>0</v>
      </c>
      <c r="G354" s="138">
        <f t="shared" si="51"/>
        <v>0</v>
      </c>
      <c r="H354" s="138">
        <f t="shared" si="48"/>
        <v>0</v>
      </c>
    </row>
    <row r="355" spans="2:9">
      <c r="B355" s="127" t="str">
        <f>$B$44</f>
        <v>Physical Training</v>
      </c>
      <c r="C355" s="138">
        <f t="shared" si="47"/>
        <v>0</v>
      </c>
      <c r="D355" s="138">
        <f t="shared" si="47"/>
        <v>0</v>
      </c>
      <c r="E355" s="138">
        <f t="shared" si="49"/>
        <v>0</v>
      </c>
      <c r="F355" s="138">
        <f t="shared" si="50"/>
        <v>0</v>
      </c>
      <c r="G355" s="138">
        <f t="shared" si="51"/>
        <v>0</v>
      </c>
      <c r="H355" s="138">
        <f t="shared" si="48"/>
        <v>0</v>
      </c>
    </row>
    <row r="356" spans="2:9">
      <c r="B356" s="127" t="str">
        <f>$B$45</f>
        <v>Health Services</v>
      </c>
      <c r="C356" s="138">
        <f t="shared" si="47"/>
        <v>4929.8625211317203</v>
      </c>
      <c r="D356" s="138">
        <f t="shared" si="47"/>
        <v>8458.3849565711989</v>
      </c>
      <c r="E356" s="138">
        <f t="shared" si="49"/>
        <v>17848.670770262306</v>
      </c>
      <c r="F356" s="138">
        <f t="shared" si="50"/>
        <v>46006.196693991762</v>
      </c>
      <c r="G356" s="138">
        <f t="shared" si="51"/>
        <v>0</v>
      </c>
      <c r="H356" s="138">
        <f t="shared" si="48"/>
        <v>9204.1052157840913</v>
      </c>
    </row>
    <row r="357" spans="2:9">
      <c r="B357" s="127" t="str">
        <f>$B$46</f>
        <v>Pharmacy</v>
      </c>
      <c r="C357" s="138">
        <f t="shared" si="47"/>
        <v>0</v>
      </c>
      <c r="D357" s="138">
        <f t="shared" si="47"/>
        <v>0</v>
      </c>
      <c r="E357" s="138">
        <f t="shared" si="49"/>
        <v>0</v>
      </c>
      <c r="F357" s="138">
        <f t="shared" si="50"/>
        <v>0</v>
      </c>
      <c r="G357" s="138">
        <f t="shared" si="51"/>
        <v>0</v>
      </c>
      <c r="H357" s="138">
        <f t="shared" si="48"/>
        <v>0</v>
      </c>
    </row>
    <row r="358" spans="2:9">
      <c r="B358" s="127" t="str">
        <f>$B$47</f>
        <v>Business Administration</v>
      </c>
      <c r="C358" s="138">
        <f t="shared" si="47"/>
        <v>10910.985524968879</v>
      </c>
      <c r="D358" s="138">
        <f t="shared" si="47"/>
        <v>18565.744654589573</v>
      </c>
      <c r="E358" s="138">
        <f t="shared" si="49"/>
        <v>25748.548237790845</v>
      </c>
      <c r="F358" s="138">
        <f t="shared" si="50"/>
        <v>157005.33030444232</v>
      </c>
      <c r="G358" s="138">
        <f t="shared" si="51"/>
        <v>0</v>
      </c>
      <c r="H358" s="138">
        <f t="shared" si="48"/>
        <v>20781.745384310751</v>
      </c>
    </row>
    <row r="359" spans="2:9">
      <c r="B359" s="127" t="str">
        <f>$B$48</f>
        <v>Optometry</v>
      </c>
      <c r="C359" s="138">
        <f t="shared" si="47"/>
        <v>0</v>
      </c>
      <c r="D359" s="138">
        <f t="shared" si="47"/>
        <v>0</v>
      </c>
      <c r="E359" s="138">
        <f t="shared" si="49"/>
        <v>0</v>
      </c>
      <c r="F359" s="138">
        <f t="shared" si="50"/>
        <v>0</v>
      </c>
      <c r="G359" s="138">
        <f t="shared" si="51"/>
        <v>0</v>
      </c>
      <c r="H359" s="138">
        <f t="shared" si="48"/>
        <v>0</v>
      </c>
    </row>
    <row r="360" spans="2:9">
      <c r="B360" s="127" t="str">
        <f>$B$49</f>
        <v>Teacher Ed-Practice Teaching</v>
      </c>
      <c r="C360" s="138">
        <f t="shared" si="47"/>
        <v>0</v>
      </c>
      <c r="D360" s="138">
        <f t="shared" si="47"/>
        <v>34478.172808127543</v>
      </c>
      <c r="E360" s="138">
        <f t="shared" si="49"/>
        <v>0</v>
      </c>
      <c r="F360" s="138">
        <f t="shared" si="50"/>
        <v>0</v>
      </c>
      <c r="G360" s="138">
        <f t="shared" si="51"/>
        <v>0</v>
      </c>
      <c r="H360" s="138">
        <f t="shared" si="48"/>
        <v>34478.172808127543</v>
      </c>
    </row>
    <row r="361" spans="2:9">
      <c r="B361" s="127" t="str">
        <f>$B$50</f>
        <v>Technology</v>
      </c>
      <c r="C361" s="138">
        <f t="shared" si="47"/>
        <v>11957.60672046832</v>
      </c>
      <c r="D361" s="138">
        <f t="shared" si="47"/>
        <v>25003.186230399511</v>
      </c>
      <c r="E361" s="138">
        <f t="shared" si="49"/>
        <v>12504.404908888482</v>
      </c>
      <c r="F361" s="138">
        <f t="shared" si="50"/>
        <v>0</v>
      </c>
      <c r="G361" s="138">
        <f t="shared" si="51"/>
        <v>0</v>
      </c>
      <c r="H361" s="138">
        <f t="shared" si="48"/>
        <v>18205.494984506346</v>
      </c>
    </row>
    <row r="362" spans="2:9">
      <c r="B362" s="127" t="str">
        <f>$B$51</f>
        <v>Nursing</v>
      </c>
      <c r="C362" s="138">
        <f t="shared" si="47"/>
        <v>13279.110103084715</v>
      </c>
      <c r="D362" s="138">
        <f t="shared" si="47"/>
        <v>14664.870505600387</v>
      </c>
      <c r="E362" s="138">
        <f t="shared" si="49"/>
        <v>13634.129328949031</v>
      </c>
      <c r="F362" s="138">
        <f t="shared" si="50"/>
        <v>38089.912229421301</v>
      </c>
      <c r="G362" s="138">
        <f t="shared" si="51"/>
        <v>0</v>
      </c>
      <c r="H362" s="138">
        <f t="shared" si="48"/>
        <v>14849.408325499513</v>
      </c>
    </row>
    <row r="363" spans="2:9">
      <c r="B363" s="130" t="str">
        <f>$B$52</f>
        <v>Totals</v>
      </c>
      <c r="C363" s="135">
        <f t="shared" si="47"/>
        <v>10437.438806736396</v>
      </c>
      <c r="D363" s="135">
        <f t="shared" si="47"/>
        <v>19837.445541280424</v>
      </c>
      <c r="E363" s="135">
        <f t="shared" si="49"/>
        <v>21913.166972765095</v>
      </c>
      <c r="F363" s="135">
        <f t="shared" si="50"/>
        <v>69308.789562437407</v>
      </c>
      <c r="G363" s="135">
        <f t="shared" si="51"/>
        <v>0</v>
      </c>
      <c r="H363" s="135">
        <f t="shared" si="48"/>
        <v>17857.428670731879</v>
      </c>
      <c r="I363" s="349"/>
    </row>
  </sheetData>
  <mergeCells count="45">
    <mergeCell ref="B341:H341"/>
    <mergeCell ref="I140:I141"/>
    <mergeCell ref="B166:G166"/>
    <mergeCell ref="B12:E12"/>
    <mergeCell ref="B13:E13"/>
    <mergeCell ref="B14:E14"/>
    <mergeCell ref="B15:E15"/>
    <mergeCell ref="B16:E16"/>
    <mergeCell ref="D83:F83"/>
    <mergeCell ref="B17:E17"/>
    <mergeCell ref="B266:H266"/>
    <mergeCell ref="B291:H291"/>
    <mergeCell ref="B316:H316"/>
    <mergeCell ref="B264:H264"/>
    <mergeCell ref="B241:G241"/>
    <mergeCell ref="B140:F141"/>
    <mergeCell ref="B1:H1"/>
    <mergeCell ref="B2:H2"/>
    <mergeCell ref="B190:G190"/>
    <mergeCell ref="B215:G215"/>
    <mergeCell ref="D21:F21"/>
    <mergeCell ref="B87:G87"/>
    <mergeCell ref="B114:G114"/>
    <mergeCell ref="B84:C84"/>
    <mergeCell ref="D84:F84"/>
    <mergeCell ref="B10:G10"/>
    <mergeCell ref="B113:H113"/>
    <mergeCell ref="D27:F27"/>
    <mergeCell ref="B28:C28"/>
    <mergeCell ref="D28:F28"/>
    <mergeCell ref="D54:F54"/>
    <mergeCell ref="B55:C55"/>
    <mergeCell ref="B8:H8"/>
    <mergeCell ref="B191:H191"/>
    <mergeCell ref="B216:H216"/>
    <mergeCell ref="B89:G89"/>
    <mergeCell ref="D55:F55"/>
    <mergeCell ref="B18:E18"/>
    <mergeCell ref="B139:G139"/>
    <mergeCell ref="B9:G9"/>
    <mergeCell ref="B165:G165"/>
    <mergeCell ref="B21:C21"/>
    <mergeCell ref="D20:F20"/>
    <mergeCell ref="B11:H11"/>
    <mergeCell ref="B58:G58"/>
  </mergeCells>
  <phoneticPr fontId="0" type="noConversion"/>
  <conditionalFormatting sqref="C61:G80">
    <cfRule type="expression" dxfId="226" priority="7" stopIfTrue="1">
      <formula>C32=0</formula>
    </cfRule>
  </conditionalFormatting>
  <conditionalFormatting sqref="C91:G110">
    <cfRule type="expression" dxfId="225" priority="6" stopIfTrue="1">
      <formula>C32=0</formula>
    </cfRule>
  </conditionalFormatting>
  <conditionalFormatting sqref="C293:G312">
    <cfRule type="expression" dxfId="224" priority="1" stopIfTrue="1">
      <formula>C32=0</formula>
    </cfRule>
  </conditionalFormatting>
  <conditionalFormatting sqref="C143:H162">
    <cfRule type="expression" dxfId="223" priority="4" stopIfTrue="1">
      <formula>C32=0</formula>
    </cfRule>
  </conditionalFormatting>
  <conditionalFormatting sqref="H143:H162">
    <cfRule type="expression" dxfId="222" priority="2" stopIfTrue="1">
      <formula>OR(AND(#REF!&gt;0,H143&gt;0,H61=0),AND(#REF!&gt;0,H143&gt;0,H32=0))</formula>
    </cfRule>
    <cfRule type="expression" dxfId="221" priority="5"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ignoredErrors>
    <ignoredError sqref="F343:F36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pageSetUpPr fitToPage="1"/>
  </sheetPr>
  <dimension ref="B1:K363"/>
  <sheetViews>
    <sheetView showGridLines="0" showZeros="0" zoomScale="70" zoomScaleNormal="70" workbookViewId="0">
      <selection activeCell="N13" sqref="N13"/>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customWidth="1"/>
    <col min="10"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116</v>
      </c>
      <c r="C3" s="119"/>
      <c r="D3" s="119"/>
      <c r="E3" s="119"/>
      <c r="F3" s="119"/>
      <c r="G3" s="119"/>
      <c r="H3" s="119"/>
    </row>
    <row r="4" spans="2:8">
      <c r="B4" s="292" t="s">
        <v>130</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ht="14.25" customHeight="1">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ht="15" customHeight="1">
      <c r="B10" s="474" t="s">
        <v>20</v>
      </c>
      <c r="C10" s="474"/>
      <c r="D10" s="474"/>
      <c r="E10" s="474"/>
      <c r="F10" s="474"/>
      <c r="G10" s="474"/>
      <c r="H10" s="296"/>
    </row>
    <row r="11" spans="2:8" ht="21" customHeight="1" thickBot="1">
      <c r="B11" s="476" t="s">
        <v>863</v>
      </c>
      <c r="C11" s="476"/>
      <c r="D11" s="476"/>
      <c r="E11" s="476"/>
      <c r="F11" s="476"/>
      <c r="G11" s="476"/>
      <c r="H11" s="476"/>
    </row>
    <row r="12" spans="2:8" ht="29.25" customHeight="1" thickBot="1">
      <c r="B12" s="491" t="s">
        <v>16</v>
      </c>
      <c r="C12" s="492"/>
      <c r="D12" s="492"/>
      <c r="E12" s="493"/>
      <c r="F12" s="297"/>
      <c r="G12" s="298"/>
      <c r="H12" s="299" t="s">
        <v>17</v>
      </c>
    </row>
    <row r="13" spans="2:8" ht="14.25" customHeight="1">
      <c r="B13" s="494" t="s">
        <v>12</v>
      </c>
      <c r="C13" s="495"/>
      <c r="D13" s="495"/>
      <c r="E13" s="496"/>
      <c r="F13" s="352"/>
      <c r="G13" s="301"/>
      <c r="H13" s="353">
        <f>Data!$G$3</f>
        <v>772474315</v>
      </c>
    </row>
    <row r="14" spans="2:8" ht="14.25" customHeight="1">
      <c r="B14" s="468" t="s">
        <v>13</v>
      </c>
      <c r="C14" s="497"/>
      <c r="D14" s="497"/>
      <c r="E14" s="498"/>
      <c r="F14" s="354"/>
      <c r="G14" s="301"/>
      <c r="H14" s="355">
        <f>Data!$H$3</f>
        <v>879131136</v>
      </c>
    </row>
    <row r="15" spans="2:8" ht="14.25" customHeight="1">
      <c r="B15" s="468" t="s">
        <v>14</v>
      </c>
      <c r="C15" s="497"/>
      <c r="D15" s="497"/>
      <c r="E15" s="498"/>
      <c r="F15" s="354"/>
      <c r="G15" s="301"/>
      <c r="H15" s="355">
        <f>Data!$I$3</f>
        <v>514638119</v>
      </c>
    </row>
    <row r="16" spans="2:8" ht="14.25" customHeight="1">
      <c r="B16" s="468" t="s">
        <v>18</v>
      </c>
      <c r="C16" s="497"/>
      <c r="D16" s="497"/>
      <c r="E16" s="498"/>
      <c r="F16" s="354"/>
      <c r="G16" s="301"/>
      <c r="H16" s="355">
        <f>Data!$J$3</f>
        <v>54567488</v>
      </c>
    </row>
    <row r="17" spans="2:9">
      <c r="B17" s="468" t="s">
        <v>15</v>
      </c>
      <c r="C17" s="497"/>
      <c r="D17" s="497"/>
      <c r="E17" s="498"/>
      <c r="F17" s="354"/>
      <c r="G17" s="301"/>
      <c r="H17" s="355">
        <f>Data!$K$3</f>
        <v>243621320</v>
      </c>
    </row>
    <row r="18" spans="2:9">
      <c r="B18" s="468" t="s">
        <v>1</v>
      </c>
      <c r="C18" s="497"/>
      <c r="D18" s="497"/>
      <c r="E18" s="498"/>
      <c r="F18" s="356"/>
      <c r="G18" s="301"/>
      <c r="H18" s="357">
        <f>SUM(H13:H17)</f>
        <v>2464432378</v>
      </c>
    </row>
    <row r="19" spans="2:9" ht="13.5" customHeight="1">
      <c r="B19" s="306"/>
      <c r="D19" s="306"/>
      <c r="E19" s="306"/>
      <c r="F19" s="306"/>
      <c r="G19" s="306"/>
      <c r="H19" s="296"/>
    </row>
    <row r="20" spans="2:9" ht="13.5" customHeight="1">
      <c r="B20" s="306"/>
      <c r="D20" s="499" t="s">
        <v>22</v>
      </c>
      <c r="E20" s="500"/>
      <c r="F20" s="501"/>
      <c r="G20" s="307" t="s">
        <v>23</v>
      </c>
      <c r="H20" s="307" t="s">
        <v>24</v>
      </c>
    </row>
    <row r="21" spans="2:9" ht="17.25" customHeight="1">
      <c r="B21" s="470" t="s">
        <v>21</v>
      </c>
      <c r="C21" s="502"/>
      <c r="D21" s="503" t="str">
        <f>Data!L3</f>
        <v>Cris Hamilton</v>
      </c>
      <c r="E21" s="504"/>
      <c r="F21" s="505"/>
      <c r="G21" s="308" t="str">
        <f>Data!M3</f>
        <v>512-471-2808</v>
      </c>
      <c r="H21" s="309" t="str">
        <f>Data!N3</f>
        <v>irris@austin.utexas.edu</v>
      </c>
    </row>
    <row r="22" spans="2:9" ht="13.5" customHeight="1">
      <c r="B22" s="306"/>
      <c r="C22" s="306"/>
      <c r="D22" s="306"/>
      <c r="E22" s="306"/>
      <c r="F22" s="306"/>
      <c r="G22" s="306"/>
      <c r="H22" s="296"/>
    </row>
    <row r="23" spans="2:9" ht="15.75" customHeight="1" thickBot="1">
      <c r="B23" s="117" t="s">
        <v>918</v>
      </c>
      <c r="C23" s="306"/>
      <c r="D23" s="306"/>
      <c r="E23" s="306"/>
      <c r="F23" s="306"/>
      <c r="G23" s="306"/>
      <c r="H23" s="296"/>
    </row>
    <row r="24" spans="2:9" s="313" customFormat="1">
      <c r="B24" s="310"/>
      <c r="C24" s="123" t="s">
        <v>25</v>
      </c>
      <c r="D24" s="311" t="s">
        <v>26</v>
      </c>
      <c r="E24" s="311" t="s">
        <v>27</v>
      </c>
      <c r="F24" s="311" t="s">
        <v>28</v>
      </c>
      <c r="G24" s="311" t="s">
        <v>29</v>
      </c>
      <c r="H24" s="312" t="s">
        <v>30</v>
      </c>
    </row>
    <row r="25" spans="2:9" s="313" customFormat="1" ht="14.4" thickBot="1">
      <c r="B25" s="314" t="s">
        <v>677</v>
      </c>
      <c r="C25" s="315">
        <f>Data!O3</f>
        <v>17677</v>
      </c>
      <c r="D25" s="316">
        <f>Data!P3</f>
        <v>24767</v>
      </c>
      <c r="E25" s="316">
        <f>Data!Q3</f>
        <v>4780</v>
      </c>
      <c r="F25" s="316">
        <f>Data!R3</f>
        <v>4269</v>
      </c>
      <c r="G25" s="316">
        <f>Data!S3</f>
        <v>1390</v>
      </c>
      <c r="H25" s="317">
        <f>SUM(C25:G25)</f>
        <v>52883</v>
      </c>
    </row>
    <row r="26" spans="2:9">
      <c r="C26" s="318"/>
      <c r="D26" s="318"/>
      <c r="E26" s="318"/>
      <c r="F26" s="318"/>
      <c r="G26" s="318"/>
      <c r="H26" s="318"/>
      <c r="I26" s="318"/>
    </row>
    <row r="27" spans="2:9" ht="13.5" customHeight="1">
      <c r="B27" s="306"/>
      <c r="D27" s="499" t="s">
        <v>22</v>
      </c>
      <c r="E27" s="500"/>
      <c r="F27" s="501"/>
      <c r="G27" s="307" t="s">
        <v>23</v>
      </c>
      <c r="H27" s="307" t="s">
        <v>24</v>
      </c>
    </row>
    <row r="28" spans="2:9" ht="17.25" customHeight="1">
      <c r="B28" s="470" t="s">
        <v>909</v>
      </c>
      <c r="C28" s="502"/>
      <c r="D28" s="503" t="str">
        <f>Data!T3</f>
        <v>A. Cris Hamilton</v>
      </c>
      <c r="E28" s="504"/>
      <c r="F28" s="505"/>
      <c r="G28" s="308" t="str">
        <f>Data!U3</f>
        <v>512-475-9254</v>
      </c>
      <c r="H28" s="309" t="str">
        <f>Data!V3</f>
        <v xml:space="preserve">Cris.Hamilton@austin.utexas.edu </v>
      </c>
    </row>
    <row r="29" spans="2:9" ht="13.5" customHeight="1">
      <c r="B29" s="306"/>
      <c r="C29" s="306"/>
      <c r="D29" s="306"/>
      <c r="E29" s="306"/>
      <c r="F29" s="306"/>
      <c r="G29" s="306"/>
      <c r="H29" s="296"/>
    </row>
    <row r="30" spans="2:9" ht="14.4" thickBot="1">
      <c r="B30" s="117" t="s">
        <v>919</v>
      </c>
    </row>
    <row r="31" spans="2:9" ht="14.4" thickBot="1">
      <c r="B31" s="124" t="s">
        <v>31</v>
      </c>
      <c r="C31" s="125" t="s">
        <v>25</v>
      </c>
      <c r="D31" s="125" t="s">
        <v>26</v>
      </c>
      <c r="E31" s="125" t="s">
        <v>27</v>
      </c>
      <c r="F31" s="125" t="s">
        <v>28</v>
      </c>
      <c r="G31" s="125" t="s">
        <v>29</v>
      </c>
      <c r="H31" s="126" t="s">
        <v>30</v>
      </c>
    </row>
    <row r="32" spans="2:9">
      <c r="B32" s="127" t="s">
        <v>42</v>
      </c>
      <c r="C32" s="140">
        <f>Data!W3</f>
        <v>372545</v>
      </c>
      <c r="D32" s="140">
        <f>Data!AQ3</f>
        <v>187858</v>
      </c>
      <c r="E32" s="140">
        <f>Data!BK3</f>
        <v>19057</v>
      </c>
      <c r="F32" s="140">
        <f>Data!CE3</f>
        <v>22876.5</v>
      </c>
      <c r="G32" s="140">
        <v>0</v>
      </c>
      <c r="H32" s="141">
        <f>SUM(C32:G32)</f>
        <v>602336.5</v>
      </c>
    </row>
    <row r="33" spans="2:8">
      <c r="B33" s="129" t="s">
        <v>43</v>
      </c>
      <c r="C33" s="140">
        <f>Data!X3</f>
        <v>125907.00000000003</v>
      </c>
      <c r="D33" s="140">
        <f>Data!AR3</f>
        <v>90241.000000000015</v>
      </c>
      <c r="E33" s="140">
        <f>Data!BL3</f>
        <v>5144</v>
      </c>
      <c r="F33" s="140">
        <f>Data!CF3</f>
        <v>15584.999999999996</v>
      </c>
      <c r="G33" s="140">
        <f>Data!CZ3</f>
        <v>0</v>
      </c>
      <c r="H33" s="141">
        <f t="shared" ref="H33:H52" si="0">SUM(C33:G33)</f>
        <v>236877.00000000006</v>
      </c>
    </row>
    <row r="34" spans="2:8">
      <c r="B34" s="129" t="s">
        <v>44</v>
      </c>
      <c r="C34" s="140">
        <f>Data!Y3</f>
        <v>33435.000000000015</v>
      </c>
      <c r="D34" s="140">
        <f>Data!AS3</f>
        <v>17843</v>
      </c>
      <c r="E34" s="140">
        <f>Data!BM3</f>
        <v>5499</v>
      </c>
      <c r="F34" s="140">
        <f>Data!CG3</f>
        <v>2639</v>
      </c>
      <c r="G34" s="140">
        <f>Data!DA3</f>
        <v>0</v>
      </c>
      <c r="H34" s="141">
        <f t="shared" si="0"/>
        <v>59416.000000000015</v>
      </c>
    </row>
    <row r="35" spans="2:8">
      <c r="B35" s="129" t="s">
        <v>45</v>
      </c>
      <c r="C35" s="140">
        <f>Data!Z3</f>
        <v>7441</v>
      </c>
      <c r="D35" s="140">
        <f>Data!AT3</f>
        <v>10059</v>
      </c>
      <c r="E35" s="140">
        <f>Data!BN3</f>
        <v>3901</v>
      </c>
      <c r="F35" s="140">
        <f>Data!CH3</f>
        <v>4880</v>
      </c>
      <c r="G35" s="140">
        <f>Data!DB3</f>
        <v>0</v>
      </c>
      <c r="H35" s="141">
        <f t="shared" si="0"/>
        <v>26281</v>
      </c>
    </row>
    <row r="36" spans="2:8">
      <c r="B36" s="129" t="s">
        <v>46</v>
      </c>
      <c r="C36" s="140">
        <f>Data!AA3</f>
        <v>0</v>
      </c>
      <c r="D36" s="140">
        <f>Data!AU3</f>
        <v>0</v>
      </c>
      <c r="E36" s="140">
        <f>Data!BO3</f>
        <v>0</v>
      </c>
      <c r="F36" s="140">
        <f>Data!CI3</f>
        <v>0</v>
      </c>
      <c r="G36" s="140">
        <f>Data!DC3</f>
        <v>0</v>
      </c>
      <c r="H36" s="141">
        <f t="shared" si="0"/>
        <v>0</v>
      </c>
    </row>
    <row r="37" spans="2:8">
      <c r="B37" s="129" t="s">
        <v>47</v>
      </c>
      <c r="C37" s="140">
        <f>Data!AB3</f>
        <v>58462</v>
      </c>
      <c r="D37" s="140">
        <f>Data!AV3</f>
        <v>91555.999999999985</v>
      </c>
      <c r="E37" s="140">
        <f>Data!BP3</f>
        <v>22561.000000000004</v>
      </c>
      <c r="F37" s="140">
        <f>Data!CJ3</f>
        <v>27823</v>
      </c>
      <c r="G37" s="140">
        <f>Data!DD3</f>
        <v>0</v>
      </c>
      <c r="H37" s="141">
        <f t="shared" si="0"/>
        <v>200402</v>
      </c>
    </row>
    <row r="38" spans="2:8">
      <c r="B38" s="129" t="s">
        <v>48</v>
      </c>
      <c r="C38" s="140">
        <f>Data!AC3</f>
        <v>21552</v>
      </c>
      <c r="D38" s="140">
        <f>Data!AW3</f>
        <v>7759</v>
      </c>
      <c r="E38" s="140">
        <f>Data!BQ3</f>
        <v>471</v>
      </c>
      <c r="F38" s="140">
        <f>Data!CK3</f>
        <v>903.00000000000011</v>
      </c>
      <c r="G38" s="140">
        <f>Data!DE3</f>
        <v>0</v>
      </c>
      <c r="H38" s="141">
        <f t="shared" si="0"/>
        <v>30685</v>
      </c>
    </row>
    <row r="39" spans="2:8">
      <c r="B39" s="129" t="s">
        <v>49</v>
      </c>
      <c r="C39" s="140">
        <f>Data!AD3</f>
        <v>0</v>
      </c>
      <c r="D39" s="140">
        <v>0</v>
      </c>
      <c r="E39" s="140">
        <f>Data!BR3</f>
        <v>0</v>
      </c>
      <c r="F39" s="140">
        <f>Data!CL3</f>
        <v>0</v>
      </c>
      <c r="G39" s="140">
        <f>Data!DF3</f>
        <v>27979.000000000004</v>
      </c>
      <c r="H39" s="141">
        <f t="shared" si="0"/>
        <v>27979.000000000004</v>
      </c>
    </row>
    <row r="40" spans="2:8">
      <c r="B40" s="129" t="s">
        <v>50</v>
      </c>
      <c r="C40" s="140">
        <f>Data!AE3</f>
        <v>1959</v>
      </c>
      <c r="D40" s="140">
        <f>Data!AY3</f>
        <v>3855</v>
      </c>
      <c r="E40" s="140">
        <f>Data!BS3</f>
        <v>7459</v>
      </c>
      <c r="F40" s="140">
        <f>Data!CM3</f>
        <v>562</v>
      </c>
      <c r="G40" s="140">
        <f>Data!DG3</f>
        <v>0</v>
      </c>
      <c r="H40" s="141">
        <f t="shared" si="0"/>
        <v>13835</v>
      </c>
    </row>
    <row r="41" spans="2:8">
      <c r="B41" s="129" t="s">
        <v>51</v>
      </c>
      <c r="C41" s="140">
        <f>Data!AF3</f>
        <v>0</v>
      </c>
      <c r="D41" s="140">
        <f>Data!AZ3</f>
        <v>81</v>
      </c>
      <c r="E41" s="140">
        <f>Data!BT3</f>
        <v>4571</v>
      </c>
      <c r="F41" s="140">
        <f>Data!CN3</f>
        <v>802</v>
      </c>
      <c r="G41" s="140">
        <f>Data!DH3</f>
        <v>0</v>
      </c>
      <c r="H41" s="141">
        <f t="shared" si="0"/>
        <v>5454</v>
      </c>
    </row>
    <row r="42" spans="2:8">
      <c r="B42" s="129" t="s">
        <v>52</v>
      </c>
      <c r="C42" s="140">
        <f>Data!AG3</f>
        <v>0</v>
      </c>
      <c r="D42" s="140">
        <f>Data!BA3</f>
        <v>0</v>
      </c>
      <c r="E42" s="140">
        <f>Data!BU3</f>
        <v>0</v>
      </c>
      <c r="F42" s="140">
        <f>Data!CO3</f>
        <v>0</v>
      </c>
      <c r="G42" s="140">
        <f>Data!DI3</f>
        <v>0</v>
      </c>
      <c r="H42" s="141">
        <f t="shared" si="0"/>
        <v>0</v>
      </c>
    </row>
    <row r="43" spans="2:8">
      <c r="B43" s="129" t="s">
        <v>53</v>
      </c>
      <c r="C43" s="140">
        <f>Data!AH3</f>
        <v>0</v>
      </c>
      <c r="D43" s="140">
        <f>Data!BB3</f>
        <v>0</v>
      </c>
      <c r="E43" s="140">
        <f>Data!BV3</f>
        <v>0</v>
      </c>
      <c r="F43" s="140">
        <f>Data!CP3</f>
        <v>0</v>
      </c>
      <c r="G43" s="140">
        <f>Data!DJ3</f>
        <v>0</v>
      </c>
      <c r="H43" s="141">
        <f t="shared" si="0"/>
        <v>0</v>
      </c>
    </row>
    <row r="44" spans="2:8">
      <c r="B44" s="129" t="s">
        <v>54</v>
      </c>
      <c r="C44" s="140">
        <f>Data!AI3</f>
        <v>0</v>
      </c>
      <c r="D44" s="140">
        <f>Data!BC3</f>
        <v>0</v>
      </c>
      <c r="E44" s="140">
        <f>Data!BW3</f>
        <v>0</v>
      </c>
      <c r="F44" s="140">
        <f>Data!CQ3</f>
        <v>0</v>
      </c>
      <c r="G44" s="140">
        <f>Data!DK3</f>
        <v>0</v>
      </c>
      <c r="H44" s="141">
        <f t="shared" si="0"/>
        <v>0</v>
      </c>
    </row>
    <row r="45" spans="2:8">
      <c r="B45" s="129" t="s">
        <v>55</v>
      </c>
      <c r="C45" s="140">
        <f>Data!AJ3</f>
        <v>7372</v>
      </c>
      <c r="D45" s="140">
        <f>Data!BD3</f>
        <v>13836.999999999998</v>
      </c>
      <c r="E45" s="140">
        <f>Data!BX3</f>
        <v>1073</v>
      </c>
      <c r="F45" s="140">
        <f>Data!CR3</f>
        <v>581</v>
      </c>
      <c r="G45" s="140">
        <f>Data!DL3</f>
        <v>1150</v>
      </c>
      <c r="H45" s="141">
        <f t="shared" si="0"/>
        <v>24013</v>
      </c>
    </row>
    <row r="46" spans="2:8">
      <c r="B46" s="129" t="s">
        <v>56</v>
      </c>
      <c r="C46" s="140">
        <f>Data!AK3</f>
        <v>15</v>
      </c>
      <c r="D46" s="140">
        <f>Data!BE3</f>
        <v>446</v>
      </c>
      <c r="E46" s="140">
        <f>Data!BY3</f>
        <v>621.00000000000045</v>
      </c>
      <c r="F46" s="140">
        <f>Data!CS3</f>
        <v>1541.0000000000002</v>
      </c>
      <c r="G46" s="140">
        <f>Data!DM3</f>
        <v>15923.649999999972</v>
      </c>
      <c r="H46" s="141">
        <f t="shared" si="0"/>
        <v>18546.649999999972</v>
      </c>
    </row>
    <row r="47" spans="2:8">
      <c r="B47" s="129" t="s">
        <v>57</v>
      </c>
      <c r="C47" s="140">
        <f>Data!AL3</f>
        <v>37260</v>
      </c>
      <c r="D47" s="140">
        <f>Data!BF3</f>
        <v>76776</v>
      </c>
      <c r="E47" s="140">
        <f>Data!BZ3</f>
        <v>21932</v>
      </c>
      <c r="F47" s="140">
        <f>Data!CT3</f>
        <v>1599</v>
      </c>
      <c r="G47" s="140">
        <f>Data!DN3</f>
        <v>0</v>
      </c>
      <c r="H47" s="141">
        <f t="shared" si="0"/>
        <v>137567</v>
      </c>
    </row>
    <row r="48" spans="2:8">
      <c r="B48" s="129" t="s">
        <v>58</v>
      </c>
      <c r="C48" s="140">
        <f>Data!AM3</f>
        <v>0</v>
      </c>
      <c r="D48" s="140">
        <f>Data!BG3</f>
        <v>0</v>
      </c>
      <c r="E48" s="140">
        <f>Data!CA3</f>
        <v>0</v>
      </c>
      <c r="F48" s="140">
        <f>Data!CU3</f>
        <v>0</v>
      </c>
      <c r="G48" s="140">
        <f>Data!DO3</f>
        <v>0</v>
      </c>
      <c r="H48" s="141">
        <f t="shared" si="0"/>
        <v>0</v>
      </c>
    </row>
    <row r="49" spans="2:8">
      <c r="B49" s="129" t="s">
        <v>59</v>
      </c>
      <c r="C49" s="140">
        <f>Data!AN3</f>
        <v>0</v>
      </c>
      <c r="D49" s="140">
        <f>Data!BH3</f>
        <v>0</v>
      </c>
      <c r="E49" s="140">
        <f>Data!CB3</f>
        <v>0</v>
      </c>
      <c r="F49" s="140">
        <f>Data!CV3</f>
        <v>0</v>
      </c>
      <c r="G49" s="140">
        <f>Data!DP3</f>
        <v>0</v>
      </c>
      <c r="H49" s="141">
        <f t="shared" si="0"/>
        <v>0</v>
      </c>
    </row>
    <row r="50" spans="2:8">
      <c r="B50" s="129" t="s">
        <v>60</v>
      </c>
      <c r="C50" s="140">
        <f>Data!AO3</f>
        <v>822</v>
      </c>
      <c r="D50" s="140">
        <f>Data!BI3</f>
        <v>0</v>
      </c>
      <c r="E50" s="140">
        <f>Data!CC3</f>
        <v>315</v>
      </c>
      <c r="F50" s="140">
        <f>Data!CW3</f>
        <v>3</v>
      </c>
      <c r="G50" s="140">
        <f>Data!DQ3</f>
        <v>0</v>
      </c>
      <c r="H50" s="141">
        <f t="shared" si="0"/>
        <v>1140</v>
      </c>
    </row>
    <row r="51" spans="2:8">
      <c r="B51" s="129" t="s">
        <v>0</v>
      </c>
      <c r="C51" s="140">
        <f>Data!AP3</f>
        <v>2111</v>
      </c>
      <c r="D51" s="140">
        <f>Data!BJ3</f>
        <v>7354.9999999999955</v>
      </c>
      <c r="E51" s="140">
        <f>Data!CD3</f>
        <v>5090.0000000000027</v>
      </c>
      <c r="F51" s="140">
        <f>Data!CX3</f>
        <v>598</v>
      </c>
      <c r="G51" s="140">
        <f>Data!DR3</f>
        <v>0</v>
      </c>
      <c r="H51" s="141">
        <f t="shared" si="0"/>
        <v>15154</v>
      </c>
    </row>
    <row r="52" spans="2:8">
      <c r="B52" s="142" t="s">
        <v>33</v>
      </c>
      <c r="C52" s="141">
        <f>SUM(C32:C51)</f>
        <v>668881</v>
      </c>
      <c r="D52" s="141">
        <f>SUM(D32:D51)</f>
        <v>507666</v>
      </c>
      <c r="E52" s="141">
        <f>SUM(E32:E51)</f>
        <v>97694</v>
      </c>
      <c r="F52" s="141">
        <f>SUM(F32:F51)</f>
        <v>80392.5</v>
      </c>
      <c r="G52" s="141">
        <f>SUM(G32:G51)</f>
        <v>45052.64999999998</v>
      </c>
      <c r="H52" s="141">
        <f t="shared" si="0"/>
        <v>1399686.15</v>
      </c>
    </row>
    <row r="53" spans="2:8">
      <c r="B53" s="143"/>
      <c r="C53" s="144"/>
      <c r="D53" s="144"/>
      <c r="E53" s="144"/>
      <c r="F53" s="144"/>
      <c r="G53" s="144"/>
      <c r="H53" s="144"/>
    </row>
    <row r="54" spans="2:8" ht="13.5" customHeight="1">
      <c r="B54" s="306"/>
      <c r="D54" s="499" t="s">
        <v>22</v>
      </c>
      <c r="E54" s="500"/>
      <c r="F54" s="501"/>
      <c r="G54" s="307" t="s">
        <v>23</v>
      </c>
      <c r="H54" s="307" t="s">
        <v>24</v>
      </c>
    </row>
    <row r="55" spans="2:8" ht="14.25" customHeight="1">
      <c r="B55" s="470" t="s">
        <v>910</v>
      </c>
      <c r="C55" s="502"/>
      <c r="D55" s="503" t="str">
        <f>Data!T3</f>
        <v>A. Cris Hamilton</v>
      </c>
      <c r="E55" s="504"/>
      <c r="F55" s="505"/>
      <c r="G55" s="308" t="str">
        <f>Data!U3</f>
        <v>512-475-9254</v>
      </c>
      <c r="H55" s="309" t="str">
        <f>Data!V3</f>
        <v xml:space="preserve">Cris.Hamilton@austin.utexas.edu </v>
      </c>
    </row>
    <row r="56" spans="2:8" ht="13.5" customHeight="1">
      <c r="B56" s="306"/>
      <c r="C56" s="306"/>
      <c r="D56" s="306"/>
      <c r="E56" s="306"/>
      <c r="F56" s="306"/>
      <c r="G56" s="306"/>
      <c r="H56" s="296"/>
    </row>
    <row r="57" spans="2:8" ht="16.5" customHeight="1">
      <c r="B57" s="117" t="s">
        <v>9</v>
      </c>
    </row>
    <row r="58" spans="2:8" ht="39.75" customHeight="1">
      <c r="B58" s="473" t="s">
        <v>39</v>
      </c>
      <c r="C58" s="473"/>
      <c r="D58" s="473"/>
      <c r="E58" s="473"/>
      <c r="F58" s="473"/>
      <c r="G58" s="473"/>
      <c r="H58" s="319"/>
    </row>
    <row r="59" spans="2:8" ht="8.25" customHeight="1" thickBot="1">
      <c r="B59" s="318"/>
    </row>
    <row r="60" spans="2:8" ht="14.4" thickBot="1">
      <c r="B60" s="124" t="s">
        <v>31</v>
      </c>
      <c r="C60" s="125" t="s">
        <v>25</v>
      </c>
      <c r="D60" s="125" t="s">
        <v>26</v>
      </c>
      <c r="E60" s="125" t="s">
        <v>27</v>
      </c>
      <c r="F60" s="125" t="s">
        <v>28</v>
      </c>
      <c r="G60" s="125" t="s">
        <v>29</v>
      </c>
      <c r="H60" s="126" t="s">
        <v>30</v>
      </c>
    </row>
    <row r="61" spans="2:8">
      <c r="B61" s="127" t="str">
        <f>$B$32</f>
        <v>Liberal Arts</v>
      </c>
      <c r="C61" s="320">
        <f>Data!DS3</f>
        <v>31311105.786628395</v>
      </c>
      <c r="D61" s="320">
        <f>Data!EM3</f>
        <v>41055781.315654263</v>
      </c>
      <c r="E61" s="320">
        <f>Data!FG3</f>
        <v>17432991.804079488</v>
      </c>
      <c r="F61" s="320">
        <f>Data!GA3</f>
        <v>46137069.222799882</v>
      </c>
      <c r="G61" s="320">
        <f>Data!GU3</f>
        <v>0</v>
      </c>
      <c r="H61" s="321">
        <f>SUM(C61:G61)</f>
        <v>135936948.12916201</v>
      </c>
    </row>
    <row r="62" spans="2:8">
      <c r="B62" s="127" t="str">
        <f>$B$33</f>
        <v>Science</v>
      </c>
      <c r="C62" s="320">
        <f>Data!DT3</f>
        <v>8737480.2444643285</v>
      </c>
      <c r="D62" s="320">
        <f>Data!EN3</f>
        <v>14150756.570252784</v>
      </c>
      <c r="E62" s="320">
        <f>Data!FH3</f>
        <v>4569513.4734109873</v>
      </c>
      <c r="F62" s="320">
        <f>Data!GB3</f>
        <v>26955518.94418335</v>
      </c>
      <c r="G62" s="320">
        <f>Data!GV3</f>
        <v>0</v>
      </c>
      <c r="H62" s="141">
        <f t="shared" ref="H62:H81" si="1">SUM(C62:G62)</f>
        <v>54413269.23231145</v>
      </c>
    </row>
    <row r="63" spans="2:8">
      <c r="B63" s="127" t="str">
        <f>$B$34</f>
        <v>Fine Arts</v>
      </c>
      <c r="C63" s="320">
        <f>Data!DU3</f>
        <v>4656214.4688489567</v>
      </c>
      <c r="D63" s="320">
        <f>Data!EO3</f>
        <v>4372180.0896052774</v>
      </c>
      <c r="E63" s="320">
        <f>Data!FI3</f>
        <v>4346605.4445587443</v>
      </c>
      <c r="F63" s="320">
        <f>Data!GC3</f>
        <v>3397232.620971316</v>
      </c>
      <c r="G63" s="320">
        <f>Data!GW3</f>
        <v>0</v>
      </c>
      <c r="H63" s="141">
        <f t="shared" si="1"/>
        <v>16772232.623984294</v>
      </c>
    </row>
    <row r="64" spans="2:8">
      <c r="B64" s="127" t="str">
        <f>$B$35</f>
        <v>Teacher Education</v>
      </c>
      <c r="C64" s="320">
        <f>Data!DV3</f>
        <v>529465.00581731065</v>
      </c>
      <c r="D64" s="320">
        <f>Data!EP3</f>
        <v>2081060.2237193231</v>
      </c>
      <c r="E64" s="320">
        <f>Data!FJ3</f>
        <v>3140773.5790603496</v>
      </c>
      <c r="F64" s="320">
        <f>Data!GD3</f>
        <v>5578434.8971242951</v>
      </c>
      <c r="G64" s="320">
        <f>Data!GX3</f>
        <v>0</v>
      </c>
      <c r="H64" s="141">
        <f t="shared" si="1"/>
        <v>11329733.705721278</v>
      </c>
    </row>
    <row r="65" spans="2:8">
      <c r="B65" s="127" t="str">
        <f>$B$36</f>
        <v>Agriculture</v>
      </c>
      <c r="C65" s="320">
        <f>Data!DW3</f>
        <v>0</v>
      </c>
      <c r="D65" s="320">
        <f>Data!EQ3</f>
        <v>0</v>
      </c>
      <c r="E65" s="320">
        <f>Data!FK3</f>
        <v>0</v>
      </c>
      <c r="F65" s="320">
        <f>Data!GE3</f>
        <v>0</v>
      </c>
      <c r="G65" s="320">
        <f>Data!GY3</f>
        <v>0</v>
      </c>
      <c r="H65" s="141">
        <f t="shared" si="1"/>
        <v>0</v>
      </c>
    </row>
    <row r="66" spans="2:8">
      <c r="B66" s="127" t="str">
        <f>$B$37</f>
        <v>Engineering</v>
      </c>
      <c r="C66" s="320">
        <f>Data!DX3</f>
        <v>4225735.542592614</v>
      </c>
      <c r="D66" s="320">
        <f>Data!ER3</f>
        <v>12110177.988896446</v>
      </c>
      <c r="E66" s="320">
        <f>Data!FL3</f>
        <v>15766550.288196635</v>
      </c>
      <c r="F66" s="320">
        <f>Data!GF3</f>
        <v>40231201.805550925</v>
      </c>
      <c r="G66" s="320">
        <f>Data!GZ3</f>
        <v>0</v>
      </c>
      <c r="H66" s="141">
        <f t="shared" si="1"/>
        <v>72333665.625236616</v>
      </c>
    </row>
    <row r="67" spans="2:8">
      <c r="B67" s="127" t="str">
        <f>$B$38</f>
        <v>Home Economics</v>
      </c>
      <c r="C67" s="320">
        <f>Data!DY3</f>
        <v>1107215.2158127385</v>
      </c>
      <c r="D67" s="320">
        <f>Data!ES3</f>
        <v>2410508.5057032849</v>
      </c>
      <c r="E67" s="320">
        <f>Data!FM3</f>
        <v>654189.34504158748</v>
      </c>
      <c r="F67" s="320">
        <f>Data!GG3</f>
        <v>1976277.9075175598</v>
      </c>
      <c r="G67" s="320">
        <f>Data!HA3</f>
        <v>0</v>
      </c>
      <c r="H67" s="141">
        <f t="shared" si="1"/>
        <v>6148190.9740751702</v>
      </c>
    </row>
    <row r="68" spans="2:8">
      <c r="B68" s="127" t="str">
        <f>$B$39</f>
        <v>Law</v>
      </c>
      <c r="C68" s="320">
        <f>Data!DZ3</f>
        <v>0</v>
      </c>
      <c r="D68" s="320">
        <f>Data!ET3</f>
        <v>0</v>
      </c>
      <c r="E68" s="320">
        <f>Data!FN3</f>
        <v>0</v>
      </c>
      <c r="F68" s="320">
        <f>Data!GH3</f>
        <v>0</v>
      </c>
      <c r="G68" s="320">
        <f>Data!HB3</f>
        <v>17459180.979008108</v>
      </c>
      <c r="H68" s="141">
        <f t="shared" si="1"/>
        <v>17459180.979008108</v>
      </c>
    </row>
    <row r="69" spans="2:8">
      <c r="B69" s="127" t="str">
        <f>$B$40</f>
        <v>Social Service</v>
      </c>
      <c r="C69" s="320">
        <f>Data!EA3</f>
        <v>285340.14843877067</v>
      </c>
      <c r="D69" s="320">
        <f>Data!EU3</f>
        <v>473326.10737697734</v>
      </c>
      <c r="E69" s="320">
        <f>Data!FO3</f>
        <v>1761284.7728200986</v>
      </c>
      <c r="F69" s="320">
        <f>Data!GI3</f>
        <v>1357049.1875056911</v>
      </c>
      <c r="G69" s="320">
        <f>Data!HC3</f>
        <v>0</v>
      </c>
      <c r="H69" s="141">
        <f t="shared" si="1"/>
        <v>3877000.2161415378</v>
      </c>
    </row>
    <row r="70" spans="2:8">
      <c r="B70" s="127" t="str">
        <f>$B$41</f>
        <v>Library Science</v>
      </c>
      <c r="C70" s="320">
        <f>Data!EB3</f>
        <v>0</v>
      </c>
      <c r="D70" s="320">
        <f>Data!EV3</f>
        <v>18264.135943844994</v>
      </c>
      <c r="E70" s="320">
        <f>Data!FP3</f>
        <v>1789224.0711114651</v>
      </c>
      <c r="F70" s="320">
        <f>Data!GJ3</f>
        <v>1640887.3823950705</v>
      </c>
      <c r="G70" s="320">
        <f>Data!HD3</f>
        <v>0</v>
      </c>
      <c r="H70" s="141">
        <f t="shared" si="1"/>
        <v>3448375.5894503808</v>
      </c>
    </row>
    <row r="71" spans="2:8">
      <c r="B71" s="127" t="str">
        <f>$B$42</f>
        <v>Veterinary Science</v>
      </c>
      <c r="C71" s="320">
        <f>Data!EC3</f>
        <v>0</v>
      </c>
      <c r="D71" s="320">
        <f>Data!EW3</f>
        <v>0</v>
      </c>
      <c r="E71" s="320">
        <f>Data!FQ3</f>
        <v>0</v>
      </c>
      <c r="F71" s="320">
        <f>Data!GK3</f>
        <v>0</v>
      </c>
      <c r="G71" s="320">
        <f>Data!HE3</f>
        <v>0</v>
      </c>
      <c r="H71" s="141">
        <f t="shared" si="1"/>
        <v>0</v>
      </c>
    </row>
    <row r="72" spans="2:8">
      <c r="B72" s="127" t="str">
        <f>$B$43</f>
        <v>Vocational Training</v>
      </c>
      <c r="C72" s="320">
        <f>Data!ED3</f>
        <v>0</v>
      </c>
      <c r="D72" s="320">
        <f>Data!EX3</f>
        <v>0</v>
      </c>
      <c r="E72" s="320">
        <f>Data!FR3</f>
        <v>0</v>
      </c>
      <c r="F72" s="320">
        <f>Data!GL3</f>
        <v>0</v>
      </c>
      <c r="G72" s="320">
        <f>Data!HF3</f>
        <v>0</v>
      </c>
      <c r="H72" s="141">
        <f t="shared" si="1"/>
        <v>0</v>
      </c>
    </row>
    <row r="73" spans="2:8">
      <c r="B73" s="127" t="str">
        <f>$B$44</f>
        <v>Physical Training</v>
      </c>
      <c r="C73" s="320">
        <f>Data!EE3</f>
        <v>0</v>
      </c>
      <c r="D73" s="320">
        <f>Data!EY3</f>
        <v>0</v>
      </c>
      <c r="E73" s="320">
        <f>Data!FS3</f>
        <v>0</v>
      </c>
      <c r="F73" s="320">
        <f>Data!GM3</f>
        <v>0</v>
      </c>
      <c r="G73" s="320">
        <f>Data!HG3</f>
        <v>0</v>
      </c>
      <c r="H73" s="141">
        <f t="shared" si="1"/>
        <v>0</v>
      </c>
    </row>
    <row r="74" spans="2:8">
      <c r="B74" s="127" t="str">
        <f>$B$45</f>
        <v>Health Services</v>
      </c>
      <c r="C74" s="320">
        <f>Data!EF3</f>
        <v>345427.19359453011</v>
      </c>
      <c r="D74" s="320">
        <f>Data!EZ3</f>
        <v>1742863.5937074514</v>
      </c>
      <c r="E74" s="320">
        <f>Data!FT3</f>
        <v>734321.29183012573</v>
      </c>
      <c r="F74" s="320">
        <f>Data!GN3</f>
        <v>731982.34656758816</v>
      </c>
      <c r="G74" s="320">
        <f>Data!HH3</f>
        <v>397746.3235644442</v>
      </c>
      <c r="H74" s="141">
        <f t="shared" si="1"/>
        <v>3952340.7492641392</v>
      </c>
    </row>
    <row r="75" spans="2:8">
      <c r="B75" s="127" t="str">
        <f>$B$46</f>
        <v>Pharmacy</v>
      </c>
      <c r="C75" s="320">
        <f>Data!EG3</f>
        <v>3640.6362363127064</v>
      </c>
      <c r="D75" s="320">
        <f>Data!FA3</f>
        <v>62952.061739021025</v>
      </c>
      <c r="E75" s="320">
        <f>Data!FU3</f>
        <v>876467.24138312333</v>
      </c>
      <c r="F75" s="320">
        <f>Data!GO3</f>
        <v>2836713.8048921935</v>
      </c>
      <c r="G75" s="320">
        <f>Data!HI3</f>
        <v>4522306.0703028785</v>
      </c>
      <c r="H75" s="141">
        <f t="shared" si="1"/>
        <v>8302079.814553529</v>
      </c>
    </row>
    <row r="76" spans="2:8">
      <c r="B76" s="127" t="str">
        <f>$B$47</f>
        <v>Business Administration</v>
      </c>
      <c r="C76" s="320">
        <f>Data!EH3</f>
        <v>3693498.4665027708</v>
      </c>
      <c r="D76" s="320">
        <f>Data!FB3</f>
        <v>14125808.844796335</v>
      </c>
      <c r="E76" s="320">
        <f>Data!FV3</f>
        <v>12091889.717610057</v>
      </c>
      <c r="F76" s="320">
        <f>Data!GP3</f>
        <v>10824171.002561599</v>
      </c>
      <c r="G76" s="320">
        <f>Data!HJ3</f>
        <v>0</v>
      </c>
      <c r="H76" s="141">
        <f t="shared" si="1"/>
        <v>40735368.031470761</v>
      </c>
    </row>
    <row r="77" spans="2:8">
      <c r="B77" s="127" t="str">
        <f>$B$48</f>
        <v>Optometry</v>
      </c>
      <c r="C77" s="320">
        <f>Data!EI3</f>
        <v>0</v>
      </c>
      <c r="D77" s="320">
        <f>Data!FC3</f>
        <v>0</v>
      </c>
      <c r="E77" s="320">
        <f>Data!FW3</f>
        <v>0</v>
      </c>
      <c r="F77" s="320">
        <f>Data!GQ3</f>
        <v>0</v>
      </c>
      <c r="G77" s="320">
        <f>Data!HK3</f>
        <v>0</v>
      </c>
      <c r="H77" s="141">
        <f t="shared" si="1"/>
        <v>0</v>
      </c>
    </row>
    <row r="78" spans="2:8">
      <c r="B78" s="127" t="str">
        <f>$B$49</f>
        <v>Teacher Ed-Practice Teaching</v>
      </c>
      <c r="C78" s="320">
        <f>Data!EJ3</f>
        <v>0</v>
      </c>
      <c r="D78" s="320">
        <f>Data!FD3</f>
        <v>0</v>
      </c>
      <c r="E78" s="320">
        <f>Data!FX3</f>
        <v>0</v>
      </c>
      <c r="F78" s="320">
        <f>Data!GR3</f>
        <v>0</v>
      </c>
      <c r="G78" s="320">
        <f>Data!HL3</f>
        <v>0</v>
      </c>
      <c r="H78" s="141">
        <f t="shared" si="1"/>
        <v>0</v>
      </c>
    </row>
    <row r="79" spans="2:8">
      <c r="B79" s="127" t="str">
        <f>$B$50</f>
        <v>Technology</v>
      </c>
      <c r="C79" s="320">
        <f>Data!EK3</f>
        <v>23748.549088909385</v>
      </c>
      <c r="D79" s="320">
        <f>Data!FE3</f>
        <v>0</v>
      </c>
      <c r="E79" s="320">
        <f>Data!FY3</f>
        <v>151798.58071874463</v>
      </c>
      <c r="F79" s="320">
        <f>Data!GS3</f>
        <v>0</v>
      </c>
      <c r="G79" s="320">
        <f>Data!HM3</f>
        <v>0</v>
      </c>
      <c r="H79" s="141">
        <f t="shared" si="1"/>
        <v>175547.12980765401</v>
      </c>
    </row>
    <row r="80" spans="2:8">
      <c r="B80" s="127" t="str">
        <f>$B$51</f>
        <v>Nursing</v>
      </c>
      <c r="C80" s="320">
        <f>Data!EL3</f>
        <v>514070.65657886426</v>
      </c>
      <c r="D80" s="320">
        <f>Data!FF3</f>
        <v>2556584.1338772546</v>
      </c>
      <c r="E80" s="320">
        <f>Data!FZ3</f>
        <v>3250356.0387482177</v>
      </c>
      <c r="F80" s="320">
        <f>Data!GT3</f>
        <v>1519544.1832619978</v>
      </c>
      <c r="G80" s="320">
        <f>Data!HN3</f>
        <v>0</v>
      </c>
      <c r="H80" s="141">
        <f t="shared" si="1"/>
        <v>7840555.0124663347</v>
      </c>
    </row>
    <row r="81" spans="2:8">
      <c r="B81" s="130" t="str">
        <f>$B$52</f>
        <v>Totals</v>
      </c>
      <c r="C81" s="321">
        <f>SUM(C61:C80)</f>
        <v>55432941.9146045</v>
      </c>
      <c r="D81" s="321">
        <f>SUM(D61:D80)</f>
        <v>95160263.571272269</v>
      </c>
      <c r="E81" s="321">
        <f>SUM(E61:E80)</f>
        <v>66565965.648569621</v>
      </c>
      <c r="F81" s="321">
        <f>SUM(F61:F80)</f>
        <v>143186083.30533147</v>
      </c>
      <c r="G81" s="321">
        <f>SUM(G61:G80)</f>
        <v>22379233.37287543</v>
      </c>
      <c r="H81" s="321">
        <f t="shared" si="1"/>
        <v>382724487.8126533</v>
      </c>
    </row>
    <row r="82" spans="2:8">
      <c r="B82" s="143"/>
      <c r="C82" s="322"/>
      <c r="D82" s="322"/>
      <c r="E82" s="322"/>
      <c r="F82" s="322"/>
      <c r="G82" s="322"/>
      <c r="H82" s="323"/>
    </row>
    <row r="83" spans="2:8" ht="13.5" customHeight="1">
      <c r="B83" s="306"/>
      <c r="D83" s="499" t="s">
        <v>22</v>
      </c>
      <c r="E83" s="500"/>
      <c r="F83" s="501"/>
      <c r="G83" s="307" t="s">
        <v>23</v>
      </c>
      <c r="H83" s="307" t="s">
        <v>24</v>
      </c>
    </row>
    <row r="84" spans="2:8" ht="16.5" customHeight="1">
      <c r="B84" s="470" t="s">
        <v>38</v>
      </c>
      <c r="C84" s="502"/>
      <c r="D84" s="503" t="str">
        <f>Data!T3</f>
        <v>A. Cris Hamilton</v>
      </c>
      <c r="E84" s="504"/>
      <c r="F84" s="505"/>
      <c r="G84" s="308" t="str">
        <f>Data!U3</f>
        <v>512-475-9254</v>
      </c>
      <c r="H84" s="309" t="str">
        <f>Data!V3</f>
        <v xml:space="preserve">Cris.Hamilton@austin.utexas.edu </v>
      </c>
    </row>
    <row r="85" spans="2:8" ht="13.5" customHeight="1">
      <c r="B85" s="306"/>
      <c r="C85" s="306"/>
      <c r="D85" s="306"/>
      <c r="E85" s="306"/>
      <c r="F85" s="306"/>
      <c r="G85" s="306"/>
      <c r="H85" s="296"/>
    </row>
    <row r="86" spans="2:8" ht="15" customHeight="1">
      <c r="B86" s="120" t="s">
        <v>32</v>
      </c>
      <c r="C86" s="324"/>
      <c r="D86" s="324"/>
      <c r="E86" s="324"/>
      <c r="F86" s="324"/>
      <c r="G86" s="324"/>
      <c r="H86" s="122">
        <f>H13+H14</f>
        <v>1651605451</v>
      </c>
    </row>
    <row r="87" spans="2:8" ht="42.75" customHeight="1">
      <c r="B87" s="464" t="s">
        <v>8</v>
      </c>
      <c r="C87" s="464"/>
      <c r="D87" s="464"/>
      <c r="E87" s="464"/>
      <c r="F87" s="464"/>
      <c r="G87" s="464"/>
      <c r="H87" s="319"/>
    </row>
    <row r="88" spans="2:8" ht="15" customHeight="1">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Data!HR3</f>
        <v>13394515</v>
      </c>
      <c r="D91" s="327">
        <f>Data!IL3</f>
        <v>7599308</v>
      </c>
      <c r="E91" s="327">
        <f>Data!JF3</f>
        <v>2151768</v>
      </c>
      <c r="F91" s="327">
        <f>Data!JZ3</f>
        <v>4326848</v>
      </c>
      <c r="G91" s="327">
        <f>Data!KT3</f>
        <v>0</v>
      </c>
      <c r="H91" s="133">
        <f t="shared" ref="H91:H111" si="2">SUM(C91:G91)</f>
        <v>27472439</v>
      </c>
    </row>
    <row r="92" spans="2:8">
      <c r="B92" s="127" t="str">
        <f>$B$33</f>
        <v>Science</v>
      </c>
      <c r="C92" s="327">
        <f>Data!HS3</f>
        <v>10464174</v>
      </c>
      <c r="D92" s="327">
        <f>Data!IM3</f>
        <v>7242908</v>
      </c>
      <c r="E92" s="327">
        <f>Data!JG3</f>
        <v>343282</v>
      </c>
      <c r="F92" s="327">
        <f>Data!KA3</f>
        <v>2081839</v>
      </c>
      <c r="G92" s="327">
        <f>Data!KU3</f>
        <v>0</v>
      </c>
      <c r="H92" s="136">
        <f t="shared" si="2"/>
        <v>20132203</v>
      </c>
    </row>
    <row r="93" spans="2:8">
      <c r="B93" s="127" t="str">
        <f>$B$34</f>
        <v>Fine Arts</v>
      </c>
      <c r="C93" s="327">
        <f>Data!HT3</f>
        <v>5382701</v>
      </c>
      <c r="D93" s="327">
        <f>Data!IN3</f>
        <v>2452413</v>
      </c>
      <c r="E93" s="327">
        <f>Data!JH3</f>
        <v>960460</v>
      </c>
      <c r="F93" s="327">
        <f>Data!KB3</f>
        <v>864696</v>
      </c>
      <c r="G93" s="327">
        <f>Data!KV3</f>
        <v>0</v>
      </c>
      <c r="H93" s="136">
        <f t="shared" si="2"/>
        <v>9660270</v>
      </c>
    </row>
    <row r="94" spans="2:8">
      <c r="B94" s="127" t="str">
        <f>$B$35</f>
        <v>Teacher Education</v>
      </c>
      <c r="C94" s="327">
        <f>Data!HU3</f>
        <v>138564</v>
      </c>
      <c r="D94" s="327">
        <f>Data!IO3</f>
        <v>881086</v>
      </c>
      <c r="E94" s="327">
        <f>Data!JI3</f>
        <v>414679</v>
      </c>
      <c r="F94" s="327">
        <f>Data!KC3</f>
        <v>680414</v>
      </c>
      <c r="G94" s="327">
        <f>Data!KW3</f>
        <v>0</v>
      </c>
      <c r="H94" s="136">
        <f t="shared" si="2"/>
        <v>2114743</v>
      </c>
    </row>
    <row r="95" spans="2:8">
      <c r="B95" s="127" t="str">
        <f>$B$36</f>
        <v>Agriculture</v>
      </c>
      <c r="C95" s="327">
        <f>Data!HV3</f>
        <v>0</v>
      </c>
      <c r="D95" s="327">
        <f>Data!IP3</f>
        <v>0</v>
      </c>
      <c r="E95" s="327">
        <f>Data!JJ3</f>
        <v>0</v>
      </c>
      <c r="F95" s="327">
        <f>Data!KD3</f>
        <v>0</v>
      </c>
      <c r="G95" s="327">
        <f>Data!KX3</f>
        <v>0</v>
      </c>
      <c r="H95" s="136">
        <f t="shared" si="2"/>
        <v>0</v>
      </c>
    </row>
    <row r="96" spans="2:8">
      <c r="B96" s="127" t="str">
        <f>$B$37</f>
        <v>Engineering</v>
      </c>
      <c r="C96" s="327">
        <f>Data!HW3</f>
        <v>1872637</v>
      </c>
      <c r="D96" s="327">
        <f>Data!IQ3</f>
        <v>3324601</v>
      </c>
      <c r="E96" s="327">
        <f>Data!JK3</f>
        <v>5323115</v>
      </c>
      <c r="F96" s="327">
        <f>Data!KE3</f>
        <v>1063838</v>
      </c>
      <c r="G96" s="327">
        <f>Data!KY3</f>
        <v>0</v>
      </c>
      <c r="H96" s="136">
        <f t="shared" si="2"/>
        <v>11584191</v>
      </c>
    </row>
    <row r="97" spans="2:8">
      <c r="B97" s="127" t="str">
        <f>$B$38</f>
        <v>Home Economics</v>
      </c>
      <c r="C97" s="327">
        <f>Data!HX3</f>
        <v>53041</v>
      </c>
      <c r="D97" s="327">
        <f>Data!IR3</f>
        <v>186605</v>
      </c>
      <c r="E97" s="327">
        <f>Data!JL3</f>
        <v>42522</v>
      </c>
      <c r="F97" s="327">
        <f>Data!KF3</f>
        <v>144753</v>
      </c>
      <c r="G97" s="327">
        <f>Data!KZ3</f>
        <v>0</v>
      </c>
      <c r="H97" s="136">
        <f t="shared" si="2"/>
        <v>426921</v>
      </c>
    </row>
    <row r="98" spans="2:8">
      <c r="B98" s="127" t="str">
        <f>$B$39</f>
        <v>Law</v>
      </c>
      <c r="C98" s="327">
        <f>Data!HY3</f>
        <v>0</v>
      </c>
      <c r="D98" s="327">
        <f>Data!IS3</f>
        <v>0</v>
      </c>
      <c r="E98" s="327">
        <f>Data!JM3</f>
        <v>0</v>
      </c>
      <c r="F98" s="327">
        <f>Data!KG3</f>
        <v>0</v>
      </c>
      <c r="G98" s="327">
        <f>Data!LA3</f>
        <v>3136631</v>
      </c>
      <c r="H98" s="136">
        <f t="shared" si="2"/>
        <v>3136631</v>
      </c>
    </row>
    <row r="99" spans="2:8">
      <c r="B99" s="127" t="str">
        <f>$B$40</f>
        <v>Social Service</v>
      </c>
      <c r="C99" s="327">
        <f>Data!HZ3</f>
        <v>105218</v>
      </c>
      <c r="D99" s="327">
        <f>Data!IT3</f>
        <v>214102</v>
      </c>
      <c r="E99" s="327">
        <f>Data!JN3</f>
        <v>695979</v>
      </c>
      <c r="F99" s="327">
        <f>Data!KH3</f>
        <v>441463</v>
      </c>
      <c r="G99" s="327">
        <f>Data!LB3</f>
        <v>0</v>
      </c>
      <c r="H99" s="136">
        <f t="shared" si="2"/>
        <v>1456762</v>
      </c>
    </row>
    <row r="100" spans="2:8">
      <c r="B100" s="127" t="str">
        <f>$B$41</f>
        <v>Library Science</v>
      </c>
      <c r="C100" s="327">
        <f>Data!IA3</f>
        <v>0</v>
      </c>
      <c r="D100" s="327">
        <f>Data!IU3</f>
        <v>1702</v>
      </c>
      <c r="E100" s="327">
        <f>Data!JO3</f>
        <v>412312</v>
      </c>
      <c r="F100" s="327">
        <f>Data!KI3</f>
        <v>161145</v>
      </c>
      <c r="G100" s="327">
        <f>Data!LC3</f>
        <v>0</v>
      </c>
      <c r="H100" s="136">
        <f t="shared" si="2"/>
        <v>575159</v>
      </c>
    </row>
    <row r="101" spans="2:8">
      <c r="B101" s="127" t="str">
        <f>$B$42</f>
        <v>Veterinary Science</v>
      </c>
      <c r="C101" s="327">
        <f>Data!IB3</f>
        <v>0</v>
      </c>
      <c r="D101" s="327">
        <f>Data!IV3</f>
        <v>0</v>
      </c>
      <c r="E101" s="327">
        <f>Data!JP3</f>
        <v>0</v>
      </c>
      <c r="F101" s="327">
        <f>Data!KJ3</f>
        <v>0</v>
      </c>
      <c r="G101" s="327">
        <f>Data!LD3</f>
        <v>0</v>
      </c>
      <c r="H101" s="136">
        <f t="shared" si="2"/>
        <v>0</v>
      </c>
    </row>
    <row r="102" spans="2:8">
      <c r="B102" s="127" t="str">
        <f>$B$43</f>
        <v>Vocational Training</v>
      </c>
      <c r="C102" s="327">
        <f>Data!IC3</f>
        <v>0</v>
      </c>
      <c r="D102" s="327">
        <f>Data!IW3</f>
        <v>0</v>
      </c>
      <c r="E102" s="327">
        <f>Data!JQ3</f>
        <v>0</v>
      </c>
      <c r="F102" s="327">
        <f>Data!KK3</f>
        <v>0</v>
      </c>
      <c r="G102" s="327">
        <f>Data!LE3</f>
        <v>0</v>
      </c>
      <c r="H102" s="136">
        <f t="shared" si="2"/>
        <v>0</v>
      </c>
    </row>
    <row r="103" spans="2:8">
      <c r="B103" s="127" t="str">
        <f>$B$44</f>
        <v>Physical Training</v>
      </c>
      <c r="C103" s="327">
        <f>Data!ID3</f>
        <v>0</v>
      </c>
      <c r="D103" s="327">
        <f>Data!IX3</f>
        <v>0</v>
      </c>
      <c r="E103" s="327">
        <f>Data!JR3</f>
        <v>0</v>
      </c>
      <c r="F103" s="327">
        <f>Data!KL3</f>
        <v>0</v>
      </c>
      <c r="G103" s="327">
        <f>Data!LF3</f>
        <v>0</v>
      </c>
      <c r="H103" s="136">
        <f t="shared" si="2"/>
        <v>0</v>
      </c>
    </row>
    <row r="104" spans="2:8">
      <c r="B104" s="127" t="str">
        <f>$B$45</f>
        <v>Health Services</v>
      </c>
      <c r="C104" s="327">
        <f>Data!IE3</f>
        <v>361561</v>
      </c>
      <c r="D104" s="327">
        <f>Data!IY3</f>
        <v>433898</v>
      </c>
      <c r="E104" s="327">
        <f>Data!JS3</f>
        <v>402827</v>
      </c>
      <c r="F104" s="327">
        <f>Data!KM3</f>
        <v>14025</v>
      </c>
      <c r="G104" s="327">
        <f>Data!LG3</f>
        <v>0</v>
      </c>
      <c r="H104" s="136">
        <f t="shared" si="2"/>
        <v>1212311</v>
      </c>
    </row>
    <row r="105" spans="2:8">
      <c r="B105" s="127" t="str">
        <f>$B$46</f>
        <v>Pharmacy</v>
      </c>
      <c r="C105" s="327">
        <f>Data!IF3</f>
        <v>49</v>
      </c>
      <c r="D105" s="327">
        <f>Data!IZ3</f>
        <v>3280</v>
      </c>
      <c r="E105" s="327">
        <f>Data!JT3</f>
        <v>26312</v>
      </c>
      <c r="F105" s="327">
        <f>Data!KN3</f>
        <v>63910</v>
      </c>
      <c r="G105" s="327">
        <f>Data!LH3</f>
        <v>1624414</v>
      </c>
      <c r="H105" s="136">
        <f t="shared" si="2"/>
        <v>1717965</v>
      </c>
    </row>
    <row r="106" spans="2:8">
      <c r="B106" s="127" t="str">
        <f>$B$47</f>
        <v>Business Administration</v>
      </c>
      <c r="C106" s="327">
        <f>Data!IG3</f>
        <v>1431746</v>
      </c>
      <c r="D106" s="327">
        <f>Data!JA3</f>
        <v>4293662</v>
      </c>
      <c r="E106" s="327">
        <f>Data!JU3</f>
        <v>4966443</v>
      </c>
      <c r="F106" s="327">
        <f>Data!KO3</f>
        <v>3830832</v>
      </c>
      <c r="G106" s="327">
        <f>Data!LI3</f>
        <v>0</v>
      </c>
      <c r="H106" s="136">
        <f t="shared" si="2"/>
        <v>14522683</v>
      </c>
    </row>
    <row r="107" spans="2:8">
      <c r="B107" s="127" t="str">
        <f>$B$48</f>
        <v>Optometry</v>
      </c>
      <c r="C107" s="327">
        <f>Data!IH3</f>
        <v>0</v>
      </c>
      <c r="D107" s="327">
        <f>Data!JB3</f>
        <v>0</v>
      </c>
      <c r="E107" s="327">
        <f>Data!JV3</f>
        <v>0</v>
      </c>
      <c r="F107" s="327">
        <f>Data!KP3</f>
        <v>0</v>
      </c>
      <c r="G107" s="327">
        <f>Data!LJ3</f>
        <v>0</v>
      </c>
      <c r="H107" s="136">
        <f t="shared" si="2"/>
        <v>0</v>
      </c>
    </row>
    <row r="108" spans="2:8">
      <c r="B108" s="127" t="str">
        <f>$B$49</f>
        <v>Teacher Ed-Practice Teaching</v>
      </c>
      <c r="C108" s="327">
        <f>Data!II3</f>
        <v>0</v>
      </c>
      <c r="D108" s="327">
        <f>Data!JC3</f>
        <v>0</v>
      </c>
      <c r="E108" s="327">
        <f>Data!JW3</f>
        <v>0</v>
      </c>
      <c r="F108" s="327">
        <f>Data!KQ3</f>
        <v>0</v>
      </c>
      <c r="G108" s="327">
        <f>Data!LK3</f>
        <v>0</v>
      </c>
      <c r="H108" s="136">
        <f t="shared" si="2"/>
        <v>0</v>
      </c>
    </row>
    <row r="109" spans="2:8">
      <c r="B109" s="127" t="str">
        <f>$B$50</f>
        <v>Technology</v>
      </c>
      <c r="C109" s="327">
        <f>Data!IJ3</f>
        <v>18582</v>
      </c>
      <c r="D109" s="327">
        <f>Data!JD3</f>
        <v>0</v>
      </c>
      <c r="E109" s="327">
        <f>Data!JX3</f>
        <v>0</v>
      </c>
      <c r="F109" s="327">
        <f>Data!KR3</f>
        <v>0</v>
      </c>
      <c r="G109" s="327">
        <f>Data!LL3</f>
        <v>0</v>
      </c>
      <c r="H109" s="136">
        <f t="shared" si="2"/>
        <v>18582</v>
      </c>
    </row>
    <row r="110" spans="2:8">
      <c r="B110" s="127" t="str">
        <f>$B$51</f>
        <v>Nursing</v>
      </c>
      <c r="C110" s="327">
        <f>Data!IK3</f>
        <v>199208</v>
      </c>
      <c r="D110" s="327">
        <f>Data!JE3</f>
        <v>447698</v>
      </c>
      <c r="E110" s="327">
        <f>Data!JY3</f>
        <v>616030</v>
      </c>
      <c r="F110" s="327">
        <f>Data!KS3</f>
        <v>196018</v>
      </c>
      <c r="G110" s="327">
        <f>Data!HPM3</f>
        <v>0</v>
      </c>
      <c r="H110" s="136">
        <f t="shared" si="2"/>
        <v>1458954</v>
      </c>
    </row>
    <row r="111" spans="2:8">
      <c r="B111" s="130" t="str">
        <f>$B$52</f>
        <v>Totals</v>
      </c>
      <c r="C111" s="133">
        <f>SUM(C91:C110)</f>
        <v>33421996</v>
      </c>
      <c r="D111" s="133">
        <f>SUM(D91:D110)</f>
        <v>27081263</v>
      </c>
      <c r="E111" s="133">
        <f>SUM(E91:E110)</f>
        <v>16355729</v>
      </c>
      <c r="F111" s="133">
        <f>SUM(F91:F110)</f>
        <v>13869781</v>
      </c>
      <c r="G111" s="133">
        <f>SUM(G91:G110)</f>
        <v>4761045</v>
      </c>
      <c r="H111" s="133">
        <f t="shared" si="2"/>
        <v>95489814</v>
      </c>
    </row>
    <row r="112" spans="2:8" ht="14.25" customHeight="1">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44705620.786628395</v>
      </c>
      <c r="D116" s="321">
        <f t="shared" si="3"/>
        <v>48655089.315654263</v>
      </c>
      <c r="E116" s="321">
        <f t="shared" si="3"/>
        <v>19584759.804079488</v>
      </c>
      <c r="F116" s="321">
        <f t="shared" si="3"/>
        <v>50463917.222799882</v>
      </c>
      <c r="G116" s="321">
        <f t="shared" si="3"/>
        <v>0</v>
      </c>
      <c r="H116" s="133">
        <f t="shared" ref="H116:H136" si="4">SUM(C116:G116)</f>
        <v>163409387.12916201</v>
      </c>
    </row>
    <row r="117" spans="2:8">
      <c r="B117" s="127" t="str">
        <f>$B$33</f>
        <v>Science</v>
      </c>
      <c r="C117" s="141">
        <f t="shared" si="3"/>
        <v>19201654.24446433</v>
      </c>
      <c r="D117" s="141">
        <f t="shared" si="3"/>
        <v>21393664.570252784</v>
      </c>
      <c r="E117" s="141">
        <f t="shared" si="3"/>
        <v>4912795.4734109873</v>
      </c>
      <c r="F117" s="141">
        <f t="shared" si="3"/>
        <v>29037357.94418335</v>
      </c>
      <c r="G117" s="141">
        <f t="shared" si="3"/>
        <v>0</v>
      </c>
      <c r="H117" s="136">
        <f t="shared" si="4"/>
        <v>74545472.232311457</v>
      </c>
    </row>
    <row r="118" spans="2:8">
      <c r="B118" s="127" t="str">
        <f>$B$34</f>
        <v>Fine Arts</v>
      </c>
      <c r="C118" s="141">
        <f t="shared" si="3"/>
        <v>10038915.468848957</v>
      </c>
      <c r="D118" s="141">
        <f t="shared" si="3"/>
        <v>6824593.0896052774</v>
      </c>
      <c r="E118" s="141">
        <f t="shared" si="3"/>
        <v>5307065.4445587443</v>
      </c>
      <c r="F118" s="141">
        <f t="shared" si="3"/>
        <v>4261928.6209713165</v>
      </c>
      <c r="G118" s="141">
        <f t="shared" si="3"/>
        <v>0</v>
      </c>
      <c r="H118" s="136">
        <f t="shared" si="4"/>
        <v>26432502.623984292</v>
      </c>
    </row>
    <row r="119" spans="2:8">
      <c r="B119" s="127" t="str">
        <f>$B$35</f>
        <v>Teacher Education</v>
      </c>
      <c r="C119" s="141">
        <f t="shared" si="3"/>
        <v>668029.00581731065</v>
      </c>
      <c r="D119" s="141">
        <f t="shared" si="3"/>
        <v>2962146.2237193231</v>
      </c>
      <c r="E119" s="141">
        <f t="shared" si="3"/>
        <v>3555452.5790603496</v>
      </c>
      <c r="F119" s="141">
        <f t="shared" si="3"/>
        <v>6258848.8971242951</v>
      </c>
      <c r="G119" s="141">
        <f t="shared" si="3"/>
        <v>0</v>
      </c>
      <c r="H119" s="136">
        <f t="shared" si="4"/>
        <v>13444476.705721278</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6098372.542592614</v>
      </c>
      <c r="D121" s="141">
        <f t="shared" si="3"/>
        <v>15434778.988896446</v>
      </c>
      <c r="E121" s="141">
        <f t="shared" si="3"/>
        <v>21089665.288196635</v>
      </c>
      <c r="F121" s="141">
        <f t="shared" si="3"/>
        <v>41295039.805550925</v>
      </c>
      <c r="G121" s="141">
        <f t="shared" si="3"/>
        <v>0</v>
      </c>
      <c r="H121" s="136">
        <f t="shared" si="4"/>
        <v>83917856.62523663</v>
      </c>
    </row>
    <row r="122" spans="2:8">
      <c r="B122" s="127" t="str">
        <f>$B$38</f>
        <v>Home Economics</v>
      </c>
      <c r="C122" s="141">
        <f t="shared" si="3"/>
        <v>1160256.2158127385</v>
      </c>
      <c r="D122" s="141">
        <f t="shared" si="3"/>
        <v>2597113.5057032849</v>
      </c>
      <c r="E122" s="141">
        <f t="shared" si="3"/>
        <v>696711.34504158748</v>
      </c>
      <c r="F122" s="141">
        <f t="shared" si="3"/>
        <v>2121030.9075175598</v>
      </c>
      <c r="G122" s="141">
        <f t="shared" si="3"/>
        <v>0</v>
      </c>
      <c r="H122" s="136">
        <f t="shared" si="4"/>
        <v>6575111.9740751702</v>
      </c>
    </row>
    <row r="123" spans="2:8">
      <c r="B123" s="127" t="str">
        <f>$B$39</f>
        <v>Law</v>
      </c>
      <c r="C123" s="141">
        <f t="shared" si="3"/>
        <v>0</v>
      </c>
      <c r="D123" s="141">
        <f t="shared" si="3"/>
        <v>0</v>
      </c>
      <c r="E123" s="141">
        <f t="shared" si="3"/>
        <v>0</v>
      </c>
      <c r="F123" s="141">
        <f t="shared" si="3"/>
        <v>0</v>
      </c>
      <c r="G123" s="141">
        <f t="shared" si="3"/>
        <v>20595811.979008108</v>
      </c>
      <c r="H123" s="136">
        <f t="shared" si="4"/>
        <v>20595811.979008108</v>
      </c>
    </row>
    <row r="124" spans="2:8">
      <c r="B124" s="127" t="str">
        <f>$B$40</f>
        <v>Social Service</v>
      </c>
      <c r="C124" s="141">
        <f t="shared" si="3"/>
        <v>390558.14843877067</v>
      </c>
      <c r="D124" s="141">
        <f t="shared" si="3"/>
        <v>687428.10737697734</v>
      </c>
      <c r="E124" s="141">
        <f t="shared" si="3"/>
        <v>2457263.7728200983</v>
      </c>
      <c r="F124" s="141">
        <f t="shared" si="3"/>
        <v>1798512.1875056911</v>
      </c>
      <c r="G124" s="141">
        <f t="shared" si="3"/>
        <v>0</v>
      </c>
      <c r="H124" s="136">
        <f t="shared" si="4"/>
        <v>5333762.2161415378</v>
      </c>
    </row>
    <row r="125" spans="2:8">
      <c r="B125" s="127" t="str">
        <f>$B$41</f>
        <v>Library Science</v>
      </c>
      <c r="C125" s="141">
        <f t="shared" si="3"/>
        <v>0</v>
      </c>
      <c r="D125" s="141">
        <f t="shared" si="3"/>
        <v>19966.135943844994</v>
      </c>
      <c r="E125" s="141">
        <f t="shared" si="3"/>
        <v>2201536.0711114649</v>
      </c>
      <c r="F125" s="141">
        <f t="shared" si="3"/>
        <v>1802032.3823950705</v>
      </c>
      <c r="G125" s="141">
        <f t="shared" si="3"/>
        <v>0</v>
      </c>
      <c r="H125" s="136">
        <f t="shared" si="4"/>
        <v>4023534.5894503803</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1">
      <c r="B129" s="127" t="str">
        <f>$B$45</f>
        <v>Health Services</v>
      </c>
      <c r="C129" s="141">
        <f t="shared" si="3"/>
        <v>706988.19359453011</v>
      </c>
      <c r="D129" s="141">
        <f t="shared" si="3"/>
        <v>2176761.5937074516</v>
      </c>
      <c r="E129" s="141">
        <f t="shared" si="3"/>
        <v>1137148.2918301257</v>
      </c>
      <c r="F129" s="141">
        <f t="shared" si="3"/>
        <v>746007.34656758816</v>
      </c>
      <c r="G129" s="141">
        <f t="shared" si="3"/>
        <v>397746.3235644442</v>
      </c>
      <c r="H129" s="136">
        <f t="shared" si="4"/>
        <v>5164651.7492641397</v>
      </c>
    </row>
    <row r="130" spans="2:11">
      <c r="B130" s="127" t="str">
        <f>$B$46</f>
        <v>Pharmacy</v>
      </c>
      <c r="C130" s="141">
        <f t="shared" si="3"/>
        <v>3689.6362363127064</v>
      </c>
      <c r="D130" s="141">
        <f t="shared" si="3"/>
        <v>66232.061739021025</v>
      </c>
      <c r="E130" s="141">
        <f t="shared" si="3"/>
        <v>902779.24138312333</v>
      </c>
      <c r="F130" s="141">
        <f t="shared" si="3"/>
        <v>2900623.8048921935</v>
      </c>
      <c r="G130" s="141">
        <f t="shared" si="3"/>
        <v>6146720.0703028785</v>
      </c>
      <c r="H130" s="136">
        <f t="shared" si="4"/>
        <v>10020044.814553529</v>
      </c>
    </row>
    <row r="131" spans="2:11">
      <c r="B131" s="127" t="str">
        <f>$B$47</f>
        <v>Business Administration</v>
      </c>
      <c r="C131" s="141">
        <f t="shared" si="3"/>
        <v>5125244.4665027708</v>
      </c>
      <c r="D131" s="141">
        <f t="shared" si="3"/>
        <v>18419470.844796337</v>
      </c>
      <c r="E131" s="141">
        <f t="shared" si="3"/>
        <v>17058332.717610057</v>
      </c>
      <c r="F131" s="141">
        <f t="shared" si="3"/>
        <v>14655003.002561599</v>
      </c>
      <c r="G131" s="141">
        <f t="shared" si="3"/>
        <v>0</v>
      </c>
      <c r="H131" s="136">
        <f t="shared" si="4"/>
        <v>55258051.031470761</v>
      </c>
    </row>
    <row r="132" spans="2:11">
      <c r="B132" s="127" t="str">
        <f>$B$48</f>
        <v>Optometry</v>
      </c>
      <c r="C132" s="141">
        <f t="shared" ref="C132:G135" si="5">C107+C77</f>
        <v>0</v>
      </c>
      <c r="D132" s="141">
        <f t="shared" si="5"/>
        <v>0</v>
      </c>
      <c r="E132" s="141">
        <f t="shared" si="5"/>
        <v>0</v>
      </c>
      <c r="F132" s="141">
        <f t="shared" si="5"/>
        <v>0</v>
      </c>
      <c r="G132" s="141">
        <f t="shared" si="5"/>
        <v>0</v>
      </c>
      <c r="H132" s="136">
        <f t="shared" si="4"/>
        <v>0</v>
      </c>
    </row>
    <row r="133" spans="2:11">
      <c r="B133" s="127" t="str">
        <f>$B$49</f>
        <v>Teacher Ed-Practice Teaching</v>
      </c>
      <c r="C133" s="141">
        <f t="shared" si="5"/>
        <v>0</v>
      </c>
      <c r="D133" s="141">
        <f t="shared" si="5"/>
        <v>0</v>
      </c>
      <c r="E133" s="141">
        <f t="shared" si="5"/>
        <v>0</v>
      </c>
      <c r="F133" s="141">
        <f t="shared" si="5"/>
        <v>0</v>
      </c>
      <c r="G133" s="141">
        <f t="shared" si="5"/>
        <v>0</v>
      </c>
      <c r="H133" s="136">
        <f t="shared" si="4"/>
        <v>0</v>
      </c>
    </row>
    <row r="134" spans="2:11">
      <c r="B134" s="127" t="str">
        <f>$B$50</f>
        <v>Technology</v>
      </c>
      <c r="C134" s="141">
        <f t="shared" si="5"/>
        <v>42330.549088909385</v>
      </c>
      <c r="D134" s="141">
        <f t="shared" si="5"/>
        <v>0</v>
      </c>
      <c r="E134" s="141">
        <f t="shared" si="5"/>
        <v>151798.58071874463</v>
      </c>
      <c r="F134" s="141">
        <f t="shared" si="5"/>
        <v>0</v>
      </c>
      <c r="G134" s="141">
        <f t="shared" si="5"/>
        <v>0</v>
      </c>
      <c r="H134" s="136">
        <f t="shared" si="4"/>
        <v>194129.12980765401</v>
      </c>
    </row>
    <row r="135" spans="2:11">
      <c r="B135" s="127" t="str">
        <f>$B$51</f>
        <v>Nursing</v>
      </c>
      <c r="C135" s="141">
        <f t="shared" si="5"/>
        <v>713278.6565788642</v>
      </c>
      <c r="D135" s="141">
        <f t="shared" si="5"/>
        <v>3004282.1338772546</v>
      </c>
      <c r="E135" s="141">
        <f t="shared" si="5"/>
        <v>3866386.0387482177</v>
      </c>
      <c r="F135" s="141">
        <f t="shared" si="5"/>
        <v>1715562.1832619978</v>
      </c>
      <c r="G135" s="141">
        <f t="shared" si="5"/>
        <v>0</v>
      </c>
      <c r="H135" s="136">
        <f t="shared" si="4"/>
        <v>9299509.0124663338</v>
      </c>
    </row>
    <row r="136" spans="2:11">
      <c r="B136" s="130" t="str">
        <f>$B$52</f>
        <v>Totals</v>
      </c>
      <c r="C136" s="133">
        <f>SUM(C116:C135)</f>
        <v>88854937.9146045</v>
      </c>
      <c r="D136" s="133">
        <f>SUM(D116:D135)</f>
        <v>122241526.57127228</v>
      </c>
      <c r="E136" s="133">
        <f>SUM(E116:E135)</f>
        <v>82921694.648569614</v>
      </c>
      <c r="F136" s="133">
        <f>SUM(F116:F135)</f>
        <v>157055864.30533144</v>
      </c>
      <c r="G136" s="133">
        <f>SUM(G116:G135)</f>
        <v>27140278.37287543</v>
      </c>
      <c r="H136" s="133">
        <f t="shared" si="4"/>
        <v>478214301.8126533</v>
      </c>
    </row>
    <row r="137" spans="2:11">
      <c r="B137" s="328"/>
      <c r="C137" s="331"/>
      <c r="D137" s="331"/>
      <c r="E137" s="331"/>
      <c r="F137" s="331"/>
      <c r="G137" s="331"/>
      <c r="H137" s="332"/>
    </row>
    <row r="138" spans="2:11" ht="15" customHeight="1">
      <c r="B138" s="120" t="s">
        <v>4</v>
      </c>
      <c r="C138" s="325"/>
      <c r="D138" s="325"/>
      <c r="E138" s="325"/>
      <c r="F138" s="325"/>
      <c r="G138" s="325"/>
      <c r="H138" s="122">
        <f>H86-H81-H111</f>
        <v>1173391149.1873467</v>
      </c>
    </row>
    <row r="139" spans="2:11" ht="202.5" customHeight="1" thickBot="1">
      <c r="B139" s="476" t="s">
        <v>862</v>
      </c>
      <c r="C139" s="476"/>
      <c r="D139" s="476"/>
      <c r="E139" s="476"/>
      <c r="F139" s="476"/>
      <c r="G139" s="464"/>
      <c r="H139" s="319"/>
    </row>
    <row r="140" spans="2:11" ht="36.75" customHeight="1" thickTop="1">
      <c r="B140" s="506" t="s">
        <v>864</v>
      </c>
      <c r="C140" s="507"/>
      <c r="D140" s="507"/>
      <c r="E140" s="507"/>
      <c r="F140" s="508"/>
      <c r="G140" s="333" t="s">
        <v>2</v>
      </c>
      <c r="H140" s="334">
        <v>1</v>
      </c>
      <c r="I140" s="509" t="str">
        <f>IF(H140+H141=1,"","Error, the two cells on the left must equal 100%")</f>
        <v/>
      </c>
    </row>
    <row r="141" spans="2:11" ht="67.5" customHeight="1" thickBot="1">
      <c r="B141" s="488"/>
      <c r="C141" s="489"/>
      <c r="D141" s="489"/>
      <c r="E141" s="489"/>
      <c r="F141" s="490"/>
      <c r="G141" s="333" t="s">
        <v>3</v>
      </c>
      <c r="H141" s="335">
        <f>1-H140</f>
        <v>0</v>
      </c>
      <c r="I141" s="510"/>
    </row>
    <row r="142" spans="2:11" ht="42" thickBot="1">
      <c r="B142" s="336" t="s">
        <v>31</v>
      </c>
      <c r="C142" s="337" t="s">
        <v>25</v>
      </c>
      <c r="D142" s="337" t="s">
        <v>26</v>
      </c>
      <c r="E142" s="337" t="s">
        <v>27</v>
      </c>
      <c r="F142" s="337" t="s">
        <v>28</v>
      </c>
      <c r="G142" s="338" t="s">
        <v>29</v>
      </c>
      <c r="H142" s="339" t="s">
        <v>6</v>
      </c>
      <c r="I142" s="340" t="s">
        <v>7</v>
      </c>
    </row>
    <row r="143" spans="2:11">
      <c r="B143" s="127" t="str">
        <f>$B$32</f>
        <v>Liberal Arts</v>
      </c>
      <c r="C143" s="327">
        <f>Data!LN3</f>
        <v>88897.086714922902</v>
      </c>
      <c r="D143" s="327">
        <f>Data!MH3</f>
        <v>177794.1734298458</v>
      </c>
      <c r="E143" s="327">
        <f>Data!NB3</f>
        <v>0</v>
      </c>
      <c r="F143" s="327">
        <f>Data!NV3</f>
        <v>1302080.8583538705</v>
      </c>
      <c r="G143" s="327">
        <f>Data!OP3</f>
        <v>0</v>
      </c>
      <c r="H143" s="341">
        <f>Data!PJ3</f>
        <v>123896837.4367699</v>
      </c>
      <c r="I143" s="342">
        <f t="shared" ref="I143:I162" si="6">SUM(C143:H143)</f>
        <v>125465609.55526854</v>
      </c>
      <c r="J143" s="107" t="str">
        <f>IFERROR(H143/#REF!-1,"")</f>
        <v/>
      </c>
      <c r="K143" s="107" t="str">
        <f>IFERROR(I143/#REF!-1,"")</f>
        <v/>
      </c>
    </row>
    <row r="144" spans="2:11">
      <c r="B144" s="127" t="str">
        <f>$B$33</f>
        <v>Science</v>
      </c>
      <c r="C144" s="327">
        <f>Data!LO3</f>
        <v>909968.0475476759</v>
      </c>
      <c r="D144" s="327">
        <f>Data!MI3</f>
        <v>1819936.0950953518</v>
      </c>
      <c r="E144" s="327">
        <f>Data!NC3</f>
        <v>5459808.2852860559</v>
      </c>
      <c r="F144" s="327">
        <f>Data!NW3</f>
        <v>19109328.998501193</v>
      </c>
      <c r="G144" s="327">
        <f>Data!OQ3</f>
        <v>0</v>
      </c>
      <c r="H144" s="341">
        <f>Data!PK3</f>
        <v>417806784.12331432</v>
      </c>
      <c r="I144" s="342">
        <f t="shared" si="6"/>
        <v>445105825.54974461</v>
      </c>
      <c r="J144" s="107" t="str">
        <f>IFERROR(H144/#REF!-1,"")</f>
        <v/>
      </c>
      <c r="K144" s="107" t="str">
        <f>IFERROR(I144/#REF!-1,"")</f>
        <v/>
      </c>
    </row>
    <row r="145" spans="2:11">
      <c r="B145" s="127" t="str">
        <f>$B$34</f>
        <v>Fine Arts</v>
      </c>
      <c r="C145" s="327">
        <f>Data!LP3</f>
        <v>0</v>
      </c>
      <c r="D145" s="327">
        <f>Data!MJ3</f>
        <v>0</v>
      </c>
      <c r="E145" s="327">
        <f>Data!ND3</f>
        <v>0</v>
      </c>
      <c r="F145" s="327">
        <f>Data!NX3</f>
        <v>0</v>
      </c>
      <c r="G145" s="327">
        <f>Data!OR3</f>
        <v>0</v>
      </c>
      <c r="H145" s="341">
        <f>Data!PL3</f>
        <v>16975448.294671148</v>
      </c>
      <c r="I145" s="342">
        <f t="shared" si="6"/>
        <v>16975448.294671148</v>
      </c>
      <c r="J145" s="107" t="str">
        <f>IFERROR(H145/#REF!-1,"")</f>
        <v/>
      </c>
      <c r="K145" s="107" t="str">
        <f>IFERROR(I145/#REF!-1,"")</f>
        <v/>
      </c>
    </row>
    <row r="146" spans="2:11">
      <c r="B146" s="127" t="str">
        <f>$B$35</f>
        <v>Teacher Education</v>
      </c>
      <c r="C146" s="327">
        <f>Data!LQ3</f>
        <v>3799.5842259564424</v>
      </c>
      <c r="D146" s="327">
        <f>Data!MK3</f>
        <v>7599.1684519128848</v>
      </c>
      <c r="E146" s="327">
        <f>Data!NE3</f>
        <v>11398.752677869326</v>
      </c>
      <c r="F146" s="327">
        <f>Data!NY3</f>
        <v>53194.179163390188</v>
      </c>
      <c r="G146" s="327">
        <f>Data!OS3</f>
        <v>0</v>
      </c>
      <c r="H146" s="341">
        <f>Data!PN3</f>
        <v>35691967.959573016</v>
      </c>
      <c r="I146" s="342">
        <f t="shared" si="6"/>
        <v>35767959.644092143</v>
      </c>
      <c r="J146" s="107" t="str">
        <f>IFERROR(H146/#REF!-1,"")</f>
        <v/>
      </c>
      <c r="K146" s="107" t="str">
        <f>IFERROR(I146/#REF!-1,"")</f>
        <v/>
      </c>
    </row>
    <row r="147" spans="2:11">
      <c r="B147" s="127" t="str">
        <f>$B$36</f>
        <v>Agriculture</v>
      </c>
      <c r="C147" s="327">
        <f>Data!LR3</f>
        <v>0</v>
      </c>
      <c r="D147" s="327">
        <f>Data!ML3</f>
        <v>0</v>
      </c>
      <c r="E147" s="327">
        <f>Data!NF3</f>
        <v>0</v>
      </c>
      <c r="F147" s="327">
        <f>Data!NZ3</f>
        <v>0</v>
      </c>
      <c r="G147" s="327">
        <f>Data!OT3</f>
        <v>0</v>
      </c>
      <c r="H147" s="341">
        <f>Data!PM3</f>
        <v>0</v>
      </c>
      <c r="I147" s="342">
        <f t="shared" si="6"/>
        <v>0</v>
      </c>
      <c r="J147" s="107" t="str">
        <f>IFERROR(H147/#REF!-1,"")</f>
        <v/>
      </c>
      <c r="K147" s="107" t="str">
        <f>IFERROR(I147/#REF!-1,"")</f>
        <v/>
      </c>
    </row>
    <row r="148" spans="2:11">
      <c r="B148" s="127" t="str">
        <f>$B$37</f>
        <v>Engineering</v>
      </c>
      <c r="C148" s="327">
        <f>Data!LS3</f>
        <v>1065168.0464223546</v>
      </c>
      <c r="D148" s="327">
        <f>Data!MM3</f>
        <v>2130336.0928447093</v>
      </c>
      <c r="E148" s="327">
        <f>Data!NG3</f>
        <v>18374148.80078562</v>
      </c>
      <c r="F148" s="327">
        <f>Data!OA3</f>
        <v>18374148.80078562</v>
      </c>
      <c r="G148" s="327">
        <f>Data!OU3</f>
        <v>0</v>
      </c>
      <c r="H148" s="341">
        <f>Data!PO3</f>
        <v>359171276.81095248</v>
      </c>
      <c r="I148" s="342">
        <f t="shared" si="6"/>
        <v>399115078.55179077</v>
      </c>
      <c r="J148" s="107" t="str">
        <f>IFERROR(H148/#REF!-1,"")</f>
        <v/>
      </c>
      <c r="K148" s="107" t="str">
        <f>IFERROR(I148/#REF!-1,"")</f>
        <v/>
      </c>
    </row>
    <row r="149" spans="2:11">
      <c r="B149" s="127" t="str">
        <f>$B$38</f>
        <v>Home Economics</v>
      </c>
      <c r="C149" s="327">
        <f>Data!LT3</f>
        <v>109562.65012345699</v>
      </c>
      <c r="D149" s="327">
        <f>Data!MN3</f>
        <v>101880.30417788972</v>
      </c>
      <c r="E149" s="327">
        <f>Data!NH3</f>
        <v>3719.0819002990715</v>
      </c>
      <c r="F149" s="327">
        <f>Data!OB3</f>
        <v>6311.1692853560007</v>
      </c>
      <c r="G149" s="327">
        <f>Data!OV3</f>
        <v>0</v>
      </c>
      <c r="H149" s="341">
        <f>Data!PP3</f>
        <v>9497856.9280075487</v>
      </c>
      <c r="I149" s="342">
        <f t="shared" si="6"/>
        <v>9719330.1334945504</v>
      </c>
      <c r="J149" s="107" t="str">
        <f>IFERROR(H149/#REF!-1,"")</f>
        <v/>
      </c>
      <c r="K149" s="107" t="str">
        <f>IFERROR(I149/#REF!-1,"")</f>
        <v/>
      </c>
    </row>
    <row r="150" spans="2:11">
      <c r="B150" s="127" t="str">
        <f>$B$39</f>
        <v>Law</v>
      </c>
      <c r="C150" s="327">
        <f>Data!LU3</f>
        <v>0</v>
      </c>
      <c r="D150" s="327">
        <f>Data!MO3</f>
        <v>0</v>
      </c>
      <c r="E150" s="327">
        <f>Data!NI3</f>
        <v>0</v>
      </c>
      <c r="F150" s="327">
        <f>Data!OC3</f>
        <v>0</v>
      </c>
      <c r="G150" s="327">
        <f>Data!OW3</f>
        <v>0</v>
      </c>
      <c r="H150" s="341">
        <f>Data!PQ3</f>
        <v>13467606.293332204</v>
      </c>
      <c r="I150" s="342">
        <f t="shared" si="6"/>
        <v>13467606.293332204</v>
      </c>
      <c r="J150" s="107" t="str">
        <f>IFERROR(H150/#REF!-1,"")</f>
        <v/>
      </c>
      <c r="K150" s="107" t="str">
        <f>IFERROR(I150/#REF!-1,"")</f>
        <v/>
      </c>
    </row>
    <row r="151" spans="2:11">
      <c r="B151" s="127" t="str">
        <f>$B$40</f>
        <v>Social Service</v>
      </c>
      <c r="C151" s="327">
        <f>Data!LV3</f>
        <v>0</v>
      </c>
      <c r="D151" s="327">
        <f>Data!MP3</f>
        <v>0</v>
      </c>
      <c r="E151" s="327">
        <f>Data!NJ3</f>
        <v>0</v>
      </c>
      <c r="F151" s="327">
        <f>Data!OD3</f>
        <v>0</v>
      </c>
      <c r="G151" s="327">
        <f>Data!OX3</f>
        <v>0</v>
      </c>
      <c r="H151" s="341">
        <f>Data!PR3</f>
        <v>15764161.785531648</v>
      </c>
      <c r="I151" s="342">
        <f t="shared" si="6"/>
        <v>15764161.785531648</v>
      </c>
      <c r="J151" s="107" t="str">
        <f>IFERROR(H151/#REF!-1,"")</f>
        <v/>
      </c>
      <c r="K151" s="107" t="str">
        <f>IFERROR(I151/#REF!-1,"")</f>
        <v/>
      </c>
    </row>
    <row r="152" spans="2:11">
      <c r="B152" s="127" t="str">
        <f>$B$41</f>
        <v>Library Science</v>
      </c>
      <c r="C152" s="327">
        <f>Data!LW3</f>
        <v>0</v>
      </c>
      <c r="D152" s="327">
        <f>Data!MQ3</f>
        <v>0</v>
      </c>
      <c r="E152" s="327">
        <f>Data!NK3</f>
        <v>4999.3833677626699</v>
      </c>
      <c r="F152" s="327">
        <f>Data!OE3</f>
        <v>4999.3833677626699</v>
      </c>
      <c r="G152" s="327">
        <f>Data!OY3</f>
        <v>0</v>
      </c>
      <c r="H152" s="341">
        <f>Data!PS3</f>
        <v>6712259.3610204365</v>
      </c>
      <c r="I152" s="342">
        <f t="shared" si="6"/>
        <v>6722258.1277559623</v>
      </c>
      <c r="J152" s="107" t="str">
        <f>IFERROR(H152/#REF!-1,"")</f>
        <v/>
      </c>
      <c r="K152" s="107" t="str">
        <f>IFERROR(I152/#REF!-1,"")</f>
        <v/>
      </c>
    </row>
    <row r="153" spans="2:11">
      <c r="B153" s="127" t="str">
        <f>$B$42</f>
        <v>Veterinary Science</v>
      </c>
      <c r="C153" s="327">
        <f>Data!LX3</f>
        <v>0</v>
      </c>
      <c r="D153" s="327">
        <f>Data!MR3</f>
        <v>0</v>
      </c>
      <c r="E153" s="327">
        <f>Data!NL3</f>
        <v>0</v>
      </c>
      <c r="F153" s="327">
        <f>Data!OF3</f>
        <v>0</v>
      </c>
      <c r="G153" s="327">
        <f>Data!OZ3</f>
        <v>0</v>
      </c>
      <c r="H153" s="341">
        <f>Data!PT3</f>
        <v>0</v>
      </c>
      <c r="I153" s="342">
        <f t="shared" si="6"/>
        <v>0</v>
      </c>
      <c r="J153" s="107" t="str">
        <f>IFERROR(H153/#REF!-1,"")</f>
        <v/>
      </c>
      <c r="K153" s="107" t="str">
        <f>IFERROR(I153/#REF!-1,"")</f>
        <v/>
      </c>
    </row>
    <row r="154" spans="2:11">
      <c r="B154" s="127" t="str">
        <f>$B$43</f>
        <v>Vocational Training</v>
      </c>
      <c r="C154" s="327">
        <f>Data!LY3</f>
        <v>0</v>
      </c>
      <c r="D154" s="327">
        <f>Data!MS3</f>
        <v>0</v>
      </c>
      <c r="E154" s="327">
        <f>Data!NM3</f>
        <v>0</v>
      </c>
      <c r="F154" s="327">
        <f>Data!OG3</f>
        <v>0</v>
      </c>
      <c r="G154" s="327">
        <f>Data!PA3</f>
        <v>0</v>
      </c>
      <c r="H154" s="341">
        <f>Data!PU3</f>
        <v>0</v>
      </c>
      <c r="I154" s="342">
        <f t="shared" si="6"/>
        <v>0</v>
      </c>
      <c r="J154" s="107" t="str">
        <f>IFERROR(H154/#REF!-1,"")</f>
        <v/>
      </c>
      <c r="K154" s="107" t="str">
        <f>IFERROR(I154/#REF!-1,"")</f>
        <v/>
      </c>
    </row>
    <row r="155" spans="2:11">
      <c r="B155" s="127" t="str">
        <f>$B$44</f>
        <v>Physical Training</v>
      </c>
      <c r="C155" s="327">
        <f>Data!LZ3</f>
        <v>0</v>
      </c>
      <c r="D155" s="327">
        <f>Data!MT3</f>
        <v>0</v>
      </c>
      <c r="E155" s="327">
        <f>Data!NN3</f>
        <v>0</v>
      </c>
      <c r="F155" s="327">
        <f>Data!OH3</f>
        <v>0</v>
      </c>
      <c r="G155" s="327">
        <f>Data!PB3</f>
        <v>0</v>
      </c>
      <c r="H155" s="341">
        <f>Data!PV3</f>
        <v>0</v>
      </c>
      <c r="I155" s="342">
        <f t="shared" si="6"/>
        <v>0</v>
      </c>
      <c r="J155" s="107" t="str">
        <f>IFERROR(H155/#REF!-1,"")</f>
        <v/>
      </c>
      <c r="K155" s="107" t="str">
        <f>IFERROR(I155/#REF!-1,"")</f>
        <v/>
      </c>
    </row>
    <row r="156" spans="2:11">
      <c r="B156" s="127" t="str">
        <f>$B$45</f>
        <v>Health Services</v>
      </c>
      <c r="C156" s="327">
        <f>Data!MA3</f>
        <v>14389.217310973258</v>
      </c>
      <c r="D156" s="327">
        <f>Data!MU3</f>
        <v>28778.434621946515</v>
      </c>
      <c r="E156" s="327">
        <f>Data!NO3</f>
        <v>0</v>
      </c>
      <c r="F156" s="327">
        <f>Data!OI3</f>
        <v>87643.414530473485</v>
      </c>
      <c r="G156" s="327">
        <f>Data!PC3</f>
        <v>0</v>
      </c>
      <c r="H156" s="341">
        <f>Data!PW3</f>
        <v>11612362.827749325</v>
      </c>
      <c r="I156" s="342">
        <f t="shared" si="6"/>
        <v>11743173.894212719</v>
      </c>
      <c r="J156" s="107" t="str">
        <f>IFERROR(H156/#REF!-1,"")</f>
        <v/>
      </c>
      <c r="K156" s="107" t="str">
        <f>IFERROR(I156/#REF!-1,"")</f>
        <v/>
      </c>
    </row>
    <row r="157" spans="2:11">
      <c r="B157" s="127" t="str">
        <f>$B$46</f>
        <v>Pharmacy</v>
      </c>
      <c r="C157" s="327">
        <f>Data!MB3</f>
        <v>0</v>
      </c>
      <c r="D157" s="327">
        <f>Data!MV3</f>
        <v>0</v>
      </c>
      <c r="E157" s="327">
        <f>Data!NP3</f>
        <v>0</v>
      </c>
      <c r="F157" s="327">
        <f>Data!OJ3</f>
        <v>831841.55522618967</v>
      </c>
      <c r="G157" s="327">
        <f>Data!PD3</f>
        <v>207960.38880654742</v>
      </c>
      <c r="H157" s="341">
        <f>Data!PX3</f>
        <v>26351104.619846195</v>
      </c>
      <c r="I157" s="342">
        <f t="shared" si="6"/>
        <v>27390906.563878931</v>
      </c>
      <c r="J157" s="107" t="str">
        <f>IFERROR(H157/#REF!-1,"")</f>
        <v/>
      </c>
      <c r="K157" s="107" t="str">
        <f>IFERROR(I157/#REF!-1,"")</f>
        <v/>
      </c>
    </row>
    <row r="158" spans="2:11">
      <c r="B158" s="127" t="str">
        <f>$B$47</f>
        <v>Business Administration</v>
      </c>
      <c r="C158" s="327">
        <f>Data!MC3</f>
        <v>1190.4082331665068</v>
      </c>
      <c r="D158" s="327">
        <f>Data!MW3</f>
        <v>2380.8164663330135</v>
      </c>
      <c r="E158" s="327">
        <f>Data!NQ3</f>
        <v>16070.511147747844</v>
      </c>
      <c r="F158" s="327">
        <f>Data!OK3</f>
        <v>16070.511147747844</v>
      </c>
      <c r="G158" s="327">
        <f>Data!PE3</f>
        <v>0</v>
      </c>
      <c r="H158" s="341">
        <f>Data!PY3</f>
        <v>53810989.069510221</v>
      </c>
      <c r="I158" s="342">
        <f t="shared" si="6"/>
        <v>53846701.316505216</v>
      </c>
      <c r="J158" s="107" t="str">
        <f>IFERROR(H158/#REF!-1,"")</f>
        <v/>
      </c>
      <c r="K158" s="107" t="str">
        <f>IFERROR(I158/#REF!-1,"")</f>
        <v/>
      </c>
    </row>
    <row r="159" spans="2:11">
      <c r="B159" s="127" t="str">
        <f>$B$48</f>
        <v>Optometry</v>
      </c>
      <c r="C159" s="327">
        <f>Data!MD3</f>
        <v>0</v>
      </c>
      <c r="D159" s="327">
        <f>Data!MX3</f>
        <v>0</v>
      </c>
      <c r="E159" s="327">
        <f>Data!NR3</f>
        <v>0</v>
      </c>
      <c r="F159" s="327">
        <f>Data!OL3</f>
        <v>0</v>
      </c>
      <c r="G159" s="327">
        <f>Data!PF3</f>
        <v>0</v>
      </c>
      <c r="H159" s="341">
        <f>Data!PZ3</f>
        <v>0</v>
      </c>
      <c r="I159" s="342">
        <f t="shared" si="6"/>
        <v>0</v>
      </c>
      <c r="J159" s="107" t="str">
        <f>IFERROR(H159/#REF!-1,"")</f>
        <v/>
      </c>
      <c r="K159" s="107" t="str">
        <f>IFERROR(I159/#REF!-1,"")</f>
        <v/>
      </c>
    </row>
    <row r="160" spans="2:11">
      <c r="B160" s="127" t="str">
        <f>$B$49</f>
        <v>Teacher Ed-Practice Teaching</v>
      </c>
      <c r="C160" s="327">
        <f>Data!ME3</f>
        <v>0</v>
      </c>
      <c r="D160" s="327">
        <f>Data!MY3</f>
        <v>0</v>
      </c>
      <c r="E160" s="327">
        <f>Data!NS3</f>
        <v>0</v>
      </c>
      <c r="F160" s="327">
        <f>Data!OM3</f>
        <v>0</v>
      </c>
      <c r="G160" s="327">
        <f>Data!PG3</f>
        <v>0</v>
      </c>
      <c r="H160" s="341">
        <f>Data!QA3</f>
        <v>0</v>
      </c>
      <c r="I160" s="342">
        <f t="shared" si="6"/>
        <v>0</v>
      </c>
      <c r="J160" s="107" t="str">
        <f>IFERROR(H160/#REF!-1,"")</f>
        <v/>
      </c>
      <c r="K160" s="107" t="str">
        <f>IFERROR(I160/#REF!-1,"")</f>
        <v/>
      </c>
    </row>
    <row r="161" spans="2:11">
      <c r="B161" s="127" t="str">
        <f>$B$50</f>
        <v>Technology</v>
      </c>
      <c r="C161" s="327">
        <f>Data!MF3</f>
        <v>0</v>
      </c>
      <c r="D161" s="327">
        <f>Data!MZ3</f>
        <v>0</v>
      </c>
      <c r="E161" s="327">
        <f>Data!NT3</f>
        <v>0</v>
      </c>
      <c r="F161" s="327">
        <f>Data!ON3</f>
        <v>0</v>
      </c>
      <c r="G161" s="327">
        <f>Data!PH3</f>
        <v>0</v>
      </c>
      <c r="H161" s="341">
        <f>Data!QB3</f>
        <v>0</v>
      </c>
      <c r="I161" s="342">
        <f t="shared" si="6"/>
        <v>0</v>
      </c>
      <c r="J161" s="107" t="str">
        <f>IFERROR(H161/#REF!-1,"")</f>
        <v/>
      </c>
      <c r="K161" s="107" t="str">
        <f>IFERROR(I161/#REF!-1,"")</f>
        <v/>
      </c>
    </row>
    <row r="162" spans="2:11">
      <c r="B162" s="127" t="str">
        <f>$B$51</f>
        <v>Nursing</v>
      </c>
      <c r="C162" s="327">
        <f>Data!MG3</f>
        <v>0</v>
      </c>
      <c r="D162" s="327">
        <f>Data!NA3</f>
        <v>0</v>
      </c>
      <c r="E162" s="327">
        <f>Data!NU3</f>
        <v>0</v>
      </c>
      <c r="F162" s="327">
        <f>Data!OO3</f>
        <v>0</v>
      </c>
      <c r="G162" s="327">
        <f>Data!PI3</f>
        <v>0</v>
      </c>
      <c r="H162" s="341">
        <f>Data!QC3</f>
        <v>12307089.737067722</v>
      </c>
      <c r="I162" s="342">
        <f t="shared" si="6"/>
        <v>12307089.737067722</v>
      </c>
      <c r="J162" s="107" t="str">
        <f>IFERROR(H162/#REF!-1,"")</f>
        <v/>
      </c>
      <c r="K162" s="107" t="str">
        <f>IFERROR(I162/#REF!-1,"")</f>
        <v/>
      </c>
    </row>
    <row r="163" spans="2:11" ht="14.4" thickBot="1">
      <c r="B163" s="130" t="str">
        <f>$B$52</f>
        <v>Totals</v>
      </c>
      <c r="C163" s="133">
        <f t="shared" ref="C163:H163" si="7">SUM(C143:C162)</f>
        <v>2192975.0405785069</v>
      </c>
      <c r="D163" s="133">
        <f t="shared" si="7"/>
        <v>4268705.0850879895</v>
      </c>
      <c r="E163" s="133">
        <f t="shared" si="7"/>
        <v>23870144.815165352</v>
      </c>
      <c r="F163" s="133">
        <f t="shared" si="7"/>
        <v>39785618.870361604</v>
      </c>
      <c r="G163" s="134">
        <f t="shared" si="7"/>
        <v>207960.38880654742</v>
      </c>
      <c r="H163" s="343">
        <f t="shared" si="7"/>
        <v>1103065745.2473464</v>
      </c>
      <c r="I163" s="342">
        <f>SUM(I143:I162)</f>
        <v>1173391149.4473462</v>
      </c>
    </row>
    <row r="164" spans="2:11" ht="15" customHeight="1" thickTop="1">
      <c r="B164" s="143"/>
      <c r="C164" s="329"/>
      <c r="D164" s="329"/>
      <c r="E164" s="329"/>
      <c r="F164" s="329"/>
      <c r="G164" s="329"/>
      <c r="H164" s="344"/>
      <c r="I164" s="345"/>
    </row>
    <row r="165" spans="2:11" ht="19.5" customHeight="1">
      <c r="B165" s="469" t="s">
        <v>63</v>
      </c>
      <c r="C165" s="469"/>
      <c r="D165" s="469"/>
      <c r="E165" s="469"/>
      <c r="F165" s="469"/>
      <c r="G165" s="469"/>
      <c r="H165" s="346"/>
      <c r="I165" s="346"/>
    </row>
    <row r="166" spans="2:11" ht="43.5" customHeight="1" thickBot="1">
      <c r="B166" s="476" t="s">
        <v>40</v>
      </c>
      <c r="C166" s="476"/>
      <c r="D166" s="476"/>
      <c r="E166" s="476"/>
      <c r="F166" s="476"/>
      <c r="G166" s="476"/>
      <c r="H166" s="326"/>
    </row>
    <row r="167" spans="2:11" ht="14.4" thickBot="1">
      <c r="B167" s="124" t="s">
        <v>31</v>
      </c>
      <c r="C167" s="125" t="s">
        <v>25</v>
      </c>
      <c r="D167" s="125" t="s">
        <v>26</v>
      </c>
      <c r="E167" s="125" t="s">
        <v>27</v>
      </c>
      <c r="F167" s="125" t="s">
        <v>28</v>
      </c>
      <c r="G167" s="125" t="s">
        <v>29</v>
      </c>
      <c r="H167" s="126" t="s">
        <v>1</v>
      </c>
    </row>
    <row r="168" spans="2:11">
      <c r="B168" s="127" t="str">
        <f>$B$32</f>
        <v>Liberal Arts</v>
      </c>
      <c r="C168" s="321">
        <f t="shared" ref="C168:G183" si="8">C143+$H$140*IF($H116=0,0,$H143*C116/$H116)+IF($H32=0,0,$H$141*$H143*C32/$H32)</f>
        <v>33984655.02583953</v>
      </c>
      <c r="D168" s="321">
        <f t="shared" si="8"/>
        <v>37068035.286985449</v>
      </c>
      <c r="E168" s="321">
        <f t="shared" si="8"/>
        <v>14849145.721146829</v>
      </c>
      <c r="F168" s="321">
        <f t="shared" si="8"/>
        <v>39563773.52129674</v>
      </c>
      <c r="G168" s="321">
        <f t="shared" si="8"/>
        <v>0</v>
      </c>
      <c r="H168" s="133">
        <f t="shared" ref="H168:H188" si="9">SUM(C168:G168)</f>
        <v>125465609.55526856</v>
      </c>
      <c r="I168" s="347"/>
    </row>
    <row r="169" spans="2:11">
      <c r="B169" s="127" t="str">
        <f>$B$33</f>
        <v>Science</v>
      </c>
      <c r="C169" s="141">
        <f t="shared" si="8"/>
        <v>108529937.03407551</v>
      </c>
      <c r="D169" s="141">
        <f t="shared" si="8"/>
        <v>121725517.5750109</v>
      </c>
      <c r="E169" s="141">
        <f t="shared" si="8"/>
        <v>32994670.113040753</v>
      </c>
      <c r="F169" s="141">
        <f t="shared" si="8"/>
        <v>181855700.82761738</v>
      </c>
      <c r="G169" s="141">
        <f t="shared" si="8"/>
        <v>0</v>
      </c>
      <c r="H169" s="136">
        <f t="shared" si="9"/>
        <v>445105825.54974449</v>
      </c>
      <c r="I169" s="347"/>
    </row>
    <row r="170" spans="2:11">
      <c r="B170" s="127" t="str">
        <f>$B$34</f>
        <v>Fine Arts</v>
      </c>
      <c r="C170" s="141">
        <f t="shared" si="8"/>
        <v>6447179.5539098447</v>
      </c>
      <c r="D170" s="141">
        <f t="shared" si="8"/>
        <v>4382881.5142022949</v>
      </c>
      <c r="E170" s="141">
        <f t="shared" si="8"/>
        <v>3408296.8356086472</v>
      </c>
      <c r="F170" s="141">
        <f t="shared" si="8"/>
        <v>2737090.3909503641</v>
      </c>
      <c r="G170" s="141">
        <f t="shared" si="8"/>
        <v>0</v>
      </c>
      <c r="H170" s="136">
        <f t="shared" si="9"/>
        <v>16975448.294671148</v>
      </c>
      <c r="I170" s="347"/>
    </row>
    <row r="171" spans="2:11">
      <c r="B171" s="127" t="str">
        <f>$B$35</f>
        <v>Teacher Education</v>
      </c>
      <c r="C171" s="141">
        <f t="shared" si="8"/>
        <v>1777261.6827210505</v>
      </c>
      <c r="D171" s="141">
        <f t="shared" si="8"/>
        <v>7871410.488350234</v>
      </c>
      <c r="E171" s="141">
        <f t="shared" si="8"/>
        <v>9450300.8617945947</v>
      </c>
      <c r="F171" s="141">
        <f t="shared" si="8"/>
        <v>16668986.611226268</v>
      </c>
      <c r="G171" s="141">
        <f t="shared" si="8"/>
        <v>0</v>
      </c>
      <c r="H171" s="136">
        <f t="shared" si="9"/>
        <v>35767959.644092143</v>
      </c>
      <c r="I171" s="347"/>
    </row>
    <row r="172" spans="2:11">
      <c r="B172" s="127" t="str">
        <f>$B$36</f>
        <v>Agriculture</v>
      </c>
      <c r="C172" s="141">
        <f t="shared" si="8"/>
        <v>0</v>
      </c>
      <c r="D172" s="141">
        <f t="shared" si="8"/>
        <v>0</v>
      </c>
      <c r="E172" s="141">
        <f t="shared" si="8"/>
        <v>0</v>
      </c>
      <c r="F172" s="141">
        <f t="shared" si="8"/>
        <v>0</v>
      </c>
      <c r="G172" s="141">
        <f t="shared" si="8"/>
        <v>0</v>
      </c>
      <c r="H172" s="136">
        <f t="shared" si="9"/>
        <v>0</v>
      </c>
      <c r="I172" s="347"/>
    </row>
    <row r="173" spans="2:11">
      <c r="B173" s="127" t="str">
        <f>$B$37</f>
        <v>Engineering</v>
      </c>
      <c r="C173" s="141">
        <f t="shared" si="8"/>
        <v>27166409.673381835</v>
      </c>
      <c r="D173" s="141">
        <f t="shared" si="8"/>
        <v>68191714.441605255</v>
      </c>
      <c r="E173" s="141">
        <f t="shared" si="8"/>
        <v>108638632.59122644</v>
      </c>
      <c r="F173" s="141">
        <f t="shared" si="8"/>
        <v>195118321.84557721</v>
      </c>
      <c r="G173" s="141">
        <f t="shared" si="8"/>
        <v>0</v>
      </c>
      <c r="H173" s="136">
        <f t="shared" si="9"/>
        <v>399115078.55179071</v>
      </c>
      <c r="I173" s="347"/>
    </row>
    <row r="174" spans="2:11">
      <c r="B174" s="127" t="str">
        <f>$B$38</f>
        <v>Home Economics</v>
      </c>
      <c r="C174" s="141">
        <f t="shared" si="8"/>
        <v>1785571.7555304966</v>
      </c>
      <c r="D174" s="141">
        <f t="shared" si="8"/>
        <v>3853453.2964287912</v>
      </c>
      <c r="E174" s="141">
        <f t="shared" si="8"/>
        <v>1010130.0299443372</v>
      </c>
      <c r="F174" s="141">
        <f t="shared" si="8"/>
        <v>3070175.0515909265</v>
      </c>
      <c r="G174" s="141">
        <f t="shared" si="8"/>
        <v>0</v>
      </c>
      <c r="H174" s="136">
        <f t="shared" si="9"/>
        <v>9719330.1334945504</v>
      </c>
      <c r="I174" s="347"/>
    </row>
    <row r="175" spans="2:11">
      <c r="B175" s="127" t="str">
        <f>$B$39</f>
        <v>Law</v>
      </c>
      <c r="C175" s="141">
        <f t="shared" si="8"/>
        <v>0</v>
      </c>
      <c r="D175" s="141">
        <f t="shared" si="8"/>
        <v>0</v>
      </c>
      <c r="E175" s="141">
        <f t="shared" si="8"/>
        <v>0</v>
      </c>
      <c r="F175" s="141">
        <f t="shared" si="8"/>
        <v>0</v>
      </c>
      <c r="G175" s="141">
        <f t="shared" si="8"/>
        <v>13467606.293332204</v>
      </c>
      <c r="H175" s="136">
        <f t="shared" si="9"/>
        <v>13467606.293332204</v>
      </c>
      <c r="I175" s="347"/>
    </row>
    <row r="176" spans="2:11">
      <c r="B176" s="127" t="str">
        <f>$B$40</f>
        <v>Social Service</v>
      </c>
      <c r="C176" s="141">
        <f t="shared" si="8"/>
        <v>1154311.2701976302</v>
      </c>
      <c r="D176" s="141">
        <f t="shared" si="8"/>
        <v>2031723.0992820335</v>
      </c>
      <c r="E176" s="141">
        <f t="shared" si="8"/>
        <v>7262547.9154719766</v>
      </c>
      <c r="F176" s="141">
        <f t="shared" si="8"/>
        <v>5315579.5005800063</v>
      </c>
      <c r="G176" s="141">
        <f t="shared" si="8"/>
        <v>0</v>
      </c>
      <c r="H176" s="136">
        <f t="shared" si="9"/>
        <v>15764161.785531648</v>
      </c>
      <c r="I176" s="347"/>
    </row>
    <row r="177" spans="2:9">
      <c r="B177" s="127" t="str">
        <f>$B$41</f>
        <v>Library Science</v>
      </c>
      <c r="C177" s="141">
        <f t="shared" si="8"/>
        <v>0</v>
      </c>
      <c r="D177" s="141">
        <f t="shared" si="8"/>
        <v>33308.495282697986</v>
      </c>
      <c r="E177" s="141">
        <f t="shared" si="8"/>
        <v>3677710.7204811038</v>
      </c>
      <c r="F177" s="141">
        <f t="shared" si="8"/>
        <v>3011238.9119921606</v>
      </c>
      <c r="G177" s="141">
        <f t="shared" si="8"/>
        <v>0</v>
      </c>
      <c r="H177" s="136">
        <f t="shared" si="9"/>
        <v>6722258.1277559623</v>
      </c>
      <c r="I177" s="347"/>
    </row>
    <row r="178" spans="2:9">
      <c r="B178" s="127" t="str">
        <f>$B$42</f>
        <v>Veterinary Science</v>
      </c>
      <c r="C178" s="141">
        <f t="shared" si="8"/>
        <v>0</v>
      </c>
      <c r="D178" s="141">
        <f t="shared" si="8"/>
        <v>0</v>
      </c>
      <c r="E178" s="141">
        <f t="shared" si="8"/>
        <v>0</v>
      </c>
      <c r="F178" s="141">
        <f t="shared" si="8"/>
        <v>0</v>
      </c>
      <c r="G178" s="141">
        <f t="shared" si="8"/>
        <v>0</v>
      </c>
      <c r="H178" s="136">
        <f t="shared" si="9"/>
        <v>0</v>
      </c>
      <c r="I178" s="347"/>
    </row>
    <row r="179" spans="2:9">
      <c r="B179" s="127" t="str">
        <f>$B$43</f>
        <v>Vocational Training</v>
      </c>
      <c r="C179" s="141">
        <f t="shared" si="8"/>
        <v>0</v>
      </c>
      <c r="D179" s="141">
        <f t="shared" si="8"/>
        <v>0</v>
      </c>
      <c r="E179" s="141">
        <f t="shared" si="8"/>
        <v>0</v>
      </c>
      <c r="F179" s="141">
        <f t="shared" si="8"/>
        <v>0</v>
      </c>
      <c r="G179" s="141">
        <f t="shared" si="8"/>
        <v>0</v>
      </c>
      <c r="H179" s="136">
        <f t="shared" si="9"/>
        <v>0</v>
      </c>
      <c r="I179" s="347"/>
    </row>
    <row r="180" spans="2:9">
      <c r="B180" s="127" t="str">
        <f>$B$44</f>
        <v>Physical Training</v>
      </c>
      <c r="C180" s="141">
        <f t="shared" si="8"/>
        <v>0</v>
      </c>
      <c r="D180" s="141">
        <f t="shared" si="8"/>
        <v>0</v>
      </c>
      <c r="E180" s="141">
        <f t="shared" si="8"/>
        <v>0</v>
      </c>
      <c r="F180" s="141">
        <f t="shared" si="8"/>
        <v>0</v>
      </c>
      <c r="G180" s="141">
        <f t="shared" si="8"/>
        <v>0</v>
      </c>
      <c r="H180" s="136">
        <f t="shared" si="9"/>
        <v>0</v>
      </c>
      <c r="I180" s="347"/>
    </row>
    <row r="181" spans="2:9">
      <c r="B181" s="127" t="str">
        <f>$B$45</f>
        <v>Health Services</v>
      </c>
      <c r="C181" s="141">
        <f t="shared" si="8"/>
        <v>1604003.3515310585</v>
      </c>
      <c r="D181" s="141">
        <f t="shared" si="8"/>
        <v>4923076.5679360293</v>
      </c>
      <c r="E181" s="141">
        <f t="shared" si="8"/>
        <v>2556799.4116095514</v>
      </c>
      <c r="F181" s="141">
        <f t="shared" si="8"/>
        <v>1764989.4198528384</v>
      </c>
      <c r="G181" s="141">
        <f t="shared" si="8"/>
        <v>894305.14328324085</v>
      </c>
      <c r="H181" s="136">
        <f t="shared" si="9"/>
        <v>11743173.894212717</v>
      </c>
      <c r="I181" s="347"/>
    </row>
    <row r="182" spans="2:9">
      <c r="B182" s="127" t="str">
        <f>$B$46</f>
        <v>Pharmacy</v>
      </c>
      <c r="C182" s="141">
        <f>C157+$H$140*IF($H130=0,0,$H157*C130/$H130)+IF($H46=0,0,$H$141*$H157*C46/$H46)</f>
        <v>9703.1492644660248</v>
      </c>
      <c r="D182" s="141">
        <f t="shared" si="8"/>
        <v>174179.65891111852</v>
      </c>
      <c r="E182" s="141">
        <f t="shared" si="8"/>
        <v>2374164.0560089708</v>
      </c>
      <c r="F182" s="141">
        <f t="shared" si="8"/>
        <v>8460015.1572557613</v>
      </c>
      <c r="G182" s="141">
        <f t="shared" si="8"/>
        <v>16372844.542438615</v>
      </c>
      <c r="H182" s="136">
        <f t="shared" si="9"/>
        <v>27390906.563878931</v>
      </c>
      <c r="I182" s="347"/>
    </row>
    <row r="183" spans="2:9">
      <c r="B183" s="127" t="str">
        <f>$B$47</f>
        <v>Business Administration</v>
      </c>
      <c r="C183" s="141">
        <f t="shared" si="8"/>
        <v>4992218.3004126595</v>
      </c>
      <c r="D183" s="141">
        <f t="shared" si="8"/>
        <v>17939494.518341254</v>
      </c>
      <c r="E183" s="141">
        <f t="shared" si="8"/>
        <v>16627690.687338961</v>
      </c>
      <c r="F183" s="141">
        <f t="shared" si="8"/>
        <v>14287297.810412344</v>
      </c>
      <c r="G183" s="141">
        <f t="shared" si="8"/>
        <v>0</v>
      </c>
      <c r="H183" s="136">
        <f t="shared" si="9"/>
        <v>53846701.316505224</v>
      </c>
      <c r="I183" s="347"/>
    </row>
    <row r="184" spans="2:9">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row>
    <row r="185" spans="2:9">
      <c r="B185" s="127" t="str">
        <f>$B$49</f>
        <v>Teacher Ed-Practice Teaching</v>
      </c>
      <c r="C185" s="141">
        <f t="shared" si="10"/>
        <v>0</v>
      </c>
      <c r="D185" s="141">
        <f t="shared" si="10"/>
        <v>0</v>
      </c>
      <c r="E185" s="141">
        <f t="shared" si="10"/>
        <v>0</v>
      </c>
      <c r="F185" s="141">
        <f t="shared" si="10"/>
        <v>0</v>
      </c>
      <c r="G185" s="141">
        <f t="shared" si="10"/>
        <v>0</v>
      </c>
      <c r="H185" s="136">
        <f t="shared" si="9"/>
        <v>0</v>
      </c>
      <c r="I185" s="347"/>
    </row>
    <row r="186" spans="2:9">
      <c r="B186" s="127" t="str">
        <f>$B$50</f>
        <v>Technology</v>
      </c>
      <c r="C186" s="141">
        <f t="shared" si="10"/>
        <v>0</v>
      </c>
      <c r="D186" s="141">
        <f t="shared" si="10"/>
        <v>0</v>
      </c>
      <c r="E186" s="141">
        <f t="shared" si="10"/>
        <v>0</v>
      </c>
      <c r="F186" s="141">
        <f t="shared" si="10"/>
        <v>0</v>
      </c>
      <c r="G186" s="141">
        <f t="shared" si="10"/>
        <v>0</v>
      </c>
      <c r="H186" s="136">
        <f t="shared" si="9"/>
        <v>0</v>
      </c>
      <c r="I186" s="347"/>
    </row>
    <row r="187" spans="2:9">
      <c r="B187" s="127" t="str">
        <f>$B$51</f>
        <v>Nursing</v>
      </c>
      <c r="C187" s="141">
        <f t="shared" si="10"/>
        <v>943962.14061231015</v>
      </c>
      <c r="D187" s="141">
        <f t="shared" si="10"/>
        <v>3975905.5846423404</v>
      </c>
      <c r="E187" s="141">
        <f t="shared" si="10"/>
        <v>5116824.9714293592</v>
      </c>
      <c r="F187" s="141">
        <f t="shared" si="10"/>
        <v>2270397.0403837129</v>
      </c>
      <c r="G187" s="141">
        <f t="shared" si="10"/>
        <v>0</v>
      </c>
      <c r="H187" s="136">
        <f t="shared" si="9"/>
        <v>12307089.737067724</v>
      </c>
      <c r="I187" s="347"/>
    </row>
    <row r="188" spans="2:9">
      <c r="B188" s="130" t="str">
        <f>$B$52</f>
        <v>Totals</v>
      </c>
      <c r="C188" s="133">
        <f>SUM(C168:C187)</f>
        <v>188395212.93747637</v>
      </c>
      <c r="D188" s="133">
        <f>SUM(D168:D187)</f>
        <v>272170700.52697837</v>
      </c>
      <c r="E188" s="133">
        <f>SUM(E168:E187)</f>
        <v>207966913.9151015</v>
      </c>
      <c r="F188" s="133">
        <f>SUM(F168:F187)</f>
        <v>474123566.08873564</v>
      </c>
      <c r="G188" s="133">
        <f>SUM(G168:G187)</f>
        <v>30734755.97905406</v>
      </c>
      <c r="H188" s="133">
        <f t="shared" si="9"/>
        <v>1173391149.447346</v>
      </c>
      <c r="I188" s="347"/>
    </row>
    <row r="189" spans="2:9">
      <c r="B189" s="328"/>
      <c r="C189" s="329"/>
      <c r="D189" s="329"/>
      <c r="E189" s="329"/>
      <c r="F189" s="329"/>
      <c r="G189" s="329"/>
      <c r="H189" s="344"/>
    </row>
    <row r="190" spans="2:9" ht="15" customHeight="1">
      <c r="B190" s="474" t="s">
        <v>34</v>
      </c>
      <c r="C190" s="474"/>
      <c r="D190" s="474"/>
      <c r="E190" s="474"/>
      <c r="F190" s="474"/>
      <c r="G190" s="474"/>
      <c r="H190" s="122">
        <f>H15</f>
        <v>514638119</v>
      </c>
    </row>
    <row r="191" spans="2:9" ht="43.5" customHeight="1" thickBot="1">
      <c r="B191" s="476" t="s">
        <v>227</v>
      </c>
      <c r="C191" s="476"/>
      <c r="D191" s="476"/>
      <c r="E191" s="476"/>
      <c r="F191" s="476"/>
      <c r="G191" s="476"/>
      <c r="H191" s="476"/>
    </row>
    <row r="192" spans="2:9"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48110682.811345771</v>
      </c>
      <c r="D193" s="135">
        <f t="shared" si="11"/>
        <v>52360967.771714538</v>
      </c>
      <c r="E193" s="135">
        <f t="shared" si="11"/>
        <v>21076458.626255978</v>
      </c>
      <c r="F193" s="135">
        <f t="shared" si="11"/>
        <v>54307567.4200304</v>
      </c>
      <c r="G193" s="135">
        <f t="shared" si="11"/>
        <v>0</v>
      </c>
      <c r="H193" s="135">
        <f>SUM(C193:G193)</f>
        <v>175855676.62934667</v>
      </c>
    </row>
    <row r="194" spans="2:8">
      <c r="B194" s="127" t="str">
        <f>$B$33</f>
        <v>Science</v>
      </c>
      <c r="C194" s="138">
        <f t="shared" si="11"/>
        <v>20664173.331082962</v>
      </c>
      <c r="D194" s="138">
        <f t="shared" si="11"/>
        <v>23023140.987667795</v>
      </c>
      <c r="E194" s="138">
        <f t="shared" si="11"/>
        <v>5286984.960266714</v>
      </c>
      <c r="F194" s="138">
        <f t="shared" si="11"/>
        <v>31249026.255552322</v>
      </c>
      <c r="G194" s="138">
        <f t="shared" si="11"/>
        <v>0</v>
      </c>
      <c r="H194" s="138">
        <f t="shared" ref="H194:H213" si="12">SUM(C194:G194)</f>
        <v>80223325.5345698</v>
      </c>
    </row>
    <row r="195" spans="2:8">
      <c r="B195" s="127" t="str">
        <f>$B$34</f>
        <v>Fine Arts</v>
      </c>
      <c r="C195" s="138">
        <f t="shared" si="11"/>
        <v>10803542.583534941</v>
      </c>
      <c r="D195" s="138">
        <f t="shared" si="11"/>
        <v>7344397.1400730023</v>
      </c>
      <c r="E195" s="138">
        <f t="shared" si="11"/>
        <v>5711285.0189654129</v>
      </c>
      <c r="F195" s="138">
        <f t="shared" si="11"/>
        <v>4586543.9835135173</v>
      </c>
      <c r="G195" s="138">
        <f t="shared" si="11"/>
        <v>0</v>
      </c>
      <c r="H195" s="138">
        <f t="shared" si="12"/>
        <v>28445768.72608687</v>
      </c>
    </row>
    <row r="196" spans="2:8">
      <c r="B196" s="127" t="str">
        <f>$B$35</f>
        <v>Teacher Education</v>
      </c>
      <c r="C196" s="138">
        <f t="shared" si="11"/>
        <v>718910.30796888692</v>
      </c>
      <c r="D196" s="138">
        <f t="shared" si="11"/>
        <v>3187761.9615297122</v>
      </c>
      <c r="E196" s="138">
        <f t="shared" si="11"/>
        <v>3826258.2707075831</v>
      </c>
      <c r="F196" s="138">
        <f t="shared" si="11"/>
        <v>6735562.3019053014</v>
      </c>
      <c r="G196" s="138">
        <f t="shared" si="11"/>
        <v>0</v>
      </c>
      <c r="H196" s="138">
        <f t="shared" si="12"/>
        <v>14468492.842111483</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6562863.0561338607</v>
      </c>
      <c r="D198" s="138">
        <f t="shared" si="11"/>
        <v>16610389.099442471</v>
      </c>
      <c r="E198" s="138">
        <f t="shared" si="11"/>
        <v>22695987.20305343</v>
      </c>
      <c r="F198" s="138">
        <f t="shared" si="11"/>
        <v>44440330.47318732</v>
      </c>
      <c r="G198" s="138">
        <f t="shared" si="11"/>
        <v>0</v>
      </c>
      <c r="H198" s="138">
        <f t="shared" si="12"/>
        <v>90309569.831817091</v>
      </c>
    </row>
    <row r="199" spans="2:8">
      <c r="B199" s="127" t="str">
        <f>$B$38</f>
        <v>Home Economics</v>
      </c>
      <c r="C199" s="138">
        <f t="shared" si="11"/>
        <v>1248628.6466142794</v>
      </c>
      <c r="D199" s="138">
        <f t="shared" si="11"/>
        <v>2794926.0495522665</v>
      </c>
      <c r="E199" s="138">
        <f t="shared" si="11"/>
        <v>749777.27503982279</v>
      </c>
      <c r="F199" s="138">
        <f t="shared" si="11"/>
        <v>2282581.9981714687</v>
      </c>
      <c r="G199" s="138">
        <f t="shared" si="11"/>
        <v>0</v>
      </c>
      <c r="H199" s="138">
        <f t="shared" si="12"/>
        <v>7075913.9693778381</v>
      </c>
    </row>
    <row r="200" spans="2:8">
      <c r="B200" s="127" t="str">
        <f>$B$39</f>
        <v>Law</v>
      </c>
      <c r="C200" s="138">
        <f t="shared" si="11"/>
        <v>0</v>
      </c>
      <c r="D200" s="138">
        <f t="shared" si="11"/>
        <v>0</v>
      </c>
      <c r="E200" s="138">
        <f t="shared" si="11"/>
        <v>0</v>
      </c>
      <c r="F200" s="138">
        <f t="shared" si="11"/>
        <v>0</v>
      </c>
      <c r="G200" s="138">
        <f t="shared" si="11"/>
        <v>22164518.911245048</v>
      </c>
      <c r="H200" s="138">
        <f t="shared" si="12"/>
        <v>22164518.911245048</v>
      </c>
    </row>
    <row r="201" spans="2:8">
      <c r="B201" s="127" t="str">
        <f>$B$40</f>
        <v>Social Service</v>
      </c>
      <c r="C201" s="138">
        <f t="shared" si="11"/>
        <v>420305.52016278799</v>
      </c>
      <c r="D201" s="138">
        <f t="shared" si="11"/>
        <v>739786.96744794189</v>
      </c>
      <c r="E201" s="138">
        <f t="shared" si="11"/>
        <v>2644424.4790202924</v>
      </c>
      <c r="F201" s="138">
        <f t="shared" si="11"/>
        <v>1935498.218409857</v>
      </c>
      <c r="G201" s="138">
        <f t="shared" si="11"/>
        <v>0</v>
      </c>
      <c r="H201" s="138">
        <f t="shared" si="12"/>
        <v>5740015.1850408791</v>
      </c>
    </row>
    <row r="202" spans="2:8">
      <c r="B202" s="127" t="str">
        <f>$B$41</f>
        <v>Library Science</v>
      </c>
      <c r="C202" s="138">
        <f t="shared" si="11"/>
        <v>0</v>
      </c>
      <c r="D202" s="138">
        <f t="shared" si="11"/>
        <v>21486.882778056635</v>
      </c>
      <c r="E202" s="138">
        <f t="shared" si="11"/>
        <v>2369218.9427478057</v>
      </c>
      <c r="F202" s="138">
        <f t="shared" si="11"/>
        <v>1939286.5335428775</v>
      </c>
      <c r="G202" s="138">
        <f t="shared" si="11"/>
        <v>0</v>
      </c>
      <c r="H202" s="138">
        <f t="shared" si="12"/>
        <v>4329992.3590687402</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760836.87319171207</v>
      </c>
      <c r="D206" s="138">
        <f t="shared" si="11"/>
        <v>2342557.4848991353</v>
      </c>
      <c r="E206" s="138">
        <f t="shared" si="11"/>
        <v>1223760.6774060607</v>
      </c>
      <c r="F206" s="138">
        <f t="shared" si="11"/>
        <v>802827.97093787428</v>
      </c>
      <c r="G206" s="138">
        <f t="shared" si="11"/>
        <v>428041.19203980442</v>
      </c>
      <c r="H206" s="138">
        <f t="shared" si="12"/>
        <v>5558024.1984745869</v>
      </c>
    </row>
    <row r="207" spans="2:8">
      <c r="B207" s="127" t="str">
        <f>$B$46</f>
        <v>Pharmacy</v>
      </c>
      <c r="C207" s="138">
        <f t="shared" si="11"/>
        <v>3970.6622015543594</v>
      </c>
      <c r="D207" s="138">
        <f t="shared" si="11"/>
        <v>71276.713267799976</v>
      </c>
      <c r="E207" s="138">
        <f t="shared" si="11"/>
        <v>971540.6019782162</v>
      </c>
      <c r="F207" s="138">
        <f t="shared" si="11"/>
        <v>3121553.6072803494</v>
      </c>
      <c r="G207" s="138">
        <f t="shared" si="11"/>
        <v>6614893.0364686158</v>
      </c>
      <c r="H207" s="138">
        <f t="shared" si="12"/>
        <v>10783234.621196534</v>
      </c>
    </row>
    <row r="208" spans="2:8">
      <c r="B208" s="127" t="str">
        <f>$B$47</f>
        <v>Business Administration</v>
      </c>
      <c r="C208" s="138">
        <f t="shared" si="11"/>
        <v>5515615.4085276118</v>
      </c>
      <c r="D208" s="138">
        <f t="shared" si="11"/>
        <v>19822413.910688501</v>
      </c>
      <c r="E208" s="138">
        <f t="shared" si="11"/>
        <v>18357602.919425514</v>
      </c>
      <c r="F208" s="138">
        <f t="shared" si="11"/>
        <v>15771220.456163479</v>
      </c>
      <c r="G208" s="138">
        <f t="shared" si="11"/>
        <v>0</v>
      </c>
      <c r="H208" s="138">
        <f t="shared" si="12"/>
        <v>59466852.694805108</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0</v>
      </c>
      <c r="E210" s="138">
        <f t="shared" si="13"/>
        <v>0</v>
      </c>
      <c r="F210" s="138">
        <f t="shared" si="13"/>
        <v>0</v>
      </c>
      <c r="G210" s="138">
        <f t="shared" si="13"/>
        <v>0</v>
      </c>
      <c r="H210" s="138">
        <f t="shared" si="12"/>
        <v>0</v>
      </c>
    </row>
    <row r="211" spans="2:8">
      <c r="B211" s="127" t="str">
        <f>$B$50</f>
        <v>Technology</v>
      </c>
      <c r="C211" s="138">
        <f t="shared" si="13"/>
        <v>45554.710674228256</v>
      </c>
      <c r="D211" s="138">
        <f t="shared" si="13"/>
        <v>0</v>
      </c>
      <c r="E211" s="138">
        <f t="shared" si="13"/>
        <v>163360.51797666532</v>
      </c>
      <c r="F211" s="138">
        <f t="shared" si="13"/>
        <v>0</v>
      </c>
      <c r="G211" s="138">
        <f t="shared" si="13"/>
        <v>0</v>
      </c>
      <c r="H211" s="138">
        <f t="shared" si="12"/>
        <v>208915.22865089358</v>
      </c>
    </row>
    <row r="212" spans="2:8">
      <c r="B212" s="127" t="str">
        <f>$B$51</f>
        <v>Nursing</v>
      </c>
      <c r="C212" s="138">
        <f t="shared" si="13"/>
        <v>767606.45750909019</v>
      </c>
      <c r="D212" s="138">
        <f t="shared" si="13"/>
        <v>3233107.2083444474</v>
      </c>
      <c r="E212" s="138">
        <f t="shared" si="13"/>
        <v>4160874.3836539835</v>
      </c>
      <c r="F212" s="138">
        <f t="shared" si="13"/>
        <v>1846230.2187009307</v>
      </c>
      <c r="G212" s="138">
        <f t="shared" si="13"/>
        <v>0</v>
      </c>
      <c r="H212" s="138">
        <f t="shared" si="12"/>
        <v>10007818.268208452</v>
      </c>
    </row>
    <row r="213" spans="2:8">
      <c r="B213" s="130" t="str">
        <f>$B$52</f>
        <v>Totals</v>
      </c>
      <c r="C213" s="135">
        <f>SUM(C193:C212)</f>
        <v>95622690.368947685</v>
      </c>
      <c r="D213" s="135">
        <f>SUM(D193:D212)</f>
        <v>131552212.17740567</v>
      </c>
      <c r="E213" s="135">
        <f>SUM(E193:E212)</f>
        <v>89237533.876497477</v>
      </c>
      <c r="F213" s="135">
        <f>SUM(F193:F212)</f>
        <v>169018229.43739572</v>
      </c>
      <c r="G213" s="135">
        <f>SUM(G193:G212)</f>
        <v>29207453.139753468</v>
      </c>
      <c r="H213" s="135">
        <f t="shared" si="12"/>
        <v>514638119</v>
      </c>
    </row>
    <row r="214" spans="2:8">
      <c r="B214" s="143"/>
      <c r="C214" s="144"/>
      <c r="D214" s="144"/>
      <c r="E214" s="144"/>
      <c r="F214" s="144"/>
      <c r="G214" s="144"/>
      <c r="H214" s="144"/>
    </row>
    <row r="215" spans="2:8" ht="15" customHeight="1">
      <c r="B215" s="474" t="s">
        <v>35</v>
      </c>
      <c r="C215" s="474"/>
      <c r="D215" s="474"/>
      <c r="E215" s="474"/>
      <c r="F215" s="474"/>
      <c r="G215" s="474"/>
      <c r="H215" s="122">
        <f>H17</f>
        <v>243621320</v>
      </c>
    </row>
    <row r="216" spans="2:8" ht="60.75" customHeight="1" thickBot="1">
      <c r="B216" s="476" t="s">
        <v>228</v>
      </c>
      <c r="C216" s="476"/>
      <c r="D216" s="476"/>
      <c r="E216" s="476"/>
      <c r="F216" s="476"/>
      <c r="G216" s="476"/>
      <c r="H216" s="476"/>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45356303.1075738</v>
      </c>
      <c r="D218" s="135">
        <f t="shared" si="14"/>
        <v>42220583.194109</v>
      </c>
      <c r="E218" s="135">
        <f t="shared" si="14"/>
        <v>4295500.2287409464</v>
      </c>
      <c r="F218" s="135">
        <f t="shared" si="14"/>
        <v>5596279.6496082991</v>
      </c>
      <c r="G218" s="135">
        <f t="shared" si="14"/>
        <v>0</v>
      </c>
      <c r="H218" s="135">
        <f>SUM(C218:G218)</f>
        <v>97468666.180032045</v>
      </c>
    </row>
    <row r="219" spans="2:8">
      <c r="B219" s="127" t="str">
        <f>$B$33</f>
        <v>Science</v>
      </c>
      <c r="C219" s="138">
        <f t="shared" si="14"/>
        <v>15328822.170114471</v>
      </c>
      <c r="D219" s="138">
        <f t="shared" si="14"/>
        <v>20281423.458248202</v>
      </c>
      <c r="E219" s="138">
        <f t="shared" si="14"/>
        <v>1159471.7519359516</v>
      </c>
      <c r="F219" s="138">
        <f t="shared" si="14"/>
        <v>3812559.5409763427</v>
      </c>
      <c r="G219" s="138">
        <f t="shared" si="14"/>
        <v>0</v>
      </c>
      <c r="H219" s="138">
        <f t="shared" ref="H219:H238" si="15">SUM(C219:G219)</f>
        <v>40582276.921274967</v>
      </c>
    </row>
    <row r="220" spans="2:8">
      <c r="B220" s="127" t="str">
        <f>$B$34</f>
        <v>Fine Arts</v>
      </c>
      <c r="C220" s="138">
        <f t="shared" si="14"/>
        <v>4070616.9574191864</v>
      </c>
      <c r="D220" s="138">
        <f t="shared" si="14"/>
        <v>4010166.5403256016</v>
      </c>
      <c r="E220" s="138">
        <f t="shared" si="14"/>
        <v>1239489.7285956061</v>
      </c>
      <c r="F220" s="138">
        <f t="shared" si="14"/>
        <v>645578.73780151247</v>
      </c>
      <c r="G220" s="138">
        <f t="shared" si="14"/>
        <v>0</v>
      </c>
      <c r="H220" s="138">
        <f t="shared" si="15"/>
        <v>9965851.9641419072</v>
      </c>
    </row>
    <row r="221" spans="2:8">
      <c r="B221" s="127" t="str">
        <f>$B$35</f>
        <v>Teacher Education</v>
      </c>
      <c r="C221" s="138">
        <f t="shared" si="14"/>
        <v>905920.76507121732</v>
      </c>
      <c r="D221" s="138">
        <f t="shared" si="14"/>
        <v>2260733.3536476619</v>
      </c>
      <c r="E221" s="138">
        <f t="shared" si="14"/>
        <v>879296.13225158385</v>
      </c>
      <c r="F221" s="138">
        <f t="shared" si="14"/>
        <v>1193794.7102960895</v>
      </c>
      <c r="G221" s="138">
        <f t="shared" si="14"/>
        <v>0</v>
      </c>
      <c r="H221" s="138">
        <f t="shared" si="15"/>
        <v>5239744.961266553</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7117583.6268772352</v>
      </c>
      <c r="D223" s="138">
        <f t="shared" si="14"/>
        <v>20576966.192123003</v>
      </c>
      <c r="E223" s="138">
        <f t="shared" si="14"/>
        <v>5085311.4687844105</v>
      </c>
      <c r="F223" s="138">
        <f t="shared" si="14"/>
        <v>6806342.2591328081</v>
      </c>
      <c r="G223" s="138">
        <f t="shared" si="14"/>
        <v>0</v>
      </c>
      <c r="H223" s="138">
        <f t="shared" si="15"/>
        <v>39586203.546917453</v>
      </c>
    </row>
    <row r="224" spans="2:8">
      <c r="B224" s="127" t="str">
        <f>$B$38</f>
        <v>Home Economics</v>
      </c>
      <c r="C224" s="138">
        <f t="shared" si="14"/>
        <v>2623895.2195692617</v>
      </c>
      <c r="D224" s="138">
        <f t="shared" si="14"/>
        <v>1743814.5035244266</v>
      </c>
      <c r="E224" s="138">
        <f t="shared" si="14"/>
        <v>106164.69579351346</v>
      </c>
      <c r="F224" s="138">
        <f t="shared" si="14"/>
        <v>220900.94741749368</v>
      </c>
      <c r="G224" s="138">
        <f t="shared" si="14"/>
        <v>0</v>
      </c>
      <c r="H224" s="138">
        <f t="shared" si="15"/>
        <v>4694775.3663046956</v>
      </c>
    </row>
    <row r="225" spans="2:8">
      <c r="B225" s="127" t="str">
        <f>$B$39</f>
        <v>Law</v>
      </c>
      <c r="C225" s="138">
        <f t="shared" si="14"/>
        <v>0</v>
      </c>
      <c r="D225" s="138">
        <f t="shared" si="14"/>
        <v>0</v>
      </c>
      <c r="E225" s="138">
        <f t="shared" si="14"/>
        <v>0</v>
      </c>
      <c r="F225" s="138">
        <f t="shared" si="14"/>
        <v>0</v>
      </c>
      <c r="G225" s="138">
        <f t="shared" si="14"/>
        <v>3976727.705011799</v>
      </c>
      <c r="H225" s="138">
        <f t="shared" si="15"/>
        <v>3976727.705011799</v>
      </c>
    </row>
    <row r="226" spans="2:8">
      <c r="B226" s="127" t="str">
        <f>$B$40</f>
        <v>Social Service</v>
      </c>
      <c r="C226" s="138">
        <f t="shared" si="14"/>
        <v>238502.7252754354</v>
      </c>
      <c r="D226" s="138">
        <f t="shared" si="14"/>
        <v>866400.94227177009</v>
      </c>
      <c r="E226" s="138">
        <f t="shared" si="14"/>
        <v>1681279.1208573608</v>
      </c>
      <c r="F226" s="138">
        <f t="shared" si="14"/>
        <v>137482.09573491852</v>
      </c>
      <c r="G226" s="138">
        <f t="shared" si="14"/>
        <v>0</v>
      </c>
      <c r="H226" s="138">
        <f t="shared" si="15"/>
        <v>2923664.8841394847</v>
      </c>
    </row>
    <row r="227" spans="2:8">
      <c r="B227" s="127" t="str">
        <f>$B$41</f>
        <v>Library Science</v>
      </c>
      <c r="C227" s="138">
        <f t="shared" si="14"/>
        <v>0</v>
      </c>
      <c r="D227" s="138">
        <f t="shared" si="14"/>
        <v>18204.5334173835</v>
      </c>
      <c r="E227" s="138">
        <f t="shared" si="14"/>
        <v>1030315.9755247347</v>
      </c>
      <c r="F227" s="138">
        <f t="shared" si="14"/>
        <v>196193.31099538197</v>
      </c>
      <c r="G227" s="138">
        <f t="shared" si="14"/>
        <v>0</v>
      </c>
      <c r="H227" s="138">
        <f t="shared" si="15"/>
        <v>1244713.8199375002</v>
      </c>
    </row>
    <row r="228" spans="2:8">
      <c r="B228" s="127" t="str">
        <f>$B$42</f>
        <v>Veterinary Science</v>
      </c>
      <c r="C228" s="138">
        <f t="shared" si="14"/>
        <v>0</v>
      </c>
      <c r="D228" s="138">
        <f t="shared" si="14"/>
        <v>0</v>
      </c>
      <c r="E228" s="138">
        <f t="shared" si="14"/>
        <v>0</v>
      </c>
      <c r="F228" s="138">
        <f t="shared" si="14"/>
        <v>0</v>
      </c>
      <c r="G228" s="138">
        <f t="shared" si="14"/>
        <v>0</v>
      </c>
      <c r="H228" s="138">
        <f t="shared" si="15"/>
        <v>0</v>
      </c>
    </row>
    <row r="229" spans="2:8">
      <c r="B229" s="127" t="str">
        <f>$B$43</f>
        <v>Vocational Training</v>
      </c>
      <c r="C229" s="138">
        <f t="shared" si="14"/>
        <v>0</v>
      </c>
      <c r="D229" s="138">
        <f t="shared" si="14"/>
        <v>0</v>
      </c>
      <c r="E229" s="138">
        <f t="shared" si="14"/>
        <v>0</v>
      </c>
      <c r="F229" s="138">
        <f t="shared" si="14"/>
        <v>0</v>
      </c>
      <c r="G229" s="138">
        <f t="shared" si="14"/>
        <v>0</v>
      </c>
      <c r="H229" s="138">
        <f t="shared" si="15"/>
        <v>0</v>
      </c>
    </row>
    <row r="230" spans="2:8">
      <c r="B230" s="127" t="str">
        <f>$B$44</f>
        <v>Physical Training</v>
      </c>
      <c r="C230" s="138">
        <f t="shared" si="14"/>
        <v>0</v>
      </c>
      <c r="D230" s="138">
        <f t="shared" si="14"/>
        <v>0</v>
      </c>
      <c r="E230" s="138">
        <f t="shared" si="14"/>
        <v>0</v>
      </c>
      <c r="F230" s="138">
        <f t="shared" si="14"/>
        <v>0</v>
      </c>
      <c r="G230" s="138">
        <f t="shared" si="14"/>
        <v>0</v>
      </c>
      <c r="H230" s="138">
        <f t="shared" si="15"/>
        <v>0</v>
      </c>
    </row>
    <row r="231" spans="2:8">
      <c r="B231" s="127" t="str">
        <f>$B$45</f>
        <v>Health Services</v>
      </c>
      <c r="C231" s="138">
        <f t="shared" si="14"/>
        <v>897520.20966335363</v>
      </c>
      <c r="D231" s="138">
        <f t="shared" si="14"/>
        <v>3109828.7518066103</v>
      </c>
      <c r="E231" s="138">
        <f t="shared" si="14"/>
        <v>241857.1519881952</v>
      </c>
      <c r="F231" s="138">
        <f t="shared" si="14"/>
        <v>142130.06694303855</v>
      </c>
      <c r="G231" s="138">
        <f t="shared" si="14"/>
        <v>163452.4772423449</v>
      </c>
      <c r="H231" s="138">
        <f t="shared" si="15"/>
        <v>4554788.6576435426</v>
      </c>
    </row>
    <row r="232" spans="2:8">
      <c r="B232" s="127" t="str">
        <f>$B$46</f>
        <v>Pharmacy</v>
      </c>
      <c r="C232" s="138">
        <f t="shared" si="14"/>
        <v>1826.2076973616799</v>
      </c>
      <c r="D232" s="138">
        <f t="shared" si="14"/>
        <v>100237.3074586795</v>
      </c>
      <c r="E232" s="138">
        <f t="shared" si="14"/>
        <v>139975.10846660702</v>
      </c>
      <c r="F232" s="138">
        <f t="shared" si="14"/>
        <v>376974.92798489227</v>
      </c>
      <c r="G232" s="138">
        <f t="shared" si="14"/>
        <v>2263269.5993391839</v>
      </c>
      <c r="H232" s="138">
        <f t="shared" si="15"/>
        <v>2882283.1509467242</v>
      </c>
    </row>
    <row r="233" spans="2:8">
      <c r="B233" s="127" t="str">
        <f>$B$47</f>
        <v>Business Administration</v>
      </c>
      <c r="C233" s="138">
        <f t="shared" si="14"/>
        <v>4536299.920246413</v>
      </c>
      <c r="D233" s="138">
        <f t="shared" si="14"/>
        <v>17255200.71176587</v>
      </c>
      <c r="E233" s="138">
        <f t="shared" si="14"/>
        <v>4943533.1383085717</v>
      </c>
      <c r="F233" s="138">
        <f t="shared" si="14"/>
        <v>391163.47167283756</v>
      </c>
      <c r="G233" s="138">
        <f t="shared" si="14"/>
        <v>0</v>
      </c>
      <c r="H233" s="138">
        <f t="shared" si="15"/>
        <v>27126197.241993692</v>
      </c>
    </row>
    <row r="234" spans="2:8">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8">
      <c r="B235" s="127" t="str">
        <f>$B$49</f>
        <v>Teacher Ed-Practice Teaching</v>
      </c>
      <c r="C235" s="138">
        <f t="shared" si="16"/>
        <v>0</v>
      </c>
      <c r="D235" s="138">
        <f t="shared" si="16"/>
        <v>0</v>
      </c>
      <c r="E235" s="138">
        <f t="shared" si="16"/>
        <v>0</v>
      </c>
      <c r="F235" s="138">
        <f t="shared" si="16"/>
        <v>0</v>
      </c>
      <c r="G235" s="138">
        <f t="shared" si="16"/>
        <v>0</v>
      </c>
      <c r="H235" s="138">
        <f t="shared" si="15"/>
        <v>0</v>
      </c>
    </row>
    <row r="236" spans="2:8">
      <c r="B236" s="127" t="str">
        <f>$B$50</f>
        <v>Technology</v>
      </c>
      <c r="C236" s="138">
        <f t="shared" si="16"/>
        <v>100076.18181542006</v>
      </c>
      <c r="D236" s="138">
        <f t="shared" si="16"/>
        <v>0</v>
      </c>
      <c r="E236" s="138">
        <f t="shared" si="16"/>
        <v>71001.866613496255</v>
      </c>
      <c r="F236" s="138">
        <f t="shared" si="16"/>
        <v>733.89019075579279</v>
      </c>
      <c r="G236" s="138">
        <f t="shared" si="16"/>
        <v>0</v>
      </c>
      <c r="H236" s="138">
        <f t="shared" si="15"/>
        <v>171811.93861967212</v>
      </c>
    </row>
    <row r="237" spans="2:8">
      <c r="B237" s="127" t="str">
        <f>$B$51</f>
        <v>Nursing</v>
      </c>
      <c r="C237" s="138">
        <f t="shared" si="16"/>
        <v>257008.29660870042</v>
      </c>
      <c r="D237" s="138">
        <f t="shared" si="16"/>
        <v>1653016.5837636488</v>
      </c>
      <c r="E237" s="138">
        <f t="shared" si="16"/>
        <v>1147300.0033736387</v>
      </c>
      <c r="F237" s="138">
        <f t="shared" si="16"/>
        <v>146288.77802398804</v>
      </c>
      <c r="G237" s="138">
        <f t="shared" si="16"/>
        <v>0</v>
      </c>
      <c r="H237" s="138">
        <f t="shared" si="15"/>
        <v>3203613.6617699759</v>
      </c>
    </row>
    <row r="238" spans="2:8">
      <c r="B238" s="130" t="str">
        <f>$B$52</f>
        <v>Totals</v>
      </c>
      <c r="C238" s="135">
        <f>SUM(C218:C237)</f>
        <v>81434375.387931854</v>
      </c>
      <c r="D238" s="135">
        <f>SUM(D218:D237)</f>
        <v>114096576.07246187</v>
      </c>
      <c r="E238" s="135">
        <f>SUM(E218:E237)</f>
        <v>22020496.371234614</v>
      </c>
      <c r="F238" s="135">
        <f>SUM(F218:F237)</f>
        <v>19666422.386778355</v>
      </c>
      <c r="G238" s="135">
        <f>SUM(G218:G237)</f>
        <v>6403449.7815933283</v>
      </c>
      <c r="H238" s="135">
        <f t="shared" si="15"/>
        <v>243621320.00000003</v>
      </c>
    </row>
    <row r="239" spans="2:8">
      <c r="B239" s="328"/>
      <c r="C239" s="348"/>
      <c r="D239" s="348"/>
      <c r="E239" s="348"/>
      <c r="F239" s="348"/>
      <c r="G239" s="348"/>
      <c r="H239" s="348"/>
    </row>
    <row r="240" spans="2:8" ht="15" customHeight="1">
      <c r="B240" s="120" t="s">
        <v>11</v>
      </c>
      <c r="C240" s="121"/>
      <c r="D240" s="121"/>
      <c r="E240" s="121"/>
      <c r="F240" s="121"/>
      <c r="G240" s="121"/>
      <c r="H240" s="122">
        <f>H16</f>
        <v>54567488</v>
      </c>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10159125.340700459</v>
      </c>
      <c r="D243" s="135">
        <f t="shared" si="17"/>
        <v>9456771.5452717543</v>
      </c>
      <c r="E243" s="135">
        <f t="shared" si="17"/>
        <v>962127.03053172387</v>
      </c>
      <c r="F243" s="135">
        <f t="shared" si="17"/>
        <v>1253481.9309929239</v>
      </c>
      <c r="G243" s="135">
        <f t="shared" si="17"/>
        <v>0</v>
      </c>
      <c r="H243" s="135">
        <f>SUM(C243:G243)</f>
        <v>21831505.84749686</v>
      </c>
    </row>
    <row r="244" spans="2:8">
      <c r="B244" s="127" t="str">
        <f>$B$33</f>
        <v>Science</v>
      </c>
      <c r="C244" s="138">
        <f t="shared" si="17"/>
        <v>3433424.1347262026</v>
      </c>
      <c r="D244" s="138">
        <f t="shared" si="17"/>
        <v>4542731.8560661161</v>
      </c>
      <c r="E244" s="138">
        <f t="shared" si="17"/>
        <v>259704.12158551649</v>
      </c>
      <c r="F244" s="138">
        <f t="shared" si="17"/>
        <v>853955.62671408278</v>
      </c>
      <c r="G244" s="138">
        <f t="shared" si="17"/>
        <v>0</v>
      </c>
      <c r="H244" s="138">
        <f t="shared" ref="H244:H263" si="18">SUM(C244:G244)</f>
        <v>9089815.7390919179</v>
      </c>
    </row>
    <row r="245" spans="2:8">
      <c r="B245" s="127" t="str">
        <f>$B$34</f>
        <v>Fine Arts</v>
      </c>
      <c r="C245" s="138">
        <f t="shared" si="17"/>
        <v>911756.58179903112</v>
      </c>
      <c r="D245" s="138">
        <f t="shared" si="17"/>
        <v>898216.60340408131</v>
      </c>
      <c r="E245" s="138">
        <f t="shared" si="17"/>
        <v>277626.93713039561</v>
      </c>
      <c r="F245" s="138">
        <f t="shared" si="17"/>
        <v>144599.86518437375</v>
      </c>
      <c r="G245" s="138">
        <f t="shared" si="17"/>
        <v>0</v>
      </c>
      <c r="H245" s="138">
        <f t="shared" si="18"/>
        <v>2232199.9875178817</v>
      </c>
    </row>
    <row r="246" spans="2:8">
      <c r="B246" s="127" t="str">
        <f>$B$35</f>
        <v>Teacher Education</v>
      </c>
      <c r="C246" s="138">
        <f t="shared" si="17"/>
        <v>202912.5385125344</v>
      </c>
      <c r="D246" s="138">
        <f t="shared" si="17"/>
        <v>506370.05064404273</v>
      </c>
      <c r="E246" s="138">
        <f t="shared" si="17"/>
        <v>196949.02377626358</v>
      </c>
      <c r="F246" s="138">
        <f t="shared" si="17"/>
        <v>267391.94471380976</v>
      </c>
      <c r="G246" s="138">
        <f t="shared" si="17"/>
        <v>0</v>
      </c>
      <c r="H246" s="138">
        <f t="shared" si="18"/>
        <v>1173623.5576466504</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1594230.99402228</v>
      </c>
      <c r="D248" s="138">
        <f t="shared" si="17"/>
        <v>4608928.9548430229</v>
      </c>
      <c r="E248" s="138">
        <f t="shared" si="17"/>
        <v>1139032.792980334</v>
      </c>
      <c r="F248" s="138">
        <f t="shared" si="17"/>
        <v>1524517.6388877723</v>
      </c>
      <c r="G248" s="138">
        <f t="shared" si="17"/>
        <v>0</v>
      </c>
      <c r="H248" s="138">
        <f t="shared" si="18"/>
        <v>8866710.380733408</v>
      </c>
    </row>
    <row r="249" spans="2:8">
      <c r="B249" s="127" t="str">
        <f>$B$38</f>
        <v>Home Economics</v>
      </c>
      <c r="C249" s="138">
        <f t="shared" si="17"/>
        <v>587712.81145304954</v>
      </c>
      <c r="D249" s="138">
        <f t="shared" si="17"/>
        <v>390588.05278329132</v>
      </c>
      <c r="E249" s="138">
        <f t="shared" si="17"/>
        <v>23779.284849684733</v>
      </c>
      <c r="F249" s="138">
        <f t="shared" si="17"/>
        <v>49478.468458313575</v>
      </c>
      <c r="G249" s="138">
        <f t="shared" si="17"/>
        <v>0</v>
      </c>
      <c r="H249" s="138">
        <f t="shared" si="18"/>
        <v>1051558.617544339</v>
      </c>
    </row>
    <row r="250" spans="2:8">
      <c r="B250" s="127" t="str">
        <f>$B$39</f>
        <v>Law</v>
      </c>
      <c r="C250" s="138">
        <f t="shared" si="17"/>
        <v>0</v>
      </c>
      <c r="D250" s="138">
        <f t="shared" si="17"/>
        <v>0</v>
      </c>
      <c r="E250" s="138">
        <f t="shared" si="17"/>
        <v>0</v>
      </c>
      <c r="F250" s="138">
        <f t="shared" si="17"/>
        <v>0</v>
      </c>
      <c r="G250" s="138">
        <f t="shared" si="17"/>
        <v>890726.8104552544</v>
      </c>
      <c r="H250" s="138">
        <f t="shared" si="18"/>
        <v>890726.8104552544</v>
      </c>
    </row>
    <row r="251" spans="2:8">
      <c r="B251" s="127" t="str">
        <f>$B$40</f>
        <v>Social Service</v>
      </c>
      <c r="C251" s="138">
        <f t="shared" si="17"/>
        <v>53421.000261531364</v>
      </c>
      <c r="D251" s="138">
        <f t="shared" si="17"/>
        <v>194060.6964144333</v>
      </c>
      <c r="E251" s="138">
        <f t="shared" si="17"/>
        <v>376581.07365986926</v>
      </c>
      <c r="F251" s="138">
        <f t="shared" si="17"/>
        <v>30793.908387123171</v>
      </c>
      <c r="G251" s="138">
        <f t="shared" si="17"/>
        <v>0</v>
      </c>
      <c r="H251" s="138">
        <f t="shared" si="18"/>
        <v>654856.67872295703</v>
      </c>
    </row>
    <row r="252" spans="2:8">
      <c r="B252" s="127" t="str">
        <f>$B$41</f>
        <v>Library Science</v>
      </c>
      <c r="C252" s="138">
        <f t="shared" si="17"/>
        <v>0</v>
      </c>
      <c r="D252" s="138">
        <f t="shared" si="17"/>
        <v>4077.5399246612446</v>
      </c>
      <c r="E252" s="138">
        <f t="shared" si="17"/>
        <v>230775.18269195099</v>
      </c>
      <c r="F252" s="138">
        <f t="shared" si="17"/>
        <v>43944.331897638411</v>
      </c>
      <c r="G252" s="138">
        <f t="shared" si="17"/>
        <v>0</v>
      </c>
      <c r="H252" s="138">
        <f t="shared" si="18"/>
        <v>278797.05451425066</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201030.94125983116</v>
      </c>
      <c r="D256" s="138">
        <f t="shared" si="17"/>
        <v>696554.56713009428</v>
      </c>
      <c r="E256" s="138">
        <f t="shared" si="17"/>
        <v>54172.341069451628</v>
      </c>
      <c r="F256" s="138">
        <f t="shared" si="17"/>
        <v>31834.983581705626</v>
      </c>
      <c r="G256" s="138">
        <f t="shared" si="17"/>
        <v>36610.880732818987</v>
      </c>
      <c r="H256" s="138">
        <f t="shared" si="18"/>
        <v>1020203.7137739017</v>
      </c>
    </row>
    <row r="257" spans="2:9">
      <c r="B257" s="127" t="str">
        <f>$B$46</f>
        <v>Pharmacy</v>
      </c>
      <c r="C257" s="138">
        <f t="shared" si="17"/>
        <v>409.04288102244539</v>
      </c>
      <c r="D257" s="138">
        <f t="shared" si="17"/>
        <v>22451.63958517179</v>
      </c>
      <c r="E257" s="138">
        <f t="shared" si="17"/>
        <v>31352.305502450592</v>
      </c>
      <c r="F257" s="138">
        <f t="shared" si="17"/>
        <v>84436.677623766562</v>
      </c>
      <c r="G257" s="138">
        <f t="shared" si="17"/>
        <v>506938.13128795841</v>
      </c>
      <c r="H257" s="138">
        <f t="shared" si="18"/>
        <v>645587.79688036977</v>
      </c>
    </row>
    <row r="258" spans="2:9">
      <c r="B258" s="127" t="str">
        <f>$B$47</f>
        <v>Business Administration</v>
      </c>
      <c r="C258" s="138">
        <f t="shared" si="17"/>
        <v>1016062.5164597543</v>
      </c>
      <c r="D258" s="138">
        <f t="shared" si="17"/>
        <v>3864903.7685900214</v>
      </c>
      <c r="E258" s="138">
        <f t="shared" si="17"/>
        <v>1107276.5930430691</v>
      </c>
      <c r="F258" s="138">
        <f t="shared" si="17"/>
        <v>87614.696638807742</v>
      </c>
      <c r="G258" s="138">
        <f t="shared" si="17"/>
        <v>0</v>
      </c>
      <c r="H258" s="138">
        <f t="shared" si="18"/>
        <v>6075857.5747316526</v>
      </c>
    </row>
    <row r="259" spans="2:9">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9">
      <c r="B260" s="127" t="str">
        <f>$B$49</f>
        <v>Teacher Ed-Practice Teaching</v>
      </c>
      <c r="C260" s="138">
        <f t="shared" si="19"/>
        <v>0</v>
      </c>
      <c r="D260" s="138">
        <f t="shared" si="19"/>
        <v>0</v>
      </c>
      <c r="E260" s="138">
        <f t="shared" si="19"/>
        <v>0</v>
      </c>
      <c r="F260" s="138">
        <f t="shared" si="19"/>
        <v>0</v>
      </c>
      <c r="G260" s="138">
        <f t="shared" si="19"/>
        <v>0</v>
      </c>
      <c r="H260" s="138">
        <f t="shared" si="18"/>
        <v>0</v>
      </c>
    </row>
    <row r="261" spans="2:9">
      <c r="B261" s="127" t="str">
        <f>$B$50</f>
        <v>Technology</v>
      </c>
      <c r="C261" s="138">
        <f t="shared" si="19"/>
        <v>22415.549880030005</v>
      </c>
      <c r="D261" s="138">
        <f t="shared" si="19"/>
        <v>0</v>
      </c>
      <c r="E261" s="138">
        <f t="shared" si="19"/>
        <v>15903.343370808259</v>
      </c>
      <c r="F261" s="138">
        <f t="shared" si="19"/>
        <v>164.38029388144042</v>
      </c>
      <c r="G261" s="138">
        <f t="shared" si="19"/>
        <v>0</v>
      </c>
      <c r="H261" s="138">
        <f t="shared" si="18"/>
        <v>38483.273544719705</v>
      </c>
    </row>
    <row r="262" spans="2:9">
      <c r="B262" s="127" t="str">
        <f>$B$51</f>
        <v>Nursing</v>
      </c>
      <c r="C262" s="138">
        <f t="shared" si="19"/>
        <v>57565.968122558806</v>
      </c>
      <c r="D262" s="138">
        <f t="shared" si="19"/>
        <v>370250.69315905479</v>
      </c>
      <c r="E262" s="138">
        <f t="shared" si="19"/>
        <v>256977.83415052091</v>
      </c>
      <c r="F262" s="138">
        <f t="shared" si="19"/>
        <v>32766.471913700458</v>
      </c>
      <c r="G262" s="138">
        <f t="shared" si="19"/>
        <v>0</v>
      </c>
      <c r="H262" s="138">
        <f t="shared" si="18"/>
        <v>717560.96734583494</v>
      </c>
    </row>
    <row r="263" spans="2:9">
      <c r="B263" s="130" t="str">
        <f>$B$52</f>
        <v>Totals</v>
      </c>
      <c r="C263" s="135">
        <f>SUM(C243:C262)</f>
        <v>18240067.420078285</v>
      </c>
      <c r="D263" s="135">
        <f>SUM(D243:D262)</f>
        <v>25555905.967815742</v>
      </c>
      <c r="E263" s="135">
        <f>SUM(E243:E262)</f>
        <v>4932257.8643420385</v>
      </c>
      <c r="F263" s="135">
        <f>SUM(F243:F262)</f>
        <v>4404980.9252878986</v>
      </c>
      <c r="G263" s="135">
        <f>SUM(G243:G262)</f>
        <v>1434275.8224760317</v>
      </c>
      <c r="H263" s="135">
        <f t="shared" si="18"/>
        <v>54567488</v>
      </c>
      <c r="I263" s="349"/>
    </row>
    <row r="264" spans="2:9">
      <c r="B264" s="483"/>
      <c r="C264" s="483"/>
      <c r="D264" s="483"/>
      <c r="E264" s="483"/>
      <c r="F264" s="483"/>
      <c r="G264" s="483"/>
      <c r="H264" s="483"/>
      <c r="I264" s="350"/>
    </row>
    <row r="265" spans="2:9" ht="15" customHeight="1">
      <c r="B265" s="120" t="s">
        <v>229</v>
      </c>
      <c r="C265" s="121"/>
      <c r="D265" s="121"/>
      <c r="E265" s="121"/>
      <c r="F265" s="121"/>
      <c r="G265" s="121"/>
      <c r="H265" s="122"/>
    </row>
    <row r="266" spans="2:9" ht="45" customHeight="1" thickBot="1">
      <c r="B266" s="476" t="s">
        <v>230</v>
      </c>
      <c r="C266" s="476"/>
      <c r="D266" s="476"/>
      <c r="E266" s="476"/>
      <c r="F266" s="476"/>
      <c r="G266" s="476"/>
      <c r="H266" s="476"/>
    </row>
    <row r="267" spans="2:9" ht="14.4" thickBot="1">
      <c r="B267" s="124" t="s">
        <v>31</v>
      </c>
      <c r="C267" s="125" t="s">
        <v>25</v>
      </c>
      <c r="D267" s="125" t="s">
        <v>26</v>
      </c>
      <c r="E267" s="125" t="s">
        <v>27</v>
      </c>
      <c r="F267" s="125" t="s">
        <v>28</v>
      </c>
      <c r="G267" s="125" t="s">
        <v>29</v>
      </c>
      <c r="H267" s="126" t="s">
        <v>1</v>
      </c>
    </row>
    <row r="268" spans="2:9">
      <c r="B268" s="127" t="str">
        <f>$B$32</f>
        <v>Liberal Arts</v>
      </c>
      <c r="C268" s="135">
        <f t="shared" ref="C268:G283" si="20">C243+C218+C193+C168+C116</f>
        <v>182316387.07208794</v>
      </c>
      <c r="D268" s="135">
        <f t="shared" si="20"/>
        <v>189761447.11373502</v>
      </c>
      <c r="E268" s="135">
        <f t="shared" si="20"/>
        <v>60767991.410754964</v>
      </c>
      <c r="F268" s="135">
        <f t="shared" si="20"/>
        <v>151185019.74472827</v>
      </c>
      <c r="G268" s="135">
        <f t="shared" si="20"/>
        <v>0</v>
      </c>
      <c r="H268" s="135">
        <f>SUM(C268:G268)</f>
        <v>584030845.34130621</v>
      </c>
    </row>
    <row r="269" spans="2:9">
      <c r="B269" s="127" t="str">
        <f>$B$33</f>
        <v>Science</v>
      </c>
      <c r="C269" s="138">
        <f t="shared" si="20"/>
        <v>167158010.91446349</v>
      </c>
      <c r="D269" s="138">
        <f t="shared" si="20"/>
        <v>190966478.44724578</v>
      </c>
      <c r="E269" s="138">
        <f t="shared" si="20"/>
        <v>44613626.420239918</v>
      </c>
      <c r="F269" s="138">
        <f t="shared" si="20"/>
        <v>246808600.19504347</v>
      </c>
      <c r="G269" s="138">
        <f t="shared" si="20"/>
        <v>0</v>
      </c>
      <c r="H269" s="138">
        <f t="shared" ref="H269:H288" si="21">SUM(C269:G269)</f>
        <v>649546715.97699261</v>
      </c>
    </row>
    <row r="270" spans="2:9">
      <c r="B270" s="127" t="str">
        <f>$B$34</f>
        <v>Fine Arts</v>
      </c>
      <c r="C270" s="138">
        <f t="shared" si="20"/>
        <v>32272011.145511962</v>
      </c>
      <c r="D270" s="138">
        <f t="shared" si="20"/>
        <v>23460254.887610257</v>
      </c>
      <c r="E270" s="138">
        <f t="shared" si="20"/>
        <v>15943763.964858804</v>
      </c>
      <c r="F270" s="138">
        <f t="shared" si="20"/>
        <v>12375741.598421084</v>
      </c>
      <c r="G270" s="138">
        <f t="shared" si="20"/>
        <v>0</v>
      </c>
      <c r="H270" s="138">
        <f t="shared" si="21"/>
        <v>84051771.596402109</v>
      </c>
    </row>
    <row r="271" spans="2:9">
      <c r="B271" s="127" t="str">
        <f>$B$35</f>
        <v>Teacher Education</v>
      </c>
      <c r="C271" s="138">
        <f t="shared" si="20"/>
        <v>4273034.3000909993</v>
      </c>
      <c r="D271" s="138">
        <f t="shared" si="20"/>
        <v>16788422.077890977</v>
      </c>
      <c r="E271" s="138">
        <f t="shared" si="20"/>
        <v>17908256.867590375</v>
      </c>
      <c r="F271" s="138">
        <f t="shared" si="20"/>
        <v>31124584.465265762</v>
      </c>
      <c r="G271" s="138">
        <f t="shared" si="20"/>
        <v>0</v>
      </c>
      <c r="H271" s="138">
        <f t="shared" si="21"/>
        <v>70094297.710838109</v>
      </c>
    </row>
    <row r="272" spans="2:9">
      <c r="B272" s="127" t="str">
        <f>$B$36</f>
        <v>Agriculture</v>
      </c>
      <c r="C272" s="138">
        <f t="shared" si="20"/>
        <v>0</v>
      </c>
      <c r="D272" s="138">
        <f t="shared" si="20"/>
        <v>0</v>
      </c>
      <c r="E272" s="138">
        <f t="shared" si="20"/>
        <v>0</v>
      </c>
      <c r="F272" s="138">
        <f t="shared" si="20"/>
        <v>0</v>
      </c>
      <c r="G272" s="138">
        <f t="shared" si="20"/>
        <v>0</v>
      </c>
      <c r="H272" s="138">
        <f t="shared" si="21"/>
        <v>0</v>
      </c>
    </row>
    <row r="273" spans="2:9">
      <c r="B273" s="127" t="str">
        <f>$B$37</f>
        <v>Engineering</v>
      </c>
      <c r="C273" s="138">
        <f t="shared" si="20"/>
        <v>48539459.89300783</v>
      </c>
      <c r="D273" s="138">
        <f t="shared" si="20"/>
        <v>125422777.67691019</v>
      </c>
      <c r="E273" s="138">
        <f t="shared" si="20"/>
        <v>158648629.34424123</v>
      </c>
      <c r="F273" s="138">
        <f t="shared" si="20"/>
        <v>289184552.02233601</v>
      </c>
      <c r="G273" s="138">
        <f t="shared" si="20"/>
        <v>0</v>
      </c>
      <c r="H273" s="138">
        <f t="shared" si="21"/>
        <v>621795418.9364953</v>
      </c>
    </row>
    <row r="274" spans="2:9">
      <c r="B274" s="127" t="str">
        <f>$B$38</f>
        <v>Home Economics</v>
      </c>
      <c r="C274" s="138">
        <f t="shared" si="20"/>
        <v>7406064.6489798259</v>
      </c>
      <c r="D274" s="138">
        <f t="shared" si="20"/>
        <v>11379895.407992061</v>
      </c>
      <c r="E274" s="138">
        <f t="shared" si="20"/>
        <v>2586562.6306689456</v>
      </c>
      <c r="F274" s="138">
        <f t="shared" si="20"/>
        <v>7744167.3731557624</v>
      </c>
      <c r="G274" s="138">
        <f t="shared" si="20"/>
        <v>0</v>
      </c>
      <c r="H274" s="138">
        <f t="shared" si="21"/>
        <v>29116690.060796592</v>
      </c>
    </row>
    <row r="275" spans="2:9">
      <c r="B275" s="127" t="str">
        <f>$B$39</f>
        <v>Law</v>
      </c>
      <c r="C275" s="138">
        <f t="shared" si="20"/>
        <v>0</v>
      </c>
      <c r="D275" s="138">
        <f t="shared" si="20"/>
        <v>0</v>
      </c>
      <c r="E275" s="138">
        <f t="shared" si="20"/>
        <v>0</v>
      </c>
      <c r="F275" s="138">
        <f t="shared" si="20"/>
        <v>0</v>
      </c>
      <c r="G275" s="138">
        <f t="shared" si="20"/>
        <v>61095391.699052416</v>
      </c>
      <c r="H275" s="138">
        <f t="shared" si="21"/>
        <v>61095391.699052416</v>
      </c>
    </row>
    <row r="276" spans="2:9">
      <c r="B276" s="127" t="str">
        <f>$B$40</f>
        <v>Social Service</v>
      </c>
      <c r="C276" s="138">
        <f t="shared" si="20"/>
        <v>2257098.6643361556</v>
      </c>
      <c r="D276" s="138">
        <f t="shared" si="20"/>
        <v>4519399.8127931561</v>
      </c>
      <c r="E276" s="138">
        <f t="shared" si="20"/>
        <v>14422096.361829598</v>
      </c>
      <c r="F276" s="138">
        <f t="shared" si="20"/>
        <v>9217865.9106175955</v>
      </c>
      <c r="G276" s="138">
        <f t="shared" si="20"/>
        <v>0</v>
      </c>
      <c r="H276" s="138">
        <f t="shared" si="21"/>
        <v>30416460.749576509</v>
      </c>
    </row>
    <row r="277" spans="2:9">
      <c r="B277" s="127" t="str">
        <f>$B$41</f>
        <v>Library Science</v>
      </c>
      <c r="C277" s="138">
        <f t="shared" si="20"/>
        <v>0</v>
      </c>
      <c r="D277" s="138">
        <f t="shared" si="20"/>
        <v>97043.587346644374</v>
      </c>
      <c r="E277" s="138">
        <f t="shared" si="20"/>
        <v>9509556.8925570603</v>
      </c>
      <c r="F277" s="138">
        <f t="shared" si="20"/>
        <v>6992695.4708231296</v>
      </c>
      <c r="G277" s="138">
        <f t="shared" si="20"/>
        <v>0</v>
      </c>
      <c r="H277" s="138">
        <f t="shared" si="21"/>
        <v>16599295.950726835</v>
      </c>
    </row>
    <row r="278" spans="2:9">
      <c r="B278" s="127" t="str">
        <f>$B$42</f>
        <v>Veterinary Science</v>
      </c>
      <c r="C278" s="138">
        <f t="shared" si="20"/>
        <v>0</v>
      </c>
      <c r="D278" s="138">
        <f t="shared" si="20"/>
        <v>0</v>
      </c>
      <c r="E278" s="138">
        <f t="shared" si="20"/>
        <v>0</v>
      </c>
      <c r="F278" s="138">
        <f t="shared" si="20"/>
        <v>0</v>
      </c>
      <c r="G278" s="138">
        <f t="shared" si="20"/>
        <v>0</v>
      </c>
      <c r="H278" s="138">
        <f t="shared" si="21"/>
        <v>0</v>
      </c>
    </row>
    <row r="279" spans="2:9">
      <c r="B279" s="127" t="str">
        <f>$B$43</f>
        <v>Vocational Training</v>
      </c>
      <c r="C279" s="138">
        <f t="shared" si="20"/>
        <v>0</v>
      </c>
      <c r="D279" s="138">
        <f t="shared" si="20"/>
        <v>0</v>
      </c>
      <c r="E279" s="138">
        <f t="shared" si="20"/>
        <v>0</v>
      </c>
      <c r="F279" s="138">
        <f t="shared" si="20"/>
        <v>0</v>
      </c>
      <c r="G279" s="138">
        <f t="shared" si="20"/>
        <v>0</v>
      </c>
      <c r="H279" s="138">
        <f t="shared" si="21"/>
        <v>0</v>
      </c>
    </row>
    <row r="280" spans="2:9">
      <c r="B280" s="127" t="str">
        <f>$B$44</f>
        <v>Physical Training</v>
      </c>
      <c r="C280" s="138">
        <f t="shared" si="20"/>
        <v>0</v>
      </c>
      <c r="D280" s="138">
        <f t="shared" si="20"/>
        <v>0</v>
      </c>
      <c r="E280" s="138">
        <f t="shared" si="20"/>
        <v>0</v>
      </c>
      <c r="F280" s="138">
        <f t="shared" si="20"/>
        <v>0</v>
      </c>
      <c r="G280" s="138">
        <f t="shared" si="20"/>
        <v>0</v>
      </c>
      <c r="H280" s="138">
        <f t="shared" si="21"/>
        <v>0</v>
      </c>
    </row>
    <row r="281" spans="2:9">
      <c r="B281" s="127" t="str">
        <f>$B$45</f>
        <v>Health Services</v>
      </c>
      <c r="C281" s="138">
        <f t="shared" si="20"/>
        <v>4170379.5692404858</v>
      </c>
      <c r="D281" s="138">
        <f t="shared" si="20"/>
        <v>13248778.96547932</v>
      </c>
      <c r="E281" s="138">
        <f t="shared" si="20"/>
        <v>5213737.8739033844</v>
      </c>
      <c r="F281" s="138">
        <f t="shared" si="20"/>
        <v>3487789.7878830452</v>
      </c>
      <c r="G281" s="138">
        <f t="shared" si="20"/>
        <v>1920156.0168626532</v>
      </c>
      <c r="H281" s="138">
        <f t="shared" si="21"/>
        <v>28040842.213368885</v>
      </c>
    </row>
    <row r="282" spans="2:9">
      <c r="B282" s="127" t="str">
        <f>$B$46</f>
        <v>Pharmacy</v>
      </c>
      <c r="C282" s="138">
        <f t="shared" si="20"/>
        <v>19598.698280717217</v>
      </c>
      <c r="D282" s="138">
        <f t="shared" si="20"/>
        <v>434377.3809617908</v>
      </c>
      <c r="E282" s="138">
        <f t="shared" si="20"/>
        <v>4419811.3133393684</v>
      </c>
      <c r="F282" s="138">
        <f t="shared" si="20"/>
        <v>14943604.175036963</v>
      </c>
      <c r="G282" s="138">
        <f t="shared" si="20"/>
        <v>31904665.379837248</v>
      </c>
      <c r="H282" s="138">
        <f t="shared" si="21"/>
        <v>51722056.947456092</v>
      </c>
    </row>
    <row r="283" spans="2:9">
      <c r="B283" s="127" t="str">
        <f>$B$47</f>
        <v>Business Administration</v>
      </c>
      <c r="C283" s="138">
        <f t="shared" si="20"/>
        <v>21185440.612149209</v>
      </c>
      <c r="D283" s="138">
        <f t="shared" si="20"/>
        <v>77301483.754181981</v>
      </c>
      <c r="E283" s="138">
        <f t="shared" si="20"/>
        <v>58094436.055726171</v>
      </c>
      <c r="F283" s="138">
        <f t="shared" si="20"/>
        <v>45192299.437449068</v>
      </c>
      <c r="G283" s="138">
        <f t="shared" si="20"/>
        <v>0</v>
      </c>
      <c r="H283" s="138">
        <f t="shared" si="21"/>
        <v>201773659.85950643</v>
      </c>
    </row>
    <row r="284" spans="2:9">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9">
      <c r="B285" s="127" t="str">
        <f>$B$49</f>
        <v>Teacher Ed-Practice Teaching</v>
      </c>
      <c r="C285" s="138">
        <f t="shared" si="22"/>
        <v>0</v>
      </c>
      <c r="D285" s="138">
        <f t="shared" si="22"/>
        <v>0</v>
      </c>
      <c r="E285" s="138">
        <f t="shared" si="22"/>
        <v>0</v>
      </c>
      <c r="F285" s="138">
        <f t="shared" si="22"/>
        <v>0</v>
      </c>
      <c r="G285" s="138">
        <f t="shared" si="22"/>
        <v>0</v>
      </c>
      <c r="H285" s="138">
        <f t="shared" si="21"/>
        <v>0</v>
      </c>
    </row>
    <row r="286" spans="2:9">
      <c r="B286" s="127" t="str">
        <f>$B$50</f>
        <v>Technology</v>
      </c>
      <c r="C286" s="138">
        <f t="shared" si="22"/>
        <v>210376.9914585877</v>
      </c>
      <c r="D286" s="138">
        <f t="shared" si="22"/>
        <v>0</v>
      </c>
      <c r="E286" s="138">
        <f t="shared" si="22"/>
        <v>402064.30867971445</v>
      </c>
      <c r="F286" s="138">
        <f t="shared" si="22"/>
        <v>898.27048463723327</v>
      </c>
      <c r="G286" s="138">
        <f t="shared" si="22"/>
        <v>0</v>
      </c>
      <c r="H286" s="138">
        <f t="shared" si="21"/>
        <v>613339.57062293938</v>
      </c>
    </row>
    <row r="287" spans="2:9">
      <c r="B287" s="127" t="str">
        <f>$B$51</f>
        <v>Nursing</v>
      </c>
      <c r="C287" s="138">
        <f t="shared" si="22"/>
        <v>2739421.519431524</v>
      </c>
      <c r="D287" s="138">
        <f t="shared" si="22"/>
        <v>12236562.203786746</v>
      </c>
      <c r="E287" s="138">
        <f t="shared" si="22"/>
        <v>14548363.231355721</v>
      </c>
      <c r="F287" s="138">
        <f t="shared" si="22"/>
        <v>6011244.6922843298</v>
      </c>
      <c r="G287" s="138">
        <f t="shared" si="22"/>
        <v>0</v>
      </c>
      <c r="H287" s="138">
        <f t="shared" si="21"/>
        <v>35535591.64685832</v>
      </c>
    </row>
    <row r="288" spans="2:9">
      <c r="B288" s="130" t="str">
        <f>$B$52</f>
        <v>Totals</v>
      </c>
      <c r="C288" s="135">
        <f>SUM(C268:C287)</f>
        <v>472547284.02903879</v>
      </c>
      <c r="D288" s="135">
        <f>SUM(D268:D287)</f>
        <v>665616921.31593394</v>
      </c>
      <c r="E288" s="135">
        <f>SUM(E268:E287)</f>
        <v>407078896.67574525</v>
      </c>
      <c r="F288" s="135">
        <f>SUM(F268:F287)</f>
        <v>824269063.14352918</v>
      </c>
      <c r="G288" s="135">
        <f>SUM(G268:G287)</f>
        <v>94920213.095752314</v>
      </c>
      <c r="H288" s="135">
        <f t="shared" si="21"/>
        <v>2464432378.2599993</v>
      </c>
      <c r="I288" s="351"/>
    </row>
    <row r="289" spans="2:10">
      <c r="H289" s="139"/>
    </row>
    <row r="290" spans="2:10" ht="15" customHeight="1">
      <c r="B290" s="120" t="s">
        <v>220</v>
      </c>
      <c r="C290" s="121"/>
      <c r="D290" s="121"/>
      <c r="E290" s="121"/>
      <c r="F290" s="121"/>
      <c r="G290" s="121"/>
      <c r="H290" s="122"/>
    </row>
    <row r="291" spans="2:10" ht="30" customHeight="1" thickBot="1">
      <c r="B291" s="476" t="s">
        <v>231</v>
      </c>
      <c r="C291" s="476"/>
      <c r="D291" s="476"/>
      <c r="E291" s="476"/>
      <c r="F291" s="476"/>
      <c r="G291" s="476"/>
      <c r="H291" s="476"/>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489.38084546051601</v>
      </c>
      <c r="D293" s="133">
        <f t="shared" si="23"/>
        <v>1010.1323718645733</v>
      </c>
      <c r="E293" s="133">
        <f t="shared" si="23"/>
        <v>3188.7490901377428</v>
      </c>
      <c r="F293" s="133">
        <f t="shared" si="23"/>
        <v>6608.7478305128961</v>
      </c>
      <c r="G293" s="134">
        <f t="shared" si="23"/>
        <v>0</v>
      </c>
      <c r="H293" s="135">
        <f t="shared" si="23"/>
        <v>969.60892348596872</v>
      </c>
      <c r="J293" s="107" t="str">
        <f>IFERROR(H293/#REF!-1,"")</f>
        <v/>
      </c>
    </row>
    <row r="294" spans="2:10">
      <c r="B294" s="127" t="str">
        <f>$B$33</f>
        <v>Science</v>
      </c>
      <c r="C294" s="133">
        <f t="shared" si="23"/>
        <v>1327.6307982436517</v>
      </c>
      <c r="D294" s="133">
        <f t="shared" si="23"/>
        <v>2116.1830924662377</v>
      </c>
      <c r="E294" s="133">
        <f t="shared" si="23"/>
        <v>8672.9444829393306</v>
      </c>
      <c r="F294" s="133">
        <f t="shared" si="23"/>
        <v>15836.291318257525</v>
      </c>
      <c r="G294" s="134">
        <f t="shared" si="23"/>
        <v>0</v>
      </c>
      <c r="H294" s="138">
        <f t="shared" si="23"/>
        <v>2742.1265719212606</v>
      </c>
      <c r="J294" s="107" t="str">
        <f>IFERROR(H294/#REF!-1,"")</f>
        <v/>
      </c>
    </row>
    <row r="295" spans="2:10">
      <c r="B295" s="127" t="str">
        <f>$B$34</f>
        <v>Fine Arts</v>
      </c>
      <c r="C295" s="133">
        <f t="shared" si="23"/>
        <v>965.21642427133088</v>
      </c>
      <c r="D295" s="133">
        <f t="shared" si="23"/>
        <v>1314.815607667447</v>
      </c>
      <c r="E295" s="133">
        <f t="shared" si="23"/>
        <v>2899.3933378539377</v>
      </c>
      <c r="F295" s="133">
        <f t="shared" si="23"/>
        <v>4689.5572559382663</v>
      </c>
      <c r="G295" s="134">
        <f t="shared" si="23"/>
        <v>0</v>
      </c>
      <c r="H295" s="138">
        <f t="shared" si="23"/>
        <v>1414.6319441968844</v>
      </c>
      <c r="J295" s="107" t="str">
        <f>IFERROR(H295/#REF!-1,"")</f>
        <v/>
      </c>
    </row>
    <row r="296" spans="2:10">
      <c r="B296" s="127" t="str">
        <f>$B$35</f>
        <v>Teacher Education</v>
      </c>
      <c r="C296" s="133">
        <f t="shared" si="23"/>
        <v>574.2553823533126</v>
      </c>
      <c r="D296" s="133">
        <f t="shared" si="23"/>
        <v>1668.995136483843</v>
      </c>
      <c r="E296" s="133">
        <f t="shared" si="23"/>
        <v>4590.6836369111443</v>
      </c>
      <c r="F296" s="133">
        <f t="shared" si="23"/>
        <v>6377.9886199315088</v>
      </c>
      <c r="G296" s="134">
        <f t="shared" si="23"/>
        <v>0</v>
      </c>
      <c r="H296" s="138">
        <f t="shared" si="23"/>
        <v>2667.10923141578</v>
      </c>
      <c r="J296" s="107" t="str">
        <f>IFERROR(H296/#REF!-1,"")</f>
        <v/>
      </c>
    </row>
    <row r="297" spans="2:10">
      <c r="B297" s="127" t="str">
        <f>$B$36</f>
        <v>Agriculture</v>
      </c>
      <c r="C297" s="133">
        <f t="shared" si="23"/>
        <v>0</v>
      </c>
      <c r="D297" s="133">
        <f t="shared" si="23"/>
        <v>0</v>
      </c>
      <c r="E297" s="133">
        <f t="shared" si="23"/>
        <v>0</v>
      </c>
      <c r="F297" s="133">
        <f t="shared" si="23"/>
        <v>0</v>
      </c>
      <c r="G297" s="134">
        <f t="shared" si="23"/>
        <v>0</v>
      </c>
      <c r="H297" s="138">
        <f t="shared" si="23"/>
        <v>0</v>
      </c>
      <c r="J297" s="107" t="str">
        <f>IFERROR(H297/#REF!-1,"")</f>
        <v/>
      </c>
    </row>
    <row r="298" spans="2:10">
      <c r="B298" s="127" t="str">
        <f>$B$37</f>
        <v>Engineering</v>
      </c>
      <c r="C298" s="133">
        <f t="shared" si="23"/>
        <v>830.27368021976372</v>
      </c>
      <c r="D298" s="133">
        <f t="shared" si="23"/>
        <v>1369.9023294695073</v>
      </c>
      <c r="E298" s="133">
        <f t="shared" si="23"/>
        <v>7031.9856985169636</v>
      </c>
      <c r="F298" s="133">
        <f t="shared" si="23"/>
        <v>10393.722891936024</v>
      </c>
      <c r="G298" s="134">
        <f t="shared" si="23"/>
        <v>0</v>
      </c>
      <c r="H298" s="138">
        <f t="shared" si="23"/>
        <v>3102.7405861044067</v>
      </c>
      <c r="J298" s="107" t="str">
        <f>IFERROR(H298/#REF!-1,"")</f>
        <v/>
      </c>
    </row>
    <row r="299" spans="2:10">
      <c r="B299" s="127" t="str">
        <f>$B$38</f>
        <v>Home Economics</v>
      </c>
      <c r="C299" s="133">
        <f t="shared" si="23"/>
        <v>343.63700115904908</v>
      </c>
      <c r="D299" s="133">
        <f t="shared" si="23"/>
        <v>1466.6703709230651</v>
      </c>
      <c r="E299" s="133">
        <f t="shared" si="23"/>
        <v>5491.6404048172944</v>
      </c>
      <c r="F299" s="133">
        <f t="shared" si="23"/>
        <v>8576.0436026088173</v>
      </c>
      <c r="G299" s="134">
        <f t="shared" si="23"/>
        <v>0</v>
      </c>
      <c r="H299" s="138">
        <f t="shared" si="23"/>
        <v>948.89001338753769</v>
      </c>
      <c r="J299" s="107" t="str">
        <f>IFERROR(H299/#REF!-1,"")</f>
        <v/>
      </c>
    </row>
    <row r="300" spans="2:10">
      <c r="B300" s="127" t="str">
        <f>$B$39</f>
        <v>Law</v>
      </c>
      <c r="C300" s="133">
        <f t="shared" si="23"/>
        <v>0</v>
      </c>
      <c r="D300" s="133">
        <f t="shared" si="23"/>
        <v>0</v>
      </c>
      <c r="E300" s="133">
        <f t="shared" si="23"/>
        <v>0</v>
      </c>
      <c r="F300" s="133">
        <f t="shared" si="23"/>
        <v>0</v>
      </c>
      <c r="G300" s="134">
        <f t="shared" si="23"/>
        <v>2183.6159869563749</v>
      </c>
      <c r="H300" s="138">
        <f t="shared" si="23"/>
        <v>2183.6159869563749</v>
      </c>
      <c r="J300" s="107" t="str">
        <f>IFERROR(H300/#REF!-1,"")</f>
        <v/>
      </c>
    </row>
    <row r="301" spans="2:10">
      <c r="B301" s="127" t="str">
        <f>$B$40</f>
        <v>Social Service</v>
      </c>
      <c r="C301" s="133">
        <f t="shared" si="23"/>
        <v>1152.1687924125347</v>
      </c>
      <c r="D301" s="133">
        <f t="shared" si="23"/>
        <v>1172.3475519567201</v>
      </c>
      <c r="E301" s="133">
        <f t="shared" si="23"/>
        <v>1933.5160694234612</v>
      </c>
      <c r="F301" s="133">
        <f t="shared" si="23"/>
        <v>16401.8966381096</v>
      </c>
      <c r="G301" s="134">
        <f t="shared" si="23"/>
        <v>0</v>
      </c>
      <c r="H301" s="138">
        <f t="shared" si="23"/>
        <v>2198.5154137749555</v>
      </c>
      <c r="J301" s="107" t="str">
        <f>IFERROR(H301/#REF!-1,"")</f>
        <v/>
      </c>
    </row>
    <row r="302" spans="2:10">
      <c r="B302" s="127" t="str">
        <f>$B$41</f>
        <v>Library Science</v>
      </c>
      <c r="C302" s="133">
        <f t="shared" si="23"/>
        <v>0</v>
      </c>
      <c r="D302" s="133">
        <f t="shared" si="23"/>
        <v>1198.0689795882022</v>
      </c>
      <c r="E302" s="133">
        <f t="shared" si="23"/>
        <v>2080.4106087414266</v>
      </c>
      <c r="F302" s="133">
        <f t="shared" si="23"/>
        <v>8719.0716593804609</v>
      </c>
      <c r="G302" s="134">
        <f t="shared" si="23"/>
        <v>0</v>
      </c>
      <c r="H302" s="138">
        <f t="shared" si="23"/>
        <v>3043.5086084941026</v>
      </c>
      <c r="J302" s="107" t="str">
        <f>IFERROR(H302/#REF!-1,"")</f>
        <v/>
      </c>
    </row>
    <row r="303" spans="2:10">
      <c r="B303" s="127" t="str">
        <f>$B$42</f>
        <v>Veterinary Science</v>
      </c>
      <c r="C303" s="133">
        <f t="shared" si="23"/>
        <v>0</v>
      </c>
      <c r="D303" s="133">
        <f t="shared" si="23"/>
        <v>0</v>
      </c>
      <c r="E303" s="133">
        <f t="shared" si="23"/>
        <v>0</v>
      </c>
      <c r="F303" s="133">
        <f t="shared" si="23"/>
        <v>0</v>
      </c>
      <c r="G303" s="134">
        <f t="shared" si="23"/>
        <v>0</v>
      </c>
      <c r="H303" s="138">
        <f t="shared" si="23"/>
        <v>0</v>
      </c>
      <c r="J303" s="107" t="str">
        <f>IFERROR(H303/#REF!-1,"")</f>
        <v/>
      </c>
    </row>
    <row r="304" spans="2:10">
      <c r="B304" s="127" t="str">
        <f>$B$43</f>
        <v>Vocational Training</v>
      </c>
      <c r="C304" s="133">
        <f t="shared" si="23"/>
        <v>0</v>
      </c>
      <c r="D304" s="133">
        <f t="shared" si="23"/>
        <v>0</v>
      </c>
      <c r="E304" s="133">
        <f t="shared" si="23"/>
        <v>0</v>
      </c>
      <c r="F304" s="133">
        <f t="shared" si="23"/>
        <v>0</v>
      </c>
      <c r="G304" s="134">
        <f t="shared" si="23"/>
        <v>0</v>
      </c>
      <c r="H304" s="138">
        <f t="shared" si="23"/>
        <v>0</v>
      </c>
      <c r="J304" s="107" t="str">
        <f>IFERROR(H304/#REF!-1,"")</f>
        <v/>
      </c>
    </row>
    <row r="305" spans="2:10">
      <c r="B305" s="127" t="str">
        <f>$B$44</f>
        <v>Physical Training</v>
      </c>
      <c r="C305" s="133">
        <f t="shared" si="23"/>
        <v>0</v>
      </c>
      <c r="D305" s="133">
        <f t="shared" si="23"/>
        <v>0</v>
      </c>
      <c r="E305" s="133">
        <f t="shared" si="23"/>
        <v>0</v>
      </c>
      <c r="F305" s="133">
        <f t="shared" si="23"/>
        <v>0</v>
      </c>
      <c r="G305" s="134">
        <f t="shared" si="23"/>
        <v>0</v>
      </c>
      <c r="H305" s="138">
        <f t="shared" si="23"/>
        <v>0</v>
      </c>
      <c r="J305" s="107" t="str">
        <f>IFERROR(H305/#REF!-1,"")</f>
        <v/>
      </c>
    </row>
    <row r="306" spans="2:10">
      <c r="B306" s="127" t="str">
        <f>$B$45</f>
        <v>Health Services</v>
      </c>
      <c r="C306" s="133">
        <f t="shared" si="23"/>
        <v>565.70531324477565</v>
      </c>
      <c r="D306" s="133">
        <f t="shared" si="23"/>
        <v>957.48926541008325</v>
      </c>
      <c r="E306" s="133">
        <f t="shared" si="23"/>
        <v>4859.0287734421099</v>
      </c>
      <c r="F306" s="133">
        <f t="shared" si="23"/>
        <v>6003.0805299191825</v>
      </c>
      <c r="G306" s="134">
        <f t="shared" si="23"/>
        <v>1669.700884228394</v>
      </c>
      <c r="H306" s="138">
        <f t="shared" si="23"/>
        <v>1167.7359019434841</v>
      </c>
      <c r="J306" s="107" t="str">
        <f>IFERROR(H306/#REF!-1,"")</f>
        <v/>
      </c>
    </row>
    <row r="307" spans="2:10">
      <c r="B307" s="127" t="str">
        <f>$B$46</f>
        <v>Pharmacy</v>
      </c>
      <c r="C307" s="133">
        <f t="shared" si="23"/>
        <v>1306.5798853811477</v>
      </c>
      <c r="D307" s="133">
        <f t="shared" si="23"/>
        <v>973.94031605782686</v>
      </c>
      <c r="E307" s="133">
        <f t="shared" si="23"/>
        <v>7117.2484916897993</v>
      </c>
      <c r="F307" s="133">
        <f t="shared" si="23"/>
        <v>9697.3420993101627</v>
      </c>
      <c r="G307" s="134">
        <f t="shared" si="23"/>
        <v>2003.6025270485916</v>
      </c>
      <c r="H307" s="138">
        <f t="shared" si="23"/>
        <v>2788.7546779313875</v>
      </c>
      <c r="J307" s="107" t="str">
        <f>IFERROR(H307/#REF!-1,"")</f>
        <v/>
      </c>
    </row>
    <row r="308" spans="2:10">
      <c r="B308" s="127" t="str">
        <f>$B$47</f>
        <v>Business Administration</v>
      </c>
      <c r="C308" s="133">
        <f t="shared" si="23"/>
        <v>568.58402072327453</v>
      </c>
      <c r="D308" s="133">
        <f t="shared" si="23"/>
        <v>1006.8443752498434</v>
      </c>
      <c r="E308" s="133">
        <f t="shared" si="23"/>
        <v>2648.8435188640419</v>
      </c>
      <c r="F308" s="133">
        <f t="shared" si="23"/>
        <v>28262.851430549759</v>
      </c>
      <c r="G308" s="134">
        <f t="shared" si="23"/>
        <v>0</v>
      </c>
      <c r="H308" s="138">
        <f t="shared" si="23"/>
        <v>1466.7301014015457</v>
      </c>
      <c r="J308" s="107" t="str">
        <f>IFERROR(H308/#REF!-1,"")</f>
        <v/>
      </c>
    </row>
    <row r="309" spans="2:10">
      <c r="B309" s="127" t="str">
        <f>$B$48</f>
        <v>Optometry</v>
      </c>
      <c r="C309" s="133">
        <f t="shared" ref="C309:H313" si="24">IF(C48=0,0,C284/C48)</f>
        <v>0</v>
      </c>
      <c r="D309" s="133">
        <f t="shared" si="24"/>
        <v>0</v>
      </c>
      <c r="E309" s="133">
        <f t="shared" si="24"/>
        <v>0</v>
      </c>
      <c r="F309" s="133">
        <f t="shared" si="24"/>
        <v>0</v>
      </c>
      <c r="G309" s="134">
        <f t="shared" si="24"/>
        <v>0</v>
      </c>
      <c r="H309" s="138">
        <f t="shared" si="24"/>
        <v>0</v>
      </c>
      <c r="J309" s="107" t="str">
        <f>IFERROR(H309/#REF!-1,"")</f>
        <v/>
      </c>
    </row>
    <row r="310" spans="2:10">
      <c r="B310" s="127" t="str">
        <f>$B$49</f>
        <v>Teacher Ed-Practice Teaching</v>
      </c>
      <c r="C310" s="133">
        <f t="shared" si="24"/>
        <v>0</v>
      </c>
      <c r="D310" s="133">
        <f t="shared" si="24"/>
        <v>0</v>
      </c>
      <c r="E310" s="133">
        <f t="shared" si="24"/>
        <v>0</v>
      </c>
      <c r="F310" s="133">
        <f t="shared" si="24"/>
        <v>0</v>
      </c>
      <c r="G310" s="134">
        <f t="shared" si="24"/>
        <v>0</v>
      </c>
      <c r="H310" s="138">
        <f t="shared" si="24"/>
        <v>0</v>
      </c>
      <c r="J310" s="107" t="str">
        <f>IFERROR(H310/#REF!-1,"")</f>
        <v/>
      </c>
    </row>
    <row r="311" spans="2:10">
      <c r="B311" s="127" t="str">
        <f>$B$50</f>
        <v>Technology</v>
      </c>
      <c r="C311" s="133">
        <f t="shared" si="24"/>
        <v>255.93307963331836</v>
      </c>
      <c r="D311" s="133">
        <f t="shared" si="24"/>
        <v>0</v>
      </c>
      <c r="E311" s="133">
        <f t="shared" si="24"/>
        <v>1276.3946307292522</v>
      </c>
      <c r="F311" s="133">
        <f t="shared" si="24"/>
        <v>299.42349487907774</v>
      </c>
      <c r="G311" s="134">
        <f t="shared" si="24"/>
        <v>0</v>
      </c>
      <c r="H311" s="138">
        <f t="shared" si="24"/>
        <v>538.0171672131047</v>
      </c>
      <c r="J311" s="107" t="str">
        <f>IFERROR(H311/#REF!-1,"")</f>
        <v/>
      </c>
    </row>
    <row r="312" spans="2:10">
      <c r="B312" s="127" t="str">
        <f>$B$51</f>
        <v>Nursing</v>
      </c>
      <c r="C312" s="133">
        <f t="shared" si="24"/>
        <v>1297.6890191527825</v>
      </c>
      <c r="D312" s="133">
        <f t="shared" si="24"/>
        <v>1663.7066218608775</v>
      </c>
      <c r="E312" s="133">
        <f t="shared" si="24"/>
        <v>2858.224603409767</v>
      </c>
      <c r="F312" s="133">
        <f t="shared" si="24"/>
        <v>10052.2486493049</v>
      </c>
      <c r="G312" s="134">
        <f t="shared" si="24"/>
        <v>0</v>
      </c>
      <c r="H312" s="138">
        <f t="shared" si="24"/>
        <v>2344.964474518828</v>
      </c>
      <c r="J312" s="107" t="str">
        <f>IFERROR(H312/#REF!-1,"")</f>
        <v/>
      </c>
    </row>
    <row r="313" spans="2:10">
      <c r="B313" s="130" t="str">
        <f>$B$52</f>
        <v>Totals</v>
      </c>
      <c r="C313" s="135">
        <f t="shared" si="24"/>
        <v>706.47437141889031</v>
      </c>
      <c r="D313" s="135">
        <f t="shared" si="24"/>
        <v>1311.1315733492768</v>
      </c>
      <c r="E313" s="135">
        <f t="shared" si="24"/>
        <v>4166.8771539270092</v>
      </c>
      <c r="F313" s="135">
        <f t="shared" si="24"/>
        <v>10253.059217508215</v>
      </c>
      <c r="G313" s="135">
        <f t="shared" si="24"/>
        <v>2106.8730273524943</v>
      </c>
      <c r="H313" s="135">
        <f t="shared" si="24"/>
        <v>1760.7035536216454</v>
      </c>
      <c r="I313" s="349"/>
      <c r="J313" s="107" t="str">
        <f>IFERROR(H313/#REF!-1,"")</f>
        <v/>
      </c>
    </row>
    <row r="315" spans="2:10" ht="15" customHeight="1">
      <c r="B315" s="120" t="s">
        <v>37</v>
      </c>
      <c r="C315" s="121"/>
      <c r="D315" s="121"/>
      <c r="E315" s="121"/>
      <c r="F315" s="121"/>
      <c r="G315" s="121"/>
      <c r="H315" s="122"/>
    </row>
    <row r="316" spans="2:10" ht="55.5" customHeight="1" thickBot="1">
      <c r="B316" s="476" t="s">
        <v>232</v>
      </c>
      <c r="C316" s="476"/>
      <c r="D316" s="476"/>
      <c r="E316" s="476"/>
      <c r="F316" s="476"/>
      <c r="G316" s="476"/>
      <c r="H316" s="476"/>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2.0641027969004813</v>
      </c>
      <c r="E318" s="128">
        <f t="shared" si="25"/>
        <v>6.5158845502771436</v>
      </c>
      <c r="F318" s="128">
        <f t="shared" si="25"/>
        <v>13.50430424855298</v>
      </c>
      <c r="G318" s="128">
        <f t="shared" si="25"/>
        <v>0</v>
      </c>
      <c r="H318" s="128">
        <f t="shared" si="25"/>
        <v>1.9812972503522275</v>
      </c>
      <c r="J318" s="107" t="str">
        <f>IFERROR(H318/#REF!-1,"")</f>
        <v/>
      </c>
    </row>
    <row r="319" spans="2:10">
      <c r="B319" s="127" t="str">
        <f>$B$33</f>
        <v>Science</v>
      </c>
      <c r="C319" s="128">
        <f t="shared" ref="C319:H334" si="26">IF($C$293=0,"",C294/$C$293)</f>
        <v>2.7128785496177885</v>
      </c>
      <c r="D319" s="128">
        <f t="shared" si="26"/>
        <v>4.3242049869664845</v>
      </c>
      <c r="E319" s="128">
        <f t="shared" si="26"/>
        <v>17.722280231008913</v>
      </c>
      <c r="F319" s="128">
        <f t="shared" si="26"/>
        <v>32.359851157139786</v>
      </c>
      <c r="G319" s="128">
        <f t="shared" si="26"/>
        <v>0</v>
      </c>
      <c r="H319" s="128">
        <f t="shared" si="26"/>
        <v>5.6032568445560456</v>
      </c>
      <c r="J319" s="107" t="str">
        <f>IFERROR(H319/#REF!-1,"")</f>
        <v/>
      </c>
    </row>
    <row r="320" spans="2:10">
      <c r="B320" s="127" t="str">
        <f>$B$34</f>
        <v>Fine Arts</v>
      </c>
      <c r="C320" s="128">
        <f t="shared" si="26"/>
        <v>1.9723216248135851</v>
      </c>
      <c r="D320" s="128">
        <f t="shared" si="26"/>
        <v>2.6866920106572261</v>
      </c>
      <c r="E320" s="128">
        <f t="shared" si="26"/>
        <v>5.9246154906728261</v>
      </c>
      <c r="F320" s="128">
        <f t="shared" si="26"/>
        <v>9.5826334427235498</v>
      </c>
      <c r="G320" s="128">
        <f t="shared" si="26"/>
        <v>0</v>
      </c>
      <c r="H320" s="128">
        <f t="shared" si="26"/>
        <v>2.8906565455492865</v>
      </c>
      <c r="J320" s="107" t="str">
        <f>IFERROR(H320/#REF!-1,"")</f>
        <v/>
      </c>
    </row>
    <row r="321" spans="2:10">
      <c r="B321" s="127" t="str">
        <f>$B$35</f>
        <v>Teacher Education</v>
      </c>
      <c r="C321" s="128">
        <f t="shared" si="26"/>
        <v>1.1734324865390433</v>
      </c>
      <c r="D321" s="128">
        <f t="shared" si="26"/>
        <v>3.410421866661514</v>
      </c>
      <c r="E321" s="128">
        <f t="shared" si="26"/>
        <v>9.3805952551968605</v>
      </c>
      <c r="F321" s="128">
        <f t="shared" si="26"/>
        <v>13.032771264126017</v>
      </c>
      <c r="G321" s="128">
        <f t="shared" si="26"/>
        <v>0</v>
      </c>
      <c r="H321" s="128">
        <f t="shared" si="26"/>
        <v>5.4499665366060315</v>
      </c>
      <c r="J321" s="107" t="str">
        <f>IFERROR(H321/#REF!-1,"")</f>
        <v/>
      </c>
    </row>
    <row r="322" spans="2:10">
      <c r="B322" s="127" t="str">
        <f>$B$36</f>
        <v>Agriculture</v>
      </c>
      <c r="C322" s="128">
        <f t="shared" si="26"/>
        <v>0</v>
      </c>
      <c r="D322" s="128">
        <f t="shared" si="26"/>
        <v>0</v>
      </c>
      <c r="E322" s="128">
        <f t="shared" si="26"/>
        <v>0</v>
      </c>
      <c r="F322" s="128">
        <f t="shared" si="26"/>
        <v>0</v>
      </c>
      <c r="G322" s="128">
        <f t="shared" si="26"/>
        <v>0</v>
      </c>
      <c r="H322" s="128">
        <f t="shared" si="26"/>
        <v>0</v>
      </c>
      <c r="J322" s="107" t="str">
        <f>IFERROR(H322/#REF!-1,"")</f>
        <v/>
      </c>
    </row>
    <row r="323" spans="2:10">
      <c r="B323" s="127" t="str">
        <f>$B$37</f>
        <v>Engineering</v>
      </c>
      <c r="C323" s="128">
        <f t="shared" si="26"/>
        <v>1.6965798476204388</v>
      </c>
      <c r="D323" s="128">
        <f t="shared" si="26"/>
        <v>2.7992561257284296</v>
      </c>
      <c r="E323" s="128">
        <f t="shared" si="26"/>
        <v>14.369147799194595</v>
      </c>
      <c r="F323" s="128">
        <f t="shared" si="26"/>
        <v>21.238515949996668</v>
      </c>
      <c r="G323" s="128">
        <f t="shared" si="26"/>
        <v>0</v>
      </c>
      <c r="H323" s="128">
        <f t="shared" si="26"/>
        <v>6.3401349171822883</v>
      </c>
      <c r="J323" s="107" t="str">
        <f>IFERROR(H323/#REF!-1,"")</f>
        <v/>
      </c>
    </row>
    <row r="324" spans="2:10">
      <c r="B324" s="127" t="str">
        <f>$B$38</f>
        <v>Home Economics</v>
      </c>
      <c r="C324" s="128">
        <f t="shared" si="26"/>
        <v>0.70218727264586867</v>
      </c>
      <c r="D324" s="128">
        <f t="shared" si="26"/>
        <v>2.9969917795677157</v>
      </c>
      <c r="E324" s="128">
        <f t="shared" si="26"/>
        <v>11.221608805815773</v>
      </c>
      <c r="F324" s="128">
        <f t="shared" si="26"/>
        <v>17.524273134430935</v>
      </c>
      <c r="G324" s="128">
        <f t="shared" si="26"/>
        <v>0</v>
      </c>
      <c r="H324" s="128">
        <f t="shared" si="26"/>
        <v>1.9389602641570809</v>
      </c>
      <c r="J324" s="107" t="str">
        <f>IFERROR(H324/#REF!-1,"")</f>
        <v/>
      </c>
    </row>
    <row r="325" spans="2:10">
      <c r="B325" s="127" t="str">
        <f>$B$39</f>
        <v>Law</v>
      </c>
      <c r="C325" s="128">
        <f t="shared" si="26"/>
        <v>0</v>
      </c>
      <c r="D325" s="128">
        <f t="shared" si="26"/>
        <v>0</v>
      </c>
      <c r="E325" s="128">
        <f t="shared" si="26"/>
        <v>0</v>
      </c>
      <c r="F325" s="128">
        <f t="shared" si="26"/>
        <v>0</v>
      </c>
      <c r="G325" s="128">
        <f t="shared" si="26"/>
        <v>4.4619972506311596</v>
      </c>
      <c r="H325" s="128">
        <f t="shared" si="26"/>
        <v>4.4619972506311596</v>
      </c>
      <c r="J325" s="107" t="str">
        <f>IFERROR(H325/#REF!-1,"")</f>
        <v/>
      </c>
    </row>
    <row r="326" spans="2:10">
      <c r="B326" s="127" t="str">
        <f>$B$40</f>
        <v>Social Service</v>
      </c>
      <c r="C326" s="128">
        <f t="shared" si="26"/>
        <v>2.3543397807658848</v>
      </c>
      <c r="D326" s="128">
        <f t="shared" si="26"/>
        <v>2.395573024223129</v>
      </c>
      <c r="E326" s="128">
        <f t="shared" si="26"/>
        <v>3.9509434980112235</v>
      </c>
      <c r="F326" s="128">
        <f t="shared" si="26"/>
        <v>33.515608120450906</v>
      </c>
      <c r="G326" s="128">
        <f t="shared" si="26"/>
        <v>0</v>
      </c>
      <c r="H326" s="128">
        <f t="shared" si="26"/>
        <v>4.4924427144387185</v>
      </c>
      <c r="J326" s="107" t="str">
        <f>IFERROR(H326/#REF!-1,"")</f>
        <v/>
      </c>
    </row>
    <row r="327" spans="2:10">
      <c r="B327" s="127" t="str">
        <f>$B$41</f>
        <v>Library Science</v>
      </c>
      <c r="C327" s="128">
        <f t="shared" si="26"/>
        <v>0</v>
      </c>
      <c r="D327" s="128">
        <f t="shared" si="26"/>
        <v>2.4481321463671062</v>
      </c>
      <c r="E327" s="128">
        <f t="shared" si="26"/>
        <v>4.2511075536348866</v>
      </c>
      <c r="F327" s="128">
        <f t="shared" si="26"/>
        <v>17.81653642609502</v>
      </c>
      <c r="G327" s="128">
        <f t="shared" si="26"/>
        <v>0</v>
      </c>
      <c r="H327" s="128">
        <f t="shared" si="26"/>
        <v>6.2191003933349851</v>
      </c>
      <c r="J327" s="107" t="str">
        <f>IFERROR(H327/#REF!-1,"")</f>
        <v/>
      </c>
    </row>
    <row r="328" spans="2:10">
      <c r="B328" s="127" t="str">
        <f>$B$42</f>
        <v>Veterinary Science</v>
      </c>
      <c r="C328" s="128">
        <f t="shared" si="26"/>
        <v>0</v>
      </c>
      <c r="D328" s="128">
        <f t="shared" si="26"/>
        <v>0</v>
      </c>
      <c r="E328" s="128">
        <f t="shared" si="26"/>
        <v>0</v>
      </c>
      <c r="F328" s="128">
        <f t="shared" si="26"/>
        <v>0</v>
      </c>
      <c r="G328" s="128">
        <f t="shared" si="26"/>
        <v>0</v>
      </c>
      <c r="H328" s="128">
        <f t="shared" si="26"/>
        <v>0</v>
      </c>
      <c r="J328" s="107" t="str">
        <f>IFERROR(H328/#REF!-1,"")</f>
        <v/>
      </c>
    </row>
    <row r="329" spans="2:10">
      <c r="B329" s="127" t="str">
        <f>$B$43</f>
        <v>Vocational Training</v>
      </c>
      <c r="C329" s="128">
        <f t="shared" si="26"/>
        <v>0</v>
      </c>
      <c r="D329" s="128">
        <f t="shared" si="26"/>
        <v>0</v>
      </c>
      <c r="E329" s="128">
        <f t="shared" si="26"/>
        <v>0</v>
      </c>
      <c r="F329" s="128">
        <f t="shared" si="26"/>
        <v>0</v>
      </c>
      <c r="G329" s="128">
        <f t="shared" si="26"/>
        <v>0</v>
      </c>
      <c r="H329" s="128">
        <f t="shared" si="26"/>
        <v>0</v>
      </c>
      <c r="J329" s="107" t="str">
        <f>IFERROR(H329/#REF!-1,"")</f>
        <v/>
      </c>
    </row>
    <row r="330" spans="2:10">
      <c r="B330" s="127" t="str">
        <f>$B$44</f>
        <v>Physical Training</v>
      </c>
      <c r="C330" s="128">
        <f t="shared" si="26"/>
        <v>0</v>
      </c>
      <c r="D330" s="128">
        <f t="shared" si="26"/>
        <v>0</v>
      </c>
      <c r="E330" s="128">
        <f t="shared" si="26"/>
        <v>0</v>
      </c>
      <c r="F330" s="128">
        <f t="shared" si="26"/>
        <v>0</v>
      </c>
      <c r="G330" s="128">
        <f t="shared" si="26"/>
        <v>0</v>
      </c>
      <c r="H330" s="128">
        <f t="shared" si="26"/>
        <v>0</v>
      </c>
      <c r="J330" s="107" t="str">
        <f>IFERROR(H330/#REF!-1,"")</f>
        <v/>
      </c>
    </row>
    <row r="331" spans="2:10">
      <c r="B331" s="127" t="str">
        <f>$B$45</f>
        <v>Health Services</v>
      </c>
      <c r="C331" s="128">
        <f t="shared" si="26"/>
        <v>1.1559612896422968</v>
      </c>
      <c r="D331" s="128">
        <f t="shared" si="26"/>
        <v>1.9565319613379411</v>
      </c>
      <c r="E331" s="128">
        <f t="shared" si="26"/>
        <v>9.928931257760361</v>
      </c>
      <c r="F331" s="128">
        <f t="shared" si="26"/>
        <v>12.266684700890117</v>
      </c>
      <c r="G331" s="128">
        <f t="shared" si="26"/>
        <v>3.4118639904207448</v>
      </c>
      <c r="H331" s="128">
        <f t="shared" si="26"/>
        <v>2.3861495863096644</v>
      </c>
      <c r="J331" s="107" t="str">
        <f>IFERROR(H331/#REF!-1,"")</f>
        <v/>
      </c>
    </row>
    <row r="332" spans="2:10">
      <c r="B332" s="127" t="str">
        <f>$B$46</f>
        <v>Pharmacy</v>
      </c>
      <c r="C332" s="128">
        <f t="shared" si="26"/>
        <v>2.6698631495305727</v>
      </c>
      <c r="D332" s="128">
        <f t="shared" si="26"/>
        <v>1.9901480106793552</v>
      </c>
      <c r="E332" s="128">
        <f t="shared" si="26"/>
        <v>14.543373647966019</v>
      </c>
      <c r="F332" s="128">
        <f t="shared" si="26"/>
        <v>19.81553260464208</v>
      </c>
      <c r="G332" s="128">
        <f t="shared" si="26"/>
        <v>4.0941580481417619</v>
      </c>
      <c r="H332" s="128">
        <f t="shared" si="26"/>
        <v>5.6985366382844838</v>
      </c>
      <c r="J332" s="107" t="str">
        <f>IFERROR(H332/#REF!-1,"")</f>
        <v/>
      </c>
    </row>
    <row r="333" spans="2:10">
      <c r="B333" s="127" t="str">
        <f>$B$47</f>
        <v>Business Administration</v>
      </c>
      <c r="C333" s="128">
        <f t="shared" si="26"/>
        <v>1.1618436356826081</v>
      </c>
      <c r="D333" s="128">
        <f t="shared" si="26"/>
        <v>2.0573841101246719</v>
      </c>
      <c r="E333" s="128">
        <f t="shared" si="26"/>
        <v>5.4126424101691875</v>
      </c>
      <c r="F333" s="128">
        <f t="shared" si="26"/>
        <v>57.752263278620802</v>
      </c>
      <c r="G333" s="128">
        <f t="shared" si="26"/>
        <v>0</v>
      </c>
      <c r="H333" s="128">
        <f t="shared" si="26"/>
        <v>2.9971138327274063</v>
      </c>
      <c r="J333" s="107" t="str">
        <f>IFERROR(H333/#REF!-1,"")</f>
        <v/>
      </c>
    </row>
    <row r="334" spans="2:10">
      <c r="B334" s="127" t="str">
        <f>$B$48</f>
        <v>Optometry</v>
      </c>
      <c r="C334" s="128">
        <f t="shared" si="26"/>
        <v>0</v>
      </c>
      <c r="D334" s="128">
        <f t="shared" si="26"/>
        <v>0</v>
      </c>
      <c r="E334" s="128">
        <f t="shared" si="26"/>
        <v>0</v>
      </c>
      <c r="F334" s="128">
        <f t="shared" si="26"/>
        <v>0</v>
      </c>
      <c r="G334" s="128">
        <f t="shared" si="26"/>
        <v>0</v>
      </c>
      <c r="H334" s="128">
        <f t="shared" si="26"/>
        <v>0</v>
      </c>
      <c r="J334" s="107" t="str">
        <f>IFERROR(H334/#REF!-1,"")</f>
        <v/>
      </c>
    </row>
    <row r="335" spans="2:10">
      <c r="B335" s="127" t="str">
        <f>$B$49</f>
        <v>Teacher Ed-Practice Teaching</v>
      </c>
      <c r="C335" s="128">
        <f t="shared" ref="C335:H338" si="27">IF($C$293=0,"",C310/$C$293)</f>
        <v>0</v>
      </c>
      <c r="D335" s="128">
        <f t="shared" si="27"/>
        <v>0</v>
      </c>
      <c r="E335" s="128">
        <f t="shared" si="27"/>
        <v>0</v>
      </c>
      <c r="F335" s="128">
        <f t="shared" si="27"/>
        <v>0</v>
      </c>
      <c r="G335" s="128">
        <f t="shared" si="27"/>
        <v>0</v>
      </c>
      <c r="H335" s="128">
        <f t="shared" si="27"/>
        <v>0</v>
      </c>
      <c r="J335" s="107" t="str">
        <f>IFERROR(H335/#REF!-1,"")</f>
        <v/>
      </c>
    </row>
    <row r="336" spans="2:10">
      <c r="B336" s="127" t="str">
        <f>$B$50</f>
        <v>Technology</v>
      </c>
      <c r="C336" s="128">
        <f t="shared" si="27"/>
        <v>0.5229732262865352</v>
      </c>
      <c r="D336" s="128">
        <f t="shared" si="27"/>
        <v>0</v>
      </c>
      <c r="E336" s="128">
        <f t="shared" si="27"/>
        <v>2.6081826507290908</v>
      </c>
      <c r="F336" s="128">
        <f t="shared" si="27"/>
        <v>0.61184146796206329</v>
      </c>
      <c r="G336" s="128">
        <f t="shared" si="27"/>
        <v>0</v>
      </c>
      <c r="H336" s="128">
        <f t="shared" si="27"/>
        <v>1.0993833784132296</v>
      </c>
      <c r="J336" s="107" t="str">
        <f>IFERROR(H336/#REF!-1,"")</f>
        <v/>
      </c>
    </row>
    <row r="337" spans="2:10">
      <c r="B337" s="127" t="str">
        <f>$B$51</f>
        <v>Nursing</v>
      </c>
      <c r="C337" s="128">
        <f t="shared" si="27"/>
        <v>2.6516955683699353</v>
      </c>
      <c r="D337" s="128">
        <f t="shared" si="27"/>
        <v>3.3996153247381398</v>
      </c>
      <c r="E337" s="128">
        <f t="shared" si="27"/>
        <v>5.8404913676589185</v>
      </c>
      <c r="F337" s="128">
        <f t="shared" si="27"/>
        <v>20.540748054504579</v>
      </c>
      <c r="G337" s="128">
        <f t="shared" si="27"/>
        <v>0</v>
      </c>
      <c r="H337" s="128">
        <f t="shared" si="27"/>
        <v>4.7916964798901658</v>
      </c>
      <c r="J337" s="107" t="str">
        <f>IFERROR(H337/#REF!-1,"")</f>
        <v/>
      </c>
    </row>
    <row r="338" spans="2:10">
      <c r="B338" s="130" t="str">
        <f>$B$52</f>
        <v>Totals</v>
      </c>
      <c r="C338" s="128">
        <f t="shared" si="27"/>
        <v>1.443608547355558</v>
      </c>
      <c r="D338" s="128">
        <f t="shared" si="27"/>
        <v>2.6791640611014902</v>
      </c>
      <c r="E338" s="128">
        <f t="shared" si="27"/>
        <v>8.5145897976572922</v>
      </c>
      <c r="F338" s="128">
        <f t="shared" si="27"/>
        <v>20.951084033254112</v>
      </c>
      <c r="G338" s="128">
        <f t="shared" si="27"/>
        <v>4.3051808155055387</v>
      </c>
      <c r="H338" s="128">
        <f t="shared" si="27"/>
        <v>3.5978186926478339</v>
      </c>
      <c r="I338" s="349"/>
      <c r="J338" s="107" t="str">
        <f>IFERROR(H338/#REF!-1,"")</f>
        <v/>
      </c>
    </row>
    <row r="340" spans="2:10" ht="15" customHeight="1">
      <c r="B340" s="120" t="s">
        <v>233</v>
      </c>
      <c r="C340" s="121"/>
      <c r="D340" s="121"/>
      <c r="E340" s="121"/>
      <c r="F340" s="121"/>
      <c r="G340" s="121"/>
      <c r="H340" s="122"/>
    </row>
    <row r="341" spans="2:10" ht="55.5" customHeight="1" thickBot="1">
      <c r="B341" s="476" t="s">
        <v>234</v>
      </c>
      <c r="C341" s="476"/>
      <c r="D341" s="476"/>
      <c r="E341" s="476"/>
      <c r="F341" s="476"/>
      <c r="G341" s="476"/>
      <c r="H341" s="476"/>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14681.425363815481</v>
      </c>
      <c r="D343" s="135">
        <f t="shared" si="28"/>
        <v>30303.971155937201</v>
      </c>
      <c r="E343" s="135">
        <f>E293*24</f>
        <v>76529.97816330583</v>
      </c>
      <c r="F343" s="135">
        <f>F293*18</f>
        <v>118957.46094923213</v>
      </c>
      <c r="G343" s="135">
        <f>G293*24</f>
        <v>0</v>
      </c>
      <c r="H343" s="135">
        <f>IF((C32/30+D32/30+E32/24+F32/18+G32/24)=0,0,H268/(C32/30+D32/30+E32/24+F32/18+G32/24))</f>
        <v>28152.769491271112</v>
      </c>
    </row>
    <row r="344" spans="2:10">
      <c r="B344" s="127" t="str">
        <f>$B$33</f>
        <v>Science</v>
      </c>
      <c r="C344" s="138">
        <f t="shared" si="28"/>
        <v>39828.923947309551</v>
      </c>
      <c r="D344" s="138">
        <f t="shared" si="28"/>
        <v>63485.492773987127</v>
      </c>
      <c r="E344" s="138">
        <f>E294*24</f>
        <v>208150.66759054392</v>
      </c>
      <c r="F344" s="138">
        <f>F294*18</f>
        <v>285053.24372863543</v>
      </c>
      <c r="G344" s="138">
        <f>G294*24</f>
        <v>0</v>
      </c>
      <c r="H344" s="138">
        <f t="shared" ref="H344:H363" si="29">IF((C33/30+D33/30+E33/24+F33/18+G33/24)=0,0,H269/(C33/30+D33/30+E33/24+F33/18+G33/24))</f>
        <v>78399.381537578622</v>
      </c>
    </row>
    <row r="345" spans="2:10">
      <c r="B345" s="127" t="str">
        <f>$B$34</f>
        <v>Fine Arts</v>
      </c>
      <c r="C345" s="138">
        <f t="shared" si="28"/>
        <v>28956.492728139925</v>
      </c>
      <c r="D345" s="138">
        <f t="shared" si="28"/>
        <v>39444.468230023413</v>
      </c>
      <c r="E345" s="138">
        <f t="shared" ref="E345:E363" si="30">E295*24</f>
        <v>69585.440108494513</v>
      </c>
      <c r="F345" s="138">
        <f t="shared" ref="F345:F363" si="31">F295*18</f>
        <v>84412.030606888788</v>
      </c>
      <c r="G345" s="138">
        <f t="shared" ref="G345:G363" si="32">G295*24</f>
        <v>0</v>
      </c>
      <c r="H345" s="138">
        <f t="shared" si="29"/>
        <v>40312.546578947738</v>
      </c>
    </row>
    <row r="346" spans="2:10">
      <c r="B346" s="127" t="str">
        <f>$B$35</f>
        <v>Teacher Education</v>
      </c>
      <c r="C346" s="138">
        <f t="shared" si="28"/>
        <v>17227.661470599378</v>
      </c>
      <c r="D346" s="138">
        <f t="shared" si="28"/>
        <v>50069.854094515293</v>
      </c>
      <c r="E346" s="138">
        <f t="shared" si="30"/>
        <v>110176.40728586746</v>
      </c>
      <c r="F346" s="138">
        <f t="shared" si="31"/>
        <v>114803.79515876716</v>
      </c>
      <c r="G346" s="138">
        <f t="shared" si="32"/>
        <v>0</v>
      </c>
      <c r="H346" s="138">
        <f t="shared" si="29"/>
        <v>68923.554554994247</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24908.210406592912</v>
      </c>
      <c r="D348" s="138">
        <f t="shared" si="28"/>
        <v>41097.06988408522</v>
      </c>
      <c r="E348" s="138">
        <f t="shared" si="30"/>
        <v>168767.65676440712</v>
      </c>
      <c r="F348" s="138">
        <f t="shared" si="31"/>
        <v>187087.01205484843</v>
      </c>
      <c r="G348" s="138">
        <f t="shared" si="32"/>
        <v>0</v>
      </c>
      <c r="H348" s="138">
        <f t="shared" si="29"/>
        <v>83057.065908772027</v>
      </c>
    </row>
    <row r="349" spans="2:10">
      <c r="B349" s="127" t="str">
        <f>$B$38</f>
        <v>Home Economics</v>
      </c>
      <c r="C349" s="138">
        <f t="shared" si="28"/>
        <v>10309.110034771473</v>
      </c>
      <c r="D349" s="138">
        <f t="shared" si="28"/>
        <v>44000.111127691955</v>
      </c>
      <c r="E349" s="138">
        <f t="shared" si="30"/>
        <v>131799.36971561506</v>
      </c>
      <c r="F349" s="138">
        <f t="shared" si="31"/>
        <v>154368.7848469587</v>
      </c>
      <c r="G349" s="138">
        <f t="shared" si="32"/>
        <v>0</v>
      </c>
      <c r="H349" s="138">
        <f t="shared" si="29"/>
        <v>27814.286113530525</v>
      </c>
    </row>
    <row r="350" spans="2:10">
      <c r="B350" s="127" t="str">
        <f>$B$39</f>
        <v>Law</v>
      </c>
      <c r="C350" s="138">
        <f t="shared" si="28"/>
        <v>0</v>
      </c>
      <c r="D350" s="138">
        <f t="shared" si="28"/>
        <v>0</v>
      </c>
      <c r="E350" s="138">
        <f t="shared" si="30"/>
        <v>0</v>
      </c>
      <c r="F350" s="138">
        <f t="shared" si="31"/>
        <v>0</v>
      </c>
      <c r="G350" s="138">
        <f t="shared" si="32"/>
        <v>52406.783686953</v>
      </c>
      <c r="H350" s="138">
        <f t="shared" si="29"/>
        <v>52406.783686952993</v>
      </c>
    </row>
    <row r="351" spans="2:10">
      <c r="B351" s="127" t="str">
        <f>$B$40</f>
        <v>Social Service</v>
      </c>
      <c r="C351" s="138">
        <f t="shared" si="28"/>
        <v>34565.063772376037</v>
      </c>
      <c r="D351" s="138">
        <f t="shared" si="28"/>
        <v>35170.426558701598</v>
      </c>
      <c r="E351" s="138">
        <f t="shared" si="30"/>
        <v>46404.385666163071</v>
      </c>
      <c r="F351" s="138">
        <f t="shared" si="31"/>
        <v>295234.13948597282</v>
      </c>
      <c r="G351" s="138">
        <f t="shared" si="32"/>
        <v>0</v>
      </c>
      <c r="H351" s="138">
        <f t="shared" si="29"/>
        <v>56766.838972111706</v>
      </c>
    </row>
    <row r="352" spans="2:10">
      <c r="B352" s="127" t="str">
        <f>$B$41</f>
        <v>Library Science</v>
      </c>
      <c r="C352" s="138">
        <f t="shared" si="28"/>
        <v>0</v>
      </c>
      <c r="D352" s="138">
        <f t="shared" si="28"/>
        <v>35942.069387646065</v>
      </c>
      <c r="E352" s="138">
        <f t="shared" si="30"/>
        <v>49929.854609794238</v>
      </c>
      <c r="F352" s="138">
        <f t="shared" si="31"/>
        <v>156943.28986884828</v>
      </c>
      <c r="G352" s="138">
        <f t="shared" si="32"/>
        <v>0</v>
      </c>
      <c r="H352" s="138">
        <f t="shared" si="29"/>
        <v>69828.885591475046</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16971.159397343268</v>
      </c>
      <c r="D356" s="138">
        <f t="shared" si="28"/>
        <v>28724.677962302496</v>
      </c>
      <c r="E356" s="138">
        <f t="shared" si="30"/>
        <v>116616.69056261063</v>
      </c>
      <c r="F356" s="138">
        <f t="shared" si="31"/>
        <v>108055.44953854529</v>
      </c>
      <c r="G356" s="138">
        <f t="shared" si="32"/>
        <v>40072.821221481456</v>
      </c>
      <c r="H356" s="138">
        <f t="shared" si="29"/>
        <v>33708.224770890192</v>
      </c>
    </row>
    <row r="357" spans="2:9">
      <c r="B357" s="127" t="str">
        <f>$B$46</f>
        <v>Pharmacy</v>
      </c>
      <c r="C357" s="138">
        <f t="shared" si="28"/>
        <v>39197.396561434434</v>
      </c>
      <c r="D357" s="138">
        <f t="shared" si="28"/>
        <v>29218.209481734804</v>
      </c>
      <c r="E357" s="138">
        <f t="shared" si="30"/>
        <v>170813.96380055518</v>
      </c>
      <c r="F357" s="138">
        <f t="shared" si="31"/>
        <v>174552.15778758292</v>
      </c>
      <c r="G357" s="138">
        <f t="shared" si="32"/>
        <v>48086.460649166198</v>
      </c>
      <c r="H357" s="138">
        <f t="shared" si="29"/>
        <v>65442.942415067453</v>
      </c>
    </row>
    <row r="358" spans="2:9">
      <c r="B358" s="127" t="str">
        <f>$B$47</f>
        <v>Business Administration</v>
      </c>
      <c r="C358" s="138">
        <f t="shared" si="28"/>
        <v>17057.520621698237</v>
      </c>
      <c r="D358" s="138">
        <f t="shared" si="28"/>
        <v>30205.331257495302</v>
      </c>
      <c r="E358" s="138">
        <f t="shared" si="30"/>
        <v>63572.24445273701</v>
      </c>
      <c r="F358" s="138">
        <f t="shared" si="31"/>
        <v>508731.32574989565</v>
      </c>
      <c r="G358" s="138">
        <f t="shared" si="32"/>
        <v>0</v>
      </c>
      <c r="H358" s="138">
        <f t="shared" si="29"/>
        <v>42002.343915909361</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0</v>
      </c>
      <c r="E360" s="138">
        <f t="shared" si="30"/>
        <v>0</v>
      </c>
      <c r="F360" s="138">
        <f t="shared" si="31"/>
        <v>0</v>
      </c>
      <c r="G360" s="138">
        <f t="shared" si="32"/>
        <v>0</v>
      </c>
      <c r="H360" s="138">
        <f t="shared" si="29"/>
        <v>0</v>
      </c>
    </row>
    <row r="361" spans="2:9">
      <c r="B361" s="127" t="str">
        <f>$B$50</f>
        <v>Technology</v>
      </c>
      <c r="C361" s="138">
        <f t="shared" si="33"/>
        <v>7677.9923889995507</v>
      </c>
      <c r="D361" s="138">
        <f t="shared" si="33"/>
        <v>0</v>
      </c>
      <c r="E361" s="138">
        <f t="shared" si="30"/>
        <v>30633.471137502052</v>
      </c>
      <c r="F361" s="138">
        <f t="shared" si="31"/>
        <v>5389.6229078233991</v>
      </c>
      <c r="G361" s="138">
        <f t="shared" si="32"/>
        <v>0</v>
      </c>
      <c r="H361" s="138">
        <f t="shared" si="29"/>
        <v>15072.854490016944</v>
      </c>
    </row>
    <row r="362" spans="2:9">
      <c r="B362" s="127" t="str">
        <f>$B$51</f>
        <v>Nursing</v>
      </c>
      <c r="C362" s="138">
        <f t="shared" si="33"/>
        <v>38930.670574583477</v>
      </c>
      <c r="D362" s="138">
        <f t="shared" si="33"/>
        <v>49911.198655826323</v>
      </c>
      <c r="E362" s="138">
        <f t="shared" si="30"/>
        <v>68597.390481834416</v>
      </c>
      <c r="F362" s="138">
        <f t="shared" si="31"/>
        <v>180940.47568748822</v>
      </c>
      <c r="G362" s="138">
        <f t="shared" si="32"/>
        <v>0</v>
      </c>
      <c r="H362" s="138">
        <f t="shared" si="29"/>
        <v>63361.497126670343</v>
      </c>
    </row>
    <row r="363" spans="2:9">
      <c r="B363" s="130" t="str">
        <f>$B$52</f>
        <v>Totals</v>
      </c>
      <c r="C363" s="135">
        <f t="shared" si="33"/>
        <v>21194.23114256671</v>
      </c>
      <c r="D363" s="135">
        <f t="shared" si="33"/>
        <v>39333.947200478302</v>
      </c>
      <c r="E363" s="135">
        <f t="shared" si="30"/>
        <v>100005.05169424822</v>
      </c>
      <c r="F363" s="135">
        <f t="shared" si="31"/>
        <v>184555.06591514786</v>
      </c>
      <c r="G363" s="135">
        <f t="shared" si="32"/>
        <v>50564.952656459864</v>
      </c>
      <c r="H363" s="135">
        <f t="shared" si="29"/>
        <v>49653.841222843745</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20" priority="7" stopIfTrue="1">
      <formula>C32=0</formula>
    </cfRule>
  </conditionalFormatting>
  <conditionalFormatting sqref="C91:G110">
    <cfRule type="expression" dxfId="219" priority="6" stopIfTrue="1">
      <formula>C32=0</formula>
    </cfRule>
  </conditionalFormatting>
  <conditionalFormatting sqref="C293:G312">
    <cfRule type="expression" dxfId="218" priority="1" stopIfTrue="1">
      <formula>C32=0</formula>
    </cfRule>
  </conditionalFormatting>
  <conditionalFormatting sqref="C143:H162">
    <cfRule type="expression" dxfId="217" priority="4" stopIfTrue="1">
      <formula>C32=0</formula>
    </cfRule>
  </conditionalFormatting>
  <conditionalFormatting sqref="H143:H162">
    <cfRule type="expression" dxfId="216" priority="2" stopIfTrue="1">
      <formula>OR(AND(#REF!&gt;0,H143&gt;0,H61=0),AND(#REF!&gt;0,H143&gt;0,H32=0))</formula>
    </cfRule>
    <cfRule type="expression" dxfId="215" priority="5" stopIfTrue="1">
      <formula>OR(AND(#REF!&gt;0,H143&gt;0,H61=0),AND(#REF!&gt;0,H143&gt;0,H32=0))</formula>
    </cfRule>
  </conditionalFormatting>
  <pageMargins left="0.25" right="0.25" top="0.5" bottom="0.5" header="0.17" footer="0.17"/>
  <pageSetup scale="61"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pageSetUpPr fitToPage="1"/>
  </sheetPr>
  <dimension ref="B1:W363"/>
  <sheetViews>
    <sheetView showGridLines="0" showZeros="0" zoomScale="70" zoomScaleNormal="70" workbookViewId="0">
      <selection activeCell="B242" sqref="B242"/>
    </sheetView>
  </sheetViews>
  <sheetFormatPr defaultColWidth="9.109375" defaultRowHeight="13.8"/>
  <cols>
    <col min="1" max="1" width="1.88671875" style="107" customWidth="1"/>
    <col min="2" max="2" width="30.5546875" style="107" customWidth="1"/>
    <col min="3" max="5" width="15.88671875" style="107" bestFit="1" customWidth="1"/>
    <col min="6" max="6" width="16.6640625" style="107" bestFit="1" customWidth="1"/>
    <col min="7" max="7" width="17.5546875" style="107" bestFit="1" customWidth="1"/>
    <col min="8" max="8" width="21.33203125" style="107" bestFit="1" customWidth="1"/>
    <col min="9" max="9" width="16.33203125" style="107" bestFit="1" customWidth="1"/>
    <col min="10" max="10" width="15.88671875" style="107" bestFit="1" customWidth="1"/>
    <col min="11" max="16384" width="9.109375" style="107"/>
  </cols>
  <sheetData>
    <row r="1" spans="2:8">
      <c r="B1" s="474" t="str">
        <f>'Relative Weights'!A1</f>
        <v>THECB Texas Public University Expenditure Study - Fiscal Year 2024</v>
      </c>
      <c r="C1" s="474"/>
      <c r="D1" s="474"/>
      <c r="E1" s="474"/>
      <c r="F1" s="474"/>
      <c r="G1" s="474"/>
      <c r="H1" s="474"/>
    </row>
    <row r="2" spans="2:8">
      <c r="B2" s="475" t="str">
        <f>'Relative Weights'!A2</f>
        <v>Institution Survey for the Year Ended August 31, 2024</v>
      </c>
      <c r="C2" s="475"/>
      <c r="D2" s="475"/>
      <c r="E2" s="475"/>
      <c r="F2" s="475"/>
      <c r="G2" s="475"/>
      <c r="H2" s="475"/>
    </row>
    <row r="3" spans="2:8">
      <c r="B3" s="119" t="s">
        <v>124</v>
      </c>
      <c r="C3" s="119"/>
      <c r="D3" s="119"/>
      <c r="E3" s="119"/>
      <c r="F3" s="119"/>
      <c r="G3" s="119"/>
      <c r="H3" s="119"/>
    </row>
    <row r="4" spans="2:8">
      <c r="B4" s="292" t="s">
        <v>131</v>
      </c>
      <c r="C4" s="119"/>
      <c r="D4" s="119"/>
      <c r="E4" s="119"/>
      <c r="F4" s="119"/>
      <c r="G4" s="119"/>
      <c r="H4" s="119"/>
    </row>
    <row r="5" spans="2:8" ht="16.5" customHeight="1">
      <c r="B5" s="119"/>
      <c r="C5" s="119"/>
      <c r="D5" s="119"/>
      <c r="E5" s="119"/>
      <c r="F5" s="119"/>
      <c r="G5" s="119"/>
      <c r="H5" s="244"/>
    </row>
    <row r="6" spans="2:8">
      <c r="B6" s="293" t="s">
        <v>10</v>
      </c>
      <c r="C6" s="293"/>
      <c r="D6" s="293"/>
      <c r="E6" s="293"/>
      <c r="F6" s="293"/>
      <c r="G6" s="293"/>
      <c r="H6" s="294"/>
    </row>
    <row r="7" spans="2:8">
      <c r="B7" s="119"/>
      <c r="C7" s="119"/>
      <c r="D7" s="119"/>
      <c r="E7" s="119"/>
      <c r="F7" s="119"/>
      <c r="G7" s="119"/>
      <c r="H7" s="295"/>
    </row>
    <row r="8" spans="2:8" ht="171" customHeight="1">
      <c r="B8" s="463" t="s">
        <v>225</v>
      </c>
      <c r="C8" s="463"/>
      <c r="D8" s="463"/>
      <c r="E8" s="463"/>
      <c r="F8" s="463"/>
      <c r="G8" s="463"/>
      <c r="H8" s="463"/>
    </row>
    <row r="9" spans="2:8" ht="99.75" customHeight="1">
      <c r="B9" s="464" t="s">
        <v>41</v>
      </c>
      <c r="C9" s="464"/>
      <c r="D9" s="464"/>
      <c r="E9" s="464"/>
      <c r="F9" s="464"/>
      <c r="G9" s="464"/>
      <c r="H9" s="296"/>
    </row>
    <row r="10" spans="2:8">
      <c r="B10" s="474" t="s">
        <v>20</v>
      </c>
      <c r="C10" s="474"/>
      <c r="D10" s="474"/>
      <c r="E10" s="474"/>
      <c r="F10" s="474"/>
      <c r="G10" s="474"/>
      <c r="H10" s="296"/>
    </row>
    <row r="11" spans="2:8" ht="21" customHeight="1" thickBot="1">
      <c r="B11" s="464" t="s">
        <v>863</v>
      </c>
      <c r="C11" s="464"/>
      <c r="D11" s="464"/>
      <c r="E11" s="464"/>
      <c r="F11" s="464"/>
      <c r="G11" s="464"/>
      <c r="H11" s="464"/>
    </row>
    <row r="12" spans="2:8" ht="14.4" thickBot="1">
      <c r="B12" s="479" t="s">
        <v>16</v>
      </c>
      <c r="C12" s="480"/>
      <c r="D12" s="480"/>
      <c r="E12" s="480"/>
      <c r="F12" s="297"/>
      <c r="G12" s="298"/>
      <c r="H12" s="299" t="s">
        <v>17</v>
      </c>
    </row>
    <row r="13" spans="2:8">
      <c r="B13" s="481" t="s">
        <v>12</v>
      </c>
      <c r="C13" s="481"/>
      <c r="D13" s="481"/>
      <c r="E13" s="481"/>
      <c r="F13" s="352"/>
      <c r="G13" s="301"/>
      <c r="H13" s="353">
        <f>Data!$G4</f>
        <v>243939736</v>
      </c>
    </row>
    <row r="14" spans="2:8">
      <c r="B14" s="467" t="s">
        <v>13</v>
      </c>
      <c r="C14" s="467"/>
      <c r="D14" s="467"/>
      <c r="E14" s="467"/>
      <c r="F14" s="354"/>
      <c r="G14" s="301"/>
      <c r="H14" s="355">
        <f>Data!$H4</f>
        <v>158055911</v>
      </c>
    </row>
    <row r="15" spans="2:8">
      <c r="B15" s="467" t="s">
        <v>14</v>
      </c>
      <c r="C15" s="467"/>
      <c r="D15" s="467"/>
      <c r="E15" s="467"/>
      <c r="F15" s="354"/>
      <c r="G15" s="301"/>
      <c r="H15" s="355">
        <f>Data!$I4</f>
        <v>105334555</v>
      </c>
    </row>
    <row r="16" spans="2:8">
      <c r="B16" s="467" t="s">
        <v>18</v>
      </c>
      <c r="C16" s="467"/>
      <c r="D16" s="467"/>
      <c r="E16" s="467"/>
      <c r="F16" s="354"/>
      <c r="G16" s="301"/>
      <c r="H16" s="355">
        <f>Data!$J4</f>
        <v>26681664</v>
      </c>
    </row>
    <row r="17" spans="2:23">
      <c r="B17" s="467" t="s">
        <v>15</v>
      </c>
      <c r="C17" s="467"/>
      <c r="D17" s="467"/>
      <c r="E17" s="467"/>
      <c r="F17" s="354"/>
      <c r="G17" s="301"/>
      <c r="H17" s="355">
        <f>Data!$K4</f>
        <v>52386217</v>
      </c>
    </row>
    <row r="18" spans="2:23">
      <c r="B18" s="467" t="s">
        <v>1</v>
      </c>
      <c r="C18" s="467"/>
      <c r="D18" s="467"/>
      <c r="E18" s="467"/>
      <c r="F18" s="356"/>
      <c r="G18" s="301"/>
      <c r="H18" s="357">
        <f>SUM(H13:H17)</f>
        <v>586398083</v>
      </c>
    </row>
    <row r="19" spans="2:23" ht="13.5" customHeight="1">
      <c r="B19" s="306"/>
      <c r="D19" s="306"/>
      <c r="E19" s="306"/>
      <c r="F19" s="306"/>
      <c r="G19" s="306"/>
      <c r="H19" s="296"/>
    </row>
    <row r="20" spans="2:23" ht="13.5" customHeight="1">
      <c r="B20" s="306"/>
      <c r="D20" s="472" t="s">
        <v>22</v>
      </c>
      <c r="E20" s="472"/>
      <c r="F20" s="472"/>
      <c r="G20" s="307" t="s">
        <v>23</v>
      </c>
      <c r="H20" s="307" t="s">
        <v>24</v>
      </c>
    </row>
    <row r="21" spans="2:23" ht="17.25" customHeight="1">
      <c r="B21" s="470" t="s">
        <v>21</v>
      </c>
      <c r="C21" s="471"/>
      <c r="D21" s="466" t="str">
        <f>Data!L4</f>
        <v>Cindy Milligan</v>
      </c>
      <c r="E21" s="466"/>
      <c r="F21" s="466"/>
      <c r="G21" s="308" t="str">
        <f>Data!M4</f>
        <v>(972) 883-2632</v>
      </c>
      <c r="H21" s="309" t="str">
        <f>Data!N4</f>
        <v>cxm133830@utdallas.edu</v>
      </c>
    </row>
    <row r="22" spans="2:23" ht="13.5" customHeight="1">
      <c r="B22" s="306"/>
      <c r="C22" s="306"/>
      <c r="D22" s="306"/>
      <c r="E22" s="306"/>
      <c r="F22" s="306"/>
      <c r="G22" s="306"/>
      <c r="H22" s="296"/>
    </row>
    <row r="23" spans="2:23" ht="15.75" customHeight="1" thickBot="1">
      <c r="B23" s="117" t="s">
        <v>918</v>
      </c>
      <c r="C23" s="306"/>
      <c r="D23" s="306"/>
      <c r="E23" s="306"/>
      <c r="F23" s="306"/>
      <c r="G23" s="306"/>
      <c r="H23" s="296"/>
    </row>
    <row r="24" spans="2:23" s="313" customFormat="1">
      <c r="B24" s="310"/>
      <c r="C24" s="123" t="s">
        <v>25</v>
      </c>
      <c r="D24" s="311" t="s">
        <v>26</v>
      </c>
      <c r="E24" s="311" t="s">
        <v>27</v>
      </c>
      <c r="F24" s="311" t="s">
        <v>28</v>
      </c>
      <c r="G24" s="311" t="s">
        <v>29</v>
      </c>
      <c r="H24" s="312" t="s">
        <v>30</v>
      </c>
      <c r="J24" s="107"/>
    </row>
    <row r="25" spans="2:23" s="313" customFormat="1" ht="14.4" thickBot="1">
      <c r="B25" s="314" t="s">
        <v>677</v>
      </c>
      <c r="C25" s="315">
        <f>Data!O4</f>
        <v>7453</v>
      </c>
      <c r="D25" s="316">
        <f>Data!P4</f>
        <v>14004</v>
      </c>
      <c r="E25" s="316">
        <f>Data!Q4</f>
        <v>7930</v>
      </c>
      <c r="F25" s="316">
        <f>Data!R4</f>
        <v>1447</v>
      </c>
      <c r="G25" s="316">
        <f>Data!S4</f>
        <v>51</v>
      </c>
      <c r="H25" s="317">
        <f>SUM(C25:G25)</f>
        <v>30885</v>
      </c>
    </row>
    <row r="26" spans="2:23">
      <c r="C26" s="318"/>
      <c r="D26" s="318"/>
      <c r="E26" s="318"/>
      <c r="F26" s="318"/>
      <c r="G26" s="318"/>
      <c r="H26" s="318"/>
      <c r="I26" s="318"/>
    </row>
    <row r="27" spans="2:23" ht="13.5" customHeight="1">
      <c r="B27" s="306"/>
      <c r="D27" s="472" t="s">
        <v>22</v>
      </c>
      <c r="E27" s="472"/>
      <c r="F27" s="472"/>
      <c r="G27" s="307" t="s">
        <v>23</v>
      </c>
      <c r="H27" s="307" t="s">
        <v>24</v>
      </c>
    </row>
    <row r="28" spans="2:23" ht="17.25" customHeight="1">
      <c r="B28" s="470" t="s">
        <v>909</v>
      </c>
      <c r="C28" s="471"/>
      <c r="D28" s="466" t="str">
        <f>Data!T4</f>
        <v>Tanisha Arrington</v>
      </c>
      <c r="E28" s="466"/>
      <c r="F28" s="466"/>
      <c r="G28" s="308" t="str">
        <f>Data!U4</f>
        <v>(972) 883-6749</v>
      </c>
      <c r="H28" s="309" t="str">
        <f>Data!V4</f>
        <v>tanisha.arrington@utdallas.edu</v>
      </c>
    </row>
    <row r="29" spans="2:23" ht="13.5" customHeight="1">
      <c r="B29" s="306"/>
      <c r="C29" s="306"/>
      <c r="D29" s="306"/>
      <c r="E29" s="306"/>
      <c r="F29" s="306"/>
      <c r="G29" s="306"/>
      <c r="H29" s="296"/>
    </row>
    <row r="30" spans="2:23" ht="14.4" thickBot="1">
      <c r="B30" s="117" t="s">
        <v>919</v>
      </c>
    </row>
    <row r="31" spans="2:23" ht="14.4" thickBot="1">
      <c r="B31" s="124" t="s">
        <v>31</v>
      </c>
      <c r="C31" s="125" t="s">
        <v>25</v>
      </c>
      <c r="D31" s="125" t="s">
        <v>26</v>
      </c>
      <c r="E31" s="125" t="s">
        <v>27</v>
      </c>
      <c r="F31" s="125" t="s">
        <v>28</v>
      </c>
      <c r="G31" s="125" t="s">
        <v>29</v>
      </c>
      <c r="H31" s="126" t="s">
        <v>30</v>
      </c>
    </row>
    <row r="32" spans="2:23">
      <c r="B32" s="127" t="s">
        <v>42</v>
      </c>
      <c r="C32" s="140">
        <f>Data!W4</f>
        <v>108070</v>
      </c>
      <c r="D32" s="140">
        <f>Data!AQ4</f>
        <v>44851.200000000004</v>
      </c>
      <c r="E32" s="140">
        <f>Data!BK4</f>
        <v>8491</v>
      </c>
      <c r="F32" s="140">
        <f>Data!CE4</f>
        <v>6710.9999999999991</v>
      </c>
      <c r="G32" s="140">
        <f>Data!CY4</f>
        <v>0</v>
      </c>
      <c r="H32" s="141">
        <f>SUM(C32:G32)</f>
        <v>168123.2</v>
      </c>
      <c r="W32" s="144"/>
    </row>
    <row r="33" spans="2:23">
      <c r="B33" s="129" t="s">
        <v>43</v>
      </c>
      <c r="C33" s="140">
        <f>Data!X4</f>
        <v>63507.000000000007</v>
      </c>
      <c r="D33" s="140">
        <f>Data!AR4</f>
        <v>51265.000000000007</v>
      </c>
      <c r="E33" s="140">
        <f>Data!BL4</f>
        <v>31122</v>
      </c>
      <c r="F33" s="140">
        <f>Data!CF4</f>
        <v>7960.0000000000018</v>
      </c>
      <c r="G33" s="140">
        <f>Data!CZ4</f>
        <v>0</v>
      </c>
      <c r="H33" s="141">
        <f t="shared" ref="H33:H52" si="0">SUM(C33:G33)</f>
        <v>153854</v>
      </c>
      <c r="W33" s="144"/>
    </row>
    <row r="34" spans="2:23">
      <c r="B34" s="129" t="s">
        <v>44</v>
      </c>
      <c r="C34" s="140">
        <f>Data!Y4</f>
        <v>25898</v>
      </c>
      <c r="D34" s="140">
        <f>Data!AS4</f>
        <v>16667</v>
      </c>
      <c r="E34" s="140">
        <f>Data!BM4</f>
        <v>1056</v>
      </c>
      <c r="F34" s="140">
        <f>Data!CG4</f>
        <v>1051</v>
      </c>
      <c r="G34" s="140">
        <f>Data!DA4</f>
        <v>0</v>
      </c>
      <c r="H34" s="141">
        <f t="shared" si="0"/>
        <v>44672</v>
      </c>
      <c r="W34" s="144"/>
    </row>
    <row r="35" spans="2:23">
      <c r="B35" s="129" t="s">
        <v>45</v>
      </c>
      <c r="C35" s="140">
        <f>Data!Z4</f>
        <v>319</v>
      </c>
      <c r="D35" s="140">
        <f>Data!AT4</f>
        <v>1455</v>
      </c>
      <c r="E35" s="140">
        <f>Data!BN4</f>
        <v>18</v>
      </c>
      <c r="F35" s="140">
        <f>Data!CH4</f>
        <v>45</v>
      </c>
      <c r="G35" s="140">
        <f>Data!DB4</f>
        <v>0</v>
      </c>
      <c r="H35" s="141">
        <f t="shared" si="0"/>
        <v>1837</v>
      </c>
      <c r="W35" s="144"/>
    </row>
    <row r="36" spans="2:23">
      <c r="B36" s="129" t="s">
        <v>46</v>
      </c>
      <c r="C36" s="140">
        <f>Data!AA4</f>
        <v>0</v>
      </c>
      <c r="D36" s="140">
        <f>Data!AU4</f>
        <v>0</v>
      </c>
      <c r="E36" s="140">
        <f>Data!BO4</f>
        <v>0</v>
      </c>
      <c r="F36" s="140">
        <f>Data!CI4</f>
        <v>0</v>
      </c>
      <c r="G36" s="140">
        <f>Data!DC4</f>
        <v>0</v>
      </c>
      <c r="H36" s="141">
        <f t="shared" si="0"/>
        <v>0</v>
      </c>
      <c r="W36" s="144"/>
    </row>
    <row r="37" spans="2:23">
      <c r="B37" s="129" t="s">
        <v>47</v>
      </c>
      <c r="C37" s="140">
        <f>Data!AB4</f>
        <v>44978</v>
      </c>
      <c r="D37" s="140">
        <f>Data!AV4</f>
        <v>95255.000000000029</v>
      </c>
      <c r="E37" s="140">
        <f>Data!BP4</f>
        <v>30312.999999999989</v>
      </c>
      <c r="F37" s="140">
        <f>Data!CJ4</f>
        <v>10713.000000000004</v>
      </c>
      <c r="G37" s="140">
        <f>Data!DD4</f>
        <v>0</v>
      </c>
      <c r="H37" s="141">
        <f t="shared" si="0"/>
        <v>181259.00000000003</v>
      </c>
      <c r="W37" s="144"/>
    </row>
    <row r="38" spans="2:23">
      <c r="B38" s="129" t="s">
        <v>48</v>
      </c>
      <c r="C38" s="140">
        <f>Data!AC4</f>
        <v>0</v>
      </c>
      <c r="D38" s="140">
        <f>Data!AW4</f>
        <v>0</v>
      </c>
      <c r="E38" s="140">
        <f>Data!BQ4</f>
        <v>0</v>
      </c>
      <c r="F38" s="140">
        <f>Data!CK4</f>
        <v>0</v>
      </c>
      <c r="G38" s="140">
        <f>Data!DE4</f>
        <v>0</v>
      </c>
      <c r="H38" s="141">
        <f t="shared" si="0"/>
        <v>0</v>
      </c>
      <c r="W38" s="144"/>
    </row>
    <row r="39" spans="2:23">
      <c r="B39" s="129" t="s">
        <v>49</v>
      </c>
      <c r="C39" s="140">
        <f>Data!AD4</f>
        <v>0</v>
      </c>
      <c r="D39" s="140">
        <f>Data!AX4</f>
        <v>0</v>
      </c>
      <c r="E39" s="140">
        <f>Data!BR4</f>
        <v>0</v>
      </c>
      <c r="F39" s="140">
        <f>Data!CL4</f>
        <v>0</v>
      </c>
      <c r="G39" s="140">
        <f>Data!DF4</f>
        <v>0</v>
      </c>
      <c r="H39" s="141">
        <f t="shared" si="0"/>
        <v>0</v>
      </c>
      <c r="W39" s="144"/>
    </row>
    <row r="40" spans="2:23">
      <c r="B40" s="129" t="s">
        <v>50</v>
      </c>
      <c r="C40" s="140">
        <f>Data!AE4</f>
        <v>0</v>
      </c>
      <c r="D40" s="140">
        <f>Data!AY4</f>
        <v>0</v>
      </c>
      <c r="E40" s="140">
        <f>Data!BS4</f>
        <v>0</v>
      </c>
      <c r="F40" s="140">
        <f>Data!CM4</f>
        <v>0</v>
      </c>
      <c r="G40" s="140">
        <f>Data!DG4</f>
        <v>0</v>
      </c>
      <c r="H40" s="141">
        <f t="shared" si="0"/>
        <v>0</v>
      </c>
      <c r="W40" s="144"/>
    </row>
    <row r="41" spans="2:23">
      <c r="B41" s="129" t="s">
        <v>51</v>
      </c>
      <c r="C41" s="140">
        <f>Data!AF4</f>
        <v>180</v>
      </c>
      <c r="D41" s="140">
        <f>Data!AZ4</f>
        <v>6</v>
      </c>
      <c r="E41" s="140">
        <f>Data!BT4</f>
        <v>12</v>
      </c>
      <c r="F41" s="140">
        <f>Data!CN4</f>
        <v>0</v>
      </c>
      <c r="G41" s="140">
        <f>Data!DH4</f>
        <v>0</v>
      </c>
      <c r="H41" s="141">
        <f t="shared" si="0"/>
        <v>198</v>
      </c>
      <c r="W41" s="144"/>
    </row>
    <row r="42" spans="2:23">
      <c r="B42" s="129" t="s">
        <v>52</v>
      </c>
      <c r="C42" s="140">
        <f>Data!AG4</f>
        <v>0</v>
      </c>
      <c r="D42" s="140">
        <f>Data!BA4</f>
        <v>0</v>
      </c>
      <c r="E42" s="140">
        <f>Data!BU4</f>
        <v>0</v>
      </c>
      <c r="F42" s="140">
        <f>Data!CO4</f>
        <v>0</v>
      </c>
      <c r="G42" s="140">
        <f>Data!DI4</f>
        <v>0</v>
      </c>
      <c r="H42" s="141">
        <f t="shared" si="0"/>
        <v>0</v>
      </c>
      <c r="W42" s="144"/>
    </row>
    <row r="43" spans="2:23">
      <c r="B43" s="129" t="s">
        <v>53</v>
      </c>
      <c r="C43" s="140">
        <f>Data!AH4</f>
        <v>0</v>
      </c>
      <c r="D43" s="140">
        <f>Data!BB4</f>
        <v>0</v>
      </c>
      <c r="E43" s="140">
        <f>Data!BV4</f>
        <v>0</v>
      </c>
      <c r="F43" s="140">
        <f>Data!CP4</f>
        <v>0</v>
      </c>
      <c r="G43" s="140">
        <f>Data!DJ4</f>
        <v>0</v>
      </c>
      <c r="H43" s="141">
        <f t="shared" si="0"/>
        <v>0</v>
      </c>
      <c r="W43" s="144"/>
    </row>
    <row r="44" spans="2:23">
      <c r="B44" s="129" t="s">
        <v>54</v>
      </c>
      <c r="C44" s="140">
        <f>Data!AI4</f>
        <v>0</v>
      </c>
      <c r="D44" s="140">
        <f>Data!BC4</f>
        <v>0</v>
      </c>
      <c r="E44" s="140">
        <f>Data!BW4</f>
        <v>0</v>
      </c>
      <c r="F44" s="140">
        <f>Data!CQ4</f>
        <v>0</v>
      </c>
      <c r="G44" s="140">
        <f>Data!DK4</f>
        <v>0</v>
      </c>
      <c r="H44" s="141">
        <f t="shared" si="0"/>
        <v>0</v>
      </c>
      <c r="W44" s="144"/>
    </row>
    <row r="45" spans="2:23">
      <c r="B45" s="129" t="s">
        <v>55</v>
      </c>
      <c r="C45" s="140">
        <f>Data!AJ4</f>
        <v>2077.5</v>
      </c>
      <c r="D45" s="140">
        <f>Data!BD4</f>
        <v>8062.5</v>
      </c>
      <c r="E45" s="140">
        <f>Data!BX4</f>
        <v>8828</v>
      </c>
      <c r="F45" s="140">
        <f>Data!CR4</f>
        <v>285</v>
      </c>
      <c r="G45" s="140">
        <f>Data!DL4</f>
        <v>984</v>
      </c>
      <c r="H45" s="141">
        <f t="shared" si="0"/>
        <v>20237</v>
      </c>
      <c r="W45" s="144"/>
    </row>
    <row r="46" spans="2:23">
      <c r="B46" s="129" t="s">
        <v>56</v>
      </c>
      <c r="C46" s="140">
        <f>Data!AK4</f>
        <v>0</v>
      </c>
      <c r="D46" s="140">
        <f>Data!BE4</f>
        <v>0</v>
      </c>
      <c r="E46" s="140">
        <f>Data!BY4</f>
        <v>0</v>
      </c>
      <c r="F46" s="140">
        <f>Data!CS4</f>
        <v>0</v>
      </c>
      <c r="G46" s="140">
        <f>Data!DM4</f>
        <v>0</v>
      </c>
      <c r="H46" s="141">
        <f t="shared" si="0"/>
        <v>0</v>
      </c>
      <c r="W46" s="144"/>
    </row>
    <row r="47" spans="2:23">
      <c r="B47" s="129" t="s">
        <v>57</v>
      </c>
      <c r="C47" s="140">
        <f>Data!AL4</f>
        <v>28631</v>
      </c>
      <c r="D47" s="140">
        <f>Data!BF4</f>
        <v>75204</v>
      </c>
      <c r="E47" s="140">
        <f>Data!BZ4</f>
        <v>48329</v>
      </c>
      <c r="F47" s="140">
        <f>Data!CT4</f>
        <v>1979</v>
      </c>
      <c r="G47" s="140">
        <f>Data!DN4</f>
        <v>0</v>
      </c>
      <c r="H47" s="141">
        <f t="shared" si="0"/>
        <v>154143</v>
      </c>
      <c r="W47" s="144"/>
    </row>
    <row r="48" spans="2:23">
      <c r="B48" s="129" t="s">
        <v>58</v>
      </c>
      <c r="C48" s="140">
        <f>Data!AM4</f>
        <v>0</v>
      </c>
      <c r="D48" s="140">
        <f>Data!BG4</f>
        <v>0</v>
      </c>
      <c r="E48" s="140">
        <f>Data!CA4</f>
        <v>0</v>
      </c>
      <c r="F48" s="140">
        <f>Data!CU4</f>
        <v>0</v>
      </c>
      <c r="G48" s="140">
        <f>Data!DO4</f>
        <v>0</v>
      </c>
      <c r="H48" s="141">
        <f t="shared" si="0"/>
        <v>0</v>
      </c>
      <c r="W48" s="144"/>
    </row>
    <row r="49" spans="2:23">
      <c r="B49" s="129" t="s">
        <v>59</v>
      </c>
      <c r="C49" s="140">
        <f>Data!AN4</f>
        <v>0</v>
      </c>
      <c r="D49" s="140">
        <f>Data!BH4</f>
        <v>423</v>
      </c>
      <c r="E49" s="140">
        <f>Data!CB4</f>
        <v>0</v>
      </c>
      <c r="F49" s="140">
        <f>Data!CV4</f>
        <v>0</v>
      </c>
      <c r="G49" s="140">
        <f>Data!DP4</f>
        <v>0</v>
      </c>
      <c r="H49" s="141">
        <f t="shared" si="0"/>
        <v>423</v>
      </c>
      <c r="W49" s="144"/>
    </row>
    <row r="50" spans="2:23">
      <c r="B50" s="129" t="s">
        <v>60</v>
      </c>
      <c r="C50" s="140">
        <f>Data!AO4</f>
        <v>15</v>
      </c>
      <c r="D50" s="140">
        <f>Data!BI4</f>
        <v>195</v>
      </c>
      <c r="E50" s="140">
        <f>Data!CC4</f>
        <v>585</v>
      </c>
      <c r="F50" s="140">
        <f>Data!CW4</f>
        <v>18</v>
      </c>
      <c r="G50" s="140">
        <f>Data!DQ4</f>
        <v>0</v>
      </c>
      <c r="H50" s="141">
        <f t="shared" si="0"/>
        <v>813</v>
      </c>
      <c r="W50" s="144"/>
    </row>
    <row r="51" spans="2:23">
      <c r="B51" s="129" t="s">
        <v>0</v>
      </c>
      <c r="C51" s="140">
        <f>Data!AP4</f>
        <v>0</v>
      </c>
      <c r="D51" s="140">
        <f>Data!BJ4</f>
        <v>0</v>
      </c>
      <c r="E51" s="140">
        <f>Data!CD4</f>
        <v>0</v>
      </c>
      <c r="F51" s="140">
        <f>Data!CX4</f>
        <v>0</v>
      </c>
      <c r="G51" s="140">
        <f>Data!DR4</f>
        <v>0</v>
      </c>
      <c r="H51" s="141">
        <f t="shared" si="0"/>
        <v>0</v>
      </c>
      <c r="W51" s="144"/>
    </row>
    <row r="52" spans="2:23">
      <c r="B52" s="142" t="s">
        <v>33</v>
      </c>
      <c r="C52" s="141">
        <f>SUM(C32:C51)</f>
        <v>273675.5</v>
      </c>
      <c r="D52" s="141">
        <f>SUM(D32:D51)</f>
        <v>293383.70000000007</v>
      </c>
      <c r="E52" s="141">
        <f>SUM(E32:E51)</f>
        <v>128753.99999999999</v>
      </c>
      <c r="F52" s="141">
        <f>SUM(F32:F51)</f>
        <v>28762.000000000004</v>
      </c>
      <c r="G52" s="141">
        <f>SUM(G32:G51)</f>
        <v>984</v>
      </c>
      <c r="H52" s="141">
        <f t="shared" si="0"/>
        <v>725559.20000000007</v>
      </c>
    </row>
    <row r="53" spans="2:23">
      <c r="B53" s="143"/>
      <c r="C53" s="144"/>
      <c r="D53" s="144"/>
      <c r="E53" s="144"/>
      <c r="F53" s="144"/>
      <c r="G53" s="144"/>
      <c r="H53" s="144"/>
    </row>
    <row r="54" spans="2:23" ht="13.5" customHeight="1">
      <c r="B54" s="306"/>
      <c r="D54" s="472" t="s">
        <v>22</v>
      </c>
      <c r="E54" s="472"/>
      <c r="F54" s="472"/>
      <c r="G54" s="307" t="s">
        <v>23</v>
      </c>
      <c r="H54" s="307" t="s">
        <v>24</v>
      </c>
    </row>
    <row r="55" spans="2:23" ht="27.6">
      <c r="B55" s="470" t="s">
        <v>910</v>
      </c>
      <c r="C55" s="471"/>
      <c r="D55" s="466" t="str">
        <f>Data!T4</f>
        <v>Tanisha Arrington</v>
      </c>
      <c r="E55" s="466"/>
      <c r="F55" s="466"/>
      <c r="G55" s="308" t="str">
        <f>Data!U4</f>
        <v>(972) 883-6749</v>
      </c>
      <c r="H55" s="309" t="str">
        <f>Data!V4</f>
        <v>tanisha.arrington@utdallas.edu</v>
      </c>
    </row>
    <row r="56" spans="2:23" ht="13.5" customHeight="1">
      <c r="B56" s="306"/>
      <c r="C56" s="306"/>
      <c r="D56" s="306"/>
      <c r="E56" s="306"/>
      <c r="F56" s="306"/>
      <c r="G56" s="306"/>
      <c r="H56" s="296"/>
    </row>
    <row r="57" spans="2:23" ht="16.5" customHeight="1">
      <c r="B57" s="117" t="s">
        <v>9</v>
      </c>
    </row>
    <row r="58" spans="2:23" ht="39.75" customHeight="1">
      <c r="B58" s="473" t="s">
        <v>39</v>
      </c>
      <c r="C58" s="473"/>
      <c r="D58" s="473"/>
      <c r="E58" s="473"/>
      <c r="F58" s="473"/>
      <c r="G58" s="473"/>
      <c r="H58" s="319"/>
    </row>
    <row r="59" spans="2:23" ht="8.25" customHeight="1" thickBot="1">
      <c r="B59" s="318"/>
    </row>
    <row r="60" spans="2:23" ht="14.4" thickBot="1">
      <c r="B60" s="124" t="s">
        <v>31</v>
      </c>
      <c r="C60" s="125" t="s">
        <v>25</v>
      </c>
      <c r="D60" s="125" t="s">
        <v>26</v>
      </c>
      <c r="E60" s="125" t="s">
        <v>27</v>
      </c>
      <c r="F60" s="125" t="s">
        <v>28</v>
      </c>
      <c r="G60" s="125" t="s">
        <v>29</v>
      </c>
      <c r="H60" s="126" t="s">
        <v>30</v>
      </c>
    </row>
    <row r="61" spans="2:23">
      <c r="B61" s="127" t="str">
        <f>$B$32</f>
        <v>Liberal Arts</v>
      </c>
      <c r="C61" s="320">
        <f>Data!DS4</f>
        <v>7548226.1545851678</v>
      </c>
      <c r="D61" s="320">
        <f>Data!EM4</f>
        <v>6656576.399094617</v>
      </c>
      <c r="E61" s="320">
        <f>Data!FG4</f>
        <v>4286094.5245828601</v>
      </c>
      <c r="F61" s="320">
        <f>Data!GA4</f>
        <v>6908982.5565504832</v>
      </c>
      <c r="G61" s="320">
        <f>Data!GU4</f>
        <v>0</v>
      </c>
      <c r="H61" s="321">
        <f>SUM(C61:G61)</f>
        <v>25399879.63481313</v>
      </c>
    </row>
    <row r="62" spans="2:23">
      <c r="B62" s="127" t="str">
        <f>$B$33</f>
        <v>Science</v>
      </c>
      <c r="C62" s="320">
        <f>Data!DT4</f>
        <v>3729126.9484216436</v>
      </c>
      <c r="D62" s="320">
        <f>Data!EN4</f>
        <v>6540151.9385957923</v>
      </c>
      <c r="E62" s="320">
        <f>Data!FH4</f>
        <v>7379815.3907869114</v>
      </c>
      <c r="F62" s="320">
        <f>Data!GB4</f>
        <v>8332459.1216845969</v>
      </c>
      <c r="G62" s="320">
        <f>Data!GV4</f>
        <v>0</v>
      </c>
      <c r="H62" s="141">
        <f t="shared" ref="H62:H81" si="1">SUM(C62:G62)</f>
        <v>25981553.399488945</v>
      </c>
    </row>
    <row r="63" spans="2:23">
      <c r="B63" s="127" t="str">
        <f>$B$34</f>
        <v>Fine Arts</v>
      </c>
      <c r="C63" s="320">
        <f>Data!DU4</f>
        <v>2446614.204537285</v>
      </c>
      <c r="D63" s="320">
        <f>Data!EO4</f>
        <v>3321856.6132705593</v>
      </c>
      <c r="E63" s="320">
        <f>Data!FI4</f>
        <v>1255168.6277909726</v>
      </c>
      <c r="F63" s="320">
        <f>Data!GC4</f>
        <v>1223070.7689358485</v>
      </c>
      <c r="G63" s="320">
        <f>Data!GW4</f>
        <v>0</v>
      </c>
      <c r="H63" s="141">
        <f t="shared" si="1"/>
        <v>8246710.2145346645</v>
      </c>
    </row>
    <row r="64" spans="2:23">
      <c r="B64" s="127" t="str">
        <f>$B$35</f>
        <v>Teacher Education</v>
      </c>
      <c r="C64" s="320">
        <f>Data!DV4</f>
        <v>35198.422202344242</v>
      </c>
      <c r="D64" s="320">
        <f>Data!EP4</f>
        <v>256353.11293279089</v>
      </c>
      <c r="E64" s="320">
        <f>Data!FJ4</f>
        <v>36888.021978021978</v>
      </c>
      <c r="F64" s="320">
        <f>Data!GD4</f>
        <v>27418</v>
      </c>
      <c r="G64" s="320">
        <f>Data!GX4</f>
        <v>0</v>
      </c>
      <c r="H64" s="141">
        <f t="shared" si="1"/>
        <v>355857.55711315712</v>
      </c>
    </row>
    <row r="65" spans="2:8">
      <c r="B65" s="127" t="str">
        <f>$B$36</f>
        <v>Agriculture</v>
      </c>
      <c r="C65" s="320">
        <f>Data!DW4</f>
        <v>0</v>
      </c>
      <c r="D65" s="320">
        <f>Data!EQ4</f>
        <v>0</v>
      </c>
      <c r="E65" s="320">
        <f>Data!FK4</f>
        <v>0</v>
      </c>
      <c r="F65" s="320">
        <f>Data!GE4</f>
        <v>0</v>
      </c>
      <c r="G65" s="320">
        <f>Data!GY4</f>
        <v>0</v>
      </c>
      <c r="H65" s="141">
        <f t="shared" si="1"/>
        <v>0</v>
      </c>
    </row>
    <row r="66" spans="2:8">
      <c r="B66" s="127" t="str">
        <f>$B$37</f>
        <v>Engineering</v>
      </c>
      <c r="C66" s="320">
        <f>Data!DX4</f>
        <v>3531423.6526495963</v>
      </c>
      <c r="D66" s="320">
        <f>Data!ER4</f>
        <v>10424320.563838124</v>
      </c>
      <c r="E66" s="320">
        <f>Data!FL4</f>
        <v>9863701.2688449491</v>
      </c>
      <c r="F66" s="320">
        <f>Data!GF4</f>
        <v>13516139.832857668</v>
      </c>
      <c r="G66" s="320">
        <f>Data!GZ4</f>
        <v>0</v>
      </c>
      <c r="H66" s="141">
        <f t="shared" si="1"/>
        <v>37335585.318190336</v>
      </c>
    </row>
    <row r="67" spans="2:8">
      <c r="B67" s="127" t="str">
        <f>$B$38</f>
        <v>Home Economics</v>
      </c>
      <c r="C67" s="320">
        <f>Data!DY4</f>
        <v>0</v>
      </c>
      <c r="D67" s="320">
        <f>Data!ES4</f>
        <v>0</v>
      </c>
      <c r="E67" s="320">
        <f>Data!FM4</f>
        <v>0</v>
      </c>
      <c r="F67" s="320">
        <f>Data!GG4</f>
        <v>0</v>
      </c>
      <c r="G67" s="320">
        <f>Data!HA4</f>
        <v>0</v>
      </c>
      <c r="H67" s="141">
        <f t="shared" si="1"/>
        <v>0</v>
      </c>
    </row>
    <row r="68" spans="2:8">
      <c r="B68" s="127" t="str">
        <f>$B$39</f>
        <v>Law</v>
      </c>
      <c r="C68" s="320">
        <f>Data!DZ4</f>
        <v>0</v>
      </c>
      <c r="D68" s="320">
        <f>Data!ET4</f>
        <v>0</v>
      </c>
      <c r="E68" s="320">
        <f>Data!FN4</f>
        <v>0</v>
      </c>
      <c r="F68" s="320">
        <f>Data!GH4</f>
        <v>0</v>
      </c>
      <c r="G68" s="320">
        <f>Data!HB4</f>
        <v>0</v>
      </c>
      <c r="H68" s="141">
        <f t="shared" si="1"/>
        <v>0</v>
      </c>
    </row>
    <row r="69" spans="2:8">
      <c r="B69" s="127" t="str">
        <f>$B$40</f>
        <v>Social Service</v>
      </c>
      <c r="C69" s="320">
        <f>Data!EA4</f>
        <v>0</v>
      </c>
      <c r="D69" s="320">
        <f>Data!EU4</f>
        <v>0</v>
      </c>
      <c r="E69" s="320">
        <f>Data!FO4</f>
        <v>0</v>
      </c>
      <c r="F69" s="320">
        <f>Data!GI4</f>
        <v>0</v>
      </c>
      <c r="G69" s="320">
        <f>Data!HC4</f>
        <v>0</v>
      </c>
      <c r="H69" s="141">
        <f t="shared" si="1"/>
        <v>0</v>
      </c>
    </row>
    <row r="70" spans="2:8">
      <c r="B70" s="127" t="str">
        <f>$B$41</f>
        <v>Library Science</v>
      </c>
      <c r="C70" s="320">
        <f>Data!EB4</f>
        <v>83140.818181818177</v>
      </c>
      <c r="D70" s="320">
        <f>Data!EV4</f>
        <v>8051.727272727273</v>
      </c>
      <c r="E70" s="320">
        <f>Data!FP4</f>
        <v>16103.454545454546</v>
      </c>
      <c r="F70" s="320">
        <f>Data!GJ4</f>
        <v>0</v>
      </c>
      <c r="G70" s="320">
        <f>Data!HD4</f>
        <v>0</v>
      </c>
      <c r="H70" s="141">
        <f t="shared" si="1"/>
        <v>107296</v>
      </c>
    </row>
    <row r="71" spans="2:8">
      <c r="B71" s="127" t="str">
        <f>$B$42</f>
        <v>Veterinary Science</v>
      </c>
      <c r="C71" s="320">
        <f>Data!EC4</f>
        <v>0</v>
      </c>
      <c r="D71" s="320">
        <f>Data!EW4</f>
        <v>0</v>
      </c>
      <c r="E71" s="320">
        <f>Data!FQ4</f>
        <v>0</v>
      </c>
      <c r="F71" s="320">
        <f>Data!GK4</f>
        <v>0</v>
      </c>
      <c r="G71" s="320">
        <f>Data!HE4</f>
        <v>0</v>
      </c>
      <c r="H71" s="141">
        <f t="shared" si="1"/>
        <v>0</v>
      </c>
    </row>
    <row r="72" spans="2:8">
      <c r="B72" s="127" t="str">
        <f>$B$43</f>
        <v>Vocational Training</v>
      </c>
      <c r="C72" s="320">
        <f>Data!ED4</f>
        <v>0</v>
      </c>
      <c r="D72" s="320">
        <f>Data!EX4</f>
        <v>0</v>
      </c>
      <c r="E72" s="320">
        <f>Data!FR4</f>
        <v>0</v>
      </c>
      <c r="F72" s="320">
        <f>Data!GL4</f>
        <v>0</v>
      </c>
      <c r="G72" s="320">
        <f>Data!HF4</f>
        <v>0</v>
      </c>
      <c r="H72" s="141">
        <f t="shared" si="1"/>
        <v>0</v>
      </c>
    </row>
    <row r="73" spans="2:8">
      <c r="B73" s="127" t="str">
        <f>$B$44</f>
        <v>Physical Training</v>
      </c>
      <c r="C73" s="320">
        <f>Data!EE4</f>
        <v>0</v>
      </c>
      <c r="D73" s="320">
        <f>Data!EY4</f>
        <v>0</v>
      </c>
      <c r="E73" s="320">
        <f>Data!FS4</f>
        <v>0</v>
      </c>
      <c r="F73" s="320">
        <f>Data!GM4</f>
        <v>0</v>
      </c>
      <c r="G73" s="320">
        <f>Data!HG4</f>
        <v>0</v>
      </c>
      <c r="H73" s="141">
        <f t="shared" si="1"/>
        <v>0</v>
      </c>
    </row>
    <row r="74" spans="2:8">
      <c r="B74" s="127" t="str">
        <f>$B$45</f>
        <v>Health Services</v>
      </c>
      <c r="C74" s="320">
        <f>Data!EF4</f>
        <v>132732.41790442914</v>
      </c>
      <c r="D74" s="320">
        <f>Data!EZ4</f>
        <v>801272.44423397176</v>
      </c>
      <c r="E74" s="320">
        <f>Data!FT4</f>
        <v>2163243.8817322138</v>
      </c>
      <c r="F74" s="320">
        <f>Data!GN4</f>
        <v>582634.72758006281</v>
      </c>
      <c r="G74" s="320">
        <f>Data!HH4</f>
        <v>621832.5303260145</v>
      </c>
      <c r="H74" s="141">
        <f t="shared" si="1"/>
        <v>4301716.0017766915</v>
      </c>
    </row>
    <row r="75" spans="2:8">
      <c r="B75" s="127" t="str">
        <f>$B$46</f>
        <v>Pharmacy</v>
      </c>
      <c r="C75" s="320">
        <f>Data!EG4</f>
        <v>0</v>
      </c>
      <c r="D75" s="320">
        <f>Data!FA4</f>
        <v>0</v>
      </c>
      <c r="E75" s="320">
        <f>Data!FU4</f>
        <v>0</v>
      </c>
      <c r="F75" s="320">
        <f>Data!GO4</f>
        <v>0</v>
      </c>
      <c r="G75" s="320">
        <f>Data!HI4</f>
        <v>0</v>
      </c>
      <c r="H75" s="141">
        <f t="shared" si="1"/>
        <v>0</v>
      </c>
    </row>
    <row r="76" spans="2:8">
      <c r="B76" s="127" t="str">
        <f>$B$47</f>
        <v>Business Administration</v>
      </c>
      <c r="C76" s="320">
        <f>Data!EH4</f>
        <v>3188940.8821066087</v>
      </c>
      <c r="D76" s="320">
        <f>Data!FB4</f>
        <v>9321330.7072439082</v>
      </c>
      <c r="E76" s="320">
        <f>Data!FV4</f>
        <v>10417464.506994359</v>
      </c>
      <c r="F76" s="320">
        <f>Data!GP4</f>
        <v>10364879.350878986</v>
      </c>
      <c r="G76" s="320">
        <f>Data!HJ4</f>
        <v>0</v>
      </c>
      <c r="H76" s="141">
        <f t="shared" si="1"/>
        <v>33292615.447223864</v>
      </c>
    </row>
    <row r="77" spans="2:8">
      <c r="B77" s="127" t="str">
        <f>$B$48</f>
        <v>Optometry</v>
      </c>
      <c r="C77" s="320">
        <f>Data!EI4</f>
        <v>0</v>
      </c>
      <c r="D77" s="320">
        <f>Data!FC4</f>
        <v>0</v>
      </c>
      <c r="E77" s="320">
        <f>Data!FW4</f>
        <v>0</v>
      </c>
      <c r="F77" s="320">
        <f>Data!GQ4</f>
        <v>0</v>
      </c>
      <c r="G77" s="320">
        <f>Data!HK4</f>
        <v>0</v>
      </c>
      <c r="H77" s="141">
        <f t="shared" si="1"/>
        <v>0</v>
      </c>
    </row>
    <row r="78" spans="2:8">
      <c r="B78" s="127" t="str">
        <f>$B$49</f>
        <v>Teacher Ed-Practice Teaching</v>
      </c>
      <c r="C78" s="320">
        <f>Data!EJ4</f>
        <v>0</v>
      </c>
      <c r="D78" s="320">
        <f>Data!FD4</f>
        <v>147501.07035963985</v>
      </c>
      <c r="E78" s="320">
        <f>Data!FX4</f>
        <v>0</v>
      </c>
      <c r="F78" s="320">
        <f>Data!GR4</f>
        <v>0</v>
      </c>
      <c r="G78" s="320">
        <f>Data!HL4</f>
        <v>0</v>
      </c>
      <c r="H78" s="141">
        <f t="shared" si="1"/>
        <v>147501.07035963985</v>
      </c>
    </row>
    <row r="79" spans="2:8">
      <c r="B79" s="127" t="str">
        <f>$B$50</f>
        <v>Technology</v>
      </c>
      <c r="C79" s="320">
        <f>Data!EK4</f>
        <v>416.67857142857139</v>
      </c>
      <c r="D79" s="320">
        <f>Data!FE4</f>
        <v>22449.142759379232</v>
      </c>
      <c r="E79" s="320">
        <f>Data!FY4</f>
        <v>142177.28126575606</v>
      </c>
      <c r="F79" s="320">
        <f>Data!GS4</f>
        <v>2900.1275986140722</v>
      </c>
      <c r="G79" s="320">
        <f>Data!HM4</f>
        <v>0</v>
      </c>
      <c r="H79" s="141">
        <f t="shared" si="1"/>
        <v>167943.23019517795</v>
      </c>
    </row>
    <row r="80" spans="2:8">
      <c r="B80" s="127" t="str">
        <f>$B$51</f>
        <v>Nursing</v>
      </c>
      <c r="C80" s="320">
        <f>Data!EL4</f>
        <v>0</v>
      </c>
      <c r="D80" s="320">
        <f>Data!FF4</f>
        <v>0</v>
      </c>
      <c r="E80" s="320">
        <f>Data!FZ4</f>
        <v>0</v>
      </c>
      <c r="F80" s="320">
        <f>Data!GT4</f>
        <v>0</v>
      </c>
      <c r="G80" s="320">
        <f>Data!HN4</f>
        <v>0</v>
      </c>
      <c r="H80" s="141">
        <f t="shared" si="1"/>
        <v>0</v>
      </c>
    </row>
    <row r="81" spans="2:8">
      <c r="B81" s="130" t="str">
        <f>$B$52</f>
        <v>Totals</v>
      </c>
      <c r="C81" s="321">
        <f>SUM(C61:C80)</f>
        <v>20695820.179160323</v>
      </c>
      <c r="D81" s="321">
        <f>SUM(D61:D80)</f>
        <v>37499863.719601512</v>
      </c>
      <c r="E81" s="321">
        <f>SUM(E61:E80)</f>
        <v>35560656.9585215</v>
      </c>
      <c r="F81" s="321">
        <f>SUM(F61:F80)</f>
        <v>40958484.486086257</v>
      </c>
      <c r="G81" s="321">
        <f>SUM(G61:G80)</f>
        <v>621832.5303260145</v>
      </c>
      <c r="H81" s="321">
        <f t="shared" si="1"/>
        <v>135336657.87369561</v>
      </c>
    </row>
    <row r="82" spans="2:8">
      <c r="B82" s="143"/>
      <c r="C82" s="322"/>
      <c r="D82" s="322"/>
      <c r="E82" s="322"/>
      <c r="F82" s="322"/>
      <c r="G82" s="322"/>
      <c r="H82" s="323"/>
    </row>
    <row r="83" spans="2:8" ht="13.5" customHeight="1">
      <c r="B83" s="306"/>
      <c r="D83" s="472" t="s">
        <v>22</v>
      </c>
      <c r="E83" s="472"/>
      <c r="F83" s="472"/>
      <c r="G83" s="307" t="s">
        <v>23</v>
      </c>
      <c r="H83" s="307" t="s">
        <v>24</v>
      </c>
    </row>
    <row r="84" spans="2:8" ht="16.5" customHeight="1">
      <c r="B84" s="470" t="s">
        <v>38</v>
      </c>
      <c r="C84" s="471"/>
      <c r="D84" s="466" t="str">
        <f>Data!T4</f>
        <v>Tanisha Arrington</v>
      </c>
      <c r="E84" s="466"/>
      <c r="F84" s="466"/>
      <c r="G84" s="308" t="str">
        <f>Data!U4</f>
        <v>(972) 883-6749</v>
      </c>
      <c r="H84" s="309" t="str">
        <f>Data!V4</f>
        <v>tanisha.arrington@utdallas.edu</v>
      </c>
    </row>
    <row r="85" spans="2:8" ht="13.5" customHeight="1">
      <c r="B85" s="306"/>
      <c r="C85" s="306"/>
      <c r="D85" s="306"/>
      <c r="E85" s="306"/>
      <c r="F85" s="306"/>
      <c r="G85" s="306"/>
      <c r="H85" s="296"/>
    </row>
    <row r="86" spans="2:8" ht="15" customHeight="1">
      <c r="B86" s="120" t="s">
        <v>32</v>
      </c>
      <c r="C86" s="324"/>
      <c r="D86" s="324"/>
      <c r="E86" s="324"/>
      <c r="F86" s="324"/>
      <c r="G86" s="324"/>
      <c r="H86" s="122">
        <f>H13+H14</f>
        <v>401995647</v>
      </c>
    </row>
    <row r="87" spans="2:8" ht="42.75" customHeight="1">
      <c r="B87" s="464" t="s">
        <v>8</v>
      </c>
      <c r="C87" s="464"/>
      <c r="D87" s="464"/>
      <c r="E87" s="464"/>
      <c r="F87" s="464"/>
      <c r="G87" s="464"/>
      <c r="H87" s="319"/>
    </row>
    <row r="88" spans="2:8">
      <c r="B88" s="120" t="s">
        <v>5</v>
      </c>
      <c r="C88" s="325"/>
      <c r="D88" s="325"/>
      <c r="E88" s="325"/>
      <c r="F88" s="325"/>
      <c r="G88" s="325"/>
      <c r="H88" s="122"/>
    </row>
    <row r="89" spans="2:8" ht="98.25" customHeight="1" thickBot="1">
      <c r="B89" s="465" t="s">
        <v>226</v>
      </c>
      <c r="C89" s="465"/>
      <c r="D89" s="465"/>
      <c r="E89" s="465"/>
      <c r="F89" s="465"/>
      <c r="G89" s="465"/>
      <c r="H89" s="326"/>
    </row>
    <row r="90" spans="2:8" ht="14.4" thickBot="1">
      <c r="B90" s="124" t="s">
        <v>31</v>
      </c>
      <c r="C90" s="125" t="s">
        <v>25</v>
      </c>
      <c r="D90" s="125" t="s">
        <v>26</v>
      </c>
      <c r="E90" s="125" t="s">
        <v>27</v>
      </c>
      <c r="F90" s="125" t="s">
        <v>28</v>
      </c>
      <c r="G90" s="125" t="s">
        <v>29</v>
      </c>
      <c r="H90" s="126" t="s">
        <v>30</v>
      </c>
    </row>
    <row r="91" spans="2:8">
      <c r="B91" s="127" t="str">
        <f>$B$32</f>
        <v>Liberal Arts</v>
      </c>
      <c r="C91" s="327">
        <f>Data!HR4</f>
        <v>3692085.4585641213</v>
      </c>
      <c r="D91" s="327">
        <f>Data!IL4</f>
        <v>1607311.7317546143</v>
      </c>
      <c r="E91" s="327">
        <f>Data!JF4</f>
        <v>214789.06471787416</v>
      </c>
      <c r="F91" s="327">
        <f>Data!JZ4</f>
        <v>200244.34053605906</v>
      </c>
      <c r="G91" s="327">
        <f>Data!KT4</f>
        <v>0</v>
      </c>
      <c r="H91" s="133">
        <f t="shared" ref="H91:H111" si="2">SUM(C91:G91)</f>
        <v>5714430.5955726681</v>
      </c>
    </row>
    <row r="92" spans="2:8">
      <c r="B92" s="127" t="str">
        <f>$B$33</f>
        <v>Science</v>
      </c>
      <c r="C92" s="327">
        <f>Data!HS4</f>
        <v>2142354.075216528</v>
      </c>
      <c r="D92" s="327">
        <f>Data!IM4</f>
        <v>1616200.174310168</v>
      </c>
      <c r="E92" s="327">
        <f>Data!JG4</f>
        <v>420659.75946418272</v>
      </c>
      <c r="F92" s="327">
        <f>Data!KA4</f>
        <v>206020.33182636835</v>
      </c>
      <c r="G92" s="327">
        <f>Data!KU4</f>
        <v>0</v>
      </c>
      <c r="H92" s="136">
        <f t="shared" si="2"/>
        <v>4385234.3408172475</v>
      </c>
    </row>
    <row r="93" spans="2:8">
      <c r="B93" s="127" t="str">
        <f>$B$34</f>
        <v>Fine Arts</v>
      </c>
      <c r="C93" s="327">
        <f>Data!HT4</f>
        <v>673456.64251725248</v>
      </c>
      <c r="D93" s="327">
        <f>Data!IN4</f>
        <v>472733.46332500211</v>
      </c>
      <c r="E93" s="327">
        <f>Data!JH4</f>
        <v>20111.223560040609</v>
      </c>
      <c r="F93" s="327">
        <f>Data!KB4</f>
        <v>23522.948985404644</v>
      </c>
      <c r="G93" s="327">
        <f>Data!KV4</f>
        <v>0</v>
      </c>
      <c r="H93" s="136">
        <f t="shared" si="2"/>
        <v>1189824.2783876997</v>
      </c>
    </row>
    <row r="94" spans="2:8">
      <c r="B94" s="127" t="str">
        <f>$B$35</f>
        <v>Teacher Education</v>
      </c>
      <c r="C94" s="327">
        <f>Data!HU4</f>
        <v>13796.53878151595</v>
      </c>
      <c r="D94" s="327">
        <f>Data!IO4</f>
        <v>82839.08752111964</v>
      </c>
      <c r="E94" s="327">
        <f>Data!JI4</f>
        <v>718.2579842871645</v>
      </c>
      <c r="F94" s="327">
        <f>Data!KC4</f>
        <v>1795.6449607179113</v>
      </c>
      <c r="G94" s="327">
        <f>Data!KW4</f>
        <v>0</v>
      </c>
      <c r="H94" s="136">
        <f t="shared" si="2"/>
        <v>99149.529247640661</v>
      </c>
    </row>
    <row r="95" spans="2:8">
      <c r="B95" s="127" t="str">
        <f>$B$36</f>
        <v>Agriculture</v>
      </c>
      <c r="C95" s="327">
        <f>Data!HV4</f>
        <v>0</v>
      </c>
      <c r="D95" s="327">
        <f>Data!IP4</f>
        <v>0</v>
      </c>
      <c r="E95" s="327">
        <f>Data!JJ4</f>
        <v>0</v>
      </c>
      <c r="F95" s="327">
        <f>Data!KD4</f>
        <v>0</v>
      </c>
      <c r="G95" s="327">
        <f>Data!KX4</f>
        <v>0</v>
      </c>
      <c r="H95" s="136">
        <f t="shared" si="2"/>
        <v>0</v>
      </c>
    </row>
    <row r="96" spans="2:8">
      <c r="B96" s="127" t="str">
        <f>$B$37</f>
        <v>Engineering</v>
      </c>
      <c r="C96" s="327">
        <f>Data!HW4</f>
        <v>1233488.2601040043</v>
      </c>
      <c r="D96" s="327">
        <f>Data!IQ4</f>
        <v>2325868.5341253751</v>
      </c>
      <c r="E96" s="327">
        <f>Data!JK4</f>
        <v>1017711.3897481149</v>
      </c>
      <c r="F96" s="327">
        <f>Data!KE4</f>
        <v>372596.65802490432</v>
      </c>
      <c r="G96" s="327">
        <f>Data!KY4</f>
        <v>0</v>
      </c>
      <c r="H96" s="136">
        <f t="shared" si="2"/>
        <v>4949664.8420023983</v>
      </c>
    </row>
    <row r="97" spans="2:8">
      <c r="B97" s="127" t="str">
        <f>$B$38</f>
        <v>Home Economics</v>
      </c>
      <c r="C97" s="327">
        <f>Data!HX4</f>
        <v>0</v>
      </c>
      <c r="D97" s="327">
        <f>Data!IR4</f>
        <v>0</v>
      </c>
      <c r="E97" s="327">
        <f>Data!JL4</f>
        <v>0</v>
      </c>
      <c r="F97" s="327">
        <f>Data!KF4</f>
        <v>0</v>
      </c>
      <c r="G97" s="327">
        <f>Data!KZ4</f>
        <v>0</v>
      </c>
      <c r="H97" s="136">
        <f t="shared" si="2"/>
        <v>0</v>
      </c>
    </row>
    <row r="98" spans="2:8">
      <c r="B98" s="127" t="str">
        <f>$B$39</f>
        <v>Law</v>
      </c>
      <c r="C98" s="327">
        <f>Data!HY4</f>
        <v>0</v>
      </c>
      <c r="D98" s="327">
        <f>Data!IS4</f>
        <v>0</v>
      </c>
      <c r="E98" s="327">
        <f>Data!JM4</f>
        <v>0</v>
      </c>
      <c r="F98" s="327">
        <f>Data!KG4</f>
        <v>0</v>
      </c>
      <c r="G98" s="327">
        <f>Data!LA4</f>
        <v>0</v>
      </c>
      <c r="H98" s="136">
        <f t="shared" si="2"/>
        <v>0</v>
      </c>
    </row>
    <row r="99" spans="2:8">
      <c r="B99" s="127" t="str">
        <f>$B$40</f>
        <v>Social Service</v>
      </c>
      <c r="C99" s="327">
        <f>Data!HZ4</f>
        <v>0</v>
      </c>
      <c r="D99" s="327">
        <f>Data!IT4</f>
        <v>0</v>
      </c>
      <c r="E99" s="327">
        <f>Data!JN4</f>
        <v>0</v>
      </c>
      <c r="F99" s="327">
        <f>Data!KH4</f>
        <v>0</v>
      </c>
      <c r="G99" s="327">
        <f>Data!LB4</f>
        <v>0</v>
      </c>
      <c r="H99" s="136">
        <f t="shared" si="2"/>
        <v>0</v>
      </c>
    </row>
    <row r="100" spans="2:8">
      <c r="B100" s="127" t="str">
        <f>$B$41</f>
        <v>Library Science</v>
      </c>
      <c r="C100" s="327">
        <f>Data!IA4</f>
        <v>4668.5869612569968</v>
      </c>
      <c r="D100" s="327">
        <f>Data!IU4</f>
        <v>0</v>
      </c>
      <c r="E100" s="327">
        <f>Data!JO4</f>
        <v>359.62811725981561</v>
      </c>
      <c r="F100" s="327">
        <f>Data!KI4</f>
        <v>0</v>
      </c>
      <c r="G100" s="327">
        <f>Data!LC4</f>
        <v>0</v>
      </c>
      <c r="H100" s="136">
        <f t="shared" si="2"/>
        <v>5028.2150785168124</v>
      </c>
    </row>
    <row r="101" spans="2:8">
      <c r="B101" s="127" t="str">
        <f>$B$42</f>
        <v>Veterinary Science</v>
      </c>
      <c r="C101" s="327">
        <f>Data!IB4</f>
        <v>0</v>
      </c>
      <c r="D101" s="327">
        <f>Data!IV4</f>
        <v>0</v>
      </c>
      <c r="E101" s="327">
        <f>Data!JP4</f>
        <v>0</v>
      </c>
      <c r="F101" s="327">
        <f>Data!KJ4</f>
        <v>0</v>
      </c>
      <c r="G101" s="327">
        <f>Data!LD4</f>
        <v>0</v>
      </c>
      <c r="H101" s="136">
        <f t="shared" si="2"/>
        <v>0</v>
      </c>
    </row>
    <row r="102" spans="2:8">
      <c r="B102" s="127" t="str">
        <f>$B$43</f>
        <v>Vocational Training</v>
      </c>
      <c r="C102" s="327">
        <f>Data!IC4</f>
        <v>0</v>
      </c>
      <c r="D102" s="327">
        <f>Data!IW4</f>
        <v>0</v>
      </c>
      <c r="E102" s="327">
        <f>Data!JQ4</f>
        <v>0</v>
      </c>
      <c r="F102" s="327">
        <f>Data!KK4</f>
        <v>0</v>
      </c>
      <c r="G102" s="327">
        <f>Data!LE4</f>
        <v>0</v>
      </c>
      <c r="H102" s="136">
        <f t="shared" si="2"/>
        <v>0</v>
      </c>
    </row>
    <row r="103" spans="2:8">
      <c r="B103" s="127" t="str">
        <f>$B$44</f>
        <v>Physical Training</v>
      </c>
      <c r="C103" s="327">
        <f>Data!ID4</f>
        <v>0</v>
      </c>
      <c r="D103" s="327">
        <f>Data!IX4</f>
        <v>0</v>
      </c>
      <c r="E103" s="327">
        <f>Data!JR4</f>
        <v>0</v>
      </c>
      <c r="F103" s="327">
        <f>Data!KL4</f>
        <v>0</v>
      </c>
      <c r="G103" s="327">
        <f>Data!LF4</f>
        <v>0</v>
      </c>
      <c r="H103" s="136">
        <f t="shared" si="2"/>
        <v>0</v>
      </c>
    </row>
    <row r="104" spans="2:8">
      <c r="B104" s="127" t="str">
        <f>$B$45</f>
        <v>Health Services</v>
      </c>
      <c r="C104" s="327">
        <f>Data!IE4</f>
        <v>77033.16881479841</v>
      </c>
      <c r="D104" s="327">
        <f>Data!IY4</f>
        <v>304900.51432990137</v>
      </c>
      <c r="E104" s="327">
        <f>Data!JS4</f>
        <v>270274.49400405766</v>
      </c>
      <c r="F104" s="327">
        <f>Data!KM4</f>
        <v>23044.110329213196</v>
      </c>
      <c r="G104" s="327">
        <f>Data!LG4</f>
        <v>36780.794278705209</v>
      </c>
      <c r="H104" s="136">
        <f t="shared" si="2"/>
        <v>712033.08175667597</v>
      </c>
    </row>
    <row r="105" spans="2:8">
      <c r="B105" s="127" t="str">
        <f>$B$46</f>
        <v>Pharmacy</v>
      </c>
      <c r="C105" s="327">
        <f>Data!IF4</f>
        <v>0</v>
      </c>
      <c r="D105" s="327">
        <f>Data!IZ4</f>
        <v>0</v>
      </c>
      <c r="E105" s="327">
        <f>Data!JT4</f>
        <v>0</v>
      </c>
      <c r="F105" s="327">
        <f>Data!KN4</f>
        <v>0</v>
      </c>
      <c r="G105" s="327">
        <f>Data!LH4</f>
        <v>0</v>
      </c>
      <c r="H105" s="136">
        <f t="shared" si="2"/>
        <v>0</v>
      </c>
    </row>
    <row r="106" spans="2:8">
      <c r="B106" s="127" t="str">
        <f>$B$47</f>
        <v>Business Administration</v>
      </c>
      <c r="C106" s="327">
        <f>Data!IG4</f>
        <v>652956.36254905642</v>
      </c>
      <c r="D106" s="327">
        <f>Data!JA4</f>
        <v>2265325.8276096927</v>
      </c>
      <c r="E106" s="327">
        <f>Data!JU4</f>
        <v>1527794.587410823</v>
      </c>
      <c r="F106" s="327">
        <f>Data!KO4</f>
        <v>52253.268356891218</v>
      </c>
      <c r="G106" s="327">
        <f>Data!LI4</f>
        <v>0</v>
      </c>
      <c r="H106" s="136">
        <f t="shared" si="2"/>
        <v>4498330.0459264629</v>
      </c>
    </row>
    <row r="107" spans="2:8">
      <c r="B107" s="127" t="str">
        <f>$B$48</f>
        <v>Optometry</v>
      </c>
      <c r="C107" s="327">
        <f>Data!IH4</f>
        <v>0</v>
      </c>
      <c r="D107" s="327">
        <f>Data!JB4</f>
        <v>0</v>
      </c>
      <c r="E107" s="327">
        <f>Data!JV4</f>
        <v>0</v>
      </c>
      <c r="F107" s="327">
        <f>Data!KP4</f>
        <v>0</v>
      </c>
      <c r="G107" s="327">
        <f>Data!LJ4</f>
        <v>0</v>
      </c>
      <c r="H107" s="136">
        <f t="shared" si="2"/>
        <v>0</v>
      </c>
    </row>
    <row r="108" spans="2:8">
      <c r="B108" s="127" t="str">
        <f>$B$49</f>
        <v>Teacher Ed-Practice Teaching</v>
      </c>
      <c r="C108" s="327">
        <f>Data!II4</f>
        <v>0</v>
      </c>
      <c r="D108" s="327">
        <f>Data!JC4</f>
        <v>13288.697503624893</v>
      </c>
      <c r="E108" s="327">
        <f>Data!JW4</f>
        <v>0</v>
      </c>
      <c r="F108" s="327">
        <f>Data!KQ4</f>
        <v>0</v>
      </c>
      <c r="G108" s="327">
        <f>Data!LK4</f>
        <v>0</v>
      </c>
      <c r="H108" s="136">
        <f t="shared" si="2"/>
        <v>13288.697503624893</v>
      </c>
    </row>
    <row r="109" spans="2:8">
      <c r="B109" s="127" t="str">
        <f>$B$50</f>
        <v>Technology</v>
      </c>
      <c r="C109" s="327">
        <f>Data!IJ4</f>
        <v>179.56449607179113</v>
      </c>
      <c r="D109" s="327">
        <f>Data!JD4</f>
        <v>19033.836583609864</v>
      </c>
      <c r="E109" s="327">
        <f>Data!JX4</f>
        <v>27832.496891127626</v>
      </c>
      <c r="F109" s="327">
        <f>Data!KR4</f>
        <v>628.47573625126904</v>
      </c>
      <c r="G109" s="327">
        <f>Data!LL4</f>
        <v>0</v>
      </c>
      <c r="H109" s="136">
        <f t="shared" si="2"/>
        <v>47674.373707060549</v>
      </c>
    </row>
    <row r="110" spans="2:8">
      <c r="B110" s="127" t="str">
        <f>$B$51</f>
        <v>Nursing</v>
      </c>
      <c r="C110" s="327">
        <f>Data!IK4</f>
        <v>0</v>
      </c>
      <c r="D110" s="327">
        <f>Data!JE4</f>
        <v>0</v>
      </c>
      <c r="E110" s="327">
        <f>Data!JY4</f>
        <v>0</v>
      </c>
      <c r="F110" s="327">
        <f>Data!KS4</f>
        <v>0</v>
      </c>
      <c r="G110" s="327">
        <f>Data!HPM4</f>
        <v>0</v>
      </c>
      <c r="H110" s="136">
        <f t="shared" si="2"/>
        <v>0</v>
      </c>
    </row>
    <row r="111" spans="2:8">
      <c r="B111" s="130" t="str">
        <f>$B$52</f>
        <v>Totals</v>
      </c>
      <c r="C111" s="133">
        <f>SUM(C91:C110)</f>
        <v>8490018.658004608</v>
      </c>
      <c r="D111" s="133">
        <f>SUM(D91:D110)</f>
        <v>8707501.867063107</v>
      </c>
      <c r="E111" s="133">
        <f>SUM(E91:E110)</f>
        <v>3500250.9018977671</v>
      </c>
      <c r="F111" s="133">
        <f>SUM(F91:F110)</f>
        <v>880105.77875581</v>
      </c>
      <c r="G111" s="133">
        <f>SUM(G91:G110)</f>
        <v>36780.794278705209</v>
      </c>
      <c r="H111" s="133">
        <f t="shared" si="2"/>
        <v>21614657.999999996</v>
      </c>
    </row>
    <row r="112" spans="2:8">
      <c r="B112" s="328"/>
      <c r="C112" s="329"/>
      <c r="D112" s="329"/>
      <c r="E112" s="329"/>
      <c r="F112" s="329"/>
      <c r="G112" s="329"/>
      <c r="H112" s="330"/>
    </row>
    <row r="113" spans="2:8" ht="16.5" customHeight="1">
      <c r="B113" s="477" t="s">
        <v>62</v>
      </c>
      <c r="C113" s="477"/>
      <c r="D113" s="477"/>
      <c r="E113" s="477"/>
      <c r="F113" s="477"/>
      <c r="G113" s="477"/>
      <c r="H113" s="477"/>
    </row>
    <row r="114" spans="2:8" ht="36.75" customHeight="1" thickBot="1">
      <c r="B114" s="476" t="s">
        <v>36</v>
      </c>
      <c r="C114" s="476"/>
      <c r="D114" s="476"/>
      <c r="E114" s="476"/>
      <c r="F114" s="476"/>
      <c r="G114" s="476"/>
      <c r="H114" s="326"/>
    </row>
    <row r="115" spans="2:8" ht="14.4" thickBot="1">
      <c r="B115" s="124" t="s">
        <v>31</v>
      </c>
      <c r="C115" s="125" t="s">
        <v>25</v>
      </c>
      <c r="D115" s="125" t="s">
        <v>26</v>
      </c>
      <c r="E115" s="125" t="s">
        <v>27</v>
      </c>
      <c r="F115" s="125" t="s">
        <v>28</v>
      </c>
      <c r="G115" s="125" t="s">
        <v>29</v>
      </c>
      <c r="H115" s="126" t="s">
        <v>30</v>
      </c>
    </row>
    <row r="116" spans="2:8">
      <c r="B116" s="127" t="str">
        <f>$B$32</f>
        <v>Liberal Arts</v>
      </c>
      <c r="C116" s="321">
        <f t="shared" ref="C116:G131" si="3">C91+C61</f>
        <v>11240311.613149289</v>
      </c>
      <c r="D116" s="321">
        <f t="shared" si="3"/>
        <v>8263888.130849231</v>
      </c>
      <c r="E116" s="321">
        <f t="shared" si="3"/>
        <v>4500883.589300734</v>
      </c>
      <c r="F116" s="321">
        <f t="shared" si="3"/>
        <v>7109226.8970865421</v>
      </c>
      <c r="G116" s="321">
        <f t="shared" si="3"/>
        <v>0</v>
      </c>
      <c r="H116" s="133">
        <f t="shared" ref="H116:H136" si="4">SUM(C116:G116)</f>
        <v>31114310.230385795</v>
      </c>
    </row>
    <row r="117" spans="2:8">
      <c r="B117" s="127" t="str">
        <f>$B$33</f>
        <v>Science</v>
      </c>
      <c r="C117" s="141">
        <f t="shared" si="3"/>
        <v>5871481.0236381721</v>
      </c>
      <c r="D117" s="141">
        <f t="shared" si="3"/>
        <v>8156352.1129059605</v>
      </c>
      <c r="E117" s="141">
        <f t="shared" si="3"/>
        <v>7800475.1502510943</v>
      </c>
      <c r="F117" s="141">
        <f t="shared" si="3"/>
        <v>8538479.4535109662</v>
      </c>
      <c r="G117" s="141">
        <f t="shared" si="3"/>
        <v>0</v>
      </c>
      <c r="H117" s="136">
        <f t="shared" si="4"/>
        <v>30366787.740306195</v>
      </c>
    </row>
    <row r="118" spans="2:8">
      <c r="B118" s="127" t="str">
        <f>$B$34</f>
        <v>Fine Arts</v>
      </c>
      <c r="C118" s="141">
        <f t="shared" si="3"/>
        <v>3120070.8470545374</v>
      </c>
      <c r="D118" s="141">
        <f t="shared" si="3"/>
        <v>3794590.0765955616</v>
      </c>
      <c r="E118" s="141">
        <f t="shared" si="3"/>
        <v>1275279.8513510132</v>
      </c>
      <c r="F118" s="141">
        <f t="shared" si="3"/>
        <v>1246593.7179212531</v>
      </c>
      <c r="G118" s="141">
        <f t="shared" si="3"/>
        <v>0</v>
      </c>
      <c r="H118" s="136">
        <f t="shared" si="4"/>
        <v>9436534.4929223657</v>
      </c>
    </row>
    <row r="119" spans="2:8">
      <c r="B119" s="127" t="str">
        <f>$B$35</f>
        <v>Teacher Education</v>
      </c>
      <c r="C119" s="141">
        <f t="shared" si="3"/>
        <v>48994.96098386019</v>
      </c>
      <c r="D119" s="141">
        <f t="shared" si="3"/>
        <v>339192.20045391051</v>
      </c>
      <c r="E119" s="141">
        <f t="shared" si="3"/>
        <v>37606.279962309141</v>
      </c>
      <c r="F119" s="141">
        <f t="shared" si="3"/>
        <v>29213.644960717913</v>
      </c>
      <c r="G119" s="141">
        <f t="shared" si="3"/>
        <v>0</v>
      </c>
      <c r="H119" s="136">
        <f t="shared" si="4"/>
        <v>455007.08636079781</v>
      </c>
    </row>
    <row r="120" spans="2:8">
      <c r="B120" s="127" t="str">
        <f>$B$36</f>
        <v>Agriculture</v>
      </c>
      <c r="C120" s="141">
        <f t="shared" si="3"/>
        <v>0</v>
      </c>
      <c r="D120" s="141">
        <f t="shared" si="3"/>
        <v>0</v>
      </c>
      <c r="E120" s="141">
        <f t="shared" si="3"/>
        <v>0</v>
      </c>
      <c r="F120" s="141">
        <f t="shared" si="3"/>
        <v>0</v>
      </c>
      <c r="G120" s="141">
        <f t="shared" si="3"/>
        <v>0</v>
      </c>
      <c r="H120" s="136">
        <f t="shared" si="4"/>
        <v>0</v>
      </c>
    </row>
    <row r="121" spans="2:8">
      <c r="B121" s="127" t="str">
        <f>$B$37</f>
        <v>Engineering</v>
      </c>
      <c r="C121" s="141">
        <f t="shared" si="3"/>
        <v>4764911.9127536006</v>
      </c>
      <c r="D121" s="141">
        <f t="shared" si="3"/>
        <v>12750189.097963499</v>
      </c>
      <c r="E121" s="141">
        <f t="shared" si="3"/>
        <v>10881412.658593064</v>
      </c>
      <c r="F121" s="141">
        <f t="shared" si="3"/>
        <v>13888736.490882572</v>
      </c>
      <c r="G121" s="141">
        <f t="shared" si="3"/>
        <v>0</v>
      </c>
      <c r="H121" s="136">
        <f t="shared" si="4"/>
        <v>42285250.160192743</v>
      </c>
    </row>
    <row r="122" spans="2:8">
      <c r="B122" s="127" t="str">
        <f>$B$38</f>
        <v>Home Economics</v>
      </c>
      <c r="C122" s="141">
        <f t="shared" si="3"/>
        <v>0</v>
      </c>
      <c r="D122" s="141">
        <f t="shared" si="3"/>
        <v>0</v>
      </c>
      <c r="E122" s="141">
        <f t="shared" si="3"/>
        <v>0</v>
      </c>
      <c r="F122" s="141">
        <f t="shared" si="3"/>
        <v>0</v>
      </c>
      <c r="G122" s="141">
        <f t="shared" si="3"/>
        <v>0</v>
      </c>
      <c r="H122" s="136">
        <f t="shared" si="4"/>
        <v>0</v>
      </c>
    </row>
    <row r="123" spans="2:8">
      <c r="B123" s="127" t="str">
        <f>$B$39</f>
        <v>Law</v>
      </c>
      <c r="C123" s="141">
        <f t="shared" si="3"/>
        <v>0</v>
      </c>
      <c r="D123" s="141">
        <f t="shared" si="3"/>
        <v>0</v>
      </c>
      <c r="E123" s="141">
        <f t="shared" si="3"/>
        <v>0</v>
      </c>
      <c r="F123" s="141">
        <f t="shared" si="3"/>
        <v>0</v>
      </c>
      <c r="G123" s="141">
        <f t="shared" si="3"/>
        <v>0</v>
      </c>
      <c r="H123" s="136">
        <f t="shared" si="4"/>
        <v>0</v>
      </c>
    </row>
    <row r="124" spans="2:8">
      <c r="B124" s="127" t="str">
        <f>$B$40</f>
        <v>Social Service</v>
      </c>
      <c r="C124" s="141">
        <f t="shared" si="3"/>
        <v>0</v>
      </c>
      <c r="D124" s="141">
        <f t="shared" si="3"/>
        <v>0</v>
      </c>
      <c r="E124" s="141">
        <f t="shared" si="3"/>
        <v>0</v>
      </c>
      <c r="F124" s="141">
        <f t="shared" si="3"/>
        <v>0</v>
      </c>
      <c r="G124" s="141">
        <f t="shared" si="3"/>
        <v>0</v>
      </c>
      <c r="H124" s="136">
        <f t="shared" si="4"/>
        <v>0</v>
      </c>
    </row>
    <row r="125" spans="2:8">
      <c r="B125" s="127" t="str">
        <f>$B$41</f>
        <v>Library Science</v>
      </c>
      <c r="C125" s="141">
        <f t="shared" si="3"/>
        <v>87809.405143075172</v>
      </c>
      <c r="D125" s="141">
        <f t="shared" si="3"/>
        <v>8051.727272727273</v>
      </c>
      <c r="E125" s="141">
        <f t="shared" si="3"/>
        <v>16463.082662714362</v>
      </c>
      <c r="F125" s="141">
        <f t="shared" si="3"/>
        <v>0</v>
      </c>
      <c r="G125" s="141">
        <f t="shared" si="3"/>
        <v>0</v>
      </c>
      <c r="H125" s="136">
        <f t="shared" si="4"/>
        <v>112324.21507851681</v>
      </c>
    </row>
    <row r="126" spans="2:8">
      <c r="B126" s="127" t="str">
        <f>$B$42</f>
        <v>Veterinary Science</v>
      </c>
      <c r="C126" s="141">
        <f t="shared" si="3"/>
        <v>0</v>
      </c>
      <c r="D126" s="141">
        <f t="shared" si="3"/>
        <v>0</v>
      </c>
      <c r="E126" s="141">
        <f t="shared" si="3"/>
        <v>0</v>
      </c>
      <c r="F126" s="141">
        <f t="shared" si="3"/>
        <v>0</v>
      </c>
      <c r="G126" s="141">
        <f t="shared" si="3"/>
        <v>0</v>
      </c>
      <c r="H126" s="136">
        <f t="shared" si="4"/>
        <v>0</v>
      </c>
    </row>
    <row r="127" spans="2:8">
      <c r="B127" s="127" t="str">
        <f>$B$43</f>
        <v>Vocational Training</v>
      </c>
      <c r="C127" s="141">
        <f t="shared" si="3"/>
        <v>0</v>
      </c>
      <c r="D127" s="141">
        <f t="shared" si="3"/>
        <v>0</v>
      </c>
      <c r="E127" s="141">
        <f t="shared" si="3"/>
        <v>0</v>
      </c>
      <c r="F127" s="141">
        <f t="shared" si="3"/>
        <v>0</v>
      </c>
      <c r="G127" s="141">
        <f t="shared" si="3"/>
        <v>0</v>
      </c>
      <c r="H127" s="136">
        <f t="shared" si="4"/>
        <v>0</v>
      </c>
    </row>
    <row r="128" spans="2:8">
      <c r="B128" s="127" t="str">
        <f>$B$44</f>
        <v>Physical Training</v>
      </c>
      <c r="C128" s="141">
        <f t="shared" si="3"/>
        <v>0</v>
      </c>
      <c r="D128" s="141">
        <f t="shared" si="3"/>
        <v>0</v>
      </c>
      <c r="E128" s="141">
        <f t="shared" si="3"/>
        <v>0</v>
      </c>
      <c r="F128" s="141">
        <f t="shared" si="3"/>
        <v>0</v>
      </c>
      <c r="G128" s="141">
        <f t="shared" si="3"/>
        <v>0</v>
      </c>
      <c r="H128" s="136">
        <f t="shared" si="4"/>
        <v>0</v>
      </c>
    </row>
    <row r="129" spans="2:12">
      <c r="B129" s="127" t="str">
        <f>$B$45</f>
        <v>Health Services</v>
      </c>
      <c r="C129" s="141">
        <f t="shared" si="3"/>
        <v>209765.58671922755</v>
      </c>
      <c r="D129" s="141">
        <f t="shared" si="3"/>
        <v>1106172.9585638731</v>
      </c>
      <c r="E129" s="141">
        <f t="shared" si="3"/>
        <v>2433518.3757362715</v>
      </c>
      <c r="F129" s="141">
        <f t="shared" si="3"/>
        <v>605678.83790927602</v>
      </c>
      <c r="G129" s="141">
        <f t="shared" si="3"/>
        <v>658613.32460471976</v>
      </c>
      <c r="H129" s="136">
        <f t="shared" si="4"/>
        <v>5013749.0835333681</v>
      </c>
    </row>
    <row r="130" spans="2:12">
      <c r="B130" s="127" t="str">
        <f>$B$46</f>
        <v>Pharmacy</v>
      </c>
      <c r="C130" s="141">
        <f t="shared" si="3"/>
        <v>0</v>
      </c>
      <c r="D130" s="141">
        <f t="shared" si="3"/>
        <v>0</v>
      </c>
      <c r="E130" s="141">
        <f t="shared" si="3"/>
        <v>0</v>
      </c>
      <c r="F130" s="141">
        <f t="shared" si="3"/>
        <v>0</v>
      </c>
      <c r="G130" s="141">
        <f t="shared" si="3"/>
        <v>0</v>
      </c>
      <c r="H130" s="136">
        <f t="shared" si="4"/>
        <v>0</v>
      </c>
    </row>
    <row r="131" spans="2:12">
      <c r="B131" s="127" t="str">
        <f>$B$47</f>
        <v>Business Administration</v>
      </c>
      <c r="C131" s="141">
        <f t="shared" si="3"/>
        <v>3841897.244655665</v>
      </c>
      <c r="D131" s="141">
        <f t="shared" si="3"/>
        <v>11586656.5348536</v>
      </c>
      <c r="E131" s="141">
        <f t="shared" si="3"/>
        <v>11945259.094405182</v>
      </c>
      <c r="F131" s="141">
        <f t="shared" si="3"/>
        <v>10417132.619235877</v>
      </c>
      <c r="G131" s="141">
        <f t="shared" si="3"/>
        <v>0</v>
      </c>
      <c r="H131" s="136">
        <f t="shared" si="4"/>
        <v>37790945.493150324</v>
      </c>
    </row>
    <row r="132" spans="2:12">
      <c r="B132" s="127" t="str">
        <f>$B$48</f>
        <v>Optometry</v>
      </c>
      <c r="C132" s="141">
        <f t="shared" ref="C132:G135" si="5">C107+C77</f>
        <v>0</v>
      </c>
      <c r="D132" s="141">
        <f t="shared" si="5"/>
        <v>0</v>
      </c>
      <c r="E132" s="141">
        <f t="shared" si="5"/>
        <v>0</v>
      </c>
      <c r="F132" s="141">
        <f t="shared" si="5"/>
        <v>0</v>
      </c>
      <c r="G132" s="141">
        <f t="shared" si="5"/>
        <v>0</v>
      </c>
      <c r="H132" s="136">
        <f t="shared" si="4"/>
        <v>0</v>
      </c>
    </row>
    <row r="133" spans="2:12">
      <c r="B133" s="127" t="str">
        <f>$B$49</f>
        <v>Teacher Ed-Practice Teaching</v>
      </c>
      <c r="C133" s="141">
        <f t="shared" si="5"/>
        <v>0</v>
      </c>
      <c r="D133" s="141">
        <f t="shared" si="5"/>
        <v>160789.76786326474</v>
      </c>
      <c r="E133" s="141">
        <f t="shared" si="5"/>
        <v>0</v>
      </c>
      <c r="F133" s="141">
        <f t="shared" si="5"/>
        <v>0</v>
      </c>
      <c r="G133" s="141">
        <f t="shared" si="5"/>
        <v>0</v>
      </c>
      <c r="H133" s="136">
        <f t="shared" si="4"/>
        <v>160789.76786326474</v>
      </c>
    </row>
    <row r="134" spans="2:12">
      <c r="B134" s="127" t="str">
        <f>$B$50</f>
        <v>Technology</v>
      </c>
      <c r="C134" s="141">
        <f t="shared" si="5"/>
        <v>596.24306750036249</v>
      </c>
      <c r="D134" s="141">
        <f t="shared" si="5"/>
        <v>41482.9793429891</v>
      </c>
      <c r="E134" s="141">
        <f t="shared" si="5"/>
        <v>170009.77815688369</v>
      </c>
      <c r="F134" s="141">
        <f t="shared" si="5"/>
        <v>3528.6033348653414</v>
      </c>
      <c r="G134" s="141">
        <f t="shared" si="5"/>
        <v>0</v>
      </c>
      <c r="H134" s="136">
        <f t="shared" si="4"/>
        <v>215617.60390223848</v>
      </c>
    </row>
    <row r="135" spans="2:12">
      <c r="B135" s="127" t="str">
        <f>$B$51</f>
        <v>Nursing</v>
      </c>
      <c r="C135" s="141">
        <f t="shared" si="5"/>
        <v>0</v>
      </c>
      <c r="D135" s="141">
        <f t="shared" si="5"/>
        <v>0</v>
      </c>
      <c r="E135" s="141">
        <f t="shared" si="5"/>
        <v>0</v>
      </c>
      <c r="F135" s="141">
        <f t="shared" si="5"/>
        <v>0</v>
      </c>
      <c r="G135" s="141">
        <f t="shared" si="5"/>
        <v>0</v>
      </c>
      <c r="H135" s="136">
        <f t="shared" si="4"/>
        <v>0</v>
      </c>
    </row>
    <row r="136" spans="2:12">
      <c r="B136" s="130" t="str">
        <f>$B$52</f>
        <v>Totals</v>
      </c>
      <c r="C136" s="133">
        <f>SUM(C116:C135)</f>
        <v>29185838.837164924</v>
      </c>
      <c r="D136" s="133">
        <f>SUM(D116:D135)</f>
        <v>46207365.586664617</v>
      </c>
      <c r="E136" s="133">
        <f>SUM(E116:E135)</f>
        <v>39060907.860419266</v>
      </c>
      <c r="F136" s="133">
        <f>SUM(F116:F135)</f>
        <v>41838590.264842071</v>
      </c>
      <c r="G136" s="133">
        <f>SUM(G116:G135)</f>
        <v>658613.32460471976</v>
      </c>
      <c r="H136" s="133">
        <f t="shared" si="4"/>
        <v>156951315.87369558</v>
      </c>
    </row>
    <row r="137" spans="2:12">
      <c r="B137" s="328"/>
      <c r="C137" s="331"/>
      <c r="D137" s="331"/>
      <c r="E137" s="331"/>
      <c r="F137" s="331"/>
      <c r="G137" s="331"/>
      <c r="H137" s="332"/>
    </row>
    <row r="138" spans="2:12">
      <c r="B138" s="120" t="s">
        <v>4</v>
      </c>
      <c r="C138" s="325"/>
      <c r="D138" s="325"/>
      <c r="E138" s="325"/>
      <c r="F138" s="325"/>
      <c r="G138" s="325"/>
      <c r="H138" s="122">
        <f>H86-H81-H111</f>
        <v>245044331.12630439</v>
      </c>
    </row>
    <row r="139" spans="2:12" ht="202.5" customHeight="1" thickBot="1">
      <c r="B139" s="464" t="s">
        <v>862</v>
      </c>
      <c r="C139" s="464"/>
      <c r="D139" s="464"/>
      <c r="E139" s="464"/>
      <c r="F139" s="464"/>
      <c r="G139" s="464"/>
      <c r="H139" s="319"/>
    </row>
    <row r="140" spans="2:12" ht="36.75" customHeight="1" thickTop="1">
      <c r="B140" s="511" t="s">
        <v>864</v>
      </c>
      <c r="C140" s="486"/>
      <c r="D140" s="486"/>
      <c r="E140" s="486"/>
      <c r="F140" s="487"/>
      <c r="G140" s="333" t="s">
        <v>2</v>
      </c>
      <c r="H140" s="334">
        <v>1</v>
      </c>
      <c r="I140" s="478" t="str">
        <f>IF(H140+H141=1,"","Error, the two cells on the left must equal 100%")</f>
        <v/>
      </c>
      <c r="L140" s="288"/>
    </row>
    <row r="141" spans="2:12" ht="67.5" customHeight="1" thickBot="1">
      <c r="B141" s="488"/>
      <c r="C141" s="489"/>
      <c r="D141" s="489"/>
      <c r="E141" s="489"/>
      <c r="F141" s="490"/>
      <c r="G141" s="333" t="s">
        <v>3</v>
      </c>
      <c r="H141" s="335">
        <f>1-H140</f>
        <v>0</v>
      </c>
      <c r="I141" s="478"/>
    </row>
    <row r="142" spans="2:12" ht="42" thickBot="1">
      <c r="B142" s="336" t="s">
        <v>31</v>
      </c>
      <c r="C142" s="337" t="s">
        <v>25</v>
      </c>
      <c r="D142" s="337" t="s">
        <v>26</v>
      </c>
      <c r="E142" s="337" t="s">
        <v>27</v>
      </c>
      <c r="F142" s="337" t="s">
        <v>28</v>
      </c>
      <c r="G142" s="338" t="s">
        <v>29</v>
      </c>
      <c r="H142" s="339" t="s">
        <v>6</v>
      </c>
      <c r="I142" s="340" t="s">
        <v>7</v>
      </c>
    </row>
    <row r="143" spans="2:12">
      <c r="B143" s="127" t="str">
        <f>$B$32</f>
        <v>Liberal Arts</v>
      </c>
      <c r="C143" s="327">
        <f>Data!LN4</f>
        <v>17549229.361746442</v>
      </c>
      <c r="D143" s="327">
        <f>Data!MH4</f>
        <v>12902210.652099036</v>
      </c>
      <c r="E143" s="327">
        <f>Data!NB4</f>
        <v>7027121.7700724145</v>
      </c>
      <c r="F143" s="327">
        <f>Data!NV4</f>
        <v>11099465.71727768</v>
      </c>
      <c r="G143" s="327">
        <f>Data!OP4</f>
        <v>0</v>
      </c>
      <c r="H143" s="341">
        <f>Data!PJ4</f>
        <v>0</v>
      </c>
      <c r="I143" s="342">
        <f t="shared" ref="I143:I162" si="6">SUM(C143:H143)</f>
        <v>48578027.501195565</v>
      </c>
    </row>
    <row r="144" spans="2:12">
      <c r="B144" s="127" t="str">
        <f>$B$33</f>
        <v>Science</v>
      </c>
      <c r="C144" s="327">
        <f>Data!LO4</f>
        <v>9167002.7240551319</v>
      </c>
      <c r="D144" s="327">
        <f>Data!MI4</f>
        <v>12734317.242335586</v>
      </c>
      <c r="E144" s="327">
        <f>Data!NC4</f>
        <v>12178695.062352082</v>
      </c>
      <c r="F144" s="327">
        <f>Data!NW4</f>
        <v>13330923.508822585</v>
      </c>
      <c r="G144" s="327">
        <f>Data!OQ4</f>
        <v>0</v>
      </c>
      <c r="H144" s="341">
        <f>Data!PK4</f>
        <v>0</v>
      </c>
      <c r="I144" s="342">
        <f t="shared" si="6"/>
        <v>47410938.53756538</v>
      </c>
    </row>
    <row r="145" spans="2:9">
      <c r="B145" s="127" t="str">
        <f>$B$34</f>
        <v>Fine Arts</v>
      </c>
      <c r="C145" s="327">
        <f>Data!LP4</f>
        <v>4871291.9004669366</v>
      </c>
      <c r="D145" s="327">
        <f>Data!MJ4</f>
        <v>5924402.6215501735</v>
      </c>
      <c r="E145" s="327">
        <f>Data!ND4</f>
        <v>1991063.8941354405</v>
      </c>
      <c r="F145" s="327">
        <f>Data!NX4</f>
        <v>1946276.920928078</v>
      </c>
      <c r="G145" s="327">
        <f>Data!OR4</f>
        <v>0</v>
      </c>
      <c r="H145" s="341">
        <f>Data!PL4</f>
        <v>0</v>
      </c>
      <c r="I145" s="342">
        <f t="shared" si="6"/>
        <v>14733035.337080628</v>
      </c>
    </row>
    <row r="146" spans="2:9">
      <c r="B146" s="127" t="str">
        <f>$B$35</f>
        <v>Teacher Education</v>
      </c>
      <c r="C146" s="327">
        <f>Data!LQ4</f>
        <v>76494.659353547657</v>
      </c>
      <c r="D146" s="327">
        <f>Data!MK4</f>
        <v>529572.66029152146</v>
      </c>
      <c r="E146" s="327">
        <f>Data!NE4</f>
        <v>58713.784387308973</v>
      </c>
      <c r="F146" s="327">
        <f>Data!NY4</f>
        <v>45610.564328885717</v>
      </c>
      <c r="G146" s="327">
        <f>Data!OS4</f>
        <v>0</v>
      </c>
      <c r="H146" s="341">
        <f>Data!PN4</f>
        <v>0</v>
      </c>
      <c r="I146" s="342">
        <f t="shared" si="6"/>
        <v>710391.66836126382</v>
      </c>
    </row>
    <row r="147" spans="2:9">
      <c r="B147" s="127" t="str">
        <f>$B$36</f>
        <v>Agriculture</v>
      </c>
      <c r="C147" s="327">
        <f>Data!LR4</f>
        <v>0</v>
      </c>
      <c r="D147" s="327">
        <f>Data!ML4</f>
        <v>0</v>
      </c>
      <c r="E147" s="327">
        <f>Data!NF4</f>
        <v>0</v>
      </c>
      <c r="F147" s="327">
        <f>Data!NZ4</f>
        <v>0</v>
      </c>
      <c r="G147" s="327">
        <f>Data!OT4</f>
        <v>0</v>
      </c>
      <c r="H147" s="341">
        <f>Data!PM4</f>
        <v>0</v>
      </c>
      <c r="I147" s="342">
        <f t="shared" si="6"/>
        <v>0</v>
      </c>
    </row>
    <row r="148" spans="2:9">
      <c r="B148" s="127" t="str">
        <f>$B$37</f>
        <v>Engineering</v>
      </c>
      <c r="C148" s="327">
        <f>Data!LS4</f>
        <v>7439342.8690721374</v>
      </c>
      <c r="D148" s="327">
        <f>Data!MM4</f>
        <v>19906564.923346363</v>
      </c>
      <c r="E148" s="327">
        <f>Data!NG4</f>
        <v>16988889.018171795</v>
      </c>
      <c r="F148" s="327">
        <f>Data!OA4</f>
        <v>21684151.704319701</v>
      </c>
      <c r="G148" s="327">
        <f>Data!OU4</f>
        <v>0</v>
      </c>
      <c r="H148" s="341">
        <f>Data!PO4</f>
        <v>0</v>
      </c>
      <c r="I148" s="342">
        <f t="shared" si="6"/>
        <v>66018948.514909998</v>
      </c>
    </row>
    <row r="149" spans="2:9">
      <c r="B149" s="127" t="str">
        <f>$B$38</f>
        <v>Home Economics</v>
      </c>
      <c r="C149" s="327">
        <f>Data!LT4</f>
        <v>0</v>
      </c>
      <c r="D149" s="327">
        <f>Data!MN4</f>
        <v>0</v>
      </c>
      <c r="E149" s="327">
        <f>Data!NH4</f>
        <v>0</v>
      </c>
      <c r="F149" s="327">
        <f>Data!OB4</f>
        <v>0</v>
      </c>
      <c r="G149" s="327">
        <f>Data!OV4</f>
        <v>0</v>
      </c>
      <c r="H149" s="341">
        <f>Data!PP4</f>
        <v>0</v>
      </c>
      <c r="I149" s="342">
        <f t="shared" si="6"/>
        <v>0</v>
      </c>
    </row>
    <row r="150" spans="2:9">
      <c r="B150" s="127" t="str">
        <f>$B$39</f>
        <v>Law</v>
      </c>
      <c r="C150" s="327">
        <f>Data!LU4</f>
        <v>0</v>
      </c>
      <c r="D150" s="327">
        <f>Data!MO4</f>
        <v>0</v>
      </c>
      <c r="E150" s="327">
        <f>Data!NI4</f>
        <v>0</v>
      </c>
      <c r="F150" s="327">
        <f>Data!OC4</f>
        <v>0</v>
      </c>
      <c r="G150" s="327">
        <f>Data!OW4</f>
        <v>0</v>
      </c>
      <c r="H150" s="341">
        <f>Data!PQ4</f>
        <v>0</v>
      </c>
      <c r="I150" s="342">
        <f t="shared" si="6"/>
        <v>0</v>
      </c>
    </row>
    <row r="151" spans="2:9">
      <c r="B151" s="127" t="str">
        <f>$B$40</f>
        <v>Social Service</v>
      </c>
      <c r="C151" s="327">
        <f>Data!LV4</f>
        <v>0</v>
      </c>
      <c r="D151" s="327">
        <f>Data!MP4</f>
        <v>0</v>
      </c>
      <c r="E151" s="327">
        <f>Data!NJ4</f>
        <v>0</v>
      </c>
      <c r="F151" s="327">
        <f>Data!OD4</f>
        <v>0</v>
      </c>
      <c r="G151" s="327">
        <f>Data!OX4</f>
        <v>0</v>
      </c>
      <c r="H151" s="341">
        <f>Data!PR4</f>
        <v>0</v>
      </c>
      <c r="I151" s="342">
        <f t="shared" si="6"/>
        <v>0</v>
      </c>
    </row>
    <row r="152" spans="2:9">
      <c r="B152" s="127" t="str">
        <f>$B$41</f>
        <v>Library Science</v>
      </c>
      <c r="C152" s="327">
        <f>Data!LW4</f>
        <v>137094.72157085448</v>
      </c>
      <c r="D152" s="327">
        <f>Data!MQ4</f>
        <v>12570.968984705081</v>
      </c>
      <c r="E152" s="327">
        <f>Data!NK4</f>
        <v>25703.416737253439</v>
      </c>
      <c r="F152" s="327">
        <f>Data!OE4</f>
        <v>0</v>
      </c>
      <c r="G152" s="327">
        <f>Data!OY4</f>
        <v>0</v>
      </c>
      <c r="H152" s="341">
        <f>Data!PS4</f>
        <v>0</v>
      </c>
      <c r="I152" s="342">
        <f t="shared" si="6"/>
        <v>175369.10729281299</v>
      </c>
    </row>
    <row r="153" spans="2:9">
      <c r="B153" s="127" t="str">
        <f>$B$42</f>
        <v>Veterinary Science</v>
      </c>
      <c r="C153" s="327">
        <f>Data!LX4</f>
        <v>0</v>
      </c>
      <c r="D153" s="327">
        <f>Data!MR4</f>
        <v>0</v>
      </c>
      <c r="E153" s="327">
        <f>Data!NL4</f>
        <v>0</v>
      </c>
      <c r="F153" s="327">
        <f>Data!OF4</f>
        <v>0</v>
      </c>
      <c r="G153" s="327">
        <f>Data!OZ4</f>
        <v>0</v>
      </c>
      <c r="H153" s="341">
        <f>Data!PT4</f>
        <v>0</v>
      </c>
      <c r="I153" s="342">
        <f t="shared" si="6"/>
        <v>0</v>
      </c>
    </row>
    <row r="154" spans="2:9">
      <c r="B154" s="127" t="str">
        <f>$B$43</f>
        <v>Vocational Training</v>
      </c>
      <c r="C154" s="327">
        <f>Data!LY4</f>
        <v>0</v>
      </c>
      <c r="D154" s="327">
        <f>Data!MS4</f>
        <v>0</v>
      </c>
      <c r="E154" s="327">
        <f>Data!NM4</f>
        <v>0</v>
      </c>
      <c r="F154" s="327">
        <f>Data!OG4</f>
        <v>0</v>
      </c>
      <c r="G154" s="327">
        <f>Data!PA4</f>
        <v>0</v>
      </c>
      <c r="H154" s="341">
        <f>Data!PU4</f>
        <v>0</v>
      </c>
      <c r="I154" s="342">
        <f t="shared" si="6"/>
        <v>0</v>
      </c>
    </row>
    <row r="155" spans="2:9">
      <c r="B155" s="127" t="str">
        <f>$B$44</f>
        <v>Physical Training</v>
      </c>
      <c r="C155" s="327">
        <f>Data!LZ4</f>
        <v>0</v>
      </c>
      <c r="D155" s="327">
        <f>Data!MT4</f>
        <v>0</v>
      </c>
      <c r="E155" s="327">
        <f>Data!NN4</f>
        <v>0</v>
      </c>
      <c r="F155" s="327">
        <f>Data!OH4</f>
        <v>0</v>
      </c>
      <c r="G155" s="327">
        <f>Data!PB4</f>
        <v>0</v>
      </c>
      <c r="H155" s="341">
        <f>Data!PV4</f>
        <v>0</v>
      </c>
      <c r="I155" s="342">
        <f t="shared" si="6"/>
        <v>0</v>
      </c>
    </row>
    <row r="156" spans="2:9">
      <c r="B156" s="127" t="str">
        <f>$B$45</f>
        <v>Health Services</v>
      </c>
      <c r="C156" s="327">
        <f>Data!MA4</f>
        <v>327501.98750990309</v>
      </c>
      <c r="D156" s="327">
        <f>Data!MU4</f>
        <v>1727041.3518509297</v>
      </c>
      <c r="E156" s="327">
        <f>Data!NO4</f>
        <v>3799393.9671442164</v>
      </c>
      <c r="F156" s="327">
        <f>Data!OI4</f>
        <v>945631.86607669701</v>
      </c>
      <c r="G156" s="327">
        <f>Data!PC4</f>
        <v>1028277.2125880813</v>
      </c>
      <c r="H156" s="341">
        <f>Data!PW4</f>
        <v>0</v>
      </c>
      <c r="I156" s="342">
        <f t="shared" si="6"/>
        <v>7827846.3851698264</v>
      </c>
    </row>
    <row r="157" spans="2:9">
      <c r="B157" s="127" t="str">
        <f>$B$46</f>
        <v>Pharmacy</v>
      </c>
      <c r="C157" s="327">
        <f>Data!MB4</f>
        <v>0</v>
      </c>
      <c r="D157" s="327">
        <f>Data!MV4</f>
        <v>0</v>
      </c>
      <c r="E157" s="327">
        <f>Data!NP4</f>
        <v>0</v>
      </c>
      <c r="F157" s="327">
        <f>Data!OJ4</f>
        <v>0</v>
      </c>
      <c r="G157" s="327">
        <f>Data!PD4</f>
        <v>0</v>
      </c>
      <c r="H157" s="341">
        <f>Data!PX4</f>
        <v>0</v>
      </c>
      <c r="I157" s="342">
        <f t="shared" si="6"/>
        <v>0</v>
      </c>
    </row>
    <row r="158" spans="2:9">
      <c r="B158" s="127" t="str">
        <f>$B$47</f>
        <v>Business Administration</v>
      </c>
      <c r="C158" s="327">
        <f>Data!MC4</f>
        <v>5998262.1702276533</v>
      </c>
      <c r="D158" s="327">
        <f>Data!MW4</f>
        <v>18089969.394447558</v>
      </c>
      <c r="E158" s="327">
        <f>Data!NQ4</f>
        <v>18649846.983598918</v>
      </c>
      <c r="F158" s="327">
        <f>Data!OK4</f>
        <v>16264019.71034687</v>
      </c>
      <c r="G158" s="327">
        <f>Data!PE4</f>
        <v>0</v>
      </c>
      <c r="H158" s="341">
        <f>Data!PY4</f>
        <v>0</v>
      </c>
      <c r="I158" s="342">
        <f t="shared" si="6"/>
        <v>59002098.258621</v>
      </c>
    </row>
    <row r="159" spans="2:9">
      <c r="B159" s="127" t="str">
        <f>$B$48</f>
        <v>Optometry</v>
      </c>
      <c r="C159" s="327">
        <f>Data!MD4</f>
        <v>0</v>
      </c>
      <c r="D159" s="327">
        <f>Data!MX4</f>
        <v>0</v>
      </c>
      <c r="E159" s="327">
        <f>Data!NR4</f>
        <v>0</v>
      </c>
      <c r="F159" s="327">
        <f>Data!OL4</f>
        <v>0</v>
      </c>
      <c r="G159" s="327">
        <f>Data!PF4</f>
        <v>0</v>
      </c>
      <c r="H159" s="341">
        <f>Data!PZ4</f>
        <v>0</v>
      </c>
      <c r="I159" s="342">
        <f t="shared" si="6"/>
        <v>0</v>
      </c>
    </row>
    <row r="160" spans="2:9">
      <c r="B160" s="127" t="str">
        <f>$B$49</f>
        <v>Teacher Ed-Practice Teaching</v>
      </c>
      <c r="C160" s="327">
        <f>Data!ME4</f>
        <v>0</v>
      </c>
      <c r="D160" s="327">
        <f>Data!MY4</f>
        <v>251037.21430226538</v>
      </c>
      <c r="E160" s="327">
        <f>Data!NS4</f>
        <v>0</v>
      </c>
      <c r="F160" s="327">
        <f>Data!OM4</f>
        <v>0</v>
      </c>
      <c r="G160" s="327">
        <f>Data!PG4</f>
        <v>0</v>
      </c>
      <c r="H160" s="341">
        <f>Data!QA4</f>
        <v>0</v>
      </c>
      <c r="I160" s="342">
        <f t="shared" si="6"/>
        <v>251037.21430226538</v>
      </c>
    </row>
    <row r="161" spans="2:10">
      <c r="B161" s="127" t="str">
        <f>$B$50</f>
        <v>Technology</v>
      </c>
      <c r="C161" s="327">
        <f>Data!MF4</f>
        <v>930.90002368568264</v>
      </c>
      <c r="D161" s="327">
        <f>Data!MZ4</f>
        <v>64766.382299141391</v>
      </c>
      <c r="E161" s="327">
        <f>Data!NT4</f>
        <v>265432.19559184974</v>
      </c>
      <c r="F161" s="327">
        <f>Data!ON4</f>
        <v>5509.1238909901931</v>
      </c>
      <c r="G161" s="327">
        <f>Data!PH4</f>
        <v>0</v>
      </c>
      <c r="H161" s="341">
        <f>Data!QB4</f>
        <v>0</v>
      </c>
      <c r="I161" s="342">
        <f t="shared" si="6"/>
        <v>336638.60180566704</v>
      </c>
    </row>
    <row r="162" spans="2:10">
      <c r="B162" s="127" t="str">
        <f>$B$51</f>
        <v>Nursing</v>
      </c>
      <c r="C162" s="327">
        <f>Data!MG4</f>
        <v>0</v>
      </c>
      <c r="D162" s="327">
        <f>Data!NA4</f>
        <v>0</v>
      </c>
      <c r="E162" s="327">
        <f>Data!NU4</f>
        <v>0</v>
      </c>
      <c r="F162" s="327">
        <f>Data!OO4</f>
        <v>0</v>
      </c>
      <c r="G162" s="327">
        <f>Data!PI4</f>
        <v>0</v>
      </c>
      <c r="H162" s="341">
        <f>Data!QC4</f>
        <v>0</v>
      </c>
      <c r="I162" s="342">
        <f t="shared" si="6"/>
        <v>0</v>
      </c>
    </row>
    <row r="163" spans="2:10" ht="14.4" thickBot="1">
      <c r="B163" s="130" t="str">
        <f>$B$52</f>
        <v>Totals</v>
      </c>
      <c r="C163" s="133">
        <f t="shared" ref="C163:H163" si="7">SUM(C143:C162)</f>
        <v>45567151.294026293</v>
      </c>
      <c r="D163" s="133">
        <f t="shared" si="7"/>
        <v>72142453.411507294</v>
      </c>
      <c r="E163" s="133">
        <f t="shared" si="7"/>
        <v>60984860.092191279</v>
      </c>
      <c r="F163" s="133">
        <f t="shared" si="7"/>
        <v>65321589.115991496</v>
      </c>
      <c r="G163" s="134">
        <f t="shared" si="7"/>
        <v>1028277.2125880813</v>
      </c>
      <c r="H163" s="343">
        <f t="shared" si="7"/>
        <v>0</v>
      </c>
      <c r="I163" s="342">
        <f>SUM(I143:I162)</f>
        <v>245044331.12630442</v>
      </c>
    </row>
    <row r="164" spans="2:10" ht="14.4" thickTop="1">
      <c r="B164" s="143"/>
      <c r="C164" s="329"/>
      <c r="D164" s="329"/>
      <c r="E164" s="329"/>
      <c r="F164" s="329"/>
      <c r="G164" s="329"/>
      <c r="H164" s="344"/>
      <c r="I164" s="345"/>
    </row>
    <row r="165" spans="2:10" ht="19.5" customHeight="1">
      <c r="B165" s="469" t="s">
        <v>63</v>
      </c>
      <c r="C165" s="469"/>
      <c r="D165" s="469"/>
      <c r="E165" s="469"/>
      <c r="F165" s="469"/>
      <c r="G165" s="469"/>
      <c r="H165" s="346"/>
      <c r="I165" s="346"/>
    </row>
    <row r="166" spans="2:10" ht="43.5" customHeight="1" thickBot="1">
      <c r="B166" s="476" t="s">
        <v>40</v>
      </c>
      <c r="C166" s="476"/>
      <c r="D166" s="476"/>
      <c r="E166" s="476"/>
      <c r="F166" s="476"/>
      <c r="G166" s="476"/>
      <c r="H166" s="326"/>
    </row>
    <row r="167" spans="2:10" ht="14.4" thickBot="1">
      <c r="B167" s="124" t="s">
        <v>31</v>
      </c>
      <c r="C167" s="125" t="s">
        <v>25</v>
      </c>
      <c r="D167" s="125" t="s">
        <v>26</v>
      </c>
      <c r="E167" s="125" t="s">
        <v>27</v>
      </c>
      <c r="F167" s="125" t="s">
        <v>28</v>
      </c>
      <c r="G167" s="125" t="s">
        <v>29</v>
      </c>
      <c r="H167" s="126" t="s">
        <v>1</v>
      </c>
    </row>
    <row r="168" spans="2:10">
      <c r="B168" s="127" t="str">
        <f>$B$32</f>
        <v>Liberal Arts</v>
      </c>
      <c r="C168" s="321">
        <f t="shared" ref="C168:G183" si="8">C143+$H$140*IF($H116=0,0,$H143*C116/$H116)+IF($H32=0,0,$H$141*$H143*C32/$H32)</f>
        <v>17549229.361746442</v>
      </c>
      <c r="D168" s="321">
        <f t="shared" si="8"/>
        <v>12902210.652099036</v>
      </c>
      <c r="E168" s="321">
        <f t="shared" si="8"/>
        <v>7027121.7700724145</v>
      </c>
      <c r="F168" s="321">
        <f t="shared" si="8"/>
        <v>11099465.71727768</v>
      </c>
      <c r="G168" s="321">
        <f t="shared" si="8"/>
        <v>0</v>
      </c>
      <c r="H168" s="133">
        <f t="shared" ref="H168:H188" si="9">SUM(C168:G168)</f>
        <v>48578027.501195565</v>
      </c>
      <c r="I168" s="347"/>
      <c r="J168" s="288"/>
    </row>
    <row r="169" spans="2:10">
      <c r="B169" s="127" t="str">
        <f>$B$33</f>
        <v>Science</v>
      </c>
      <c r="C169" s="141">
        <f t="shared" si="8"/>
        <v>9167002.7240551319</v>
      </c>
      <c r="D169" s="141">
        <f t="shared" si="8"/>
        <v>12734317.242335586</v>
      </c>
      <c r="E169" s="141">
        <f t="shared" si="8"/>
        <v>12178695.062352082</v>
      </c>
      <c r="F169" s="141">
        <f t="shared" si="8"/>
        <v>13330923.508822585</v>
      </c>
      <c r="G169" s="141">
        <f t="shared" si="8"/>
        <v>0</v>
      </c>
      <c r="H169" s="136">
        <f t="shared" si="9"/>
        <v>47410938.53756538</v>
      </c>
      <c r="I169" s="347"/>
      <c r="J169" s="288"/>
    </row>
    <row r="170" spans="2:10">
      <c r="B170" s="127" t="str">
        <f>$B$34</f>
        <v>Fine Arts</v>
      </c>
      <c r="C170" s="141">
        <f t="shared" si="8"/>
        <v>4871291.9004669366</v>
      </c>
      <c r="D170" s="141">
        <f t="shared" si="8"/>
        <v>5924402.6215501735</v>
      </c>
      <c r="E170" s="141">
        <f t="shared" si="8"/>
        <v>1991063.8941354405</v>
      </c>
      <c r="F170" s="141">
        <f t="shared" si="8"/>
        <v>1946276.920928078</v>
      </c>
      <c r="G170" s="141">
        <f t="shared" si="8"/>
        <v>0</v>
      </c>
      <c r="H170" s="136">
        <f t="shared" si="9"/>
        <v>14733035.337080628</v>
      </c>
      <c r="I170" s="347"/>
      <c r="J170" s="288"/>
    </row>
    <row r="171" spans="2:10">
      <c r="B171" s="127" t="str">
        <f>$B$35</f>
        <v>Teacher Education</v>
      </c>
      <c r="C171" s="141">
        <f t="shared" si="8"/>
        <v>76494.659353547657</v>
      </c>
      <c r="D171" s="141">
        <f t="shared" si="8"/>
        <v>529572.66029152146</v>
      </c>
      <c r="E171" s="141">
        <f t="shared" si="8"/>
        <v>58713.784387308973</v>
      </c>
      <c r="F171" s="141">
        <f t="shared" si="8"/>
        <v>45610.564328885717</v>
      </c>
      <c r="G171" s="141">
        <f t="shared" si="8"/>
        <v>0</v>
      </c>
      <c r="H171" s="136">
        <f t="shared" si="9"/>
        <v>710391.66836126382</v>
      </c>
      <c r="I171" s="347"/>
      <c r="J171" s="288"/>
    </row>
    <row r="172" spans="2:10">
      <c r="B172" s="127" t="str">
        <f>$B$36</f>
        <v>Agriculture</v>
      </c>
      <c r="C172" s="141">
        <f t="shared" si="8"/>
        <v>0</v>
      </c>
      <c r="D172" s="141">
        <f t="shared" si="8"/>
        <v>0</v>
      </c>
      <c r="E172" s="141">
        <f t="shared" si="8"/>
        <v>0</v>
      </c>
      <c r="F172" s="141">
        <f t="shared" si="8"/>
        <v>0</v>
      </c>
      <c r="G172" s="141">
        <f t="shared" si="8"/>
        <v>0</v>
      </c>
      <c r="H172" s="136">
        <f t="shared" si="9"/>
        <v>0</v>
      </c>
      <c r="I172" s="347"/>
      <c r="J172" s="288"/>
    </row>
    <row r="173" spans="2:10">
      <c r="B173" s="127" t="str">
        <f>$B$37</f>
        <v>Engineering</v>
      </c>
      <c r="C173" s="141">
        <f t="shared" si="8"/>
        <v>7439342.8690721374</v>
      </c>
      <c r="D173" s="141">
        <f t="shared" si="8"/>
        <v>19906564.923346363</v>
      </c>
      <c r="E173" s="141">
        <f t="shared" si="8"/>
        <v>16988889.018171795</v>
      </c>
      <c r="F173" s="141">
        <f t="shared" si="8"/>
        <v>21684151.704319701</v>
      </c>
      <c r="G173" s="141">
        <f t="shared" si="8"/>
        <v>0</v>
      </c>
      <c r="H173" s="136">
        <f t="shared" si="9"/>
        <v>66018948.514909998</v>
      </c>
      <c r="I173" s="347"/>
      <c r="J173" s="288"/>
    </row>
    <row r="174" spans="2:10">
      <c r="B174" s="127" t="str">
        <f>$B$38</f>
        <v>Home Economics</v>
      </c>
      <c r="C174" s="141">
        <f t="shared" si="8"/>
        <v>0</v>
      </c>
      <c r="D174" s="141">
        <f t="shared" si="8"/>
        <v>0</v>
      </c>
      <c r="E174" s="141">
        <f t="shared" si="8"/>
        <v>0</v>
      </c>
      <c r="F174" s="141">
        <f t="shared" si="8"/>
        <v>0</v>
      </c>
      <c r="G174" s="141">
        <f t="shared" si="8"/>
        <v>0</v>
      </c>
      <c r="H174" s="136">
        <f t="shared" si="9"/>
        <v>0</v>
      </c>
      <c r="I174" s="347"/>
      <c r="J174" s="288"/>
    </row>
    <row r="175" spans="2:10">
      <c r="B175" s="127" t="str">
        <f>$B$39</f>
        <v>Law</v>
      </c>
      <c r="C175" s="141">
        <f t="shared" si="8"/>
        <v>0</v>
      </c>
      <c r="D175" s="141">
        <f t="shared" si="8"/>
        <v>0</v>
      </c>
      <c r="E175" s="141">
        <f t="shared" si="8"/>
        <v>0</v>
      </c>
      <c r="F175" s="141">
        <f t="shared" si="8"/>
        <v>0</v>
      </c>
      <c r="G175" s="141">
        <f t="shared" si="8"/>
        <v>0</v>
      </c>
      <c r="H175" s="136">
        <f t="shared" si="9"/>
        <v>0</v>
      </c>
      <c r="I175" s="347"/>
      <c r="J175" s="288"/>
    </row>
    <row r="176" spans="2:10">
      <c r="B176" s="127" t="str">
        <f>$B$40</f>
        <v>Social Service</v>
      </c>
      <c r="C176" s="141">
        <f t="shared" si="8"/>
        <v>0</v>
      </c>
      <c r="D176" s="141">
        <f t="shared" si="8"/>
        <v>0</v>
      </c>
      <c r="E176" s="141">
        <f t="shared" si="8"/>
        <v>0</v>
      </c>
      <c r="F176" s="141">
        <f t="shared" si="8"/>
        <v>0</v>
      </c>
      <c r="G176" s="141">
        <f t="shared" si="8"/>
        <v>0</v>
      </c>
      <c r="H176" s="136">
        <f t="shared" si="9"/>
        <v>0</v>
      </c>
      <c r="I176" s="347"/>
      <c r="J176" s="288"/>
    </row>
    <row r="177" spans="2:10">
      <c r="B177" s="127" t="str">
        <f>$B$41</f>
        <v>Library Science</v>
      </c>
      <c r="C177" s="141">
        <f t="shared" si="8"/>
        <v>137094.72157085448</v>
      </c>
      <c r="D177" s="141">
        <f t="shared" si="8"/>
        <v>12570.968984705081</v>
      </c>
      <c r="E177" s="141">
        <f t="shared" si="8"/>
        <v>25703.416737253439</v>
      </c>
      <c r="F177" s="141">
        <f t="shared" si="8"/>
        <v>0</v>
      </c>
      <c r="G177" s="141">
        <f t="shared" si="8"/>
        <v>0</v>
      </c>
      <c r="H177" s="136">
        <f t="shared" si="9"/>
        <v>175369.10729281299</v>
      </c>
      <c r="I177" s="347"/>
      <c r="J177" s="288"/>
    </row>
    <row r="178" spans="2:10">
      <c r="B178" s="127" t="str">
        <f>$B$42</f>
        <v>Veterinary Science</v>
      </c>
      <c r="C178" s="141">
        <f t="shared" si="8"/>
        <v>0</v>
      </c>
      <c r="D178" s="141">
        <f t="shared" si="8"/>
        <v>0</v>
      </c>
      <c r="E178" s="141">
        <f t="shared" si="8"/>
        <v>0</v>
      </c>
      <c r="F178" s="141">
        <f t="shared" si="8"/>
        <v>0</v>
      </c>
      <c r="G178" s="141">
        <f t="shared" si="8"/>
        <v>0</v>
      </c>
      <c r="H178" s="136">
        <f t="shared" si="9"/>
        <v>0</v>
      </c>
      <c r="I178" s="347"/>
      <c r="J178" s="288"/>
    </row>
    <row r="179" spans="2:10">
      <c r="B179" s="127" t="str">
        <f>$B$43</f>
        <v>Vocational Training</v>
      </c>
      <c r="C179" s="141">
        <f t="shared" si="8"/>
        <v>0</v>
      </c>
      <c r="D179" s="141">
        <f t="shared" si="8"/>
        <v>0</v>
      </c>
      <c r="E179" s="141">
        <f t="shared" si="8"/>
        <v>0</v>
      </c>
      <c r="F179" s="141">
        <f t="shared" si="8"/>
        <v>0</v>
      </c>
      <c r="G179" s="141">
        <f t="shared" si="8"/>
        <v>0</v>
      </c>
      <c r="H179" s="136">
        <f t="shared" si="9"/>
        <v>0</v>
      </c>
      <c r="I179" s="347"/>
      <c r="J179" s="288"/>
    </row>
    <row r="180" spans="2:10">
      <c r="B180" s="127" t="str">
        <f>$B$44</f>
        <v>Physical Training</v>
      </c>
      <c r="C180" s="141">
        <f t="shared" si="8"/>
        <v>0</v>
      </c>
      <c r="D180" s="141">
        <f t="shared" si="8"/>
        <v>0</v>
      </c>
      <c r="E180" s="141">
        <f t="shared" si="8"/>
        <v>0</v>
      </c>
      <c r="F180" s="141">
        <f t="shared" si="8"/>
        <v>0</v>
      </c>
      <c r="G180" s="141">
        <f t="shared" si="8"/>
        <v>0</v>
      </c>
      <c r="H180" s="136">
        <f t="shared" si="9"/>
        <v>0</v>
      </c>
      <c r="I180" s="347"/>
      <c r="J180" s="288"/>
    </row>
    <row r="181" spans="2:10">
      <c r="B181" s="127" t="str">
        <f>$B$45</f>
        <v>Health Services</v>
      </c>
      <c r="C181" s="141">
        <f t="shared" si="8"/>
        <v>327501.98750990309</v>
      </c>
      <c r="D181" s="141">
        <f t="shared" si="8"/>
        <v>1727041.3518509297</v>
      </c>
      <c r="E181" s="141">
        <f t="shared" si="8"/>
        <v>3799393.9671442164</v>
      </c>
      <c r="F181" s="141">
        <f t="shared" si="8"/>
        <v>945631.86607669701</v>
      </c>
      <c r="G181" s="141">
        <f t="shared" si="8"/>
        <v>1028277.2125880813</v>
      </c>
      <c r="H181" s="136">
        <f t="shared" si="9"/>
        <v>7827846.3851698264</v>
      </c>
      <c r="I181" s="347"/>
      <c r="J181" s="288"/>
    </row>
    <row r="182" spans="2:10">
      <c r="B182" s="127" t="str">
        <f>$B$46</f>
        <v>Pharmacy</v>
      </c>
      <c r="C182" s="141">
        <f t="shared" si="8"/>
        <v>0</v>
      </c>
      <c r="D182" s="141">
        <f t="shared" si="8"/>
        <v>0</v>
      </c>
      <c r="E182" s="141">
        <f t="shared" si="8"/>
        <v>0</v>
      </c>
      <c r="F182" s="141">
        <f t="shared" si="8"/>
        <v>0</v>
      </c>
      <c r="G182" s="141">
        <f t="shared" si="8"/>
        <v>0</v>
      </c>
      <c r="H182" s="136">
        <f t="shared" si="9"/>
        <v>0</v>
      </c>
      <c r="I182" s="347"/>
      <c r="J182" s="288"/>
    </row>
    <row r="183" spans="2:10">
      <c r="B183" s="127" t="str">
        <f>$B$47</f>
        <v>Business Administration</v>
      </c>
      <c r="C183" s="141">
        <f t="shared" si="8"/>
        <v>5998262.1702276533</v>
      </c>
      <c r="D183" s="141">
        <f t="shared" si="8"/>
        <v>18089969.394447558</v>
      </c>
      <c r="E183" s="141">
        <f t="shared" si="8"/>
        <v>18649846.983598918</v>
      </c>
      <c r="F183" s="141">
        <f t="shared" si="8"/>
        <v>16264019.71034687</v>
      </c>
      <c r="G183" s="141">
        <f t="shared" si="8"/>
        <v>0</v>
      </c>
      <c r="H183" s="136">
        <f t="shared" si="9"/>
        <v>59002098.258621</v>
      </c>
      <c r="I183" s="347"/>
      <c r="J183" s="288"/>
    </row>
    <row r="184" spans="2:10">
      <c r="B184" s="127" t="str">
        <f>$B$48</f>
        <v>Optometry</v>
      </c>
      <c r="C184" s="141">
        <f t="shared" ref="C184:G187" si="10">C159+$H$140*IF($H132=0,0,$H159*C132/$H132)+IF($H48=0,0,$H$141*$H159*C48/$H48)</f>
        <v>0</v>
      </c>
      <c r="D184" s="141">
        <f t="shared" si="10"/>
        <v>0</v>
      </c>
      <c r="E184" s="141">
        <f t="shared" si="10"/>
        <v>0</v>
      </c>
      <c r="F184" s="141">
        <f t="shared" si="10"/>
        <v>0</v>
      </c>
      <c r="G184" s="141">
        <f t="shared" si="10"/>
        <v>0</v>
      </c>
      <c r="H184" s="136">
        <f t="shared" si="9"/>
        <v>0</v>
      </c>
      <c r="I184" s="347"/>
      <c r="J184" s="288"/>
    </row>
    <row r="185" spans="2:10">
      <c r="B185" s="127" t="str">
        <f>$B$49</f>
        <v>Teacher Ed-Practice Teaching</v>
      </c>
      <c r="C185" s="141">
        <f t="shared" si="10"/>
        <v>0</v>
      </c>
      <c r="D185" s="141">
        <f t="shared" si="10"/>
        <v>251037.21430226538</v>
      </c>
      <c r="E185" s="141">
        <f t="shared" si="10"/>
        <v>0</v>
      </c>
      <c r="F185" s="141">
        <f t="shared" si="10"/>
        <v>0</v>
      </c>
      <c r="G185" s="141">
        <f t="shared" si="10"/>
        <v>0</v>
      </c>
      <c r="H185" s="136">
        <f t="shared" si="9"/>
        <v>251037.21430226538</v>
      </c>
      <c r="I185" s="347"/>
      <c r="J185" s="288"/>
    </row>
    <row r="186" spans="2:10">
      <c r="B186" s="127" t="str">
        <f>$B$50</f>
        <v>Technology</v>
      </c>
      <c r="C186" s="141">
        <f t="shared" si="10"/>
        <v>930.90002368568264</v>
      </c>
      <c r="D186" s="141">
        <f t="shared" si="10"/>
        <v>64766.382299141391</v>
      </c>
      <c r="E186" s="141">
        <f t="shared" si="10"/>
        <v>265432.19559184974</v>
      </c>
      <c r="F186" s="141">
        <f t="shared" si="10"/>
        <v>5509.1238909901931</v>
      </c>
      <c r="G186" s="141">
        <f t="shared" si="10"/>
        <v>0</v>
      </c>
      <c r="H186" s="136">
        <f t="shared" si="9"/>
        <v>336638.60180566704</v>
      </c>
      <c r="I186" s="347"/>
      <c r="J186" s="288"/>
    </row>
    <row r="187" spans="2:10">
      <c r="B187" s="127" t="str">
        <f>$B$51</f>
        <v>Nursing</v>
      </c>
      <c r="C187" s="141">
        <f t="shared" si="10"/>
        <v>0</v>
      </c>
      <c r="D187" s="141">
        <f t="shared" si="10"/>
        <v>0</v>
      </c>
      <c r="E187" s="141">
        <f t="shared" si="10"/>
        <v>0</v>
      </c>
      <c r="F187" s="141">
        <f t="shared" si="10"/>
        <v>0</v>
      </c>
      <c r="G187" s="141">
        <f t="shared" si="10"/>
        <v>0</v>
      </c>
      <c r="H187" s="136">
        <f t="shared" si="9"/>
        <v>0</v>
      </c>
      <c r="I187" s="347"/>
      <c r="J187" s="288"/>
    </row>
    <row r="188" spans="2:10">
      <c r="B188" s="130" t="str">
        <f>$B$52</f>
        <v>Totals</v>
      </c>
      <c r="C188" s="133">
        <f>SUM(C168:C187)</f>
        <v>45567151.294026293</v>
      </c>
      <c r="D188" s="133">
        <f>SUM(D168:D187)</f>
        <v>72142453.411507294</v>
      </c>
      <c r="E188" s="133">
        <f>SUM(E168:E187)</f>
        <v>60984860.092191279</v>
      </c>
      <c r="F188" s="133">
        <f>SUM(F168:F187)</f>
        <v>65321589.115991496</v>
      </c>
      <c r="G188" s="133">
        <f>SUM(G168:G187)</f>
        <v>1028277.2125880813</v>
      </c>
      <c r="H188" s="133">
        <f t="shared" si="9"/>
        <v>245044331.12630445</v>
      </c>
      <c r="I188" s="347"/>
      <c r="J188" s="288"/>
    </row>
    <row r="189" spans="2:10">
      <c r="B189" s="328"/>
      <c r="C189" s="329"/>
      <c r="D189" s="329"/>
      <c r="E189" s="329"/>
      <c r="F189" s="329"/>
      <c r="G189" s="329"/>
      <c r="H189" s="344"/>
    </row>
    <row r="190" spans="2:10">
      <c r="B190" s="474" t="s">
        <v>34</v>
      </c>
      <c r="C190" s="474"/>
      <c r="D190" s="474"/>
      <c r="E190" s="474"/>
      <c r="F190" s="474"/>
      <c r="G190" s="474"/>
      <c r="H190" s="122">
        <f>H15</f>
        <v>105334555</v>
      </c>
    </row>
    <row r="191" spans="2:10" ht="43.5" customHeight="1" thickBot="1">
      <c r="B191" s="464" t="s">
        <v>227</v>
      </c>
      <c r="C191" s="464"/>
      <c r="D191" s="464"/>
      <c r="E191" s="464"/>
      <c r="F191" s="464"/>
      <c r="G191" s="464"/>
      <c r="H191" s="464"/>
    </row>
    <row r="192" spans="2:10" ht="14.4" thickBot="1">
      <c r="B192" s="124" t="s">
        <v>31</v>
      </c>
      <c r="C192" s="125" t="s">
        <v>25</v>
      </c>
      <c r="D192" s="125" t="s">
        <v>26</v>
      </c>
      <c r="E192" s="125" t="s">
        <v>27</v>
      </c>
      <c r="F192" s="125" t="s">
        <v>28</v>
      </c>
      <c r="G192" s="125" t="s">
        <v>29</v>
      </c>
      <c r="H192" s="126" t="s">
        <v>1</v>
      </c>
    </row>
    <row r="193" spans="2:8">
      <c r="B193" s="127" t="str">
        <f>$B$32</f>
        <v>Liberal Arts</v>
      </c>
      <c r="C193" s="135">
        <f t="shared" ref="C193:G208" si="11">$H$190*IF($H$136=0,0,C116/$H$136)</f>
        <v>7543697.3257695707</v>
      </c>
      <c r="D193" s="135">
        <f t="shared" si="11"/>
        <v>5546133.6783776097</v>
      </c>
      <c r="E193" s="135">
        <f t="shared" si="11"/>
        <v>3020672.7949150796</v>
      </c>
      <c r="F193" s="135">
        <f t="shared" si="11"/>
        <v>4771207.2207235666</v>
      </c>
      <c r="G193" s="135">
        <f t="shared" si="11"/>
        <v>0</v>
      </c>
      <c r="H193" s="135">
        <f>SUM(C193:G193)</f>
        <v>20881711.019785825</v>
      </c>
    </row>
    <row r="194" spans="2:8">
      <c r="B194" s="127" t="str">
        <f>$B$33</f>
        <v>Science</v>
      </c>
      <c r="C194" s="138">
        <f t="shared" si="11"/>
        <v>3940520.264981891</v>
      </c>
      <c r="D194" s="138">
        <f t="shared" si="11"/>
        <v>5473963.1550948247</v>
      </c>
      <c r="E194" s="138">
        <f t="shared" si="11"/>
        <v>5235123.8609651187</v>
      </c>
      <c r="F194" s="138">
        <f t="shared" si="11"/>
        <v>5730419.8350015627</v>
      </c>
      <c r="G194" s="138">
        <f t="shared" si="11"/>
        <v>0</v>
      </c>
      <c r="H194" s="138">
        <f t="shared" ref="H194:H213" si="12">SUM(C194:G194)</f>
        <v>20380027.116043396</v>
      </c>
    </row>
    <row r="195" spans="2:8">
      <c r="B195" s="127" t="str">
        <f>$B$34</f>
        <v>Fine Arts</v>
      </c>
      <c r="C195" s="138">
        <f t="shared" si="11"/>
        <v>2093969.5370725044</v>
      </c>
      <c r="D195" s="138">
        <f t="shared" si="11"/>
        <v>2546658.8470482379</v>
      </c>
      <c r="E195" s="138">
        <f t="shared" si="11"/>
        <v>855877.09089757595</v>
      </c>
      <c r="F195" s="138">
        <f t="shared" si="11"/>
        <v>836624.99936413486</v>
      </c>
      <c r="G195" s="138">
        <f t="shared" si="11"/>
        <v>0</v>
      </c>
      <c r="H195" s="138">
        <f t="shared" si="12"/>
        <v>6333130.4743824527</v>
      </c>
    </row>
    <row r="196" spans="2:8">
      <c r="B196" s="127" t="str">
        <f>$B$35</f>
        <v>Teacher Education</v>
      </c>
      <c r="C196" s="138">
        <f t="shared" si="11"/>
        <v>32881.93146867535</v>
      </c>
      <c r="D196" s="138">
        <f t="shared" si="11"/>
        <v>227641.66898119933</v>
      </c>
      <c r="E196" s="138">
        <f t="shared" si="11"/>
        <v>25238.65915353653</v>
      </c>
      <c r="F196" s="138">
        <f t="shared" si="11"/>
        <v>19606.119736782286</v>
      </c>
      <c r="G196" s="138">
        <f t="shared" si="11"/>
        <v>0</v>
      </c>
      <c r="H196" s="138">
        <f t="shared" si="12"/>
        <v>305368.37934019347</v>
      </c>
    </row>
    <row r="197" spans="2:8">
      <c r="B197" s="127" t="str">
        <f>$B$36</f>
        <v>Agriculture</v>
      </c>
      <c r="C197" s="138">
        <f t="shared" si="11"/>
        <v>0</v>
      </c>
      <c r="D197" s="138">
        <f t="shared" si="11"/>
        <v>0</v>
      </c>
      <c r="E197" s="138">
        <f t="shared" si="11"/>
        <v>0</v>
      </c>
      <c r="F197" s="138">
        <f t="shared" si="11"/>
        <v>0</v>
      </c>
      <c r="G197" s="138">
        <f t="shared" si="11"/>
        <v>0</v>
      </c>
      <c r="H197" s="138">
        <f t="shared" si="12"/>
        <v>0</v>
      </c>
    </row>
    <row r="198" spans="2:8">
      <c r="B198" s="127" t="str">
        <f>$B$37</f>
        <v>Engineering</v>
      </c>
      <c r="C198" s="138">
        <f t="shared" si="11"/>
        <v>3197869.8181033693</v>
      </c>
      <c r="D198" s="138">
        <f t="shared" si="11"/>
        <v>8557019.6549395341</v>
      </c>
      <c r="E198" s="138">
        <f t="shared" si="11"/>
        <v>7302829.8857121216</v>
      </c>
      <c r="F198" s="138">
        <f t="shared" si="11"/>
        <v>9321131.6492349599</v>
      </c>
      <c r="G198" s="138">
        <f t="shared" si="11"/>
        <v>0</v>
      </c>
      <c r="H198" s="138">
        <f t="shared" si="12"/>
        <v>28378851.007989988</v>
      </c>
    </row>
    <row r="199" spans="2:8">
      <c r="B199" s="127" t="str">
        <f>$B$38</f>
        <v>Home Economics</v>
      </c>
      <c r="C199" s="138">
        <f t="shared" si="11"/>
        <v>0</v>
      </c>
      <c r="D199" s="138">
        <f t="shared" si="11"/>
        <v>0</v>
      </c>
      <c r="E199" s="138">
        <f t="shared" si="11"/>
        <v>0</v>
      </c>
      <c r="F199" s="138">
        <f t="shared" si="11"/>
        <v>0</v>
      </c>
      <c r="G199" s="138">
        <f t="shared" si="11"/>
        <v>0</v>
      </c>
      <c r="H199" s="138">
        <f t="shared" si="12"/>
        <v>0</v>
      </c>
    </row>
    <row r="200" spans="2:8">
      <c r="B200" s="127" t="str">
        <f>$B$39</f>
        <v>Law</v>
      </c>
      <c r="C200" s="138">
        <f t="shared" si="11"/>
        <v>0</v>
      </c>
      <c r="D200" s="138">
        <f t="shared" si="11"/>
        <v>0</v>
      </c>
      <c r="E200" s="138">
        <f t="shared" si="11"/>
        <v>0</v>
      </c>
      <c r="F200" s="138">
        <f t="shared" si="11"/>
        <v>0</v>
      </c>
      <c r="G200" s="138">
        <f t="shared" si="11"/>
        <v>0</v>
      </c>
      <c r="H200" s="138">
        <f t="shared" si="12"/>
        <v>0</v>
      </c>
    </row>
    <row r="201" spans="2:8">
      <c r="B201" s="127" t="str">
        <f>$B$40</f>
        <v>Social Service</v>
      </c>
      <c r="C201" s="138">
        <f t="shared" si="11"/>
        <v>0</v>
      </c>
      <c r="D201" s="138">
        <f t="shared" si="11"/>
        <v>0</v>
      </c>
      <c r="E201" s="138">
        <f t="shared" si="11"/>
        <v>0</v>
      </c>
      <c r="F201" s="138">
        <f t="shared" si="11"/>
        <v>0</v>
      </c>
      <c r="G201" s="138">
        <f t="shared" si="11"/>
        <v>0</v>
      </c>
      <c r="H201" s="138">
        <f t="shared" si="12"/>
        <v>0</v>
      </c>
    </row>
    <row r="202" spans="2:8">
      <c r="B202" s="127" t="str">
        <f>$B$41</f>
        <v>Library Science</v>
      </c>
      <c r="C202" s="138">
        <f t="shared" si="11"/>
        <v>58931.424461607152</v>
      </c>
      <c r="D202" s="138">
        <f t="shared" si="11"/>
        <v>5403.7464071764007</v>
      </c>
      <c r="E202" s="138">
        <f t="shared" si="11"/>
        <v>11048.849616531732</v>
      </c>
      <c r="F202" s="138">
        <f t="shared" si="11"/>
        <v>0</v>
      </c>
      <c r="G202" s="138">
        <f t="shared" si="11"/>
        <v>0</v>
      </c>
      <c r="H202" s="138">
        <f t="shared" si="12"/>
        <v>75384.020485315283</v>
      </c>
    </row>
    <row r="203" spans="2:8">
      <c r="B203" s="127" t="str">
        <f>$B$42</f>
        <v>Veterinary Science</v>
      </c>
      <c r="C203" s="138">
        <f t="shared" si="11"/>
        <v>0</v>
      </c>
      <c r="D203" s="138">
        <f t="shared" si="11"/>
        <v>0</v>
      </c>
      <c r="E203" s="138">
        <f t="shared" si="11"/>
        <v>0</v>
      </c>
      <c r="F203" s="138">
        <f t="shared" si="11"/>
        <v>0</v>
      </c>
      <c r="G203" s="138">
        <f t="shared" si="11"/>
        <v>0</v>
      </c>
      <c r="H203" s="138">
        <f t="shared" si="12"/>
        <v>0</v>
      </c>
    </row>
    <row r="204" spans="2:8">
      <c r="B204" s="127" t="str">
        <f>$B$43</f>
        <v>Vocational Training</v>
      </c>
      <c r="C204" s="138">
        <f t="shared" si="11"/>
        <v>0</v>
      </c>
      <c r="D204" s="138">
        <f t="shared" si="11"/>
        <v>0</v>
      </c>
      <c r="E204" s="138">
        <f t="shared" si="11"/>
        <v>0</v>
      </c>
      <c r="F204" s="138">
        <f t="shared" si="11"/>
        <v>0</v>
      </c>
      <c r="G204" s="138">
        <f t="shared" si="11"/>
        <v>0</v>
      </c>
      <c r="H204" s="138">
        <f t="shared" si="12"/>
        <v>0</v>
      </c>
    </row>
    <row r="205" spans="2:8">
      <c r="B205" s="127" t="str">
        <f>$B$44</f>
        <v>Physical Training</v>
      </c>
      <c r="C205" s="138">
        <f t="shared" si="11"/>
        <v>0</v>
      </c>
      <c r="D205" s="138">
        <f t="shared" si="11"/>
        <v>0</v>
      </c>
      <c r="E205" s="138">
        <f t="shared" si="11"/>
        <v>0</v>
      </c>
      <c r="F205" s="138">
        <f t="shared" si="11"/>
        <v>0</v>
      </c>
      <c r="G205" s="138">
        <f t="shared" si="11"/>
        <v>0</v>
      </c>
      <c r="H205" s="138">
        <f t="shared" si="12"/>
        <v>0</v>
      </c>
    </row>
    <row r="206" spans="2:8">
      <c r="B206" s="127" t="str">
        <f>$B$45</f>
        <v>Health Services</v>
      </c>
      <c r="C206" s="138">
        <f t="shared" si="11"/>
        <v>140779.73547647631</v>
      </c>
      <c r="D206" s="138">
        <f t="shared" si="11"/>
        <v>742384.57762995409</v>
      </c>
      <c r="E206" s="138">
        <f t="shared" si="11"/>
        <v>1633204.371467544</v>
      </c>
      <c r="F206" s="138">
        <f t="shared" si="11"/>
        <v>406488.5376012522</v>
      </c>
      <c r="G206" s="138">
        <f t="shared" si="11"/>
        <v>442014.39840196742</v>
      </c>
      <c r="H206" s="138">
        <f t="shared" si="12"/>
        <v>3364871.6205771938</v>
      </c>
    </row>
    <row r="207" spans="2:8">
      <c r="B207" s="127" t="str">
        <f>$B$46</f>
        <v>Pharmacy</v>
      </c>
      <c r="C207" s="138">
        <f t="shared" si="11"/>
        <v>0</v>
      </c>
      <c r="D207" s="138">
        <f t="shared" si="11"/>
        <v>0</v>
      </c>
      <c r="E207" s="138">
        <f t="shared" si="11"/>
        <v>0</v>
      </c>
      <c r="F207" s="138">
        <f t="shared" si="11"/>
        <v>0</v>
      </c>
      <c r="G207" s="138">
        <f t="shared" si="11"/>
        <v>0</v>
      </c>
      <c r="H207" s="138">
        <f t="shared" si="12"/>
        <v>0</v>
      </c>
    </row>
    <row r="208" spans="2:8">
      <c r="B208" s="127" t="str">
        <f>$B$47</f>
        <v>Business Administration</v>
      </c>
      <c r="C208" s="138">
        <f t="shared" si="11"/>
        <v>2578408.0520050875</v>
      </c>
      <c r="D208" s="138">
        <f t="shared" si="11"/>
        <v>7776139.3922865009</v>
      </c>
      <c r="E208" s="138">
        <f t="shared" si="11"/>
        <v>8016807.9131074697</v>
      </c>
      <c r="F208" s="138">
        <f t="shared" si="11"/>
        <v>6991238.1601580177</v>
      </c>
      <c r="G208" s="138">
        <f t="shared" si="11"/>
        <v>0</v>
      </c>
      <c r="H208" s="138">
        <f t="shared" si="12"/>
        <v>25362593.517557077</v>
      </c>
    </row>
    <row r="209" spans="2:8">
      <c r="B209" s="127" t="str">
        <f>$B$48</f>
        <v>Optometry</v>
      </c>
      <c r="C209" s="138">
        <f t="shared" ref="C209:G212" si="13">$H$190*IF($H$136=0,0,C132/$H$136)</f>
        <v>0</v>
      </c>
      <c r="D209" s="138">
        <f t="shared" si="13"/>
        <v>0</v>
      </c>
      <c r="E209" s="138">
        <f t="shared" si="13"/>
        <v>0</v>
      </c>
      <c r="F209" s="138">
        <f t="shared" si="13"/>
        <v>0</v>
      </c>
      <c r="G209" s="138">
        <f t="shared" si="13"/>
        <v>0</v>
      </c>
      <c r="H209" s="138">
        <f t="shared" si="12"/>
        <v>0</v>
      </c>
    </row>
    <row r="210" spans="2:8">
      <c r="B210" s="127" t="str">
        <f>$B$49</f>
        <v>Teacher Ed-Practice Teaching</v>
      </c>
      <c r="C210" s="138">
        <f t="shared" si="13"/>
        <v>0</v>
      </c>
      <c r="D210" s="138">
        <f t="shared" si="13"/>
        <v>107910.65084194569</v>
      </c>
      <c r="E210" s="138">
        <f t="shared" si="13"/>
        <v>0</v>
      </c>
      <c r="F210" s="138">
        <f t="shared" si="13"/>
        <v>0</v>
      </c>
      <c r="G210" s="138">
        <f t="shared" si="13"/>
        <v>0</v>
      </c>
      <c r="H210" s="138">
        <f t="shared" si="12"/>
        <v>107910.65084194569</v>
      </c>
    </row>
    <row r="211" spans="2:8">
      <c r="B211" s="127" t="str">
        <f>$B$50</f>
        <v>Technology</v>
      </c>
      <c r="C211" s="138">
        <f t="shared" si="13"/>
        <v>400.15591992568642</v>
      </c>
      <c r="D211" s="138">
        <f t="shared" si="13"/>
        <v>27840.423922818958</v>
      </c>
      <c r="E211" s="138">
        <f t="shared" si="13"/>
        <v>114098.46568100904</v>
      </c>
      <c r="F211" s="138">
        <f t="shared" si="13"/>
        <v>2368.1474728677281</v>
      </c>
      <c r="G211" s="138">
        <f t="shared" si="13"/>
        <v>0</v>
      </c>
      <c r="H211" s="138">
        <f t="shared" si="12"/>
        <v>144707.19299662142</v>
      </c>
    </row>
    <row r="212" spans="2:8">
      <c r="B212" s="127" t="str">
        <f>$B$51</f>
        <v>Nursing</v>
      </c>
      <c r="C212" s="138">
        <f t="shared" si="13"/>
        <v>0</v>
      </c>
      <c r="D212" s="138">
        <f t="shared" si="13"/>
        <v>0</v>
      </c>
      <c r="E212" s="138">
        <f t="shared" si="13"/>
        <v>0</v>
      </c>
      <c r="F212" s="138">
        <f t="shared" si="13"/>
        <v>0</v>
      </c>
      <c r="G212" s="138">
        <f t="shared" si="13"/>
        <v>0</v>
      </c>
      <c r="H212" s="138">
        <f t="shared" si="12"/>
        <v>0</v>
      </c>
    </row>
    <row r="213" spans="2:8">
      <c r="B213" s="130" t="str">
        <f>$B$52</f>
        <v>Totals</v>
      </c>
      <c r="C213" s="135">
        <f>SUM(C193:C212)</f>
        <v>19587458.245259102</v>
      </c>
      <c r="D213" s="135">
        <f>SUM(D193:D212)</f>
        <v>31011095.795529801</v>
      </c>
      <c r="E213" s="135">
        <f>SUM(E193:E212)</f>
        <v>26214901.891515985</v>
      </c>
      <c r="F213" s="135">
        <f>SUM(F193:F212)</f>
        <v>28079084.669293143</v>
      </c>
      <c r="G213" s="135">
        <f>SUM(G193:G212)</f>
        <v>442014.39840196742</v>
      </c>
      <c r="H213" s="135">
        <f t="shared" si="12"/>
        <v>105334554.99999999</v>
      </c>
    </row>
    <row r="214" spans="2:8">
      <c r="B214" s="143"/>
      <c r="C214" s="144"/>
      <c r="D214" s="144"/>
      <c r="E214" s="144"/>
      <c r="F214" s="144"/>
      <c r="G214" s="144"/>
      <c r="H214" s="144"/>
    </row>
    <row r="215" spans="2:8">
      <c r="B215" s="474" t="s">
        <v>35</v>
      </c>
      <c r="C215" s="474"/>
      <c r="D215" s="474"/>
      <c r="E215" s="474"/>
      <c r="F215" s="474"/>
      <c r="G215" s="474"/>
      <c r="H215" s="122">
        <f>H17</f>
        <v>52386217</v>
      </c>
    </row>
    <row r="216" spans="2:8" ht="60.75" customHeight="1" thickBot="1">
      <c r="B216" s="464" t="s">
        <v>228</v>
      </c>
      <c r="C216" s="464"/>
      <c r="D216" s="464"/>
      <c r="E216" s="464"/>
      <c r="F216" s="464"/>
      <c r="G216" s="464"/>
      <c r="H216" s="464"/>
    </row>
    <row r="217" spans="2:8" ht="14.4" thickBot="1">
      <c r="B217" s="124" t="s">
        <v>31</v>
      </c>
      <c r="C217" s="125" t="s">
        <v>25</v>
      </c>
      <c r="D217" s="125" t="s">
        <v>26</v>
      </c>
      <c r="E217" s="125" t="s">
        <v>27</v>
      </c>
      <c r="F217" s="125" t="s">
        <v>28</v>
      </c>
      <c r="G217" s="125" t="s">
        <v>29</v>
      </c>
      <c r="H217" s="126" t="s">
        <v>1</v>
      </c>
    </row>
    <row r="218" spans="2:8">
      <c r="B218" s="127" t="str">
        <f>$B$32</f>
        <v>Liberal Arts</v>
      </c>
      <c r="C218" s="135">
        <f t="shared" ref="C218:G233" si="14">$H$215*IF($H$25=0,0,C$25/$H$25)*IF(C$52=0,0,C32/C$52)</f>
        <v>4991944.9155925838</v>
      </c>
      <c r="D218" s="135">
        <f t="shared" si="14"/>
        <v>3631279.0141388644</v>
      </c>
      <c r="E218" s="135">
        <f t="shared" si="14"/>
        <v>887034.94630860654</v>
      </c>
      <c r="F218" s="135">
        <f t="shared" si="14"/>
        <v>572672.22482203995</v>
      </c>
      <c r="G218" s="135">
        <f t="shared" si="14"/>
        <v>0</v>
      </c>
      <c r="H218" s="135">
        <f>SUM(C218:G218)</f>
        <v>10082931.100862095</v>
      </c>
    </row>
    <row r="219" spans="2:8">
      <c r="B219" s="127" t="str">
        <f>$B$33</f>
        <v>Science</v>
      </c>
      <c r="C219" s="138">
        <f t="shared" si="14"/>
        <v>2933500.9323081179</v>
      </c>
      <c r="D219" s="138">
        <f t="shared" si="14"/>
        <v>4150558.2606447297</v>
      </c>
      <c r="E219" s="138">
        <f t="shared" si="14"/>
        <v>3251242.6803693855</v>
      </c>
      <c r="F219" s="138">
        <f t="shared" si="14"/>
        <v>679253.59999753244</v>
      </c>
      <c r="G219" s="138">
        <f t="shared" si="14"/>
        <v>0</v>
      </c>
      <c r="H219" s="138">
        <f t="shared" ref="H219:H238" si="15">SUM(C219:G219)</f>
        <v>11014555.473319765</v>
      </c>
    </row>
    <row r="220" spans="2:8">
      <c r="B220" s="127" t="str">
        <f>$B$34</f>
        <v>Fine Arts</v>
      </c>
      <c r="C220" s="138">
        <f t="shared" si="14"/>
        <v>1196274.5389471338</v>
      </c>
      <c r="D220" s="138">
        <f t="shared" si="14"/>
        <v>1349407.0911960539</v>
      </c>
      <c r="E220" s="138">
        <f t="shared" si="14"/>
        <v>110317.8545874324</v>
      </c>
      <c r="F220" s="138">
        <f t="shared" si="14"/>
        <v>89685.368542387747</v>
      </c>
      <c r="G220" s="138">
        <f t="shared" si="14"/>
        <v>0</v>
      </c>
      <c r="H220" s="138">
        <f t="shared" si="15"/>
        <v>2745684.853273008</v>
      </c>
    </row>
    <row r="221" spans="2:8">
      <c r="B221" s="127" t="str">
        <f>$B$35</f>
        <v>Teacher Education</v>
      </c>
      <c r="C221" s="138">
        <f t="shared" si="14"/>
        <v>14735.17560908702</v>
      </c>
      <c r="D221" s="138">
        <f t="shared" si="14"/>
        <v>117800.88304375463</v>
      </c>
      <c r="E221" s="138">
        <f t="shared" si="14"/>
        <v>1880.4179759221433</v>
      </c>
      <c r="F221" s="138">
        <f t="shared" si="14"/>
        <v>3840.0015075237375</v>
      </c>
      <c r="G221" s="138">
        <f t="shared" si="14"/>
        <v>0</v>
      </c>
      <c r="H221" s="138">
        <f t="shared" si="15"/>
        <v>138256.47813628754</v>
      </c>
    </row>
    <row r="222" spans="2:8">
      <c r="B222" s="127" t="str">
        <f>$B$36</f>
        <v>Agriculture</v>
      </c>
      <c r="C222" s="138">
        <f t="shared" si="14"/>
        <v>0</v>
      </c>
      <c r="D222" s="138">
        <f t="shared" si="14"/>
        <v>0</v>
      </c>
      <c r="E222" s="138">
        <f t="shared" si="14"/>
        <v>0</v>
      </c>
      <c r="F222" s="138">
        <f t="shared" si="14"/>
        <v>0</v>
      </c>
      <c r="G222" s="138">
        <f t="shared" si="14"/>
        <v>0</v>
      </c>
      <c r="H222" s="138">
        <f t="shared" si="15"/>
        <v>0</v>
      </c>
    </row>
    <row r="223" spans="2:8">
      <c r="B223" s="127" t="str">
        <f>$B$37</f>
        <v>Engineering</v>
      </c>
      <c r="C223" s="138">
        <f t="shared" si="14"/>
        <v>2077613.5691082007</v>
      </c>
      <c r="D223" s="138">
        <f t="shared" si="14"/>
        <v>7712112.106070688</v>
      </c>
      <c r="E223" s="138">
        <f t="shared" si="14"/>
        <v>3166728.3391182167</v>
      </c>
      <c r="F223" s="138">
        <f t="shared" si="14"/>
        <v>914176.3588911515</v>
      </c>
      <c r="G223" s="138">
        <f t="shared" si="14"/>
        <v>0</v>
      </c>
      <c r="H223" s="138">
        <f t="shared" si="15"/>
        <v>13870630.373188257</v>
      </c>
    </row>
    <row r="224" spans="2:8">
      <c r="B224" s="127" t="str">
        <f>$B$38</f>
        <v>Home Economics</v>
      </c>
      <c r="C224" s="138">
        <f t="shared" si="14"/>
        <v>0</v>
      </c>
      <c r="D224" s="138">
        <f t="shared" si="14"/>
        <v>0</v>
      </c>
      <c r="E224" s="138">
        <f t="shared" si="14"/>
        <v>0</v>
      </c>
      <c r="F224" s="138">
        <f t="shared" si="14"/>
        <v>0</v>
      </c>
      <c r="G224" s="138">
        <f t="shared" si="14"/>
        <v>0</v>
      </c>
      <c r="H224" s="138">
        <f t="shared" si="15"/>
        <v>0</v>
      </c>
    </row>
    <row r="225" spans="2:10">
      <c r="B225" s="127" t="str">
        <f>$B$39</f>
        <v>Law</v>
      </c>
      <c r="C225" s="138">
        <f t="shared" si="14"/>
        <v>0</v>
      </c>
      <c r="D225" s="138">
        <f t="shared" si="14"/>
        <v>0</v>
      </c>
      <c r="E225" s="138">
        <f t="shared" si="14"/>
        <v>0</v>
      </c>
      <c r="F225" s="138">
        <f t="shared" si="14"/>
        <v>0</v>
      </c>
      <c r="G225" s="138">
        <f t="shared" si="14"/>
        <v>0</v>
      </c>
      <c r="H225" s="138">
        <f t="shared" si="15"/>
        <v>0</v>
      </c>
    </row>
    <row r="226" spans="2:10">
      <c r="B226" s="127" t="str">
        <f>$B$40</f>
        <v>Social Service</v>
      </c>
      <c r="C226" s="138">
        <f t="shared" si="14"/>
        <v>0</v>
      </c>
      <c r="D226" s="138">
        <f t="shared" si="14"/>
        <v>0</v>
      </c>
      <c r="E226" s="138">
        <f t="shared" si="14"/>
        <v>0</v>
      </c>
      <c r="F226" s="138">
        <f t="shared" si="14"/>
        <v>0</v>
      </c>
      <c r="G226" s="138">
        <f t="shared" si="14"/>
        <v>0</v>
      </c>
      <c r="H226" s="138">
        <f t="shared" si="15"/>
        <v>0</v>
      </c>
    </row>
    <row r="227" spans="2:10">
      <c r="B227" s="127" t="str">
        <f>$B$41</f>
        <v>Library Science</v>
      </c>
      <c r="C227" s="138">
        <f t="shared" si="14"/>
        <v>8314.5191524628954</v>
      </c>
      <c r="D227" s="138">
        <f t="shared" si="14"/>
        <v>485.77683729383358</v>
      </c>
      <c r="E227" s="138">
        <f t="shared" si="14"/>
        <v>1253.6119839480955</v>
      </c>
      <c r="F227" s="138">
        <f t="shared" si="14"/>
        <v>0</v>
      </c>
      <c r="G227" s="138">
        <f t="shared" si="14"/>
        <v>0</v>
      </c>
      <c r="H227" s="138">
        <f t="shared" si="15"/>
        <v>10053.907973704825</v>
      </c>
    </row>
    <row r="228" spans="2:10">
      <c r="B228" s="127" t="str">
        <f>$B$42</f>
        <v>Veterinary Science</v>
      </c>
      <c r="C228" s="138">
        <f t="shared" si="14"/>
        <v>0</v>
      </c>
      <c r="D228" s="138">
        <f t="shared" si="14"/>
        <v>0</v>
      </c>
      <c r="E228" s="138">
        <f t="shared" si="14"/>
        <v>0</v>
      </c>
      <c r="F228" s="138">
        <f t="shared" si="14"/>
        <v>0</v>
      </c>
      <c r="G228" s="138">
        <f t="shared" si="14"/>
        <v>0</v>
      </c>
      <c r="H228" s="138">
        <f t="shared" si="15"/>
        <v>0</v>
      </c>
    </row>
    <row r="229" spans="2:10">
      <c r="B229" s="127" t="str">
        <f>$B$43</f>
        <v>Vocational Training</v>
      </c>
      <c r="C229" s="138">
        <f t="shared" si="14"/>
        <v>0</v>
      </c>
      <c r="D229" s="138">
        <f t="shared" si="14"/>
        <v>0</v>
      </c>
      <c r="E229" s="138">
        <f t="shared" si="14"/>
        <v>0</v>
      </c>
      <c r="F229" s="138">
        <f t="shared" si="14"/>
        <v>0</v>
      </c>
      <c r="G229" s="138">
        <f t="shared" si="14"/>
        <v>0</v>
      </c>
      <c r="H229" s="138">
        <f t="shared" si="15"/>
        <v>0</v>
      </c>
    </row>
    <row r="230" spans="2:10">
      <c r="B230" s="127" t="str">
        <f>$B$44</f>
        <v>Physical Training</v>
      </c>
      <c r="C230" s="138">
        <f t="shared" si="14"/>
        <v>0</v>
      </c>
      <c r="D230" s="138">
        <f t="shared" si="14"/>
        <v>0</v>
      </c>
      <c r="E230" s="138">
        <f t="shared" si="14"/>
        <v>0</v>
      </c>
      <c r="F230" s="138">
        <f t="shared" si="14"/>
        <v>0</v>
      </c>
      <c r="G230" s="138">
        <f t="shared" si="14"/>
        <v>0</v>
      </c>
      <c r="H230" s="138">
        <f t="shared" si="15"/>
        <v>0</v>
      </c>
    </row>
    <row r="231" spans="2:10">
      <c r="B231" s="127" t="str">
        <f>$B$45</f>
        <v>Health Services</v>
      </c>
      <c r="C231" s="138">
        <f t="shared" si="14"/>
        <v>95963.408551342596</v>
      </c>
      <c r="D231" s="138">
        <f t="shared" si="14"/>
        <v>652762.62511358887</v>
      </c>
      <c r="E231" s="138">
        <f t="shared" si="14"/>
        <v>922240.54952448222</v>
      </c>
      <c r="F231" s="138">
        <f t="shared" si="14"/>
        <v>24320.009547650337</v>
      </c>
      <c r="G231" s="138">
        <f t="shared" si="14"/>
        <v>86504.680815930071</v>
      </c>
      <c r="H231" s="138">
        <f t="shared" si="15"/>
        <v>1781791.273552994</v>
      </c>
    </row>
    <row r="232" spans="2:10">
      <c r="B232" s="127" t="str">
        <f>$B$46</f>
        <v>Pharmacy</v>
      </c>
      <c r="C232" s="138">
        <f t="shared" si="14"/>
        <v>0</v>
      </c>
      <c r="D232" s="138">
        <f t="shared" si="14"/>
        <v>0</v>
      </c>
      <c r="E232" s="138">
        <f t="shared" si="14"/>
        <v>0</v>
      </c>
      <c r="F232" s="138">
        <f t="shared" si="14"/>
        <v>0</v>
      </c>
      <c r="G232" s="138">
        <f t="shared" si="14"/>
        <v>0</v>
      </c>
      <c r="H232" s="138">
        <f t="shared" si="15"/>
        <v>0</v>
      </c>
    </row>
    <row r="233" spans="2:10">
      <c r="B233" s="127" t="str">
        <f>$B$47</f>
        <v>Business Administration</v>
      </c>
      <c r="C233" s="138">
        <f t="shared" si="14"/>
        <v>1322516.6547453622</v>
      </c>
      <c r="D233" s="138">
        <f t="shared" si="14"/>
        <v>6088726.8786409097</v>
      </c>
      <c r="E233" s="138">
        <f t="shared" si="14"/>
        <v>5048817.797685625</v>
      </c>
      <c r="F233" s="138">
        <f t="shared" si="14"/>
        <v>168874.73296421059</v>
      </c>
      <c r="G233" s="138">
        <f t="shared" si="14"/>
        <v>0</v>
      </c>
      <c r="H233" s="138">
        <f t="shared" si="15"/>
        <v>12628936.064036107</v>
      </c>
    </row>
    <row r="234" spans="2:10">
      <c r="B234" s="127" t="str">
        <f>$B$48</f>
        <v>Optometry</v>
      </c>
      <c r="C234" s="138">
        <f t="shared" ref="C234:G237" si="16">$H$215*IF($H$25=0,0,C$25/$H$25)*IF(C$52=0,0,C48/C$52)</f>
        <v>0</v>
      </c>
      <c r="D234" s="138">
        <f t="shared" si="16"/>
        <v>0</v>
      </c>
      <c r="E234" s="138">
        <f t="shared" si="16"/>
        <v>0</v>
      </c>
      <c r="F234" s="138">
        <f t="shared" si="16"/>
        <v>0</v>
      </c>
      <c r="G234" s="138">
        <f t="shared" si="16"/>
        <v>0</v>
      </c>
      <c r="H234" s="138">
        <f t="shared" si="15"/>
        <v>0</v>
      </c>
    </row>
    <row r="235" spans="2:10">
      <c r="B235" s="127" t="str">
        <f>$B$49</f>
        <v>Teacher Ed-Practice Teaching</v>
      </c>
      <c r="C235" s="138">
        <f t="shared" si="16"/>
        <v>0</v>
      </c>
      <c r="D235" s="138">
        <f t="shared" si="16"/>
        <v>34247.267029215262</v>
      </c>
      <c r="E235" s="138">
        <f t="shared" si="16"/>
        <v>0</v>
      </c>
      <c r="F235" s="138">
        <f t="shared" si="16"/>
        <v>0</v>
      </c>
      <c r="G235" s="138">
        <f t="shared" si="16"/>
        <v>0</v>
      </c>
      <c r="H235" s="138">
        <f t="shared" si="15"/>
        <v>34247.267029215262</v>
      </c>
    </row>
    <row r="236" spans="2:10">
      <c r="B236" s="127" t="str">
        <f>$B$50</f>
        <v>Technology</v>
      </c>
      <c r="C236" s="138">
        <f t="shared" si="16"/>
        <v>692.87659603857458</v>
      </c>
      <c r="D236" s="138">
        <f t="shared" si="16"/>
        <v>15787.747212049588</v>
      </c>
      <c r="E236" s="138">
        <f t="shared" si="16"/>
        <v>61113.584217469652</v>
      </c>
      <c r="F236" s="138">
        <f t="shared" si="16"/>
        <v>1536.0006030094951</v>
      </c>
      <c r="G236" s="138">
        <f t="shared" si="16"/>
        <v>0</v>
      </c>
      <c r="H236" s="138">
        <f t="shared" si="15"/>
        <v>79130.208628567314</v>
      </c>
    </row>
    <row r="237" spans="2:10">
      <c r="B237" s="127" t="str">
        <f>$B$51</f>
        <v>Nursing</v>
      </c>
      <c r="C237" s="138">
        <f t="shared" si="16"/>
        <v>0</v>
      </c>
      <c r="D237" s="138">
        <f t="shared" si="16"/>
        <v>0</v>
      </c>
      <c r="E237" s="138">
        <f t="shared" si="16"/>
        <v>0</v>
      </c>
      <c r="F237" s="138">
        <f t="shared" si="16"/>
        <v>0</v>
      </c>
      <c r="G237" s="138">
        <f t="shared" si="16"/>
        <v>0</v>
      </c>
      <c r="H237" s="138">
        <f t="shared" si="15"/>
        <v>0</v>
      </c>
    </row>
    <row r="238" spans="2:10">
      <c r="B238" s="130" t="str">
        <f>$B$52</f>
        <v>Totals</v>
      </c>
      <c r="C238" s="135">
        <f>SUM(C218:C237)</f>
        <v>12641556.590610331</v>
      </c>
      <c r="D238" s="135">
        <f>SUM(D218:D237)</f>
        <v>23753167.649927143</v>
      </c>
      <c r="E238" s="135">
        <f>SUM(E218:E237)</f>
        <v>13450629.78177109</v>
      </c>
      <c r="F238" s="135">
        <f>SUM(F218:F237)</f>
        <v>2454358.2968755057</v>
      </c>
      <c r="G238" s="135">
        <f>SUM(G218:G237)</f>
        <v>86504.680815930071</v>
      </c>
      <c r="H238" s="135">
        <f t="shared" si="15"/>
        <v>52386216.999999993</v>
      </c>
    </row>
    <row r="239" spans="2:10">
      <c r="B239" s="328"/>
      <c r="C239" s="348"/>
      <c r="D239" s="348"/>
      <c r="E239" s="348"/>
      <c r="F239" s="348"/>
      <c r="G239" s="348"/>
      <c r="H239" s="348"/>
    </row>
    <row r="240" spans="2:10">
      <c r="B240" s="120" t="s">
        <v>11</v>
      </c>
      <c r="C240" s="121"/>
      <c r="D240" s="121"/>
      <c r="E240" s="121"/>
      <c r="F240" s="121"/>
      <c r="G240" s="121"/>
      <c r="H240" s="122">
        <f>H16</f>
        <v>26681664</v>
      </c>
      <c r="J240" s="358"/>
    </row>
    <row r="241" spans="2:8" ht="61.5" customHeight="1" thickBot="1">
      <c r="B241" s="476" t="s">
        <v>958</v>
      </c>
      <c r="C241" s="476"/>
      <c r="D241" s="476"/>
      <c r="E241" s="476"/>
      <c r="F241" s="476"/>
      <c r="G241" s="476"/>
      <c r="H241" s="326"/>
    </row>
    <row r="242" spans="2:8" ht="14.4" thickBot="1">
      <c r="B242" s="124" t="s">
        <v>31</v>
      </c>
      <c r="C242" s="125" t="s">
        <v>25</v>
      </c>
      <c r="D242" s="125" t="s">
        <v>26</v>
      </c>
      <c r="E242" s="125" t="s">
        <v>27</v>
      </c>
      <c r="F242" s="125" t="s">
        <v>28</v>
      </c>
      <c r="G242" s="125" t="s">
        <v>29</v>
      </c>
      <c r="H242" s="126" t="s">
        <v>1</v>
      </c>
    </row>
    <row r="243" spans="2:8">
      <c r="B243" s="127" t="str">
        <f>$B$32</f>
        <v>Liberal Arts</v>
      </c>
      <c r="C243" s="135">
        <f t="shared" ref="C243:G258" si="17">$H$240*IF($H$25=0,0,C$25/$H$25)*IF(C$52=0,0,C32/C$52)</f>
        <v>2542527.492381244</v>
      </c>
      <c r="D243" s="135">
        <f t="shared" si="17"/>
        <v>1849504.9288537942</v>
      </c>
      <c r="E243" s="135">
        <f t="shared" si="17"/>
        <v>451789.98883741267</v>
      </c>
      <c r="F243" s="135">
        <f t="shared" si="17"/>
        <v>291676.87151057558</v>
      </c>
      <c r="G243" s="135">
        <f t="shared" si="17"/>
        <v>0</v>
      </c>
      <c r="H243" s="135">
        <f>SUM(C243:G243)</f>
        <v>5135499.2815830261</v>
      </c>
    </row>
    <row r="244" spans="2:8">
      <c r="B244" s="127" t="str">
        <f>$B$33</f>
        <v>Science</v>
      </c>
      <c r="C244" s="138">
        <f t="shared" si="17"/>
        <v>1494108.3876992289</v>
      </c>
      <c r="D244" s="138">
        <f t="shared" si="17"/>
        <v>2113987.366618725</v>
      </c>
      <c r="E244" s="138">
        <f t="shared" si="17"/>
        <v>1655942.5312210524</v>
      </c>
      <c r="F244" s="138">
        <f t="shared" si="17"/>
        <v>345961.54034036398</v>
      </c>
      <c r="G244" s="138">
        <f t="shared" si="17"/>
        <v>0</v>
      </c>
      <c r="H244" s="138">
        <f t="shared" ref="H244:H263" si="18">SUM(C244:G244)</f>
        <v>5609999.8258793708</v>
      </c>
    </row>
    <row r="245" spans="2:8">
      <c r="B245" s="127" t="str">
        <f>$B$34</f>
        <v>Fine Arts</v>
      </c>
      <c r="C245" s="138">
        <f t="shared" si="17"/>
        <v>609293.76328018378</v>
      </c>
      <c r="D245" s="138">
        <f t="shared" si="17"/>
        <v>687288.15838163043</v>
      </c>
      <c r="E245" s="138">
        <f t="shared" si="17"/>
        <v>56187.755059746531</v>
      </c>
      <c r="F245" s="138">
        <f t="shared" si="17"/>
        <v>45679.092826347049</v>
      </c>
      <c r="G245" s="138">
        <f t="shared" si="17"/>
        <v>0</v>
      </c>
      <c r="H245" s="138">
        <f t="shared" si="18"/>
        <v>1398448.7695479079</v>
      </c>
    </row>
    <row r="246" spans="2:8">
      <c r="B246" s="127" t="str">
        <f>$B$35</f>
        <v>Teacher Education</v>
      </c>
      <c r="C246" s="138">
        <f t="shared" si="17"/>
        <v>7505.0085136450152</v>
      </c>
      <c r="D246" s="138">
        <f t="shared" si="17"/>
        <v>59999.056245591426</v>
      </c>
      <c r="E246" s="138">
        <f t="shared" si="17"/>
        <v>957.74582488204317</v>
      </c>
      <c r="F246" s="138">
        <f t="shared" si="17"/>
        <v>1955.812728054821</v>
      </c>
      <c r="G246" s="138">
        <f t="shared" si="17"/>
        <v>0</v>
      </c>
      <c r="H246" s="138">
        <f t="shared" si="18"/>
        <v>70417.623312173309</v>
      </c>
    </row>
    <row r="247" spans="2:8">
      <c r="B247" s="127" t="str">
        <f>$B$36</f>
        <v>Agriculture</v>
      </c>
      <c r="C247" s="138">
        <f t="shared" si="17"/>
        <v>0</v>
      </c>
      <c r="D247" s="138">
        <f t="shared" si="17"/>
        <v>0</v>
      </c>
      <c r="E247" s="138">
        <f t="shared" si="17"/>
        <v>0</v>
      </c>
      <c r="F247" s="138">
        <f t="shared" si="17"/>
        <v>0</v>
      </c>
      <c r="G247" s="138">
        <f t="shared" si="17"/>
        <v>0</v>
      </c>
      <c r="H247" s="138">
        <f t="shared" si="18"/>
        <v>0</v>
      </c>
    </row>
    <row r="248" spans="2:8">
      <c r="B248" s="127" t="str">
        <f>$B$37</f>
        <v>Engineering</v>
      </c>
      <c r="C248" s="138">
        <f t="shared" si="17"/>
        <v>1058182.6737514907</v>
      </c>
      <c r="D248" s="138">
        <f t="shared" si="17"/>
        <v>3927979.452009494</v>
      </c>
      <c r="E248" s="138">
        <f t="shared" si="17"/>
        <v>1612897.1772027423</v>
      </c>
      <c r="F248" s="138">
        <f t="shared" si="17"/>
        <v>465613.81679225119</v>
      </c>
      <c r="G248" s="138">
        <f t="shared" si="17"/>
        <v>0</v>
      </c>
      <c r="H248" s="138">
        <f t="shared" si="18"/>
        <v>7064673.1197559787</v>
      </c>
    </row>
    <row r="249" spans="2:8">
      <c r="B249" s="127" t="str">
        <f>$B$38</f>
        <v>Home Economics</v>
      </c>
      <c r="C249" s="138">
        <f t="shared" si="17"/>
        <v>0</v>
      </c>
      <c r="D249" s="138">
        <f t="shared" si="17"/>
        <v>0</v>
      </c>
      <c r="E249" s="138">
        <f t="shared" si="17"/>
        <v>0</v>
      </c>
      <c r="F249" s="138">
        <f t="shared" si="17"/>
        <v>0</v>
      </c>
      <c r="G249" s="138">
        <f t="shared" si="17"/>
        <v>0</v>
      </c>
      <c r="H249" s="138">
        <f t="shared" si="18"/>
        <v>0</v>
      </c>
    </row>
    <row r="250" spans="2:8">
      <c r="B250" s="127" t="str">
        <f>$B$39</f>
        <v>Law</v>
      </c>
      <c r="C250" s="138">
        <f t="shared" si="17"/>
        <v>0</v>
      </c>
      <c r="D250" s="138">
        <f t="shared" si="17"/>
        <v>0</v>
      </c>
      <c r="E250" s="138">
        <f t="shared" si="17"/>
        <v>0</v>
      </c>
      <c r="F250" s="138">
        <f t="shared" si="17"/>
        <v>0</v>
      </c>
      <c r="G250" s="138">
        <f t="shared" si="17"/>
        <v>0</v>
      </c>
      <c r="H250" s="138">
        <f t="shared" si="18"/>
        <v>0</v>
      </c>
    </row>
    <row r="251" spans="2:8">
      <c r="B251" s="127" t="str">
        <f>$B$40</f>
        <v>Social Service</v>
      </c>
      <c r="C251" s="138">
        <f t="shared" si="17"/>
        <v>0</v>
      </c>
      <c r="D251" s="138">
        <f t="shared" si="17"/>
        <v>0</v>
      </c>
      <c r="E251" s="138">
        <f t="shared" si="17"/>
        <v>0</v>
      </c>
      <c r="F251" s="138">
        <f t="shared" si="17"/>
        <v>0</v>
      </c>
      <c r="G251" s="138">
        <f t="shared" si="17"/>
        <v>0</v>
      </c>
      <c r="H251" s="138">
        <f t="shared" si="18"/>
        <v>0</v>
      </c>
    </row>
    <row r="252" spans="2:8">
      <c r="B252" s="127" t="str">
        <f>$B$41</f>
        <v>Library Science</v>
      </c>
      <c r="C252" s="138">
        <f t="shared" si="17"/>
        <v>4234.8010421821409</v>
      </c>
      <c r="D252" s="138">
        <f t="shared" si="17"/>
        <v>247.41878864161419</v>
      </c>
      <c r="E252" s="138">
        <f t="shared" si="17"/>
        <v>638.49721658802878</v>
      </c>
      <c r="F252" s="138">
        <f t="shared" si="17"/>
        <v>0</v>
      </c>
      <c r="G252" s="138">
        <f t="shared" si="17"/>
        <v>0</v>
      </c>
      <c r="H252" s="138">
        <f t="shared" si="18"/>
        <v>5120.7170474117838</v>
      </c>
    </row>
    <row r="253" spans="2:8">
      <c r="B253" s="127" t="str">
        <f>$B$42</f>
        <v>Veterinary Science</v>
      </c>
      <c r="C253" s="138">
        <f t="shared" si="17"/>
        <v>0</v>
      </c>
      <c r="D253" s="138">
        <f t="shared" si="17"/>
        <v>0</v>
      </c>
      <c r="E253" s="138">
        <f t="shared" si="17"/>
        <v>0</v>
      </c>
      <c r="F253" s="138">
        <f t="shared" si="17"/>
        <v>0</v>
      </c>
      <c r="G253" s="138">
        <f t="shared" si="17"/>
        <v>0</v>
      </c>
      <c r="H253" s="138">
        <f t="shared" si="18"/>
        <v>0</v>
      </c>
    </row>
    <row r="254" spans="2:8">
      <c r="B254" s="127" t="str">
        <f>$B$43</f>
        <v>Vocational Training</v>
      </c>
      <c r="C254" s="138">
        <f t="shared" si="17"/>
        <v>0</v>
      </c>
      <c r="D254" s="138">
        <f t="shared" si="17"/>
        <v>0</v>
      </c>
      <c r="E254" s="138">
        <f t="shared" si="17"/>
        <v>0</v>
      </c>
      <c r="F254" s="138">
        <f t="shared" si="17"/>
        <v>0</v>
      </c>
      <c r="G254" s="138">
        <f t="shared" si="17"/>
        <v>0</v>
      </c>
      <c r="H254" s="138">
        <f t="shared" si="18"/>
        <v>0</v>
      </c>
    </row>
    <row r="255" spans="2:8">
      <c r="B255" s="127" t="str">
        <f>$B$44</f>
        <v>Physical Training</v>
      </c>
      <c r="C255" s="138">
        <f t="shared" si="17"/>
        <v>0</v>
      </c>
      <c r="D255" s="138">
        <f t="shared" si="17"/>
        <v>0</v>
      </c>
      <c r="E255" s="138">
        <f t="shared" si="17"/>
        <v>0</v>
      </c>
      <c r="F255" s="138">
        <f t="shared" si="17"/>
        <v>0</v>
      </c>
      <c r="G255" s="138">
        <f t="shared" si="17"/>
        <v>0</v>
      </c>
      <c r="H255" s="138">
        <f t="shared" si="18"/>
        <v>0</v>
      </c>
    </row>
    <row r="256" spans="2:8">
      <c r="B256" s="127" t="str">
        <f>$B$45</f>
        <v>Health Services</v>
      </c>
      <c r="C256" s="138">
        <f t="shared" si="17"/>
        <v>48876.662028518869</v>
      </c>
      <c r="D256" s="138">
        <f t="shared" si="17"/>
        <v>332468.99723716907</v>
      </c>
      <c r="E256" s="138">
        <f t="shared" si="17"/>
        <v>469721.11900325981</v>
      </c>
      <c r="F256" s="138">
        <f t="shared" si="17"/>
        <v>12386.813944347199</v>
      </c>
      <c r="G256" s="138">
        <f t="shared" si="17"/>
        <v>44059.085769791163</v>
      </c>
      <c r="H256" s="138">
        <f t="shared" si="18"/>
        <v>907512.67798308609</v>
      </c>
    </row>
    <row r="257" spans="2:10">
      <c r="B257" s="127" t="str">
        <f>$B$46</f>
        <v>Pharmacy</v>
      </c>
      <c r="C257" s="138">
        <f t="shared" si="17"/>
        <v>0</v>
      </c>
      <c r="D257" s="138">
        <f t="shared" si="17"/>
        <v>0</v>
      </c>
      <c r="E257" s="138">
        <f t="shared" si="17"/>
        <v>0</v>
      </c>
      <c r="F257" s="138">
        <f t="shared" si="17"/>
        <v>0</v>
      </c>
      <c r="G257" s="138">
        <f t="shared" si="17"/>
        <v>0</v>
      </c>
      <c r="H257" s="138">
        <f t="shared" si="18"/>
        <v>0</v>
      </c>
    </row>
    <row r="258" spans="2:10">
      <c r="B258" s="127" t="str">
        <f>$B$47</f>
        <v>Business Administration</v>
      </c>
      <c r="C258" s="138">
        <f t="shared" si="17"/>
        <v>673592.15910398262</v>
      </c>
      <c r="D258" s="138">
        <f t="shared" si="17"/>
        <v>3101147.0968339918</v>
      </c>
      <c r="E258" s="138">
        <f t="shared" si="17"/>
        <v>2571494.3317069034</v>
      </c>
      <c r="F258" s="138">
        <f t="shared" si="17"/>
        <v>86012.297529344243</v>
      </c>
      <c r="G258" s="138">
        <f t="shared" si="17"/>
        <v>0</v>
      </c>
      <c r="H258" s="138">
        <f t="shared" si="18"/>
        <v>6432245.8851742223</v>
      </c>
    </row>
    <row r="259" spans="2:10">
      <c r="B259" s="127" t="str">
        <f>$B$48</f>
        <v>Optometry</v>
      </c>
      <c r="C259" s="138">
        <f t="shared" ref="C259:G262" si="19">$H$240*IF($H$25=0,0,C$25/$H$25)*IF(C$52=0,0,C48/C$52)</f>
        <v>0</v>
      </c>
      <c r="D259" s="138">
        <f t="shared" si="19"/>
        <v>0</v>
      </c>
      <c r="E259" s="138">
        <f t="shared" si="19"/>
        <v>0</v>
      </c>
      <c r="F259" s="138">
        <f t="shared" si="19"/>
        <v>0</v>
      </c>
      <c r="G259" s="138">
        <f t="shared" si="19"/>
        <v>0</v>
      </c>
      <c r="H259" s="138">
        <f t="shared" si="18"/>
        <v>0</v>
      </c>
    </row>
    <row r="260" spans="2:10">
      <c r="B260" s="127" t="str">
        <f>$B$49</f>
        <v>Teacher Ed-Practice Teaching</v>
      </c>
      <c r="C260" s="138">
        <f t="shared" si="19"/>
        <v>0</v>
      </c>
      <c r="D260" s="138">
        <f t="shared" si="19"/>
        <v>17443.024599233799</v>
      </c>
      <c r="E260" s="138">
        <f t="shared" si="19"/>
        <v>0</v>
      </c>
      <c r="F260" s="138">
        <f t="shared" si="19"/>
        <v>0</v>
      </c>
      <c r="G260" s="138">
        <f t="shared" si="19"/>
        <v>0</v>
      </c>
      <c r="H260" s="138">
        <f t="shared" si="18"/>
        <v>17443.024599233799</v>
      </c>
    </row>
    <row r="261" spans="2:10">
      <c r="B261" s="127" t="str">
        <f>$B$50</f>
        <v>Technology</v>
      </c>
      <c r="C261" s="138">
        <f t="shared" si="19"/>
        <v>352.90008684851171</v>
      </c>
      <c r="D261" s="138">
        <f t="shared" si="19"/>
        <v>8041.1106308524595</v>
      </c>
      <c r="E261" s="138">
        <f t="shared" si="19"/>
        <v>31126.739308666401</v>
      </c>
      <c r="F261" s="138">
        <f t="shared" si="19"/>
        <v>782.32509122192835</v>
      </c>
      <c r="G261" s="138">
        <f t="shared" si="19"/>
        <v>0</v>
      </c>
      <c r="H261" s="138">
        <f t="shared" si="18"/>
        <v>40303.075117589302</v>
      </c>
    </row>
    <row r="262" spans="2:10">
      <c r="B262" s="127" t="str">
        <f>$B$51</f>
        <v>Nursing</v>
      </c>
      <c r="C262" s="138">
        <f t="shared" si="19"/>
        <v>0</v>
      </c>
      <c r="D262" s="138">
        <f t="shared" si="19"/>
        <v>0</v>
      </c>
      <c r="E262" s="138">
        <f t="shared" si="19"/>
        <v>0</v>
      </c>
      <c r="F262" s="138">
        <f t="shared" si="19"/>
        <v>0</v>
      </c>
      <c r="G262" s="138">
        <f t="shared" si="19"/>
        <v>0</v>
      </c>
      <c r="H262" s="138">
        <f t="shared" si="18"/>
        <v>0</v>
      </c>
    </row>
    <row r="263" spans="2:10">
      <c r="B263" s="130" t="str">
        <f>$B$52</f>
        <v>Totals</v>
      </c>
      <c r="C263" s="135">
        <f>SUM(C243:C262)</f>
        <v>6438673.8478873242</v>
      </c>
      <c r="D263" s="135">
        <f>SUM(D243:D262)</f>
        <v>12098106.610199124</v>
      </c>
      <c r="E263" s="135">
        <f>SUM(E243:E262)</f>
        <v>6850755.8853812534</v>
      </c>
      <c r="F263" s="135">
        <f>SUM(F243:F262)</f>
        <v>1250068.570762506</v>
      </c>
      <c r="G263" s="135">
        <f>SUM(G243:G262)</f>
        <v>44059.085769791163</v>
      </c>
      <c r="H263" s="135">
        <f t="shared" si="18"/>
        <v>26681663.999999996</v>
      </c>
      <c r="I263" s="349"/>
    </row>
    <row r="264" spans="2:10">
      <c r="B264" s="483"/>
      <c r="C264" s="483"/>
      <c r="D264" s="483"/>
      <c r="E264" s="483"/>
      <c r="F264" s="483"/>
      <c r="G264" s="483"/>
      <c r="H264" s="484"/>
      <c r="I264" s="350"/>
    </row>
    <row r="265" spans="2:10">
      <c r="B265" s="120" t="s">
        <v>229</v>
      </c>
      <c r="C265" s="121"/>
      <c r="D265" s="121"/>
      <c r="E265" s="121"/>
      <c r="F265" s="121"/>
      <c r="G265" s="121"/>
      <c r="H265" s="122"/>
      <c r="J265" s="358"/>
    </row>
    <row r="266" spans="2:10" ht="45" customHeight="1" thickBot="1">
      <c r="B266" s="464" t="s">
        <v>230</v>
      </c>
      <c r="C266" s="464"/>
      <c r="D266" s="464"/>
      <c r="E266" s="464"/>
      <c r="F266" s="464"/>
      <c r="G266" s="464"/>
      <c r="H266" s="464"/>
    </row>
    <row r="267" spans="2:10" ht="14.4" thickBot="1">
      <c r="B267" s="124" t="s">
        <v>31</v>
      </c>
      <c r="C267" s="125" t="s">
        <v>25</v>
      </c>
      <c r="D267" s="125" t="s">
        <v>26</v>
      </c>
      <c r="E267" s="125" t="s">
        <v>27</v>
      </c>
      <c r="F267" s="125" t="s">
        <v>28</v>
      </c>
      <c r="G267" s="125" t="s">
        <v>29</v>
      </c>
      <c r="H267" s="126" t="s">
        <v>1</v>
      </c>
    </row>
    <row r="268" spans="2:10">
      <c r="B268" s="127" t="str">
        <f>$B$32</f>
        <v>Liberal Arts</v>
      </c>
      <c r="C268" s="135">
        <f t="shared" ref="C268:G283" si="20">C243+C218+C193+C168+C116</f>
        <v>43867710.70863913</v>
      </c>
      <c r="D268" s="135">
        <f t="shared" si="20"/>
        <v>32193016.404318534</v>
      </c>
      <c r="E268" s="135">
        <f t="shared" si="20"/>
        <v>15887503.089434247</v>
      </c>
      <c r="F268" s="135">
        <f t="shared" si="20"/>
        <v>23844248.931420404</v>
      </c>
      <c r="G268" s="135">
        <f t="shared" si="20"/>
        <v>0</v>
      </c>
      <c r="H268" s="135">
        <f>SUM(C268:G268)</f>
        <v>115792479.13381231</v>
      </c>
    </row>
    <row r="269" spans="2:10">
      <c r="B269" s="127" t="str">
        <f>$B$33</f>
        <v>Science</v>
      </c>
      <c r="C269" s="138">
        <f t="shared" si="20"/>
        <v>23406613.332682543</v>
      </c>
      <c r="D269" s="138">
        <f t="shared" si="20"/>
        <v>32629178.137599826</v>
      </c>
      <c r="E269" s="138">
        <f t="shared" si="20"/>
        <v>30121479.285158735</v>
      </c>
      <c r="F269" s="138">
        <f t="shared" si="20"/>
        <v>28625037.93767301</v>
      </c>
      <c r="G269" s="138">
        <f t="shared" si="20"/>
        <v>0</v>
      </c>
      <c r="H269" s="138">
        <f t="shared" ref="H269:H288" si="21">SUM(C269:G269)</f>
        <v>114782308.6931141</v>
      </c>
    </row>
    <row r="270" spans="2:10">
      <c r="B270" s="127" t="str">
        <f>$B$34</f>
        <v>Fine Arts</v>
      </c>
      <c r="C270" s="138">
        <f t="shared" si="20"/>
        <v>11890900.586821295</v>
      </c>
      <c r="D270" s="138">
        <f t="shared" si="20"/>
        <v>14302346.794771658</v>
      </c>
      <c r="E270" s="138">
        <f t="shared" si="20"/>
        <v>4288726.4460312082</v>
      </c>
      <c r="F270" s="138">
        <f t="shared" si="20"/>
        <v>4164860.0995822009</v>
      </c>
      <c r="G270" s="138">
        <f t="shared" si="20"/>
        <v>0</v>
      </c>
      <c r="H270" s="138">
        <f t="shared" si="21"/>
        <v>34646833.92720636</v>
      </c>
    </row>
    <row r="271" spans="2:10">
      <c r="B271" s="127" t="str">
        <f>$B$35</f>
        <v>Teacher Education</v>
      </c>
      <c r="C271" s="138">
        <f t="shared" si="20"/>
        <v>180611.73592881524</v>
      </c>
      <c r="D271" s="138">
        <f t="shared" si="20"/>
        <v>1274206.4690159773</v>
      </c>
      <c r="E271" s="138">
        <f t="shared" si="20"/>
        <v>124396.88730395882</v>
      </c>
      <c r="F271" s="138">
        <f t="shared" si="20"/>
        <v>100226.14326196446</v>
      </c>
      <c r="G271" s="138">
        <f t="shared" si="20"/>
        <v>0</v>
      </c>
      <c r="H271" s="138">
        <f t="shared" si="21"/>
        <v>1679441.235510716</v>
      </c>
    </row>
    <row r="272" spans="2:10">
      <c r="B272" s="127" t="str">
        <f>$B$36</f>
        <v>Agriculture</v>
      </c>
      <c r="C272" s="138">
        <f t="shared" si="20"/>
        <v>0</v>
      </c>
      <c r="D272" s="138">
        <f t="shared" si="20"/>
        <v>0</v>
      </c>
      <c r="E272" s="138">
        <f t="shared" si="20"/>
        <v>0</v>
      </c>
      <c r="F272" s="138">
        <f t="shared" si="20"/>
        <v>0</v>
      </c>
      <c r="G272" s="138">
        <f t="shared" si="20"/>
        <v>0</v>
      </c>
      <c r="H272" s="138">
        <f t="shared" si="21"/>
        <v>0</v>
      </c>
    </row>
    <row r="273" spans="2:10">
      <c r="B273" s="127" t="str">
        <f>$B$37</f>
        <v>Engineering</v>
      </c>
      <c r="C273" s="138">
        <f t="shared" si="20"/>
        <v>18537920.842788801</v>
      </c>
      <c r="D273" s="138">
        <f t="shared" si="20"/>
        <v>52853865.234329574</v>
      </c>
      <c r="E273" s="138">
        <f t="shared" si="20"/>
        <v>39952757.078797936</v>
      </c>
      <c r="F273" s="138">
        <f t="shared" si="20"/>
        <v>46273810.020120636</v>
      </c>
      <c r="G273" s="138">
        <f t="shared" si="20"/>
        <v>0</v>
      </c>
      <c r="H273" s="138">
        <f t="shared" si="21"/>
        <v>157618353.17603695</v>
      </c>
    </row>
    <row r="274" spans="2:10">
      <c r="B274" s="127" t="str">
        <f>$B$38</f>
        <v>Home Economics</v>
      </c>
      <c r="C274" s="138">
        <f t="shared" si="20"/>
        <v>0</v>
      </c>
      <c r="D274" s="138">
        <f t="shared" si="20"/>
        <v>0</v>
      </c>
      <c r="E274" s="138">
        <f t="shared" si="20"/>
        <v>0</v>
      </c>
      <c r="F274" s="138">
        <f t="shared" si="20"/>
        <v>0</v>
      </c>
      <c r="G274" s="138">
        <f t="shared" si="20"/>
        <v>0</v>
      </c>
      <c r="H274" s="138">
        <f t="shared" si="21"/>
        <v>0</v>
      </c>
    </row>
    <row r="275" spans="2:10">
      <c r="B275" s="127" t="str">
        <f>$B$39</f>
        <v>Law</v>
      </c>
      <c r="C275" s="138">
        <f t="shared" si="20"/>
        <v>0</v>
      </c>
      <c r="D275" s="138">
        <f t="shared" si="20"/>
        <v>0</v>
      </c>
      <c r="E275" s="138">
        <f t="shared" si="20"/>
        <v>0</v>
      </c>
      <c r="F275" s="138">
        <f t="shared" si="20"/>
        <v>0</v>
      </c>
      <c r="G275" s="138">
        <f t="shared" si="20"/>
        <v>0</v>
      </c>
      <c r="H275" s="138">
        <f t="shared" si="21"/>
        <v>0</v>
      </c>
    </row>
    <row r="276" spans="2:10">
      <c r="B276" s="127" t="str">
        <f>$B$40</f>
        <v>Social Service</v>
      </c>
      <c r="C276" s="138">
        <f t="shared" si="20"/>
        <v>0</v>
      </c>
      <c r="D276" s="138">
        <f t="shared" si="20"/>
        <v>0</v>
      </c>
      <c r="E276" s="138">
        <f t="shared" si="20"/>
        <v>0</v>
      </c>
      <c r="F276" s="138">
        <f t="shared" si="20"/>
        <v>0</v>
      </c>
      <c r="G276" s="138">
        <f t="shared" si="20"/>
        <v>0</v>
      </c>
      <c r="H276" s="138">
        <f t="shared" si="21"/>
        <v>0</v>
      </c>
    </row>
    <row r="277" spans="2:10">
      <c r="B277" s="127" t="str">
        <f>$B$41</f>
        <v>Library Science</v>
      </c>
      <c r="C277" s="138">
        <f t="shared" si="20"/>
        <v>296384.87137018185</v>
      </c>
      <c r="D277" s="138">
        <f t="shared" si="20"/>
        <v>26759.638290544201</v>
      </c>
      <c r="E277" s="138">
        <f t="shared" si="20"/>
        <v>55107.458217035659</v>
      </c>
      <c r="F277" s="138">
        <f t="shared" si="20"/>
        <v>0</v>
      </c>
      <c r="G277" s="138">
        <f t="shared" si="20"/>
        <v>0</v>
      </c>
      <c r="H277" s="138">
        <f t="shared" si="21"/>
        <v>378251.96787776169</v>
      </c>
    </row>
    <row r="278" spans="2:10">
      <c r="B278" s="127" t="str">
        <f>$B$42</f>
        <v>Veterinary Science</v>
      </c>
      <c r="C278" s="138">
        <f t="shared" si="20"/>
        <v>0</v>
      </c>
      <c r="D278" s="138">
        <f t="shared" si="20"/>
        <v>0</v>
      </c>
      <c r="E278" s="138">
        <f t="shared" si="20"/>
        <v>0</v>
      </c>
      <c r="F278" s="138">
        <f t="shared" si="20"/>
        <v>0</v>
      </c>
      <c r="G278" s="138">
        <f t="shared" si="20"/>
        <v>0</v>
      </c>
      <c r="H278" s="138">
        <f t="shared" si="21"/>
        <v>0</v>
      </c>
    </row>
    <row r="279" spans="2:10">
      <c r="B279" s="127" t="str">
        <f>$B$43</f>
        <v>Vocational Training</v>
      </c>
      <c r="C279" s="138">
        <f t="shared" si="20"/>
        <v>0</v>
      </c>
      <c r="D279" s="138">
        <f t="shared" si="20"/>
        <v>0</v>
      </c>
      <c r="E279" s="138">
        <f t="shared" si="20"/>
        <v>0</v>
      </c>
      <c r="F279" s="138">
        <f t="shared" si="20"/>
        <v>0</v>
      </c>
      <c r="G279" s="138">
        <f t="shared" si="20"/>
        <v>0</v>
      </c>
      <c r="H279" s="138">
        <f t="shared" si="21"/>
        <v>0</v>
      </c>
    </row>
    <row r="280" spans="2:10">
      <c r="B280" s="127" t="str">
        <f>$B$44</f>
        <v>Physical Training</v>
      </c>
      <c r="C280" s="138">
        <f t="shared" si="20"/>
        <v>0</v>
      </c>
      <c r="D280" s="138">
        <f t="shared" si="20"/>
        <v>0</v>
      </c>
      <c r="E280" s="138">
        <f t="shared" si="20"/>
        <v>0</v>
      </c>
      <c r="F280" s="138">
        <f t="shared" si="20"/>
        <v>0</v>
      </c>
      <c r="G280" s="138">
        <f t="shared" si="20"/>
        <v>0</v>
      </c>
      <c r="H280" s="138">
        <f t="shared" si="21"/>
        <v>0</v>
      </c>
    </row>
    <row r="281" spans="2:10">
      <c r="B281" s="127" t="str">
        <f>$B$45</f>
        <v>Health Services</v>
      </c>
      <c r="C281" s="138">
        <f t="shared" si="20"/>
        <v>822887.38028546842</v>
      </c>
      <c r="D281" s="138">
        <f t="shared" si="20"/>
        <v>4560830.5103955148</v>
      </c>
      <c r="E281" s="138">
        <f t="shared" si="20"/>
        <v>9258078.3828757741</v>
      </c>
      <c r="F281" s="138">
        <f t="shared" si="20"/>
        <v>1994506.0650792229</v>
      </c>
      <c r="G281" s="138">
        <f t="shared" si="20"/>
        <v>2259468.7021804899</v>
      </c>
      <c r="H281" s="138">
        <f t="shared" si="21"/>
        <v>18895771.040816471</v>
      </c>
    </row>
    <row r="282" spans="2:10">
      <c r="B282" s="127" t="str">
        <f>$B$46</f>
        <v>Pharmacy</v>
      </c>
      <c r="C282" s="138">
        <f t="shared" si="20"/>
        <v>0</v>
      </c>
      <c r="D282" s="138">
        <f t="shared" si="20"/>
        <v>0</v>
      </c>
      <c r="E282" s="138">
        <f t="shared" si="20"/>
        <v>0</v>
      </c>
      <c r="F282" s="138">
        <f t="shared" si="20"/>
        <v>0</v>
      </c>
      <c r="G282" s="138">
        <f t="shared" si="20"/>
        <v>0</v>
      </c>
      <c r="H282" s="138">
        <f t="shared" si="21"/>
        <v>0</v>
      </c>
    </row>
    <row r="283" spans="2:10">
      <c r="B283" s="127" t="str">
        <f>$B$47</f>
        <v>Business Administration</v>
      </c>
      <c r="C283" s="138">
        <f t="shared" si="20"/>
        <v>14414676.28073775</v>
      </c>
      <c r="D283" s="138">
        <f t="shared" si="20"/>
        <v>46642639.297062561</v>
      </c>
      <c r="E283" s="138">
        <f t="shared" si="20"/>
        <v>46232226.120504096</v>
      </c>
      <c r="F283" s="138">
        <f t="shared" si="20"/>
        <v>33927277.520234317</v>
      </c>
      <c r="G283" s="138">
        <f t="shared" si="20"/>
        <v>0</v>
      </c>
      <c r="H283" s="138">
        <f t="shared" si="21"/>
        <v>141216819.21853873</v>
      </c>
    </row>
    <row r="284" spans="2:10">
      <c r="B284" s="127" t="str">
        <f>$B$48</f>
        <v>Optometry</v>
      </c>
      <c r="C284" s="138">
        <f t="shared" ref="C284:G287" si="22">C259+C234+C209+C184+C132</f>
        <v>0</v>
      </c>
      <c r="D284" s="138">
        <f t="shared" si="22"/>
        <v>0</v>
      </c>
      <c r="E284" s="138">
        <f t="shared" si="22"/>
        <v>0</v>
      </c>
      <c r="F284" s="138">
        <f t="shared" si="22"/>
        <v>0</v>
      </c>
      <c r="G284" s="138">
        <f t="shared" si="22"/>
        <v>0</v>
      </c>
      <c r="H284" s="138">
        <f t="shared" si="21"/>
        <v>0</v>
      </c>
    </row>
    <row r="285" spans="2:10">
      <c r="B285" s="127" t="str">
        <f>$B$49</f>
        <v>Teacher Ed-Practice Teaching</v>
      </c>
      <c r="C285" s="138">
        <f t="shared" si="22"/>
        <v>0</v>
      </c>
      <c r="D285" s="138">
        <f t="shared" si="22"/>
        <v>571427.92463592486</v>
      </c>
      <c r="E285" s="138">
        <f t="shared" si="22"/>
        <v>0</v>
      </c>
      <c r="F285" s="138">
        <f t="shared" si="22"/>
        <v>0</v>
      </c>
      <c r="G285" s="138">
        <f t="shared" si="22"/>
        <v>0</v>
      </c>
      <c r="H285" s="138">
        <f t="shared" si="21"/>
        <v>571427.92463592486</v>
      </c>
    </row>
    <row r="286" spans="2:10">
      <c r="B286" s="127" t="str">
        <f>$B$50</f>
        <v>Technology</v>
      </c>
      <c r="C286" s="138">
        <f t="shared" si="22"/>
        <v>2973.0756939988178</v>
      </c>
      <c r="D286" s="138">
        <f t="shared" si="22"/>
        <v>157918.64340785152</v>
      </c>
      <c r="E286" s="138">
        <f t="shared" si="22"/>
        <v>641780.76295587851</v>
      </c>
      <c r="F286" s="138">
        <f t="shared" si="22"/>
        <v>13724.200392954686</v>
      </c>
      <c r="G286" s="138">
        <f t="shared" si="22"/>
        <v>0</v>
      </c>
      <c r="H286" s="138">
        <f t="shared" si="21"/>
        <v>816396.68245068344</v>
      </c>
    </row>
    <row r="287" spans="2:10">
      <c r="B287" s="127" t="str">
        <f>$B$51</f>
        <v>Nursing</v>
      </c>
      <c r="C287" s="138">
        <f t="shared" si="22"/>
        <v>0</v>
      </c>
      <c r="D287" s="138">
        <f t="shared" si="22"/>
        <v>0</v>
      </c>
      <c r="E287" s="138">
        <f t="shared" si="22"/>
        <v>0</v>
      </c>
      <c r="F287" s="138">
        <f t="shared" si="22"/>
        <v>0</v>
      </c>
      <c r="G287" s="138">
        <f t="shared" si="22"/>
        <v>0</v>
      </c>
      <c r="H287" s="138">
        <f t="shared" si="21"/>
        <v>0</v>
      </c>
    </row>
    <row r="288" spans="2:10">
      <c r="B288" s="130" t="str">
        <f>$B$52</f>
        <v>Totals</v>
      </c>
      <c r="C288" s="135">
        <f>SUM(C268:C287)</f>
        <v>113420678.81494796</v>
      </c>
      <c r="D288" s="135">
        <f>SUM(D268:D287)</f>
        <v>185212189.05382794</v>
      </c>
      <c r="E288" s="135">
        <f>SUM(E268:E287)</f>
        <v>146562055.51127887</v>
      </c>
      <c r="F288" s="135">
        <f>SUM(F268:F287)</f>
        <v>138943690.91776472</v>
      </c>
      <c r="G288" s="135">
        <f>SUM(G268:G287)</f>
        <v>2259468.7021804899</v>
      </c>
      <c r="H288" s="135">
        <f t="shared" si="21"/>
        <v>586398083</v>
      </c>
      <c r="I288" s="351"/>
      <c r="J288" s="139"/>
    </row>
    <row r="289" spans="2:10">
      <c r="H289" s="139"/>
    </row>
    <row r="290" spans="2:10">
      <c r="B290" s="120" t="s">
        <v>220</v>
      </c>
      <c r="C290" s="121"/>
      <c r="D290" s="121"/>
      <c r="E290" s="121"/>
      <c r="F290" s="121"/>
      <c r="G290" s="121"/>
      <c r="H290" s="122"/>
      <c r="J290" s="358"/>
    </row>
    <row r="291" spans="2:10" ht="30" customHeight="1" thickBot="1">
      <c r="B291" s="464" t="s">
        <v>231</v>
      </c>
      <c r="C291" s="464"/>
      <c r="D291" s="464"/>
      <c r="E291" s="464"/>
      <c r="F291" s="464"/>
      <c r="G291" s="464"/>
      <c r="H291" s="464"/>
    </row>
    <row r="292" spans="2:10" ht="14.4" thickBot="1">
      <c r="B292" s="124" t="s">
        <v>31</v>
      </c>
      <c r="C292" s="125" t="s">
        <v>25</v>
      </c>
      <c r="D292" s="125" t="s">
        <v>26</v>
      </c>
      <c r="E292" s="125" t="s">
        <v>27</v>
      </c>
      <c r="F292" s="125" t="s">
        <v>28</v>
      </c>
      <c r="G292" s="125" t="s">
        <v>29</v>
      </c>
      <c r="H292" s="126" t="s">
        <v>1</v>
      </c>
    </row>
    <row r="293" spans="2:10">
      <c r="B293" s="127" t="str">
        <f>$B$32</f>
        <v>Liberal Arts</v>
      </c>
      <c r="C293" s="133">
        <f t="shared" ref="C293:H308" si="23">IF(C32=0,0,C268/C32)</f>
        <v>405.91941064716508</v>
      </c>
      <c r="D293" s="133">
        <f t="shared" si="23"/>
        <v>717.7738032498246</v>
      </c>
      <c r="E293" s="133">
        <f t="shared" si="23"/>
        <v>1871.0991743533443</v>
      </c>
      <c r="F293" s="133">
        <f t="shared" si="23"/>
        <v>3553.009824380928</v>
      </c>
      <c r="G293" s="134">
        <f t="shared" si="23"/>
        <v>0</v>
      </c>
      <c r="H293" s="135">
        <f t="shared" si="23"/>
        <v>688.73587425062271</v>
      </c>
    </row>
    <row r="294" spans="2:10">
      <c r="B294" s="127" t="str">
        <f>$B$33</f>
        <v>Science</v>
      </c>
      <c r="C294" s="136">
        <f t="shared" si="23"/>
        <v>368.56745449607979</v>
      </c>
      <c r="D294" s="136">
        <f t="shared" si="23"/>
        <v>636.48060348385491</v>
      </c>
      <c r="E294" s="136">
        <f t="shared" si="23"/>
        <v>967.85165751425791</v>
      </c>
      <c r="F294" s="136">
        <f t="shared" si="23"/>
        <v>3596.1102936775128</v>
      </c>
      <c r="G294" s="137">
        <f t="shared" si="23"/>
        <v>0</v>
      </c>
      <c r="H294" s="138">
        <f t="shared" si="23"/>
        <v>746.046958110378</v>
      </c>
    </row>
    <row r="295" spans="2:10">
      <c r="B295" s="127" t="str">
        <f>$B$34</f>
        <v>Fine Arts</v>
      </c>
      <c r="C295" s="136">
        <f t="shared" si="23"/>
        <v>459.14358586845685</v>
      </c>
      <c r="D295" s="136">
        <f t="shared" si="23"/>
        <v>858.12364521339521</v>
      </c>
      <c r="E295" s="136">
        <f t="shared" si="23"/>
        <v>4061.2939829840984</v>
      </c>
      <c r="F295" s="136">
        <f t="shared" si="23"/>
        <v>3962.7593716291158</v>
      </c>
      <c r="G295" s="137">
        <f t="shared" si="23"/>
        <v>0</v>
      </c>
      <c r="H295" s="138">
        <f t="shared" si="23"/>
        <v>775.58277953094466</v>
      </c>
    </row>
    <row r="296" spans="2:10">
      <c r="B296" s="127" t="str">
        <f>$B$35</f>
        <v>Teacher Education</v>
      </c>
      <c r="C296" s="136">
        <f t="shared" si="23"/>
        <v>566.18099037246157</v>
      </c>
      <c r="D296" s="136">
        <f t="shared" si="23"/>
        <v>875.74327767421119</v>
      </c>
      <c r="E296" s="136">
        <f t="shared" si="23"/>
        <v>6910.9381835532677</v>
      </c>
      <c r="F296" s="136">
        <f t="shared" si="23"/>
        <v>2227.2476280436549</v>
      </c>
      <c r="G296" s="137">
        <f t="shared" si="23"/>
        <v>0</v>
      </c>
      <c r="H296" s="138">
        <f t="shared" si="23"/>
        <v>914.23039494323132</v>
      </c>
    </row>
    <row r="297" spans="2:10">
      <c r="B297" s="127" t="str">
        <f>$B$36</f>
        <v>Agriculture</v>
      </c>
      <c r="C297" s="136">
        <f t="shared" si="23"/>
        <v>0</v>
      </c>
      <c r="D297" s="136">
        <f t="shared" si="23"/>
        <v>0</v>
      </c>
      <c r="E297" s="136">
        <f t="shared" si="23"/>
        <v>0</v>
      </c>
      <c r="F297" s="136">
        <f t="shared" si="23"/>
        <v>0</v>
      </c>
      <c r="G297" s="137">
        <f t="shared" si="23"/>
        <v>0</v>
      </c>
      <c r="H297" s="138">
        <f t="shared" si="23"/>
        <v>0</v>
      </c>
    </row>
    <row r="298" spans="2:10">
      <c r="B298" s="127" t="str">
        <f>$B$37</f>
        <v>Engineering</v>
      </c>
      <c r="C298" s="136">
        <f t="shared" si="23"/>
        <v>412.15529465046916</v>
      </c>
      <c r="D298" s="136">
        <f t="shared" si="23"/>
        <v>554.8670960509113</v>
      </c>
      <c r="E298" s="136">
        <f t="shared" si="23"/>
        <v>1318.0073591791624</v>
      </c>
      <c r="F298" s="136">
        <f t="shared" si="23"/>
        <v>4319.4072640829481</v>
      </c>
      <c r="G298" s="137">
        <f t="shared" si="23"/>
        <v>0</v>
      </c>
      <c r="H298" s="138">
        <f t="shared" si="23"/>
        <v>869.57532136907366</v>
      </c>
    </row>
    <row r="299" spans="2:10">
      <c r="B299" s="127" t="str">
        <f>$B$38</f>
        <v>Home Economics</v>
      </c>
      <c r="C299" s="136">
        <f t="shared" si="23"/>
        <v>0</v>
      </c>
      <c r="D299" s="136">
        <f t="shared" si="23"/>
        <v>0</v>
      </c>
      <c r="E299" s="136">
        <f t="shared" si="23"/>
        <v>0</v>
      </c>
      <c r="F299" s="136">
        <f t="shared" si="23"/>
        <v>0</v>
      </c>
      <c r="G299" s="137">
        <f t="shared" si="23"/>
        <v>0</v>
      </c>
      <c r="H299" s="138">
        <f t="shared" si="23"/>
        <v>0</v>
      </c>
    </row>
    <row r="300" spans="2:10">
      <c r="B300" s="127" t="str">
        <f>$B$39</f>
        <v>Law</v>
      </c>
      <c r="C300" s="136">
        <f t="shared" si="23"/>
        <v>0</v>
      </c>
      <c r="D300" s="136">
        <f t="shared" si="23"/>
        <v>0</v>
      </c>
      <c r="E300" s="136">
        <f t="shared" si="23"/>
        <v>0</v>
      </c>
      <c r="F300" s="136">
        <f t="shared" si="23"/>
        <v>0</v>
      </c>
      <c r="G300" s="137">
        <f t="shared" si="23"/>
        <v>0</v>
      </c>
      <c r="H300" s="138">
        <f t="shared" si="23"/>
        <v>0</v>
      </c>
    </row>
    <row r="301" spans="2:10">
      <c r="B301" s="127" t="str">
        <f>$B$40</f>
        <v>Social Service</v>
      </c>
      <c r="C301" s="136">
        <f t="shared" si="23"/>
        <v>0</v>
      </c>
      <c r="D301" s="136">
        <f t="shared" si="23"/>
        <v>0</v>
      </c>
      <c r="E301" s="136">
        <f t="shared" si="23"/>
        <v>0</v>
      </c>
      <c r="F301" s="136">
        <f t="shared" si="23"/>
        <v>0</v>
      </c>
      <c r="G301" s="137">
        <f t="shared" si="23"/>
        <v>0</v>
      </c>
      <c r="H301" s="138">
        <f t="shared" si="23"/>
        <v>0</v>
      </c>
    </row>
    <row r="302" spans="2:10">
      <c r="B302" s="127" t="str">
        <f>$B$41</f>
        <v>Library Science</v>
      </c>
      <c r="C302" s="136">
        <f t="shared" si="23"/>
        <v>1646.5826187232326</v>
      </c>
      <c r="D302" s="136">
        <f t="shared" si="23"/>
        <v>4459.9397150906998</v>
      </c>
      <c r="E302" s="136">
        <f t="shared" si="23"/>
        <v>4592.2881847529716</v>
      </c>
      <c r="F302" s="136">
        <f t="shared" si="23"/>
        <v>0</v>
      </c>
      <c r="G302" s="137">
        <f t="shared" si="23"/>
        <v>0</v>
      </c>
      <c r="H302" s="138">
        <f t="shared" si="23"/>
        <v>1910.3634741301096</v>
      </c>
    </row>
    <row r="303" spans="2:10">
      <c r="B303" s="127" t="str">
        <f>$B$42</f>
        <v>Veterinary Science</v>
      </c>
      <c r="C303" s="136">
        <f t="shared" si="23"/>
        <v>0</v>
      </c>
      <c r="D303" s="136">
        <f t="shared" si="23"/>
        <v>0</v>
      </c>
      <c r="E303" s="136">
        <f t="shared" si="23"/>
        <v>0</v>
      </c>
      <c r="F303" s="136">
        <f t="shared" si="23"/>
        <v>0</v>
      </c>
      <c r="G303" s="137">
        <f t="shared" si="23"/>
        <v>0</v>
      </c>
      <c r="H303" s="138">
        <f t="shared" si="23"/>
        <v>0</v>
      </c>
    </row>
    <row r="304" spans="2:10">
      <c r="B304" s="127" t="str">
        <f>$B$43</f>
        <v>Vocational Training</v>
      </c>
      <c r="C304" s="136">
        <f t="shared" si="23"/>
        <v>0</v>
      </c>
      <c r="D304" s="136">
        <f t="shared" si="23"/>
        <v>0</v>
      </c>
      <c r="E304" s="136">
        <f t="shared" si="23"/>
        <v>0</v>
      </c>
      <c r="F304" s="136">
        <f t="shared" si="23"/>
        <v>0</v>
      </c>
      <c r="G304" s="137">
        <f t="shared" si="23"/>
        <v>0</v>
      </c>
      <c r="H304" s="138">
        <f t="shared" si="23"/>
        <v>0</v>
      </c>
    </row>
    <row r="305" spans="2:10">
      <c r="B305" s="127" t="str">
        <f>$B$44</f>
        <v>Physical Training</v>
      </c>
      <c r="C305" s="136">
        <f t="shared" si="23"/>
        <v>0</v>
      </c>
      <c r="D305" s="136">
        <f t="shared" si="23"/>
        <v>0</v>
      </c>
      <c r="E305" s="136">
        <f t="shared" si="23"/>
        <v>0</v>
      </c>
      <c r="F305" s="136">
        <f t="shared" si="23"/>
        <v>0</v>
      </c>
      <c r="G305" s="137">
        <f t="shared" si="23"/>
        <v>0</v>
      </c>
      <c r="H305" s="138">
        <f t="shared" si="23"/>
        <v>0</v>
      </c>
    </row>
    <row r="306" spans="2:10">
      <c r="B306" s="127" t="str">
        <f>$B$45</f>
        <v>Health Services</v>
      </c>
      <c r="C306" s="136">
        <f t="shared" si="23"/>
        <v>396.09500856099561</v>
      </c>
      <c r="D306" s="136">
        <f t="shared" si="23"/>
        <v>565.68440439014137</v>
      </c>
      <c r="E306" s="136">
        <f t="shared" si="23"/>
        <v>1048.7175331757787</v>
      </c>
      <c r="F306" s="136">
        <f t="shared" si="23"/>
        <v>6998.2668950148172</v>
      </c>
      <c r="G306" s="137">
        <f t="shared" si="23"/>
        <v>2296.2080306712296</v>
      </c>
      <c r="H306" s="138">
        <f t="shared" si="23"/>
        <v>933.72392354679403</v>
      </c>
    </row>
    <row r="307" spans="2:10">
      <c r="B307" s="127" t="str">
        <f>$B$46</f>
        <v>Pharmacy</v>
      </c>
      <c r="C307" s="136">
        <f t="shared" si="23"/>
        <v>0</v>
      </c>
      <c r="D307" s="136">
        <f t="shared" si="23"/>
        <v>0</v>
      </c>
      <c r="E307" s="136">
        <f t="shared" si="23"/>
        <v>0</v>
      </c>
      <c r="F307" s="136">
        <f t="shared" si="23"/>
        <v>0</v>
      </c>
      <c r="G307" s="137">
        <f t="shared" si="23"/>
        <v>0</v>
      </c>
      <c r="H307" s="138">
        <f t="shared" si="23"/>
        <v>0</v>
      </c>
    </row>
    <row r="308" spans="2:10">
      <c r="B308" s="127" t="str">
        <f>$B$47</f>
        <v>Business Administration</v>
      </c>
      <c r="C308" s="136">
        <f t="shared" si="23"/>
        <v>503.46394749529355</v>
      </c>
      <c r="D308" s="136">
        <f t="shared" si="23"/>
        <v>620.21487284004252</v>
      </c>
      <c r="E308" s="136">
        <f t="shared" si="23"/>
        <v>956.61458173155029</v>
      </c>
      <c r="F308" s="136">
        <f t="shared" si="23"/>
        <v>17143.647054186113</v>
      </c>
      <c r="G308" s="137">
        <f t="shared" si="23"/>
        <v>0</v>
      </c>
      <c r="H308" s="138">
        <f t="shared" si="23"/>
        <v>916.14162964609966</v>
      </c>
    </row>
    <row r="309" spans="2:10">
      <c r="B309" s="127" t="str">
        <f>$B$48</f>
        <v>Optometry</v>
      </c>
      <c r="C309" s="136">
        <f t="shared" ref="C309:H313" si="24">IF(C48=0,0,C284/C48)</f>
        <v>0</v>
      </c>
      <c r="D309" s="136">
        <f t="shared" si="24"/>
        <v>0</v>
      </c>
      <c r="E309" s="136">
        <f t="shared" si="24"/>
        <v>0</v>
      </c>
      <c r="F309" s="136">
        <f t="shared" si="24"/>
        <v>0</v>
      </c>
      <c r="G309" s="137">
        <f t="shared" si="24"/>
        <v>0</v>
      </c>
      <c r="H309" s="138">
        <f t="shared" si="24"/>
        <v>0</v>
      </c>
    </row>
    <row r="310" spans="2:10">
      <c r="B310" s="127" t="str">
        <f>$B$49</f>
        <v>Teacher Ed-Practice Teaching</v>
      </c>
      <c r="C310" s="136">
        <f t="shared" si="24"/>
        <v>0</v>
      </c>
      <c r="D310" s="136">
        <f t="shared" si="24"/>
        <v>1350.8934388556142</v>
      </c>
      <c r="E310" s="136">
        <f t="shared" si="24"/>
        <v>0</v>
      </c>
      <c r="F310" s="136">
        <f t="shared" si="24"/>
        <v>0</v>
      </c>
      <c r="G310" s="137">
        <f t="shared" si="24"/>
        <v>0</v>
      </c>
      <c r="H310" s="138">
        <f t="shared" si="24"/>
        <v>1350.8934388556142</v>
      </c>
    </row>
    <row r="311" spans="2:10">
      <c r="B311" s="127" t="str">
        <f>$B$50</f>
        <v>Technology</v>
      </c>
      <c r="C311" s="136">
        <f t="shared" si="24"/>
        <v>198.20504626658786</v>
      </c>
      <c r="D311" s="136">
        <f t="shared" si="24"/>
        <v>809.83919696334112</v>
      </c>
      <c r="E311" s="136">
        <f t="shared" si="24"/>
        <v>1097.0611332579119</v>
      </c>
      <c r="F311" s="136">
        <f t="shared" si="24"/>
        <v>762.45557738637149</v>
      </c>
      <c r="G311" s="137">
        <f t="shared" si="24"/>
        <v>0</v>
      </c>
      <c r="H311" s="138">
        <f t="shared" si="24"/>
        <v>1004.1779611939526</v>
      </c>
    </row>
    <row r="312" spans="2:10">
      <c r="B312" s="127" t="str">
        <f>$B$51</f>
        <v>Nursing</v>
      </c>
      <c r="C312" s="136">
        <f t="shared" si="24"/>
        <v>0</v>
      </c>
      <c r="D312" s="136">
        <f t="shared" si="24"/>
        <v>0</v>
      </c>
      <c r="E312" s="136">
        <f t="shared" si="24"/>
        <v>0</v>
      </c>
      <c r="F312" s="136">
        <f t="shared" si="24"/>
        <v>0</v>
      </c>
      <c r="G312" s="137">
        <f t="shared" si="24"/>
        <v>0</v>
      </c>
      <c r="H312" s="138">
        <f t="shared" si="24"/>
        <v>0</v>
      </c>
    </row>
    <row r="313" spans="2:10">
      <c r="B313" s="130" t="str">
        <f>$B$52</f>
        <v>Totals</v>
      </c>
      <c r="C313" s="135">
        <f t="shared" si="24"/>
        <v>414.43490124233978</v>
      </c>
      <c r="D313" s="135">
        <f t="shared" si="24"/>
        <v>631.29679342726911</v>
      </c>
      <c r="E313" s="135">
        <f t="shared" si="24"/>
        <v>1138.3106972309899</v>
      </c>
      <c r="F313" s="135">
        <f t="shared" si="24"/>
        <v>4830.807694797466</v>
      </c>
      <c r="G313" s="135">
        <f t="shared" si="24"/>
        <v>2296.2080306712296</v>
      </c>
      <c r="H313" s="135">
        <f t="shared" si="24"/>
        <v>808.2015678389854</v>
      </c>
      <c r="I313" s="349"/>
    </row>
    <row r="315" spans="2:10">
      <c r="B315" s="120" t="s">
        <v>37</v>
      </c>
      <c r="C315" s="121"/>
      <c r="D315" s="121"/>
      <c r="E315" s="121"/>
      <c r="F315" s="121"/>
      <c r="G315" s="121"/>
      <c r="H315" s="122"/>
      <c r="J315" s="358"/>
    </row>
    <row r="316" spans="2:10" ht="55.5" customHeight="1" thickBot="1">
      <c r="B316" s="464" t="s">
        <v>232</v>
      </c>
      <c r="C316" s="464"/>
      <c r="D316" s="464"/>
      <c r="E316" s="464"/>
      <c r="F316" s="464"/>
      <c r="G316" s="464"/>
      <c r="H316" s="464"/>
    </row>
    <row r="317" spans="2:10" ht="14.4" thickBot="1">
      <c r="B317" s="124" t="s">
        <v>31</v>
      </c>
      <c r="C317" s="125" t="s">
        <v>25</v>
      </c>
      <c r="D317" s="125" t="s">
        <v>26</v>
      </c>
      <c r="E317" s="125" t="s">
        <v>27</v>
      </c>
      <c r="F317" s="125" t="s">
        <v>28</v>
      </c>
      <c r="G317" s="125" t="s">
        <v>29</v>
      </c>
      <c r="H317" s="126" t="s">
        <v>1</v>
      </c>
    </row>
    <row r="318" spans="2:10">
      <c r="B318" s="127" t="str">
        <f>$B$32</f>
        <v>Liberal Arts</v>
      </c>
      <c r="C318" s="128">
        <f t="shared" ref="C318:H318" si="25">IF($C$293=0,"",C293/$C$293)</f>
        <v>1</v>
      </c>
      <c r="D318" s="128">
        <f t="shared" si="25"/>
        <v>1.7682667653302513</v>
      </c>
      <c r="E318" s="128">
        <f t="shared" si="25"/>
        <v>4.609533629767089</v>
      </c>
      <c r="F318" s="128">
        <f t="shared" si="25"/>
        <v>8.75299315870679</v>
      </c>
      <c r="G318" s="128">
        <f t="shared" si="25"/>
        <v>0</v>
      </c>
      <c r="H318" s="128">
        <f t="shared" si="25"/>
        <v>1.696730573077444</v>
      </c>
    </row>
    <row r="319" spans="2:10">
      <c r="B319" s="127" t="str">
        <f>$B$33</f>
        <v>Science</v>
      </c>
      <c r="C319" s="128">
        <f t="shared" ref="C319:H334" si="26">IF($C$293=0,"",C294/$C$293)</f>
        <v>0.90798184277136595</v>
      </c>
      <c r="D319" s="128">
        <f t="shared" si="26"/>
        <v>1.5679974566111576</v>
      </c>
      <c r="E319" s="128">
        <f t="shared" si="26"/>
        <v>2.3843443603034244</v>
      </c>
      <c r="F319" s="128">
        <f t="shared" si="26"/>
        <v>8.8591730263506374</v>
      </c>
      <c r="G319" s="128">
        <f t="shared" si="26"/>
        <v>0</v>
      </c>
      <c r="H319" s="128">
        <f t="shared" si="26"/>
        <v>1.8379189034615051</v>
      </c>
    </row>
    <row r="320" spans="2:10">
      <c r="B320" s="127" t="str">
        <f>$B$34</f>
        <v>Fine Arts</v>
      </c>
      <c r="C320" s="128">
        <f t="shared" si="26"/>
        <v>1.131120054437494</v>
      </c>
      <c r="D320" s="128">
        <f t="shared" si="26"/>
        <v>2.1140246627902624</v>
      </c>
      <c r="E320" s="128">
        <f t="shared" si="26"/>
        <v>10.005173136483174</v>
      </c>
      <c r="F320" s="128">
        <f t="shared" si="26"/>
        <v>9.762428865649003</v>
      </c>
      <c r="G320" s="128">
        <f t="shared" si="26"/>
        <v>0</v>
      </c>
      <c r="H320" s="128">
        <f t="shared" si="26"/>
        <v>1.9106816751985776</v>
      </c>
    </row>
    <row r="321" spans="2:8">
      <c r="B321" s="127" t="str">
        <f>$B$35</f>
        <v>Teacher Education</v>
      </c>
      <c r="C321" s="128">
        <f t="shared" si="26"/>
        <v>1.3948113234343447</v>
      </c>
      <c r="D321" s="128">
        <f t="shared" si="26"/>
        <v>2.1574313883585829</v>
      </c>
      <c r="E321" s="128">
        <f t="shared" si="26"/>
        <v>17.02539470220216</v>
      </c>
      <c r="F321" s="128">
        <f t="shared" si="26"/>
        <v>5.4869207276703307</v>
      </c>
      <c r="G321" s="128">
        <f t="shared" si="26"/>
        <v>0</v>
      </c>
      <c r="H321" s="128">
        <f t="shared" si="26"/>
        <v>2.2522460640294493</v>
      </c>
    </row>
    <row r="322" spans="2:8">
      <c r="B322" s="127" t="str">
        <f>$B$36</f>
        <v>Agriculture</v>
      </c>
      <c r="C322" s="128">
        <f t="shared" si="26"/>
        <v>0</v>
      </c>
      <c r="D322" s="128">
        <f t="shared" si="26"/>
        <v>0</v>
      </c>
      <c r="E322" s="128">
        <f t="shared" si="26"/>
        <v>0</v>
      </c>
      <c r="F322" s="128">
        <f t="shared" si="26"/>
        <v>0</v>
      </c>
      <c r="G322" s="128">
        <f t="shared" si="26"/>
        <v>0</v>
      </c>
      <c r="H322" s="128">
        <f t="shared" si="26"/>
        <v>0</v>
      </c>
    </row>
    <row r="323" spans="2:8">
      <c r="B323" s="127" t="str">
        <f>$B$37</f>
        <v>Engineering</v>
      </c>
      <c r="C323" s="128">
        <f t="shared" si="26"/>
        <v>1.0153623695732168</v>
      </c>
      <c r="D323" s="128">
        <f t="shared" si="26"/>
        <v>1.3669390561202188</v>
      </c>
      <c r="E323" s="128">
        <f t="shared" si="26"/>
        <v>3.2469680547619983</v>
      </c>
      <c r="F323" s="128">
        <f t="shared" si="26"/>
        <v>10.641046352517202</v>
      </c>
      <c r="G323" s="128">
        <f t="shared" si="26"/>
        <v>0</v>
      </c>
      <c r="H323" s="128">
        <f t="shared" si="26"/>
        <v>2.1422363616036324</v>
      </c>
    </row>
    <row r="324" spans="2:8">
      <c r="B324" s="127" t="str">
        <f>$B$38</f>
        <v>Home Economics</v>
      </c>
      <c r="C324" s="128">
        <f t="shared" si="26"/>
        <v>0</v>
      </c>
      <c r="D324" s="128">
        <f t="shared" si="26"/>
        <v>0</v>
      </c>
      <c r="E324" s="128">
        <f t="shared" si="26"/>
        <v>0</v>
      </c>
      <c r="F324" s="128">
        <f t="shared" si="26"/>
        <v>0</v>
      </c>
      <c r="G324" s="128">
        <f t="shared" si="26"/>
        <v>0</v>
      </c>
      <c r="H324" s="128">
        <f t="shared" si="26"/>
        <v>0</v>
      </c>
    </row>
    <row r="325" spans="2:8">
      <c r="B325" s="127" t="str">
        <f>$B$39</f>
        <v>Law</v>
      </c>
      <c r="C325" s="128">
        <f t="shared" si="26"/>
        <v>0</v>
      </c>
      <c r="D325" s="128">
        <f t="shared" si="26"/>
        <v>0</v>
      </c>
      <c r="E325" s="128">
        <f t="shared" si="26"/>
        <v>0</v>
      </c>
      <c r="F325" s="128">
        <f t="shared" si="26"/>
        <v>0</v>
      </c>
      <c r="G325" s="128">
        <f t="shared" si="26"/>
        <v>0</v>
      </c>
      <c r="H325" s="128">
        <f t="shared" si="26"/>
        <v>0</v>
      </c>
    </row>
    <row r="326" spans="2:8">
      <c r="B326" s="127" t="str">
        <f>$B$40</f>
        <v>Social Service</v>
      </c>
      <c r="C326" s="128">
        <f t="shared" si="26"/>
        <v>0</v>
      </c>
      <c r="D326" s="128">
        <f t="shared" si="26"/>
        <v>0</v>
      </c>
      <c r="E326" s="128">
        <f t="shared" si="26"/>
        <v>0</v>
      </c>
      <c r="F326" s="128">
        <f t="shared" si="26"/>
        <v>0</v>
      </c>
      <c r="G326" s="128">
        <f t="shared" si="26"/>
        <v>0</v>
      </c>
      <c r="H326" s="128">
        <f t="shared" si="26"/>
        <v>0</v>
      </c>
    </row>
    <row r="327" spans="2:8">
      <c r="B327" s="127" t="str">
        <f>$B$41</f>
        <v>Library Science</v>
      </c>
      <c r="C327" s="128">
        <f t="shared" si="26"/>
        <v>4.0564273979853649</v>
      </c>
      <c r="D327" s="128">
        <f t="shared" si="26"/>
        <v>10.987254115244532</v>
      </c>
      <c r="E327" s="128">
        <f t="shared" si="26"/>
        <v>11.313300286456858</v>
      </c>
      <c r="F327" s="128">
        <f t="shared" si="26"/>
        <v>0</v>
      </c>
      <c r="G327" s="128">
        <f t="shared" si="26"/>
        <v>0</v>
      </c>
      <c r="H327" s="128">
        <f t="shared" si="26"/>
        <v>4.706262928112702</v>
      </c>
    </row>
    <row r="328" spans="2:8">
      <c r="B328" s="127" t="str">
        <f>$B$42</f>
        <v>Veterinary Science</v>
      </c>
      <c r="C328" s="128">
        <f t="shared" si="26"/>
        <v>0</v>
      </c>
      <c r="D328" s="128">
        <f t="shared" si="26"/>
        <v>0</v>
      </c>
      <c r="E328" s="128">
        <f t="shared" si="26"/>
        <v>0</v>
      </c>
      <c r="F328" s="128">
        <f t="shared" si="26"/>
        <v>0</v>
      </c>
      <c r="G328" s="128">
        <f t="shared" si="26"/>
        <v>0</v>
      </c>
      <c r="H328" s="128">
        <f t="shared" si="26"/>
        <v>0</v>
      </c>
    </row>
    <row r="329" spans="2:8">
      <c r="B329" s="127" t="str">
        <f>$B$43</f>
        <v>Vocational Training</v>
      </c>
      <c r="C329" s="128">
        <f t="shared" si="26"/>
        <v>0</v>
      </c>
      <c r="D329" s="128">
        <f t="shared" si="26"/>
        <v>0</v>
      </c>
      <c r="E329" s="128">
        <f t="shared" si="26"/>
        <v>0</v>
      </c>
      <c r="F329" s="128">
        <f t="shared" si="26"/>
        <v>0</v>
      </c>
      <c r="G329" s="128">
        <f t="shared" si="26"/>
        <v>0</v>
      </c>
      <c r="H329" s="128">
        <f t="shared" si="26"/>
        <v>0</v>
      </c>
    </row>
    <row r="330" spans="2:8">
      <c r="B330" s="127" t="str">
        <f>$B$44</f>
        <v>Physical Training</v>
      </c>
      <c r="C330" s="128">
        <f t="shared" si="26"/>
        <v>0</v>
      </c>
      <c r="D330" s="128">
        <f t="shared" si="26"/>
        <v>0</v>
      </c>
      <c r="E330" s="128">
        <f t="shared" si="26"/>
        <v>0</v>
      </c>
      <c r="F330" s="128">
        <f t="shared" si="26"/>
        <v>0</v>
      </c>
      <c r="G330" s="128">
        <f t="shared" si="26"/>
        <v>0</v>
      </c>
      <c r="H330" s="128">
        <f t="shared" si="26"/>
        <v>0</v>
      </c>
    </row>
    <row r="331" spans="2:8">
      <c r="B331" s="127" t="str">
        <f>$B$45</f>
        <v>Health Services</v>
      </c>
      <c r="C331" s="128">
        <f t="shared" si="26"/>
        <v>0.97579716113967985</v>
      </c>
      <c r="D331" s="128">
        <f t="shared" si="26"/>
        <v>1.3935879624190917</v>
      </c>
      <c r="E331" s="128">
        <f t="shared" si="26"/>
        <v>2.5835609376348581</v>
      </c>
      <c r="F331" s="128">
        <f t="shared" si="26"/>
        <v>17.240532754660208</v>
      </c>
      <c r="G331" s="128">
        <f t="shared" si="26"/>
        <v>5.6568076579790585</v>
      </c>
      <c r="H331" s="128">
        <f t="shared" si="26"/>
        <v>2.3002692136799769</v>
      </c>
    </row>
    <row r="332" spans="2:8">
      <c r="B332" s="127" t="str">
        <f>$B$46</f>
        <v>Pharmacy</v>
      </c>
      <c r="C332" s="128">
        <f t="shared" si="26"/>
        <v>0</v>
      </c>
      <c r="D332" s="128">
        <f t="shared" si="26"/>
        <v>0</v>
      </c>
      <c r="E332" s="128">
        <f t="shared" si="26"/>
        <v>0</v>
      </c>
      <c r="F332" s="128">
        <f t="shared" si="26"/>
        <v>0</v>
      </c>
      <c r="G332" s="128">
        <f t="shared" si="26"/>
        <v>0</v>
      </c>
      <c r="H332" s="128">
        <f t="shared" si="26"/>
        <v>0</v>
      </c>
    </row>
    <row r="333" spans="2:8">
      <c r="B333" s="127" t="str">
        <f>$B$47</f>
        <v>Business Administration</v>
      </c>
      <c r="C333" s="128">
        <f t="shared" si="26"/>
        <v>1.2403051795247027</v>
      </c>
      <c r="D333" s="128">
        <f t="shared" si="26"/>
        <v>1.5279261266447497</v>
      </c>
      <c r="E333" s="128">
        <f t="shared" si="26"/>
        <v>2.3566613387775699</v>
      </c>
      <c r="F333" s="128">
        <f t="shared" si="26"/>
        <v>42.234114961030485</v>
      </c>
      <c r="G333" s="128">
        <f t="shared" si="26"/>
        <v>0</v>
      </c>
      <c r="H333" s="128">
        <f t="shared" si="26"/>
        <v>2.2569544732671876</v>
      </c>
    </row>
    <row r="334" spans="2:8">
      <c r="B334" s="127" t="str">
        <f>$B$48</f>
        <v>Optometry</v>
      </c>
      <c r="C334" s="128">
        <f t="shared" si="26"/>
        <v>0</v>
      </c>
      <c r="D334" s="128">
        <f t="shared" si="26"/>
        <v>0</v>
      </c>
      <c r="E334" s="128">
        <f t="shared" si="26"/>
        <v>0</v>
      </c>
      <c r="F334" s="128">
        <f t="shared" si="26"/>
        <v>0</v>
      </c>
      <c r="G334" s="128">
        <f t="shared" si="26"/>
        <v>0</v>
      </c>
      <c r="H334" s="128">
        <f t="shared" si="26"/>
        <v>0</v>
      </c>
    </row>
    <row r="335" spans="2:8">
      <c r="B335" s="127" t="str">
        <f>$B$49</f>
        <v>Teacher Ed-Practice Teaching</v>
      </c>
      <c r="C335" s="128">
        <f t="shared" ref="C335:H338" si="27">IF($C$293=0,"",C310/$C$293)</f>
        <v>0</v>
      </c>
      <c r="D335" s="128">
        <f t="shared" si="27"/>
        <v>3.3279843324118423</v>
      </c>
      <c r="E335" s="128">
        <f t="shared" si="27"/>
        <v>0</v>
      </c>
      <c r="F335" s="128">
        <f t="shared" si="27"/>
        <v>0</v>
      </c>
      <c r="G335" s="128">
        <f t="shared" si="27"/>
        <v>0</v>
      </c>
      <c r="H335" s="128">
        <f t="shared" si="27"/>
        <v>3.3279843324118423</v>
      </c>
    </row>
    <row r="336" spans="2:8">
      <c r="B336" s="127" t="str">
        <f>$B$50</f>
        <v>Technology</v>
      </c>
      <c r="C336" s="128">
        <f t="shared" si="27"/>
        <v>0.48828669205689318</v>
      </c>
      <c r="D336" s="128">
        <f t="shared" si="27"/>
        <v>1.9950738390957925</v>
      </c>
      <c r="E336" s="128">
        <f t="shared" si="27"/>
        <v>2.7026574844224531</v>
      </c>
      <c r="F336" s="128">
        <f t="shared" si="27"/>
        <v>1.8783422457447254</v>
      </c>
      <c r="G336" s="128">
        <f t="shared" si="27"/>
        <v>0</v>
      </c>
      <c r="H336" s="128">
        <f t="shared" si="27"/>
        <v>2.4738357783703235</v>
      </c>
    </row>
    <row r="337" spans="2:10">
      <c r="B337" s="127" t="str">
        <f>$B$51</f>
        <v>Nursing</v>
      </c>
      <c r="C337" s="128">
        <f t="shared" si="27"/>
        <v>0</v>
      </c>
      <c r="D337" s="128">
        <f t="shared" si="27"/>
        <v>0</v>
      </c>
      <c r="E337" s="128">
        <f t="shared" si="27"/>
        <v>0</v>
      </c>
      <c r="F337" s="128">
        <f t="shared" si="27"/>
        <v>0</v>
      </c>
      <c r="G337" s="128">
        <f t="shared" si="27"/>
        <v>0</v>
      </c>
      <c r="H337" s="128">
        <f t="shared" si="27"/>
        <v>0</v>
      </c>
    </row>
    <row r="338" spans="2:10">
      <c r="B338" s="130" t="str">
        <f>$B$52</f>
        <v>Totals</v>
      </c>
      <c r="C338" s="128">
        <f t="shared" si="27"/>
        <v>1.0209782788696857</v>
      </c>
      <c r="D338" s="128">
        <f t="shared" si="27"/>
        <v>1.555226916645303</v>
      </c>
      <c r="E338" s="128">
        <f t="shared" si="27"/>
        <v>2.8042775668602777</v>
      </c>
      <c r="F338" s="128">
        <f t="shared" si="27"/>
        <v>11.900903401233306</v>
      </c>
      <c r="G338" s="128">
        <f t="shared" si="27"/>
        <v>5.6568076579790585</v>
      </c>
      <c r="H338" s="128">
        <f t="shared" si="27"/>
        <v>1.9910394690178874</v>
      </c>
      <c r="I338" s="349"/>
    </row>
    <row r="340" spans="2:10">
      <c r="B340" s="120" t="s">
        <v>233</v>
      </c>
      <c r="C340" s="121"/>
      <c r="D340" s="121"/>
      <c r="E340" s="121"/>
      <c r="F340" s="121"/>
      <c r="G340" s="121"/>
      <c r="H340" s="122"/>
      <c r="J340" s="358"/>
    </row>
    <row r="341" spans="2:10" ht="55.5" customHeight="1" thickBot="1">
      <c r="B341" s="464" t="s">
        <v>234</v>
      </c>
      <c r="C341" s="464"/>
      <c r="D341" s="464"/>
      <c r="E341" s="464"/>
      <c r="F341" s="464"/>
      <c r="G341" s="464"/>
      <c r="H341" s="464"/>
    </row>
    <row r="342" spans="2:10" ht="14.4" thickBot="1">
      <c r="B342" s="124" t="s">
        <v>31</v>
      </c>
      <c r="C342" s="125" t="s">
        <v>25</v>
      </c>
      <c r="D342" s="125" t="s">
        <v>26</v>
      </c>
      <c r="E342" s="125" t="s">
        <v>27</v>
      </c>
      <c r="F342" s="125" t="s">
        <v>28</v>
      </c>
      <c r="G342" s="125" t="s">
        <v>29</v>
      </c>
      <c r="H342" s="126" t="s">
        <v>1</v>
      </c>
    </row>
    <row r="343" spans="2:10">
      <c r="B343" s="127" t="str">
        <f>$B$32</f>
        <v>Liberal Arts</v>
      </c>
      <c r="C343" s="135">
        <f t="shared" ref="C343:D358" si="28">C293*30</f>
        <v>12177.582319414953</v>
      </c>
      <c r="D343" s="135">
        <f t="shared" si="28"/>
        <v>21533.21409749474</v>
      </c>
      <c r="E343" s="135">
        <f>E293*24</f>
        <v>44906.380184480266</v>
      </c>
      <c r="F343" s="135">
        <f>F293*18</f>
        <v>63954.1768388567</v>
      </c>
      <c r="G343" s="135">
        <f>G293*24</f>
        <v>0</v>
      </c>
      <c r="H343" s="135">
        <f>IF((C32/30+D32/30+E32/24+F32/18+G32/24)=0,0,H268/(C32/30+D32/30+E32/24+F32/18+G32/24))</f>
        <v>19881.956090385607</v>
      </c>
    </row>
    <row r="344" spans="2:10">
      <c r="B344" s="127" t="str">
        <f>$B$33</f>
        <v>Science</v>
      </c>
      <c r="C344" s="138">
        <f t="shared" si="28"/>
        <v>11057.023634882393</v>
      </c>
      <c r="D344" s="138">
        <f t="shared" si="28"/>
        <v>19094.418104515647</v>
      </c>
      <c r="E344" s="138">
        <f>E294*24</f>
        <v>23228.439780342189</v>
      </c>
      <c r="F344" s="138">
        <f>F294*18</f>
        <v>64729.985286195231</v>
      </c>
      <c r="G344" s="138">
        <f>G294*24</f>
        <v>0</v>
      </c>
      <c r="H344" s="138">
        <f t="shared" ref="H344:H363" si="29">IF((C33/30+D33/30+E33/24+F33/18+G33/24)=0,0,H269/(C33/30+D33/30+E33/24+F33/18+G33/24))</f>
        <v>20626.843154085756</v>
      </c>
    </row>
    <row r="345" spans="2:10">
      <c r="B345" s="127" t="str">
        <f>$B$34</f>
        <v>Fine Arts</v>
      </c>
      <c r="C345" s="138">
        <f t="shared" si="28"/>
        <v>13774.307576053705</v>
      </c>
      <c r="D345" s="138">
        <f t="shared" si="28"/>
        <v>25743.709356401858</v>
      </c>
      <c r="E345" s="138">
        <f t="shared" ref="E345:E363" si="30">E295*24</f>
        <v>97471.055591618366</v>
      </c>
      <c r="F345" s="138">
        <f t="shared" ref="F345:F363" si="31">F295*18</f>
        <v>71329.668689324084</v>
      </c>
      <c r="G345" s="138">
        <f t="shared" ref="G345:G363" si="32">G295*24</f>
        <v>0</v>
      </c>
      <c r="H345" s="138">
        <f t="shared" si="29"/>
        <v>22775.655930527879</v>
      </c>
    </row>
    <row r="346" spans="2:10">
      <c r="B346" s="127" t="str">
        <f>$B$35</f>
        <v>Teacher Education</v>
      </c>
      <c r="C346" s="138">
        <f t="shared" si="28"/>
        <v>16985.429711173849</v>
      </c>
      <c r="D346" s="138">
        <f t="shared" si="28"/>
        <v>26272.298330226335</v>
      </c>
      <c r="E346" s="138">
        <f t="shared" si="30"/>
        <v>165862.51640527841</v>
      </c>
      <c r="F346" s="138">
        <f t="shared" si="31"/>
        <v>40090.457304785785</v>
      </c>
      <c r="G346" s="138">
        <f t="shared" si="32"/>
        <v>0</v>
      </c>
      <c r="H346" s="138">
        <f t="shared" si="29"/>
        <v>26921.312885557829</v>
      </c>
    </row>
    <row r="347" spans="2:10">
      <c r="B347" s="127" t="str">
        <f>$B$36</f>
        <v>Agriculture</v>
      </c>
      <c r="C347" s="138">
        <f t="shared" si="28"/>
        <v>0</v>
      </c>
      <c r="D347" s="138">
        <f t="shared" si="28"/>
        <v>0</v>
      </c>
      <c r="E347" s="138">
        <f t="shared" si="30"/>
        <v>0</v>
      </c>
      <c r="F347" s="138">
        <f t="shared" si="31"/>
        <v>0</v>
      </c>
      <c r="G347" s="138">
        <f t="shared" si="32"/>
        <v>0</v>
      </c>
      <c r="H347" s="138">
        <f t="shared" si="29"/>
        <v>0</v>
      </c>
    </row>
    <row r="348" spans="2:10">
      <c r="B348" s="127" t="str">
        <f>$B$37</f>
        <v>Engineering</v>
      </c>
      <c r="C348" s="138">
        <f t="shared" si="28"/>
        <v>12364.658839514075</v>
      </c>
      <c r="D348" s="138">
        <f t="shared" si="28"/>
        <v>16646.012881527338</v>
      </c>
      <c r="E348" s="138">
        <f t="shared" si="30"/>
        <v>31632.176620299899</v>
      </c>
      <c r="F348" s="138">
        <f t="shared" si="31"/>
        <v>77749.330753493065</v>
      </c>
      <c r="G348" s="138">
        <f t="shared" si="32"/>
        <v>0</v>
      </c>
      <c r="H348" s="138">
        <f t="shared" si="29"/>
        <v>24127.812486684728</v>
      </c>
    </row>
    <row r="349" spans="2:10">
      <c r="B349" s="127" t="str">
        <f>$B$38</f>
        <v>Home Economics</v>
      </c>
      <c r="C349" s="138">
        <f t="shared" si="28"/>
        <v>0</v>
      </c>
      <c r="D349" s="138">
        <f t="shared" si="28"/>
        <v>0</v>
      </c>
      <c r="E349" s="138">
        <f t="shared" si="30"/>
        <v>0</v>
      </c>
      <c r="F349" s="138">
        <f t="shared" si="31"/>
        <v>0</v>
      </c>
      <c r="G349" s="138">
        <f t="shared" si="32"/>
        <v>0</v>
      </c>
      <c r="H349" s="138">
        <f t="shared" si="29"/>
        <v>0</v>
      </c>
    </row>
    <row r="350" spans="2:10">
      <c r="B350" s="127" t="str">
        <f>$B$39</f>
        <v>Law</v>
      </c>
      <c r="C350" s="138">
        <f t="shared" si="28"/>
        <v>0</v>
      </c>
      <c r="D350" s="138">
        <f t="shared" si="28"/>
        <v>0</v>
      </c>
      <c r="E350" s="138">
        <f t="shared" si="30"/>
        <v>0</v>
      </c>
      <c r="F350" s="138">
        <f t="shared" si="31"/>
        <v>0</v>
      </c>
      <c r="G350" s="138">
        <f t="shared" si="32"/>
        <v>0</v>
      </c>
      <c r="H350" s="138">
        <f t="shared" si="29"/>
        <v>0</v>
      </c>
    </row>
    <row r="351" spans="2:10">
      <c r="B351" s="127" t="str">
        <f>$B$40</f>
        <v>Social Service</v>
      </c>
      <c r="C351" s="138">
        <f t="shared" si="28"/>
        <v>0</v>
      </c>
      <c r="D351" s="138">
        <f t="shared" si="28"/>
        <v>0</v>
      </c>
      <c r="E351" s="138">
        <f t="shared" si="30"/>
        <v>0</v>
      </c>
      <c r="F351" s="138">
        <f t="shared" si="31"/>
        <v>0</v>
      </c>
      <c r="G351" s="138">
        <f t="shared" si="32"/>
        <v>0</v>
      </c>
      <c r="H351" s="138">
        <f t="shared" si="29"/>
        <v>0</v>
      </c>
    </row>
    <row r="352" spans="2:10">
      <c r="B352" s="127" t="str">
        <f>$B$41</f>
        <v>Library Science</v>
      </c>
      <c r="C352" s="138">
        <f t="shared" si="28"/>
        <v>49397.478561696975</v>
      </c>
      <c r="D352" s="138">
        <f t="shared" si="28"/>
        <v>133798.19145272099</v>
      </c>
      <c r="E352" s="138">
        <f t="shared" si="30"/>
        <v>110214.91643407132</v>
      </c>
      <c r="F352" s="138">
        <f t="shared" si="31"/>
        <v>0</v>
      </c>
      <c r="G352" s="138">
        <f t="shared" si="32"/>
        <v>0</v>
      </c>
      <c r="H352" s="138">
        <f t="shared" si="29"/>
        <v>56455.517593695775</v>
      </c>
    </row>
    <row r="353" spans="2:9">
      <c r="B353" s="127" t="str">
        <f>$B$42</f>
        <v>Veterinary Science</v>
      </c>
      <c r="C353" s="138">
        <f t="shared" si="28"/>
        <v>0</v>
      </c>
      <c r="D353" s="138">
        <f t="shared" si="28"/>
        <v>0</v>
      </c>
      <c r="E353" s="138">
        <f t="shared" si="30"/>
        <v>0</v>
      </c>
      <c r="F353" s="138">
        <f t="shared" si="31"/>
        <v>0</v>
      </c>
      <c r="G353" s="138">
        <f t="shared" si="32"/>
        <v>0</v>
      </c>
      <c r="H353" s="138">
        <f t="shared" si="29"/>
        <v>0</v>
      </c>
    </row>
    <row r="354" spans="2:9">
      <c r="B354" s="127" t="str">
        <f>$B$43</f>
        <v>Vocational Training</v>
      </c>
      <c r="C354" s="138">
        <f t="shared" si="28"/>
        <v>0</v>
      </c>
      <c r="D354" s="138">
        <f t="shared" si="28"/>
        <v>0</v>
      </c>
      <c r="E354" s="138">
        <f t="shared" si="30"/>
        <v>0</v>
      </c>
      <c r="F354" s="138">
        <f t="shared" si="31"/>
        <v>0</v>
      </c>
      <c r="G354" s="138">
        <f t="shared" si="32"/>
        <v>0</v>
      </c>
      <c r="H354" s="138">
        <f t="shared" si="29"/>
        <v>0</v>
      </c>
    </row>
    <row r="355" spans="2:9">
      <c r="B355" s="127" t="str">
        <f>$B$44</f>
        <v>Physical Training</v>
      </c>
      <c r="C355" s="138">
        <f t="shared" si="28"/>
        <v>0</v>
      </c>
      <c r="D355" s="138">
        <f t="shared" si="28"/>
        <v>0</v>
      </c>
      <c r="E355" s="138">
        <f t="shared" si="30"/>
        <v>0</v>
      </c>
      <c r="F355" s="138">
        <f t="shared" si="31"/>
        <v>0</v>
      </c>
      <c r="G355" s="138">
        <f t="shared" si="32"/>
        <v>0</v>
      </c>
      <c r="H355" s="138">
        <f t="shared" si="29"/>
        <v>0</v>
      </c>
    </row>
    <row r="356" spans="2:9">
      <c r="B356" s="127" t="str">
        <f>$B$45</f>
        <v>Health Services</v>
      </c>
      <c r="C356" s="138">
        <f t="shared" si="28"/>
        <v>11882.850256829868</v>
      </c>
      <c r="D356" s="138">
        <f t="shared" si="28"/>
        <v>16970.53213170424</v>
      </c>
      <c r="E356" s="138">
        <f t="shared" si="30"/>
        <v>25169.220796218688</v>
      </c>
      <c r="F356" s="138">
        <f t="shared" si="31"/>
        <v>125968.8041102667</v>
      </c>
      <c r="G356" s="138">
        <f t="shared" si="32"/>
        <v>55108.992736109511</v>
      </c>
      <c r="H356" s="138">
        <f t="shared" si="29"/>
        <v>24775.923567504116</v>
      </c>
    </row>
    <row r="357" spans="2:9">
      <c r="B357" s="127" t="str">
        <f>$B$46</f>
        <v>Pharmacy</v>
      </c>
      <c r="C357" s="138">
        <f t="shared" si="28"/>
        <v>0</v>
      </c>
      <c r="D357" s="138">
        <f t="shared" si="28"/>
        <v>0</v>
      </c>
      <c r="E357" s="138">
        <f t="shared" si="30"/>
        <v>0</v>
      </c>
      <c r="F357" s="138">
        <f t="shared" si="31"/>
        <v>0</v>
      </c>
      <c r="G357" s="138">
        <f t="shared" si="32"/>
        <v>0</v>
      </c>
      <c r="H357" s="138">
        <f t="shared" si="29"/>
        <v>0</v>
      </c>
    </row>
    <row r="358" spans="2:9">
      <c r="B358" s="127" t="str">
        <f>$B$47</f>
        <v>Business Administration</v>
      </c>
      <c r="C358" s="138">
        <f t="shared" si="28"/>
        <v>15103.918424858806</v>
      </c>
      <c r="D358" s="138">
        <f t="shared" si="28"/>
        <v>18606.446185201276</v>
      </c>
      <c r="E358" s="138">
        <f t="shared" si="30"/>
        <v>22958.749961557209</v>
      </c>
      <c r="F358" s="138">
        <f t="shared" si="31"/>
        <v>308585.64697535004</v>
      </c>
      <c r="G358" s="138">
        <f t="shared" si="32"/>
        <v>0</v>
      </c>
      <c r="H358" s="138">
        <f t="shared" si="29"/>
        <v>25285.834327019398</v>
      </c>
    </row>
    <row r="359" spans="2:9">
      <c r="B359" s="127" t="str">
        <f>$B$48</f>
        <v>Optometry</v>
      </c>
      <c r="C359" s="138">
        <f t="shared" ref="C359:D363" si="33">C309*30</f>
        <v>0</v>
      </c>
      <c r="D359" s="138">
        <f t="shared" si="33"/>
        <v>0</v>
      </c>
      <c r="E359" s="138">
        <f t="shared" si="30"/>
        <v>0</v>
      </c>
      <c r="F359" s="138">
        <f t="shared" si="31"/>
        <v>0</v>
      </c>
      <c r="G359" s="138">
        <f t="shared" si="32"/>
        <v>0</v>
      </c>
      <c r="H359" s="138">
        <f t="shared" si="29"/>
        <v>0</v>
      </c>
    </row>
    <row r="360" spans="2:9">
      <c r="B360" s="127" t="str">
        <f>$B$49</f>
        <v>Teacher Ed-Practice Teaching</v>
      </c>
      <c r="C360" s="138">
        <f t="shared" si="33"/>
        <v>0</v>
      </c>
      <c r="D360" s="138">
        <f t="shared" si="33"/>
        <v>40526.803165668425</v>
      </c>
      <c r="E360" s="138">
        <f t="shared" si="30"/>
        <v>0</v>
      </c>
      <c r="F360" s="138">
        <f t="shared" si="31"/>
        <v>0</v>
      </c>
      <c r="G360" s="138">
        <f t="shared" si="32"/>
        <v>0</v>
      </c>
      <c r="H360" s="138">
        <f t="shared" si="29"/>
        <v>40526.803165668432</v>
      </c>
    </row>
    <row r="361" spans="2:9">
      <c r="B361" s="127" t="str">
        <f>$B$50</f>
        <v>Technology</v>
      </c>
      <c r="C361" s="138">
        <f t="shared" si="33"/>
        <v>5946.1513879976355</v>
      </c>
      <c r="D361" s="138">
        <f t="shared" si="33"/>
        <v>24295.175908900233</v>
      </c>
      <c r="E361" s="138">
        <f t="shared" si="30"/>
        <v>26329.467198189886</v>
      </c>
      <c r="F361" s="138">
        <f t="shared" si="31"/>
        <v>13724.200392954686</v>
      </c>
      <c r="G361" s="138">
        <f t="shared" si="32"/>
        <v>0</v>
      </c>
      <c r="H361" s="138">
        <f t="shared" si="29"/>
        <v>25216.885944422655</v>
      </c>
    </row>
    <row r="362" spans="2:9">
      <c r="B362" s="127" t="str">
        <f>$B$51</f>
        <v>Nursing</v>
      </c>
      <c r="C362" s="138">
        <f t="shared" si="33"/>
        <v>0</v>
      </c>
      <c r="D362" s="138">
        <f t="shared" si="33"/>
        <v>0</v>
      </c>
      <c r="E362" s="138">
        <f t="shared" si="30"/>
        <v>0</v>
      </c>
      <c r="F362" s="138">
        <f t="shared" si="31"/>
        <v>0</v>
      </c>
      <c r="G362" s="138">
        <f t="shared" si="32"/>
        <v>0</v>
      </c>
      <c r="H362" s="138">
        <f t="shared" si="29"/>
        <v>0</v>
      </c>
    </row>
    <row r="363" spans="2:9">
      <c r="B363" s="130" t="str">
        <f>$B$52</f>
        <v>Totals</v>
      </c>
      <c r="C363" s="135">
        <f t="shared" si="33"/>
        <v>12433.047037270193</v>
      </c>
      <c r="D363" s="135">
        <f t="shared" si="33"/>
        <v>18938.903802818073</v>
      </c>
      <c r="E363" s="135">
        <f t="shared" si="30"/>
        <v>27319.45673354376</v>
      </c>
      <c r="F363" s="135">
        <f t="shared" si="31"/>
        <v>86954.53850635438</v>
      </c>
      <c r="G363" s="135">
        <f t="shared" si="32"/>
        <v>55108.992736109511</v>
      </c>
      <c r="H363" s="135">
        <f t="shared" si="29"/>
        <v>22635.947684609393</v>
      </c>
      <c r="I363" s="349"/>
    </row>
  </sheetData>
  <mergeCells count="45">
    <mergeCell ref="B316:H316"/>
    <mergeCell ref="B341:H341"/>
    <mergeCell ref="B215:G215"/>
    <mergeCell ref="B216:H216"/>
    <mergeCell ref="B241:G241"/>
    <mergeCell ref="B264:H264"/>
    <mergeCell ref="B266:H266"/>
    <mergeCell ref="B291:H291"/>
    <mergeCell ref="I140:I141"/>
    <mergeCell ref="B165:G165"/>
    <mergeCell ref="B166:G166"/>
    <mergeCell ref="B190:G190"/>
    <mergeCell ref="B191:H191"/>
    <mergeCell ref="B89:G89"/>
    <mergeCell ref="B113:H113"/>
    <mergeCell ref="B114:G114"/>
    <mergeCell ref="B139:G139"/>
    <mergeCell ref="B140:F141"/>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61:G80">
    <cfRule type="expression" dxfId="214" priority="6" stopIfTrue="1">
      <formula>C32=0</formula>
    </cfRule>
  </conditionalFormatting>
  <conditionalFormatting sqref="C91:G110">
    <cfRule type="expression" dxfId="213" priority="5" stopIfTrue="1">
      <formula>C32=0</formula>
    </cfRule>
  </conditionalFormatting>
  <conditionalFormatting sqref="C143:H162">
    <cfRule type="expression" dxfId="212" priority="3" stopIfTrue="1">
      <formula>C32=0</formula>
    </cfRule>
  </conditionalFormatting>
  <conditionalFormatting sqref="H143:H162">
    <cfRule type="expression" dxfId="211" priority="1" stopIfTrue="1">
      <formula>OR(AND(#REF!&gt;0,H143&gt;0,H61=0),AND(#REF!&gt;0,H143&gt;0,H32=0))</formula>
    </cfRule>
    <cfRule type="expression" dxfId="210" priority="4"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Overview</vt:lpstr>
      <vt:lpstr>Relative Weights</vt:lpstr>
      <vt:lpstr>RW History</vt:lpstr>
      <vt:lpstr>FTSE Summary</vt:lpstr>
      <vt:lpstr>Discipline Summary</vt:lpstr>
      <vt:lpstr>Discipline Analysis</vt:lpstr>
      <vt:lpstr>UTA</vt:lpstr>
      <vt:lpstr>UT</vt:lpstr>
      <vt:lpstr>UTD</vt:lpstr>
      <vt:lpstr>UTEP</vt:lpstr>
      <vt:lpstr>UTRGV</vt:lpstr>
      <vt:lpstr>UTPB</vt:lpstr>
      <vt:lpstr>UTSA</vt:lpstr>
      <vt:lpstr>UTT</vt:lpstr>
      <vt:lpstr>TAMU</vt:lpstr>
      <vt:lpstr>TAMUG</vt:lpstr>
      <vt:lpstr>PVAMU</vt:lpstr>
      <vt:lpstr>TAR</vt:lpstr>
      <vt:lpstr>TAMUCT</vt:lpstr>
      <vt:lpstr>TAMUCC</vt:lpstr>
      <vt:lpstr>TAMUK</vt:lpstr>
      <vt:lpstr>TAMUSA</vt:lpstr>
      <vt:lpstr>TAMIU</vt:lpstr>
      <vt:lpstr>WTAMU</vt:lpstr>
      <vt:lpstr>ETAMU</vt:lpstr>
      <vt:lpstr>TAMUT</vt:lpstr>
      <vt:lpstr>UH</vt:lpstr>
      <vt:lpstr>UHCL</vt:lpstr>
      <vt:lpstr>UHD</vt:lpstr>
      <vt:lpstr>UHV</vt:lpstr>
      <vt:lpstr>UNT</vt:lpstr>
      <vt:lpstr>UNTD</vt:lpstr>
      <vt:lpstr>SFASU</vt:lpstr>
      <vt:lpstr>MID</vt:lpstr>
      <vt:lpstr>TSU</vt:lpstr>
      <vt:lpstr>TTU</vt:lpstr>
      <vt:lpstr>ASU</vt:lpstr>
      <vt:lpstr>TWU</vt:lpstr>
      <vt:lpstr>LU</vt:lpstr>
      <vt:lpstr>SHSU</vt:lpstr>
      <vt:lpstr>TXST</vt:lpstr>
      <vt:lpstr>SRSU</vt:lpstr>
      <vt:lpstr>Total</vt:lpstr>
      <vt:lpstr>Data</vt:lpstr>
      <vt:lpstr>HR</vt:lpstr>
      <vt:lpstr>'Discipline Analysis'!Print_Area</vt:lpstr>
      <vt:lpstr>'Relative Weights'!Print_Area</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Academic Expenditure Study -  FY 2022-FY 2024</dc:title>
  <dc:subject>Expenditure Study</dc:subject>
  <dc:creator>Funding and Resource Planning</dc:creator>
  <cp:keywords>Expenditure Study, General Academic Institutions</cp:keywords>
  <dc:description>Formerly name Cost Study</dc:description>
  <cp:lastModifiedBy>King, Clifford</cp:lastModifiedBy>
  <cp:lastPrinted>2013-01-25T21:32:12Z</cp:lastPrinted>
  <dcterms:created xsi:type="dcterms:W3CDTF">2003-01-15T15:55:29Z</dcterms:created>
  <dcterms:modified xsi:type="dcterms:W3CDTF">2025-02-20T20:16:12Z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